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8B2846D-9A7B-4F92-B0A6-0E994BC24FE0}" xr6:coauthVersionLast="47" xr6:coauthVersionMax="47" xr10:uidLastSave="{00000000-0000-0000-0000-000000000000}"/>
  <bookViews>
    <workbookView xWindow="-20610" yWindow="2190" windowWidth="20730" windowHeight="11040" tabRatio="714" xr2:uid="{FA413EBE-0CEB-4A72-B8E9-B543B00C5EA6}"/>
  </bookViews>
  <sheets>
    <sheet name="Capa | Cover" sheetId="45" r:id="rId1"/>
    <sheet name="Indicadores | Indicators" sheetId="20" r:id="rId2"/>
    <sheet name="Portfólio | Portfolio" sheetId="27" r:id="rId3"/>
    <sheet name="DRE | P&amp;L" sheetId="9" r:id="rId4"/>
    <sheet name="Abertura DRE | P&amp;L Breakdown" sheetId="32" r:id="rId5"/>
    <sheet name="Result. Fin. | Financial Result" sheetId="39" r:id="rId6"/>
    <sheet name="Fluxo de Caixa | Cash Flow" sheetId="19" r:id="rId7"/>
    <sheet name="Balanço | Balance sheet" sheetId="13" r:id="rId8"/>
    <sheet name="Concil. DRE | P&amp;L Conciliation" sheetId="41" r:id="rId9"/>
    <sheet name="Merc. de Cap. | Capital Markets" sheetId="42" r:id="rId10"/>
  </sheets>
  <externalReferences>
    <externalReference r:id="rId11"/>
    <externalReference r:id="rId12"/>
  </externalReferences>
  <definedNames>
    <definedName name="_100" localSheetId="4">#REF!</definedName>
    <definedName name="_100" localSheetId="0">#REF!</definedName>
    <definedName name="_100" localSheetId="2">#REF!</definedName>
    <definedName name="_100" localSheetId="5">#REF!</definedName>
    <definedName name="_100">#REF!</definedName>
    <definedName name="ano_anterior" localSheetId="4">#REF!</definedName>
    <definedName name="ano_anterior" localSheetId="0">#REF!</definedName>
    <definedName name="ano_anterior" localSheetId="6">#REF!</definedName>
    <definedName name="ano_anterior" localSheetId="1">#REF!</definedName>
    <definedName name="ano_anterior" localSheetId="2">#REF!</definedName>
    <definedName name="ano_anterior" localSheetId="5">#REF!</definedName>
    <definedName name="ano_anterior">#REF!</definedName>
    <definedName name="language" localSheetId="4">[1]Hints!$F$1</definedName>
    <definedName name="language" localSheetId="7">[1]Hints!$F$1</definedName>
    <definedName name="language" localSheetId="3">[1]Hints!$F$1</definedName>
    <definedName name="language" localSheetId="6">[1]Hints!$F$1</definedName>
    <definedName name="language" localSheetId="1">[1]Hints!$F$1</definedName>
    <definedName name="language" localSheetId="2">[1]Hints!$F$1</definedName>
    <definedName name="language" localSheetId="5">[1]Hints!$F$1</definedName>
    <definedName name="Language">[2]Capa!$Q$2</definedName>
    <definedName name="NOI" localSheetId="4">#REF!</definedName>
    <definedName name="NOI" localSheetId="0">#REF!</definedName>
    <definedName name="NOI" localSheetId="6">#REF!</definedName>
    <definedName name="NOI" localSheetId="1">#REF!</definedName>
    <definedName name="NOI" localSheetId="2">#REF!</definedName>
    <definedName name="NOI" localSheetId="5">#REF!</definedName>
    <definedName name="NOI">#REF!</definedName>
    <definedName name="NOIFin" localSheetId="4">#REF!</definedName>
    <definedName name="NOIFin" localSheetId="0">#REF!</definedName>
    <definedName name="NOIFin" localSheetId="6">#REF!</definedName>
    <definedName name="NOIFin" localSheetId="1">#REF!</definedName>
    <definedName name="NOIFin" localSheetId="2">#REF!</definedName>
    <definedName name="NOIFin" localSheetId="5">#REF!</definedName>
    <definedName name="NOIFin">#REF!</definedName>
    <definedName name="Savassi1T07" localSheetId="4">#REF!</definedName>
    <definedName name="Savassi1T07" localSheetId="0">#REF!</definedName>
    <definedName name="Savassi1T07" localSheetId="6">#REF!</definedName>
    <definedName name="Savassi1T07" localSheetId="1">#REF!</definedName>
    <definedName name="Savassi1T07" localSheetId="2">#REF!</definedName>
    <definedName name="Savassi1T07" localSheetId="5">#REF!</definedName>
    <definedName name="Savassi1T07">#REF!</definedName>
    <definedName name="_xlnm.Print_Titles" localSheetId="4">'Abertura DRE | P&amp;L Breakdown'!$B:$B,'Abertura DRE | P&amp;L Breakdown'!$5:$5</definedName>
    <definedName name="_xlnm.Print_Titles" localSheetId="7">'Balanço | Balance sheet'!$B:$B,'Balanço | Balance sheet'!$5:$5</definedName>
    <definedName name="_xlnm.Print_Titles" localSheetId="3">'DRE | P&amp;L'!$B:$B,'DRE | P&amp;L'!$5:$5</definedName>
    <definedName name="_xlnm.Print_Titles" localSheetId="6">'Fluxo de Caixa | Cash Flow'!$B:$B,'Fluxo de Caixa | Cash Flow'!$5:$5</definedName>
    <definedName name="_xlnm.Print_Titles" localSheetId="1">'Indicadores | Indicators'!$B:$B,'Indicadores | Indicators'!$5:$5</definedName>
    <definedName name="_xlnm.Print_Titles" localSheetId="2">'Portfólio | Portfolio'!$B:$B,'Portfólio | Portfolio'!$5:$5</definedName>
    <definedName name="_xlnm.Print_Titles" localSheetId="5">'Result. Fin. | Financial Result'!$B:$B,'Result. Fin. | Financial Result'!$5:$5</definedName>
    <definedName name="Unidade">'[1]P&amp;L'!$C$4</definedName>
    <definedName name="xxxxxxxxxxx" localSheetId="4">#REF!</definedName>
    <definedName name="xxxxxxxxxxx" localSheetId="0">#REF!</definedName>
    <definedName name="xxxxxxxxxxx" localSheetId="5">#REF!</definedName>
    <definedName name="xxxxxxx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P67" i="9" l="1"/>
  <c r="BO67" i="9"/>
  <c r="BP191" i="27"/>
  <c r="BP98" i="27"/>
  <c r="BP122" i="27" s="1"/>
  <c r="BP91" i="27"/>
  <c r="BP32" i="27"/>
  <c r="BR50" i="9" l="1"/>
  <c r="BR53" i="9" s="1"/>
  <c r="BR60" i="9" s="1"/>
  <c r="BR62" i="9" s="1"/>
  <c r="BR71" i="9" s="1"/>
  <c r="BR42" i="9"/>
  <c r="BR73" i="9" l="1"/>
  <c r="BR74" i="9" s="1"/>
  <c r="BR72" i="9"/>
  <c r="BS50" i="9"/>
  <c r="BS53" i="9" s="1"/>
  <c r="BS60" i="9" s="1"/>
  <c r="BS42" i="9"/>
  <c r="T11" i="42"/>
  <c r="AE11" i="42" l="1"/>
  <c r="O11" i="42"/>
  <c r="P11" i="42" l="1"/>
  <c r="AA11" i="42" l="1"/>
  <c r="AB11" i="42"/>
  <c r="AC11" i="42"/>
  <c r="AD11" i="42"/>
  <c r="BS66" i="41" l="1"/>
  <c r="BR57" i="41"/>
  <c r="BQ57" i="41"/>
  <c r="BS65" i="41"/>
  <c r="BS64" i="41"/>
  <c r="BS63" i="41"/>
  <c r="BS62" i="41"/>
  <c r="BS61" i="41"/>
  <c r="BS60" i="41"/>
  <c r="BS59" i="41"/>
  <c r="BS58" i="41"/>
  <c r="BS54" i="41"/>
  <c r="BS53" i="41"/>
  <c r="BS52" i="41"/>
  <c r="BP52" i="41"/>
  <c r="BS51" i="41"/>
  <c r="BS50" i="41"/>
  <c r="BS49" i="41"/>
  <c r="BS48" i="41"/>
  <c r="BS47" i="41"/>
  <c r="BS46" i="41"/>
  <c r="BS45" i="41"/>
  <c r="BS44" i="41"/>
  <c r="BS43" i="41"/>
  <c r="BS42" i="41"/>
  <c r="BS41" i="41"/>
  <c r="BS40" i="41"/>
  <c r="BS36" i="41"/>
  <c r="BS38" i="41"/>
  <c r="BS37" i="41"/>
  <c r="BS39" i="41"/>
  <c r="BS14" i="41"/>
  <c r="BS13" i="41"/>
  <c r="BS6" i="41"/>
  <c r="BR13" i="41"/>
  <c r="BR16" i="41" s="1"/>
  <c r="BR23" i="41" s="1"/>
  <c r="BR25" i="41" s="1"/>
  <c r="BQ13" i="41"/>
  <c r="BQ16" i="41" s="1"/>
  <c r="BQ49" i="41"/>
  <c r="BR49" i="41" s="1"/>
  <c r="BS31" i="41"/>
  <c r="BS30" i="41"/>
  <c r="BS29" i="41"/>
  <c r="BS28" i="41"/>
  <c r="BS27" i="41"/>
  <c r="BS26" i="41"/>
  <c r="BS24" i="41"/>
  <c r="BS22" i="41"/>
  <c r="BS21" i="41"/>
  <c r="BS20" i="41"/>
  <c r="BS19" i="41"/>
  <c r="BS18" i="41"/>
  <c r="BS17" i="41"/>
  <c r="BS15" i="41"/>
  <c r="BS12" i="41"/>
  <c r="BS11" i="41"/>
  <c r="BS10" i="41"/>
  <c r="BS9" i="41"/>
  <c r="BS8" i="41"/>
  <c r="BS7" i="41"/>
  <c r="BP15" i="13"/>
  <c r="BP66" i="13"/>
  <c r="BP50" i="13"/>
  <c r="BP42" i="13"/>
  <c r="BP32" i="13"/>
  <c r="BP56" i="13" s="1"/>
  <c r="BP8" i="13"/>
  <c r="BP59" i="13"/>
  <c r="BP31" i="13"/>
  <c r="BP7" i="13"/>
  <c r="BQ50" i="41" l="1"/>
  <c r="BQ52" i="41" s="1"/>
  <c r="BR50" i="41"/>
  <c r="BS16" i="41"/>
  <c r="BQ23" i="41"/>
  <c r="BQ25" i="41" s="1"/>
  <c r="BQ32" i="41" s="1"/>
  <c r="BR32" i="41"/>
  <c r="BP65" i="13"/>
  <c r="BP28" i="13"/>
  <c r="BR52" i="41" l="1"/>
  <c r="BS32" i="41"/>
  <c r="BS23" i="41"/>
  <c r="BS25" i="41"/>
  <c r="BK38" i="32" l="1"/>
  <c r="BP90" i="19" l="1"/>
  <c r="BP93" i="19" s="1"/>
  <c r="BP73" i="19"/>
  <c r="BP68" i="19"/>
  <c r="BP47" i="19"/>
  <c r="BP34" i="19"/>
  <c r="BP8" i="19"/>
  <c r="BP29" i="19"/>
  <c r="BP81" i="19" l="1"/>
  <c r="BP41" i="19"/>
  <c r="BP86" i="19" l="1"/>
  <c r="BP46" i="19"/>
  <c r="BP7" i="19"/>
  <c r="BP15" i="39"/>
  <c r="BP7" i="39"/>
  <c r="BP38" i="32"/>
  <c r="BO38" i="32" l="1"/>
  <c r="BJ38" i="32"/>
  <c r="BP18" i="32"/>
  <c r="BP8" i="32"/>
  <c r="BL8" i="32"/>
  <c r="BP7" i="32"/>
  <c r="BP32" i="32" s="1"/>
  <c r="BM110" i="9"/>
  <c r="BN110" i="9"/>
  <c r="BO110" i="9"/>
  <c r="BP110" i="9"/>
  <c r="BP111" i="9" s="1"/>
  <c r="BM38" i="9"/>
  <c r="BP36" i="9"/>
  <c r="BP38" i="9" s="1"/>
  <c r="BN36" i="9"/>
  <c r="BN38" i="9" s="1"/>
  <c r="BO36" i="9"/>
  <c r="BO38" i="9" s="1"/>
  <c r="BP27" i="32" l="1"/>
  <c r="BP29" i="32" s="1"/>
  <c r="BP15" i="9" l="1"/>
  <c r="BP18" i="9" s="1"/>
  <c r="BP37" i="9" s="1"/>
  <c r="BL15" i="9"/>
  <c r="BL18" i="9" s="1"/>
  <c r="BM15" i="9"/>
  <c r="BM18" i="9" s="1"/>
  <c r="BN15" i="9"/>
  <c r="BO15" i="9"/>
  <c r="BO18" i="9" s="1"/>
  <c r="BO37" i="9" s="1"/>
  <c r="BN18" i="9"/>
  <c r="BP103" i="9" l="1"/>
  <c r="BP90" i="9"/>
  <c r="BP93" i="9" s="1"/>
  <c r="BP99" i="9" s="1"/>
  <c r="BP100" i="9" s="1"/>
  <c r="BP83" i="9"/>
  <c r="BP50" i="9"/>
  <c r="BP53" i="9" s="1"/>
  <c r="BP60" i="9" s="1"/>
  <c r="BP62" i="9" s="1"/>
  <c r="BP71" i="9" s="1"/>
  <c r="BP42" i="9"/>
  <c r="BP39" i="9"/>
  <c r="BP7" i="9"/>
  <c r="BP262" i="27"/>
  <c r="BP273" i="27"/>
  <c r="BP271" i="27"/>
  <c r="BP72" i="9" l="1"/>
  <c r="BP73" i="9"/>
  <c r="BP74" i="9" s="1"/>
  <c r="BP60" i="27"/>
  <c r="BO32" i="27" l="1"/>
  <c r="BP316" i="27" l="1"/>
  <c r="BP286" i="27"/>
  <c r="BP285" i="27"/>
  <c r="BP284" i="27"/>
  <c r="BP283" i="27"/>
  <c r="BP282" i="27"/>
  <c r="BP281" i="27"/>
  <c r="BP280" i="27"/>
  <c r="BP279" i="27"/>
  <c r="BP278" i="27"/>
  <c r="BP277" i="27"/>
  <c r="BP276" i="27"/>
  <c r="BP275" i="27"/>
  <c r="BP274" i="27"/>
  <c r="BP272" i="27"/>
  <c r="BP270" i="27"/>
  <c r="BP269" i="27"/>
  <c r="BP268" i="27"/>
  <c r="BP267" i="27"/>
  <c r="BP266" i="27"/>
  <c r="BP265" i="27"/>
  <c r="BP264" i="27"/>
  <c r="BP263" i="27"/>
  <c r="BP194" i="27"/>
  <c r="BP163" i="27"/>
  <c r="BP319" i="27" s="1"/>
  <c r="BP154" i="27"/>
  <c r="BP153" i="27"/>
  <c r="BP152" i="27"/>
  <c r="BP151" i="27"/>
  <c r="BP150" i="27"/>
  <c r="BP149" i="27"/>
  <c r="BP148" i="27"/>
  <c r="BP147" i="27"/>
  <c r="BP146" i="27"/>
  <c r="BP145" i="27"/>
  <c r="BP144" i="27"/>
  <c r="BP143" i="27"/>
  <c r="BP142" i="27"/>
  <c r="BP141" i="27"/>
  <c r="BP140" i="27"/>
  <c r="BP139" i="27"/>
  <c r="BP138" i="27"/>
  <c r="BP137" i="27"/>
  <c r="BP136" i="27"/>
  <c r="BP135" i="27"/>
  <c r="BP134" i="27"/>
  <c r="BP133" i="27"/>
  <c r="BP132" i="27"/>
  <c r="BP131" i="27"/>
  <c r="BP130" i="27"/>
  <c r="BP121" i="27"/>
  <c r="BP120" i="27"/>
  <c r="BP119" i="27"/>
  <c r="BP118" i="27"/>
  <c r="BP117" i="27"/>
  <c r="BP116" i="27"/>
  <c r="BP115" i="27"/>
  <c r="BP114" i="27"/>
  <c r="BP113" i="27"/>
  <c r="BP112" i="27"/>
  <c r="BP111" i="27"/>
  <c r="BP110" i="27"/>
  <c r="BP109" i="27"/>
  <c r="BP108" i="27"/>
  <c r="BP106" i="27"/>
  <c r="BP105" i="27"/>
  <c r="BP104" i="27"/>
  <c r="BP103" i="27"/>
  <c r="BP102" i="27"/>
  <c r="BP101" i="27"/>
  <c r="BP100" i="27"/>
  <c r="BP99" i="27"/>
  <c r="BP96" i="27"/>
  <c r="BP97" i="27" s="1"/>
  <c r="BP35" i="27"/>
  <c r="BP66" i="27" s="1"/>
  <c r="BP7" i="27"/>
  <c r="BP31" i="20"/>
  <c r="BP40" i="20" s="1"/>
  <c r="BP48" i="20" s="1"/>
  <c r="BP7" i="20"/>
  <c r="BO103" i="9"/>
  <c r="BO50" i="9"/>
  <c r="BO53" i="9" s="1"/>
  <c r="BO316" i="27"/>
  <c r="BO138" i="27"/>
  <c r="BP287" i="27" l="1"/>
  <c r="BP155" i="27"/>
  <c r="BP165" i="27"/>
  <c r="BP261" i="27"/>
  <c r="BP226" i="27"/>
  <c r="BP298" i="27"/>
  <c r="BP66" i="41"/>
  <c r="BP65" i="41"/>
  <c r="BP64" i="41"/>
  <c r="BP63" i="41"/>
  <c r="BP62" i="41"/>
  <c r="BP61" i="41"/>
  <c r="BP60" i="41"/>
  <c r="BP59" i="41"/>
  <c r="BP58" i="41"/>
  <c r="BP54" i="41"/>
  <c r="BP53" i="41"/>
  <c r="BP51" i="41"/>
  <c r="BP50" i="41"/>
  <c r="BP48" i="41"/>
  <c r="BP47" i="41"/>
  <c r="BP46" i="41"/>
  <c r="BP45" i="41"/>
  <c r="BP44" i="41"/>
  <c r="BP43" i="41"/>
  <c r="BP42" i="41"/>
  <c r="BP41" i="41"/>
  <c r="BP40" i="41"/>
  <c r="BP39" i="41"/>
  <c r="BP38" i="41"/>
  <c r="BP37" i="41"/>
  <c r="BP36" i="41"/>
  <c r="BP32" i="41"/>
  <c r="BP14" i="41" l="1"/>
  <c r="BP13" i="41"/>
  <c r="BP12" i="41"/>
  <c r="BP11" i="41"/>
  <c r="BP10" i="41"/>
  <c r="BP9" i="41"/>
  <c r="BP8" i="41"/>
  <c r="BP7" i="41"/>
  <c r="BP6" i="41"/>
  <c r="BP20" i="41"/>
  <c r="BP15" i="41"/>
  <c r="BP31" i="41"/>
  <c r="BP30" i="41"/>
  <c r="BP29" i="41"/>
  <c r="BP28" i="41"/>
  <c r="BP27" i="41"/>
  <c r="BP26" i="41"/>
  <c r="BP25" i="41"/>
  <c r="BP24" i="41"/>
  <c r="BP23" i="41"/>
  <c r="BP22" i="41"/>
  <c r="BP21" i="41"/>
  <c r="BP19" i="41"/>
  <c r="BP18" i="41"/>
  <c r="BP17" i="41"/>
  <c r="BP16" i="41"/>
  <c r="BO59" i="13"/>
  <c r="BO31" i="13"/>
  <c r="BO7" i="13"/>
  <c r="BO86" i="19" l="1"/>
  <c r="BO46" i="19"/>
  <c r="BO7" i="19"/>
  <c r="BO7" i="39"/>
  <c r="BO32" i="32"/>
  <c r="BO18" i="32"/>
  <c r="BO27" i="32" s="1"/>
  <c r="BO29" i="32" s="1"/>
  <c r="BO7" i="32"/>
  <c r="BO111" i="9"/>
  <c r="BO90" i="9"/>
  <c r="BO93" i="9" s="1"/>
  <c r="BO99" i="9" s="1"/>
  <c r="BO100" i="9" s="1"/>
  <c r="BO83" i="9"/>
  <c r="BO42" i="9"/>
  <c r="BO39" i="9"/>
  <c r="BO7" i="9"/>
  <c r="BO191" i="27" l="1"/>
  <c r="BN282" i="27"/>
  <c r="BO131" i="27"/>
  <c r="BO154" i="27"/>
  <c r="BO153" i="27"/>
  <c r="BO152" i="27"/>
  <c r="BO151" i="27"/>
  <c r="BO150" i="27"/>
  <c r="BO149" i="27"/>
  <c r="BO148" i="27"/>
  <c r="BO147" i="27"/>
  <c r="BO146" i="27"/>
  <c r="BO145" i="27"/>
  <c r="BO144" i="27"/>
  <c r="BO143" i="27"/>
  <c r="BO142" i="27"/>
  <c r="BO141" i="27"/>
  <c r="BO140" i="27"/>
  <c r="BO139" i="27"/>
  <c r="BO137" i="27"/>
  <c r="BO136" i="27"/>
  <c r="BO135" i="27"/>
  <c r="BO134" i="27"/>
  <c r="BO133" i="27"/>
  <c r="BO132" i="27"/>
  <c r="BO130" i="27"/>
  <c r="BO286" i="27"/>
  <c r="BO285" i="27"/>
  <c r="BO284" i="27"/>
  <c r="BO283" i="27"/>
  <c r="BO282" i="27"/>
  <c r="BO281" i="27"/>
  <c r="BO279" i="27"/>
  <c r="BO278" i="27"/>
  <c r="BO277" i="27"/>
  <c r="BO276" i="27"/>
  <c r="BO275" i="27"/>
  <c r="BO274" i="27"/>
  <c r="BO273" i="27"/>
  <c r="BO272" i="27"/>
  <c r="BO271" i="27"/>
  <c r="BO270" i="27"/>
  <c r="BO269" i="27"/>
  <c r="BO268" i="27"/>
  <c r="BO267" i="27"/>
  <c r="BO266" i="27"/>
  <c r="BO265" i="27"/>
  <c r="BO264" i="27"/>
  <c r="BO263" i="27"/>
  <c r="BO163" i="27"/>
  <c r="BO226" i="27" s="1"/>
  <c r="BO194" i="27"/>
  <c r="BO165" i="27" l="1"/>
  <c r="BO298" i="27"/>
  <c r="BO319" i="27"/>
  <c r="BO261" i="27"/>
  <c r="BO280" i="27"/>
  <c r="BO262" i="27"/>
  <c r="BO155" i="27"/>
  <c r="BO287" i="27" l="1"/>
  <c r="BO98" i="27" l="1"/>
  <c r="BO121" i="27"/>
  <c r="BO120" i="27"/>
  <c r="BO119" i="27"/>
  <c r="BO118" i="27"/>
  <c r="BO117" i="27"/>
  <c r="BO116" i="27"/>
  <c r="BO115" i="27"/>
  <c r="BO114" i="27"/>
  <c r="BO113" i="27"/>
  <c r="BO112" i="27"/>
  <c r="BO111" i="27"/>
  <c r="BO110" i="27"/>
  <c r="BO109" i="27"/>
  <c r="BO108" i="27"/>
  <c r="BO106" i="27"/>
  <c r="BO105" i="27"/>
  <c r="BO104" i="27"/>
  <c r="BO103" i="27"/>
  <c r="BO102" i="27"/>
  <c r="BO101" i="27"/>
  <c r="BO100" i="27"/>
  <c r="BO99" i="27"/>
  <c r="BO96" i="27"/>
  <c r="BO97" i="27" s="1"/>
  <c r="BO91" i="27"/>
  <c r="BO35" i="27"/>
  <c r="BO66" i="27" s="1"/>
  <c r="BO7" i="27"/>
  <c r="BO60" i="27"/>
  <c r="BO122" i="27" l="1"/>
  <c r="BO7" i="20"/>
  <c r="BO31" i="20" s="1"/>
  <c r="BO40" i="20" s="1"/>
  <c r="BO48" i="20" s="1"/>
  <c r="AY23" i="20" l="1"/>
  <c r="BN93" i="19" l="1"/>
  <c r="BM93" i="19"/>
  <c r="BL194" i="27" l="1"/>
  <c r="BK194" i="27"/>
  <c r="BJ194" i="27"/>
  <c r="BN194" i="27"/>
  <c r="BM194" i="27"/>
  <c r="BK7" i="27"/>
  <c r="BJ7" i="27"/>
  <c r="BN32" i="27"/>
  <c r="BN7" i="27"/>
  <c r="BM7" i="27"/>
  <c r="BL7" i="27"/>
  <c r="BM66" i="41" l="1"/>
  <c r="BM65" i="41"/>
  <c r="BM64" i="41"/>
  <c r="BM63" i="41"/>
  <c r="BM62" i="41"/>
  <c r="BM61" i="41"/>
  <c r="BM60" i="41"/>
  <c r="BM59" i="41"/>
  <c r="BM58" i="41"/>
  <c r="BM54" i="41"/>
  <c r="BM53" i="41"/>
  <c r="BM52" i="41"/>
  <c r="BM51" i="41"/>
  <c r="BM50" i="41"/>
  <c r="BM49" i="41"/>
  <c r="BM48" i="41"/>
  <c r="BM47" i="41"/>
  <c r="BM46" i="41"/>
  <c r="BM45" i="41"/>
  <c r="BM44" i="41"/>
  <c r="BM43" i="41"/>
  <c r="BM42" i="41"/>
  <c r="BM41" i="41"/>
  <c r="BM40" i="41"/>
  <c r="BM39" i="41"/>
  <c r="BM38" i="41"/>
  <c r="BM37" i="41"/>
  <c r="BM27" i="41"/>
  <c r="BM26" i="41"/>
  <c r="BM19" i="41"/>
  <c r="BM18" i="41"/>
  <c r="BM17" i="41"/>
  <c r="BM11" i="41"/>
  <c r="BM10" i="41"/>
  <c r="BM9" i="41"/>
  <c r="BM36" i="41"/>
  <c r="BM32" i="41"/>
  <c r="BM30" i="41"/>
  <c r="BM29" i="41"/>
  <c r="BM28" i="41"/>
  <c r="BM24" i="41"/>
  <c r="BM22" i="41"/>
  <c r="BM21" i="41"/>
  <c r="BM20" i="41"/>
  <c r="BM15" i="41"/>
  <c r="BM14" i="41"/>
  <c r="BM12" i="41"/>
  <c r="BM7" i="41"/>
  <c r="BM6" i="41"/>
  <c r="BN59" i="13"/>
  <c r="BN31" i="13"/>
  <c r="BN7" i="13"/>
  <c r="BN86" i="19"/>
  <c r="BN46" i="19"/>
  <c r="BN7" i="19"/>
  <c r="BN7" i="39"/>
  <c r="BN38" i="32"/>
  <c r="BN7" i="32"/>
  <c r="BN32" i="32" s="1"/>
  <c r="BN72" i="9"/>
  <c r="BN73" i="9"/>
  <c r="BN74" i="9" s="1"/>
  <c r="BN37" i="9"/>
  <c r="BN39" i="9"/>
  <c r="BN103" i="9"/>
  <c r="BN83" i="9"/>
  <c r="BN42" i="9"/>
  <c r="BN7" i="9"/>
  <c r="BN35" i="27"/>
  <c r="BN66" i="27" s="1"/>
  <c r="BN49" i="41" l="1"/>
  <c r="BO49" i="41"/>
  <c r="BM16" i="41"/>
  <c r="BM8" i="41"/>
  <c r="BP49" i="41" l="1"/>
  <c r="BM23" i="41"/>
  <c r="BM31" i="41" l="1"/>
  <c r="BM25" i="41"/>
  <c r="BN316" i="27" l="1"/>
  <c r="BN262" i="27"/>
  <c r="BN263" i="27"/>
  <c r="BN264" i="27"/>
  <c r="BN265" i="27"/>
  <c r="BN266" i="27"/>
  <c r="BN267" i="27"/>
  <c r="BN268" i="27"/>
  <c r="BN269" i="27"/>
  <c r="BN270" i="27"/>
  <c r="BN271" i="27"/>
  <c r="BN272" i="27"/>
  <c r="BN273" i="27"/>
  <c r="BN274" i="27"/>
  <c r="BN275" i="27"/>
  <c r="BN276" i="27"/>
  <c r="BN277" i="27"/>
  <c r="BN278" i="27"/>
  <c r="BN279" i="27"/>
  <c r="BN280" i="27"/>
  <c r="BN281" i="27"/>
  <c r="BN283" i="27"/>
  <c r="BN284" i="27"/>
  <c r="BN285" i="27"/>
  <c r="BN286" i="27"/>
  <c r="BN154" i="27"/>
  <c r="BN153" i="27"/>
  <c r="BN152" i="27"/>
  <c r="BN151" i="27"/>
  <c r="BN150" i="27"/>
  <c r="BN149" i="27"/>
  <c r="BN148" i="27"/>
  <c r="BN147" i="27"/>
  <c r="BN146" i="27"/>
  <c r="BN145" i="27"/>
  <c r="BN144" i="27"/>
  <c r="BN143" i="27"/>
  <c r="BN142" i="27"/>
  <c r="BN141" i="27"/>
  <c r="BN140" i="27"/>
  <c r="BN139" i="27"/>
  <c r="BN138" i="27"/>
  <c r="BN137" i="27"/>
  <c r="BN136" i="27"/>
  <c r="BN135" i="27"/>
  <c r="BN134" i="27"/>
  <c r="BN133" i="27"/>
  <c r="BN132" i="27"/>
  <c r="BN131" i="27"/>
  <c r="BN130" i="27"/>
  <c r="BN96" i="27"/>
  <c r="BN97" i="27" s="1"/>
  <c r="BN98" i="27"/>
  <c r="BN99" i="27"/>
  <c r="BN100" i="27"/>
  <c r="BN101" i="27"/>
  <c r="BN102" i="27"/>
  <c r="BN103" i="27"/>
  <c r="BN104" i="27"/>
  <c r="BN105" i="27"/>
  <c r="BN106" i="27"/>
  <c r="BN108" i="27"/>
  <c r="BN109" i="27"/>
  <c r="BN110" i="27"/>
  <c r="BN111" i="27"/>
  <c r="BN112" i="27"/>
  <c r="BN113" i="27"/>
  <c r="BN114" i="27"/>
  <c r="BN115" i="27"/>
  <c r="BN116" i="27"/>
  <c r="BN117" i="27"/>
  <c r="BN118" i="27"/>
  <c r="BN119" i="27"/>
  <c r="BN120" i="27"/>
  <c r="BN121" i="27"/>
  <c r="BN163" i="27"/>
  <c r="BN261" i="27" s="1"/>
  <c r="BN191" i="27"/>
  <c r="BN60" i="27"/>
  <c r="BN91" i="27"/>
  <c r="CG7" i="20"/>
  <c r="BN7" i="20"/>
  <c r="BN31" i="20" s="1"/>
  <c r="BN40" i="20" s="1"/>
  <c r="BN48" i="20" s="1"/>
  <c r="BJ115" i="27"/>
  <c r="AS23" i="20"/>
  <c r="AT23" i="20"/>
  <c r="AU23" i="20"/>
  <c r="AV23" i="20"/>
  <c r="AW23" i="20"/>
  <c r="AX23" i="20"/>
  <c r="AS24" i="20"/>
  <c r="AT24" i="20"/>
  <c r="AU24" i="20"/>
  <c r="AV24" i="20"/>
  <c r="AW24" i="20"/>
  <c r="AX24" i="20"/>
  <c r="BM91" i="27"/>
  <c r="BJ54" i="41"/>
  <c r="BJ53" i="41"/>
  <c r="BJ52" i="41"/>
  <c r="BJ51" i="41"/>
  <c r="BJ50" i="41"/>
  <c r="BJ49" i="41"/>
  <c r="BJ48" i="41"/>
  <c r="BJ47" i="41"/>
  <c r="BJ46" i="41"/>
  <c r="BJ45" i="41"/>
  <c r="BJ44" i="41"/>
  <c r="BJ43" i="41"/>
  <c r="BJ42" i="41"/>
  <c r="BJ41" i="41"/>
  <c r="BJ40" i="41"/>
  <c r="BJ39" i="41"/>
  <c r="BJ38" i="41"/>
  <c r="BJ37" i="41"/>
  <c r="BJ36" i="41"/>
  <c r="BJ32" i="41"/>
  <c r="BJ31" i="41"/>
  <c r="BJ30" i="41"/>
  <c r="BJ29" i="41"/>
  <c r="BJ28" i="41"/>
  <c r="BJ27" i="41"/>
  <c r="BJ26" i="41"/>
  <c r="BJ25" i="41"/>
  <c r="BJ24" i="41"/>
  <c r="BJ23" i="41"/>
  <c r="BJ22" i="41"/>
  <c r="BJ21" i="41"/>
  <c r="BJ20" i="41"/>
  <c r="BJ19" i="41"/>
  <c r="BJ18" i="41"/>
  <c r="BJ17" i="41"/>
  <c r="BJ16" i="41"/>
  <c r="BJ15" i="41"/>
  <c r="BJ14" i="41"/>
  <c r="BJ12" i="41"/>
  <c r="BJ11" i="41"/>
  <c r="BJ10" i="41"/>
  <c r="BJ9" i="41"/>
  <c r="BJ8" i="41"/>
  <c r="BJ7" i="41"/>
  <c r="BJ6" i="41"/>
  <c r="BM59" i="13"/>
  <c r="BM31" i="13"/>
  <c r="BM7" i="13"/>
  <c r="BM86" i="19"/>
  <c r="BN226" i="27" l="1"/>
  <c r="BN287" i="27"/>
  <c r="BN122" i="27"/>
  <c r="BN155" i="27"/>
  <c r="BN165" i="27"/>
  <c r="BN319" i="27"/>
  <c r="BN298" i="27"/>
  <c r="BM7" i="19"/>
  <c r="BM46" i="19"/>
  <c r="BM7" i="39"/>
  <c r="BM7" i="32"/>
  <c r="BM32" i="32" s="1"/>
  <c r="BM38" i="32"/>
  <c r="BM103" i="9"/>
  <c r="BL7" i="9"/>
  <c r="BM7" i="9"/>
  <c r="BL25" i="9"/>
  <c r="BL27" i="9" s="1"/>
  <c r="BL36" i="9" s="1"/>
  <c r="BL38" i="9" s="1"/>
  <c r="BM37" i="9"/>
  <c r="BM39" i="9"/>
  <c r="BL42" i="9"/>
  <c r="BM42" i="9"/>
  <c r="BL50" i="9"/>
  <c r="BL53" i="9" s="1"/>
  <c r="BM72" i="9"/>
  <c r="BM73" i="9"/>
  <c r="BM74" i="9" s="1"/>
  <c r="BL83" i="9"/>
  <c r="BM83" i="9"/>
  <c r="BL90" i="9"/>
  <c r="BL93" i="9" s="1"/>
  <c r="BL99" i="9" s="1"/>
  <c r="BL100" i="9" s="1"/>
  <c r="BL103" i="9"/>
  <c r="BL106" i="9"/>
  <c r="BL110" i="9" s="1"/>
  <c r="BL111" i="9" s="1"/>
  <c r="BM96" i="27"/>
  <c r="BM97" i="27" s="1"/>
  <c r="BM130" i="27"/>
  <c r="BM316" i="27"/>
  <c r="BM286" i="27"/>
  <c r="BM285" i="27"/>
  <c r="BM284" i="27"/>
  <c r="BM283" i="27"/>
  <c r="BM282" i="27"/>
  <c r="BM281" i="27"/>
  <c r="BM280" i="27"/>
  <c r="BM279" i="27"/>
  <c r="BM278" i="27"/>
  <c r="BM277" i="27"/>
  <c r="BM276" i="27"/>
  <c r="BM275" i="27"/>
  <c r="BM274" i="27"/>
  <c r="BM273" i="27"/>
  <c r="BM272" i="27"/>
  <c r="BM271" i="27"/>
  <c r="BM270" i="27"/>
  <c r="BM269" i="27"/>
  <c r="BM268" i="27"/>
  <c r="BM267" i="27"/>
  <c r="BM266" i="27"/>
  <c r="BM265" i="27"/>
  <c r="BM264" i="27"/>
  <c r="BM263" i="27"/>
  <c r="BM262" i="27"/>
  <c r="BM191" i="27"/>
  <c r="BM163" i="27"/>
  <c r="BM165" i="27" s="1"/>
  <c r="BM131" i="27"/>
  <c r="BM132" i="27"/>
  <c r="BM133" i="27"/>
  <c r="BM134" i="27"/>
  <c r="BM135" i="27"/>
  <c r="BM136" i="27"/>
  <c r="BM137" i="27"/>
  <c r="BM138" i="27"/>
  <c r="BM139" i="27"/>
  <c r="BM140" i="27"/>
  <c r="BM141" i="27"/>
  <c r="BM142" i="27"/>
  <c r="BM143" i="27"/>
  <c r="BM144" i="27"/>
  <c r="BM145" i="27"/>
  <c r="BM146" i="27"/>
  <c r="BM147" i="27"/>
  <c r="BM148" i="27"/>
  <c r="BM149" i="27"/>
  <c r="BM150" i="27"/>
  <c r="BM151" i="27"/>
  <c r="BM152" i="27"/>
  <c r="BM153" i="27"/>
  <c r="BM154" i="27"/>
  <c r="BM121" i="27"/>
  <c r="BM120" i="27"/>
  <c r="BM119" i="27"/>
  <c r="BM118" i="27"/>
  <c r="BM117" i="27"/>
  <c r="BM116" i="27"/>
  <c r="BM115" i="27"/>
  <c r="BM114" i="27"/>
  <c r="BM113" i="27"/>
  <c r="BM112" i="27"/>
  <c r="BM111" i="27"/>
  <c r="BM110" i="27"/>
  <c r="BM109" i="27"/>
  <c r="BM108" i="27"/>
  <c r="BM106" i="27"/>
  <c r="BM105" i="27"/>
  <c r="BM104" i="27"/>
  <c r="BM103" i="27"/>
  <c r="BM102" i="27"/>
  <c r="BM101" i="27"/>
  <c r="BM100" i="27"/>
  <c r="BM99" i="27"/>
  <c r="BM98" i="27"/>
  <c r="BM60" i="27"/>
  <c r="BM35" i="27"/>
  <c r="BM66" i="27" s="1"/>
  <c r="BM7" i="20"/>
  <c r="BM31" i="20" s="1"/>
  <c r="BM40" i="20" s="1"/>
  <c r="BM48" i="20" s="1"/>
  <c r="BL60" i="9" l="1"/>
  <c r="BL62" i="9" s="1"/>
  <c r="BL71" i="9" s="1"/>
  <c r="BM319" i="27"/>
  <c r="BM261" i="27"/>
  <c r="BM226" i="27"/>
  <c r="BM287" i="27"/>
  <c r="BM298" i="27"/>
  <c r="BL37" i="9"/>
  <c r="BL39" i="9"/>
  <c r="BM155" i="27"/>
  <c r="BM122" i="27"/>
  <c r="BL73" i="9" l="1"/>
  <c r="BL74" i="9" s="1"/>
  <c r="BL72" i="9"/>
  <c r="BL35" i="32"/>
  <c r="BL38" i="32" s="1"/>
  <c r="BL316" i="27"/>
  <c r="BG31" i="41"/>
  <c r="BG30" i="41"/>
  <c r="BG28" i="41"/>
  <c r="BG27" i="41"/>
  <c r="BG26" i="41"/>
  <c r="BG24" i="41"/>
  <c r="BG22" i="41"/>
  <c r="BG21" i="41"/>
  <c r="BG20" i="41"/>
  <c r="BG19" i="41"/>
  <c r="BG18" i="41"/>
  <c r="BG17" i="41"/>
  <c r="BG15" i="41"/>
  <c r="BG14" i="41"/>
  <c r="BG12" i="41"/>
  <c r="BG11" i="41"/>
  <c r="BG10" i="41"/>
  <c r="BG9" i="41"/>
  <c r="BG8" i="41"/>
  <c r="BG7" i="41"/>
  <c r="BG6" i="41"/>
  <c r="AB17" i="42"/>
  <c r="AC17" i="42"/>
  <c r="AD17" i="42"/>
  <c r="AE17" i="42"/>
  <c r="AF17" i="42"/>
  <c r="AB18" i="42"/>
  <c r="AC18" i="42"/>
  <c r="AD18" i="42"/>
  <c r="AE18" i="42"/>
  <c r="AF18" i="42"/>
  <c r="AB19" i="42"/>
  <c r="AC19" i="42"/>
  <c r="AD19" i="42"/>
  <c r="AE19" i="42"/>
  <c r="AF19" i="42"/>
  <c r="AA18" i="42"/>
  <c r="AA19" i="42"/>
  <c r="AA17" i="42"/>
  <c r="AF11" i="42"/>
  <c r="AF20" i="42" s="1"/>
  <c r="AE20" i="42"/>
  <c r="AD20" i="42"/>
  <c r="AC20" i="42"/>
  <c r="AB20" i="42"/>
  <c r="AA20" i="42"/>
  <c r="BG54" i="41"/>
  <c r="BG53" i="41"/>
  <c r="BG51" i="41"/>
  <c r="BG49" i="41"/>
  <c r="BG48" i="41"/>
  <c r="BG47" i="41"/>
  <c r="BG46" i="41"/>
  <c r="BG44" i="41"/>
  <c r="BG43" i="41"/>
  <c r="BG42" i="41"/>
  <c r="BG41" i="41"/>
  <c r="BG39" i="41"/>
  <c r="BG37" i="41"/>
  <c r="BG36" i="41"/>
  <c r="BF40" i="41"/>
  <c r="BF45" i="41" s="1"/>
  <c r="BF50" i="41" s="1"/>
  <c r="BF52" i="41" s="1"/>
  <c r="BF38" i="41"/>
  <c r="BE40" i="41"/>
  <c r="BE38" i="41"/>
  <c r="BF13" i="41"/>
  <c r="BE13" i="41"/>
  <c r="BL62" i="13"/>
  <c r="BL42" i="13"/>
  <c r="BL15" i="13"/>
  <c r="BG40" i="41" l="1"/>
  <c r="BG38" i="41"/>
  <c r="BE45" i="41"/>
  <c r="BL9" i="13"/>
  <c r="BG45" i="41" l="1"/>
  <c r="BE50" i="41"/>
  <c r="BL73" i="19"/>
  <c r="BL72" i="19"/>
  <c r="BL68" i="19"/>
  <c r="BL18" i="32"/>
  <c r="BL134" i="27"/>
  <c r="BL131" i="27"/>
  <c r="BL132" i="27"/>
  <c r="BL133" i="27"/>
  <c r="BL135" i="27"/>
  <c r="BL136" i="27"/>
  <c r="BL137" i="27"/>
  <c r="BL138" i="27"/>
  <c r="BL139" i="27"/>
  <c r="BL140" i="27"/>
  <c r="BL141" i="27"/>
  <c r="BL142" i="27"/>
  <c r="BL143" i="27"/>
  <c r="BL144" i="27"/>
  <c r="BL145" i="27"/>
  <c r="BL146" i="27"/>
  <c r="BL147" i="27"/>
  <c r="BL148" i="27"/>
  <c r="BL149" i="27"/>
  <c r="BL150" i="27"/>
  <c r="BL151" i="27"/>
  <c r="BL152" i="27"/>
  <c r="BL153" i="27"/>
  <c r="BL154" i="27"/>
  <c r="BL101" i="27"/>
  <c r="BL121" i="27"/>
  <c r="BL120" i="27"/>
  <c r="BL119" i="27"/>
  <c r="BL118" i="27"/>
  <c r="BL117" i="27"/>
  <c r="BL116" i="27"/>
  <c r="BL115" i="27"/>
  <c r="BL114" i="27"/>
  <c r="BL113" i="27"/>
  <c r="BL112" i="27"/>
  <c r="BL111" i="27"/>
  <c r="BL110" i="27"/>
  <c r="BL109" i="27"/>
  <c r="BL108" i="27"/>
  <c r="BL106" i="27"/>
  <c r="BL105" i="27"/>
  <c r="BL104" i="27"/>
  <c r="BL103" i="27"/>
  <c r="BL102" i="27"/>
  <c r="BL100" i="27"/>
  <c r="BL99" i="27"/>
  <c r="BL98" i="27"/>
  <c r="BL265" i="27"/>
  <c r="BL191" i="27"/>
  <c r="BL60" i="27"/>
  <c r="BL91" i="27"/>
  <c r="BG50" i="41" l="1"/>
  <c r="BG52" i="41" s="1"/>
  <c r="BE52" i="41"/>
  <c r="BL27" i="32"/>
  <c r="BL29" i="32" s="1"/>
  <c r="BL122" i="27"/>
  <c r="BL155" i="27"/>
  <c r="BF16" i="41" l="1"/>
  <c r="BF23" i="41" s="1"/>
  <c r="BF25" i="41" s="1"/>
  <c r="BF32" i="41" s="1"/>
  <c r="BE16" i="41"/>
  <c r="BL65" i="13"/>
  <c r="BL59" i="13"/>
  <c r="BL50" i="13"/>
  <c r="BL32" i="13"/>
  <c r="BL31" i="13"/>
  <c r="BL8" i="13"/>
  <c r="BL7" i="13"/>
  <c r="BL90" i="19"/>
  <c r="BL93" i="19" s="1"/>
  <c r="BL86" i="19"/>
  <c r="BL47" i="19"/>
  <c r="BL46" i="19"/>
  <c r="BL7" i="19"/>
  <c r="BL12" i="39"/>
  <c r="BL8" i="39"/>
  <c r="BL7" i="39"/>
  <c r="BL7" i="32"/>
  <c r="BL32" i="32" s="1"/>
  <c r="BL286" i="27"/>
  <c r="BL285" i="27"/>
  <c r="BL284" i="27"/>
  <c r="BL283" i="27"/>
  <c r="BL282" i="27"/>
  <c r="BL281" i="27"/>
  <c r="BL280" i="27"/>
  <c r="BL279" i="27"/>
  <c r="BL278" i="27"/>
  <c r="BL277" i="27"/>
  <c r="BL276" i="27"/>
  <c r="BL275" i="27"/>
  <c r="BL274" i="27"/>
  <c r="BL273" i="27"/>
  <c r="BL272" i="27"/>
  <c r="BL271" i="27"/>
  <c r="BL270" i="27"/>
  <c r="BL269" i="27"/>
  <c r="BL268" i="27"/>
  <c r="BL267" i="27"/>
  <c r="BL266" i="27"/>
  <c r="BL264" i="27"/>
  <c r="BL263" i="27"/>
  <c r="BL262" i="27"/>
  <c r="BL163" i="27"/>
  <c r="BL298" i="27" s="1"/>
  <c r="BL130" i="27"/>
  <c r="BL96" i="27"/>
  <c r="BL97" i="27" s="1"/>
  <c r="BL35" i="27"/>
  <c r="BL66" i="27" s="1"/>
  <c r="BL7" i="20"/>
  <c r="BL31" i="20" s="1"/>
  <c r="BL40" i="20" s="1"/>
  <c r="BL48" i="20" s="1"/>
  <c r="BI280" i="27"/>
  <c r="BH280" i="27"/>
  <c r="BG280" i="27"/>
  <c r="BF280" i="27"/>
  <c r="BE280" i="27"/>
  <c r="BD280" i="27"/>
  <c r="BC280" i="27"/>
  <c r="BB280" i="27"/>
  <c r="BA280" i="27"/>
  <c r="AZ280" i="27"/>
  <c r="AY280" i="27"/>
  <c r="AX280" i="27"/>
  <c r="AW280" i="27"/>
  <c r="AV280" i="27"/>
  <c r="AU280" i="27"/>
  <c r="AT280" i="27"/>
  <c r="AS280" i="27"/>
  <c r="AR280" i="27"/>
  <c r="AQ280" i="27"/>
  <c r="AP280" i="27"/>
  <c r="AO280" i="27"/>
  <c r="AN280" i="27"/>
  <c r="AM280" i="27"/>
  <c r="AL280" i="27"/>
  <c r="AK280" i="27"/>
  <c r="AJ280" i="27"/>
  <c r="AI280" i="27"/>
  <c r="AH280" i="27"/>
  <c r="AG280" i="27"/>
  <c r="AF280" i="27"/>
  <c r="AE280" i="27"/>
  <c r="AD280" i="27"/>
  <c r="AC280" i="27"/>
  <c r="AB280" i="27"/>
  <c r="AA280" i="27"/>
  <c r="Z280" i="27"/>
  <c r="Y280" i="27"/>
  <c r="X280" i="27"/>
  <c r="W280" i="27"/>
  <c r="V280" i="27"/>
  <c r="U280" i="27"/>
  <c r="T280" i="27"/>
  <c r="S280" i="27"/>
  <c r="R280" i="27"/>
  <c r="Q280" i="27"/>
  <c r="P280" i="27"/>
  <c r="O280" i="27"/>
  <c r="N280" i="27"/>
  <c r="M280" i="27"/>
  <c r="L280" i="27"/>
  <c r="K280" i="27"/>
  <c r="J280" i="27"/>
  <c r="I280" i="27"/>
  <c r="H280" i="27"/>
  <c r="G280" i="27"/>
  <c r="F280" i="27"/>
  <c r="E280" i="27"/>
  <c r="D280" i="27"/>
  <c r="C280" i="27"/>
  <c r="BG277" i="27"/>
  <c r="BH277" i="27"/>
  <c r="BI277" i="27"/>
  <c r="BJ277" i="27"/>
  <c r="BK277" i="27"/>
  <c r="BG278" i="27"/>
  <c r="BH278" i="27"/>
  <c r="BI278" i="27"/>
  <c r="BJ278" i="27"/>
  <c r="BK278" i="27"/>
  <c r="BG59" i="13"/>
  <c r="BG31" i="13"/>
  <c r="BK62" i="13"/>
  <c r="BJ62" i="13"/>
  <c r="BI138" i="27"/>
  <c r="BH138" i="27"/>
  <c r="BG138" i="27"/>
  <c r="BF138" i="27"/>
  <c r="BE138" i="27"/>
  <c r="BD138" i="27"/>
  <c r="BC138" i="27"/>
  <c r="BB138" i="27"/>
  <c r="BA138" i="27"/>
  <c r="AZ138" i="27"/>
  <c r="AY138" i="27"/>
  <c r="AX138" i="27"/>
  <c r="AW138" i="27"/>
  <c r="AV138" i="27"/>
  <c r="AU138" i="27"/>
  <c r="AT138" i="27"/>
  <c r="AS138" i="27"/>
  <c r="AR138" i="27"/>
  <c r="AQ138" i="27"/>
  <c r="AP138" i="27"/>
  <c r="AO138" i="27"/>
  <c r="AN138" i="27"/>
  <c r="AM138" i="27"/>
  <c r="AL138" i="27"/>
  <c r="AK138" i="27"/>
  <c r="AJ138" i="27"/>
  <c r="AI138" i="27"/>
  <c r="AH138" i="27"/>
  <c r="AG138" i="27"/>
  <c r="AF138" i="27"/>
  <c r="AE138" i="27"/>
  <c r="AD138" i="27"/>
  <c r="AC138" i="27"/>
  <c r="AB138" i="27"/>
  <c r="AA138" i="27"/>
  <c r="Z138" i="27"/>
  <c r="Y138" i="27"/>
  <c r="X138" i="27"/>
  <c r="W138" i="27"/>
  <c r="V138" i="27"/>
  <c r="U138" i="27"/>
  <c r="T138" i="27"/>
  <c r="S138" i="27"/>
  <c r="R138" i="27"/>
  <c r="Q138" i="27"/>
  <c r="P138" i="27"/>
  <c r="O138" i="27"/>
  <c r="N138" i="27"/>
  <c r="M138" i="27"/>
  <c r="L138" i="27"/>
  <c r="K138" i="27"/>
  <c r="J138" i="27"/>
  <c r="I138" i="27"/>
  <c r="H138" i="27"/>
  <c r="G138" i="27"/>
  <c r="F138" i="27"/>
  <c r="E138" i="27"/>
  <c r="D138" i="27"/>
  <c r="C138" i="27"/>
  <c r="BJ137" i="27"/>
  <c r="BJ138" i="27"/>
  <c r="BE23" i="41" l="1"/>
  <c r="BG16" i="41"/>
  <c r="BL56" i="13"/>
  <c r="BL28" i="13"/>
  <c r="BL81" i="19"/>
  <c r="BL15" i="39"/>
  <c r="BL287" i="27"/>
  <c r="BL66" i="13"/>
  <c r="BL226" i="27"/>
  <c r="BL261" i="27"/>
  <c r="BL319" i="27"/>
  <c r="BL165" i="27"/>
  <c r="BK138" i="27"/>
  <c r="BE25" i="41" l="1"/>
  <c r="BG23" i="41"/>
  <c r="BK148" i="27"/>
  <c r="BJ148" i="27"/>
  <c r="BK115" i="27"/>
  <c r="BG25" i="41" l="1"/>
  <c r="BC51" i="41"/>
  <c r="BB51" i="41"/>
  <c r="BD54" i="41"/>
  <c r="BD53" i="41"/>
  <c r="BD49" i="41"/>
  <c r="BD48" i="41"/>
  <c r="BD47" i="41"/>
  <c r="BD44" i="41"/>
  <c r="BD43" i="41"/>
  <c r="BD42" i="41"/>
  <c r="BD39" i="41"/>
  <c r="BC37" i="41"/>
  <c r="BB37" i="41"/>
  <c r="BC46" i="41"/>
  <c r="BB46" i="41"/>
  <c r="BC41" i="41"/>
  <c r="BC36" i="41"/>
  <c r="BC15" i="41"/>
  <c r="AZ15" i="41"/>
  <c r="BC21" i="41"/>
  <c r="BD21" i="41" s="1"/>
  <c r="AZ21" i="41"/>
  <c r="BC27" i="41"/>
  <c r="BD27" i="41" s="1"/>
  <c r="AZ27" i="41"/>
  <c r="BD31" i="41"/>
  <c r="BD30" i="41"/>
  <c r="BD29" i="41"/>
  <c r="BE29" i="41" s="1"/>
  <c r="BG29" i="41" s="1"/>
  <c r="BD28" i="41"/>
  <c r="BD26" i="41"/>
  <c r="BB24" i="41"/>
  <c r="BC24" i="41"/>
  <c r="AZ24" i="41"/>
  <c r="AY24" i="41"/>
  <c r="BD22" i="41"/>
  <c r="BD20" i="41"/>
  <c r="BD19" i="41"/>
  <c r="BD18" i="41"/>
  <c r="BD17" i="41"/>
  <c r="BD14" i="41"/>
  <c r="BD12" i="41"/>
  <c r="BD11" i="41"/>
  <c r="BD10" i="41"/>
  <c r="BD9" i="41"/>
  <c r="BD8" i="41"/>
  <c r="BD7" i="41"/>
  <c r="BD6" i="41"/>
  <c r="BK66" i="13"/>
  <c r="BJ66" i="13"/>
  <c r="BK65" i="13"/>
  <c r="BK59" i="13"/>
  <c r="BK50" i="13"/>
  <c r="BK42" i="13"/>
  <c r="BK32" i="13"/>
  <c r="BK56" i="13" s="1"/>
  <c r="BK31" i="13"/>
  <c r="BK15" i="13"/>
  <c r="BK8" i="13"/>
  <c r="BK7" i="13"/>
  <c r="BE32" i="41" l="1"/>
  <c r="BG32" i="41" s="1"/>
  <c r="BD37" i="41"/>
  <c r="BD51" i="41"/>
  <c r="BC38" i="41"/>
  <c r="BC40" i="41" s="1"/>
  <c r="BC45" i="41" s="1"/>
  <c r="BC50" i="41" s="1"/>
  <c r="BC52" i="41" s="1"/>
  <c r="BK28" i="13"/>
  <c r="BD46" i="41"/>
  <c r="BD41" i="41"/>
  <c r="BD15" i="41"/>
  <c r="BD24" i="41"/>
  <c r="BK90" i="19"/>
  <c r="BK93" i="19" s="1"/>
  <c r="BK86" i="19"/>
  <c r="BK46" i="19"/>
  <c r="BK7" i="19"/>
  <c r="BK8" i="39" l="1"/>
  <c r="BK12" i="39"/>
  <c r="BK7" i="39"/>
  <c r="BK18" i="32"/>
  <c r="BK8" i="32"/>
  <c r="BK7" i="32"/>
  <c r="BK32" i="32" s="1"/>
  <c r="BK106" i="9"/>
  <c r="BK110" i="9" s="1"/>
  <c r="BK111" i="9" s="1"/>
  <c r="BK103" i="9"/>
  <c r="BK90" i="9"/>
  <c r="BK93" i="9" s="1"/>
  <c r="BK99" i="9" s="1"/>
  <c r="BK100" i="9" s="1"/>
  <c r="BJ90" i="9"/>
  <c r="BK83" i="9"/>
  <c r="BK50" i="9"/>
  <c r="BK42" i="9"/>
  <c r="BK15" i="9"/>
  <c r="BK7" i="9"/>
  <c r="BK27" i="32" l="1"/>
  <c r="BK29" i="32" s="1"/>
  <c r="BB36" i="41"/>
  <c r="BC13" i="41"/>
  <c r="BC16" i="41" s="1"/>
  <c r="BK53" i="9"/>
  <c r="BK60" i="9" s="1"/>
  <c r="BK18" i="9"/>
  <c r="BK25" i="9" s="1"/>
  <c r="BB13" i="41"/>
  <c r="BB16" i="41" s="1"/>
  <c r="BK15" i="39"/>
  <c r="BK316" i="27"/>
  <c r="BK286" i="27"/>
  <c r="BK285" i="27"/>
  <c r="BK284" i="27"/>
  <c r="BK283" i="27"/>
  <c r="BK282" i="27"/>
  <c r="BK281" i="27"/>
  <c r="BK280" i="27"/>
  <c r="BK279" i="27"/>
  <c r="BK276" i="27"/>
  <c r="BK275" i="27"/>
  <c r="BK274" i="27"/>
  <c r="BK273" i="27"/>
  <c r="BK272" i="27"/>
  <c r="BK271" i="27"/>
  <c r="BK270" i="27"/>
  <c r="BK269" i="27"/>
  <c r="BK268" i="27"/>
  <c r="BK267" i="27"/>
  <c r="BK266" i="27"/>
  <c r="BK264" i="27"/>
  <c r="BK263" i="27"/>
  <c r="BK262" i="27"/>
  <c r="BK287" i="27" l="1"/>
  <c r="BK27" i="9"/>
  <c r="BB23" i="41"/>
  <c r="BC23" i="41"/>
  <c r="BK62" i="9"/>
  <c r="BK71" i="9" s="1"/>
  <c r="BD16" i="41"/>
  <c r="BD36" i="41"/>
  <c r="BB38" i="41"/>
  <c r="BK191" i="27"/>
  <c r="BK163" i="27"/>
  <c r="BK154" i="27"/>
  <c r="BK153" i="27"/>
  <c r="BK152" i="27"/>
  <c r="BK151" i="27"/>
  <c r="BK150" i="27"/>
  <c r="BK149" i="27"/>
  <c r="BK147" i="27"/>
  <c r="BK146" i="27"/>
  <c r="BK145" i="27"/>
  <c r="BK144" i="27"/>
  <c r="BK143" i="27"/>
  <c r="BK142" i="27"/>
  <c r="BK141" i="27"/>
  <c r="BK140" i="27"/>
  <c r="BK139" i="27"/>
  <c r="BK137" i="27"/>
  <c r="BK136" i="27"/>
  <c r="BK135" i="27"/>
  <c r="BK133" i="27"/>
  <c r="BK132" i="27"/>
  <c r="BK131" i="27"/>
  <c r="BK130" i="27"/>
  <c r="BK121" i="27"/>
  <c r="BK120" i="27"/>
  <c r="BK119" i="27"/>
  <c r="BK118" i="27"/>
  <c r="BK117" i="27"/>
  <c r="BK116" i="27"/>
  <c r="BK114" i="27"/>
  <c r="BK113" i="27"/>
  <c r="BK112" i="27"/>
  <c r="BK111" i="27"/>
  <c r="BK110" i="27"/>
  <c r="BK109" i="27"/>
  <c r="BK108" i="27"/>
  <c r="BK106" i="27"/>
  <c r="BK105" i="27"/>
  <c r="BK104" i="27"/>
  <c r="BK103" i="27"/>
  <c r="BK102" i="27"/>
  <c r="BK100" i="27"/>
  <c r="BK99" i="27"/>
  <c r="BK98" i="27"/>
  <c r="BK96" i="27"/>
  <c r="BK97" i="27" s="1"/>
  <c r="BK91" i="27"/>
  <c r="BK60" i="27"/>
  <c r="BK35" i="27"/>
  <c r="BK66" i="27" s="1"/>
  <c r="BB40" i="41" l="1"/>
  <c r="BD38" i="41"/>
  <c r="BK122" i="27"/>
  <c r="BC32" i="41"/>
  <c r="BK73" i="9"/>
  <c r="BK74" i="9" s="1"/>
  <c r="BK72" i="9"/>
  <c r="BD23" i="41"/>
  <c r="BB25" i="41"/>
  <c r="BC25" i="41"/>
  <c r="BK36" i="9"/>
  <c r="BK165" i="27"/>
  <c r="BK319" i="27"/>
  <c r="BK298" i="27"/>
  <c r="BK261" i="27"/>
  <c r="BK226" i="27"/>
  <c r="BK155" i="27"/>
  <c r="BD25" i="41" l="1"/>
  <c r="BB32" i="41"/>
  <c r="BD32" i="41" s="1"/>
  <c r="BK37" i="9"/>
  <c r="BK38" i="9"/>
  <c r="BK39" i="9" s="1"/>
  <c r="BD40" i="41"/>
  <c r="BB45" i="41"/>
  <c r="BK7" i="20"/>
  <c r="BK31" i="20" s="1"/>
  <c r="BK40" i="20" s="1"/>
  <c r="BK48" i="20" s="1"/>
  <c r="BB50" i="41" l="1"/>
  <c r="BD45" i="41"/>
  <c r="BJ276" i="27"/>
  <c r="BB52" i="41" l="1"/>
  <c r="BD50" i="41"/>
  <c r="BD52" i="41" s="1"/>
  <c r="BJ270" i="27"/>
  <c r="BJ316" i="27" l="1"/>
  <c r="BH90" i="19" l="1"/>
  <c r="BG90" i="19"/>
  <c r="BJ90" i="19"/>
  <c r="BJ93" i="19" s="1"/>
  <c r="BI15" i="13" l="1"/>
  <c r="BI28" i="13" s="1"/>
  <c r="BF50" i="13" l="1"/>
  <c r="BF42" i="13"/>
  <c r="BF28" i="13"/>
  <c r="BF56" i="13" l="1"/>
  <c r="N11" i="42"/>
  <c r="AZ51" i="41"/>
  <c r="AZ37" i="41"/>
  <c r="AY37" i="41"/>
  <c r="BA37" i="41" s="1"/>
  <c r="AZ36" i="41"/>
  <c r="BA54" i="41"/>
  <c r="BA53" i="41"/>
  <c r="BA48" i="41"/>
  <c r="AZ46" i="41"/>
  <c r="BA42" i="41"/>
  <c r="AZ41" i="41"/>
  <c r="BA39" i="41"/>
  <c r="BA31" i="41"/>
  <c r="BA30" i="41"/>
  <c r="BA49" i="41"/>
  <c r="BA28" i="41"/>
  <c r="BA27" i="41"/>
  <c r="BA24" i="41"/>
  <c r="BA22" i="41"/>
  <c r="BA21" i="41"/>
  <c r="BA20" i="41"/>
  <c r="BA19" i="41"/>
  <c r="BA18" i="41"/>
  <c r="BA17" i="41"/>
  <c r="BA15" i="41"/>
  <c r="BA14" i="41"/>
  <c r="BA12" i="41"/>
  <c r="BA11" i="41"/>
  <c r="BA10" i="41"/>
  <c r="BA9" i="41"/>
  <c r="BA8" i="41"/>
  <c r="BA7" i="41"/>
  <c r="BA6" i="41"/>
  <c r="BJ15" i="13"/>
  <c r="BJ8" i="13"/>
  <c r="BJ65" i="13"/>
  <c r="BJ59" i="13"/>
  <c r="BJ50" i="13"/>
  <c r="BJ32" i="13"/>
  <c r="BJ42" i="13"/>
  <c r="BJ31" i="13"/>
  <c r="BJ7" i="13"/>
  <c r="BJ86" i="19"/>
  <c r="BJ73" i="19"/>
  <c r="BJ68" i="19"/>
  <c r="BJ47" i="19"/>
  <c r="BJ46" i="19"/>
  <c r="BJ8" i="19"/>
  <c r="BJ34" i="19"/>
  <c r="BJ29" i="19"/>
  <c r="BJ7" i="19"/>
  <c r="BJ12" i="39"/>
  <c r="BJ8" i="39"/>
  <c r="BJ7" i="39"/>
  <c r="BJ18" i="32"/>
  <c r="BJ8" i="32"/>
  <c r="BJ7" i="32"/>
  <c r="BJ32" i="32" s="1"/>
  <c r="BJ106" i="9"/>
  <c r="BJ110" i="9" s="1"/>
  <c r="BJ111" i="9" s="1"/>
  <c r="BJ93" i="9"/>
  <c r="BJ99" i="9" s="1"/>
  <c r="BJ100" i="9" s="1"/>
  <c r="BJ50" i="9"/>
  <c r="BJ53" i="9" s="1"/>
  <c r="BJ15" i="9"/>
  <c r="AY13" i="41" s="1"/>
  <c r="BJ103" i="9"/>
  <c r="BJ83" i="9"/>
  <c r="BJ42" i="9"/>
  <c r="BJ7" i="9"/>
  <c r="BJ272" i="27"/>
  <c r="BJ15" i="39" l="1"/>
  <c r="AY36" i="41"/>
  <c r="AY38" i="41" s="1"/>
  <c r="AZ13" i="41"/>
  <c r="BA13" i="41" s="1"/>
  <c r="BJ81" i="19"/>
  <c r="BJ27" i="32"/>
  <c r="BJ29" i="32" s="1"/>
  <c r="BJ60" i="9"/>
  <c r="AZ16" i="41"/>
  <c r="BJ28" i="13"/>
  <c r="BJ56" i="13"/>
  <c r="BJ18" i="9"/>
  <c r="AZ38" i="41"/>
  <c r="AZ40" i="41" s="1"/>
  <c r="AZ45" i="41" s="1"/>
  <c r="AZ50" i="41" s="1"/>
  <c r="AZ52" i="41" s="1"/>
  <c r="AY46" i="41"/>
  <c r="BA47" i="41"/>
  <c r="BA46" i="41" s="1"/>
  <c r="BA43" i="41"/>
  <c r="BA44" i="41"/>
  <c r="BA29" i="41"/>
  <c r="AY51" i="41"/>
  <c r="BA51" i="41" s="1"/>
  <c r="BA26" i="41"/>
  <c r="BJ41" i="19"/>
  <c r="BA36" i="41" l="1"/>
  <c r="BJ25" i="9"/>
  <c r="AY16" i="41"/>
  <c r="BA16" i="41" s="1"/>
  <c r="AZ23" i="41"/>
  <c r="BJ62" i="9"/>
  <c r="AY40" i="41"/>
  <c r="BA38" i="41"/>
  <c r="AY41" i="41"/>
  <c r="BA41" i="41" s="1"/>
  <c r="AZ25" i="41" l="1"/>
  <c r="BJ71" i="9"/>
  <c r="AY23" i="41"/>
  <c r="BA23" i="41" s="1"/>
  <c r="BJ27" i="9"/>
  <c r="AY45" i="41"/>
  <c r="AY50" i="41" s="1"/>
  <c r="AY52" i="41" s="1"/>
  <c r="BA40" i="41"/>
  <c r="BA45" i="41" s="1"/>
  <c r="BA50" i="41" s="1"/>
  <c r="BA52" i="41" s="1"/>
  <c r="AY25" i="41" l="1"/>
  <c r="BA25" i="41" s="1"/>
  <c r="BJ36" i="9"/>
  <c r="BJ72" i="9"/>
  <c r="BJ73" i="9"/>
  <c r="BJ74" i="9" s="1"/>
  <c r="AZ32" i="41"/>
  <c r="AY32" i="41" l="1"/>
  <c r="BA32" i="41" s="1"/>
  <c r="BJ37" i="9"/>
  <c r="BJ38" i="9"/>
  <c r="BJ39" i="9" s="1"/>
  <c r="BJ275" i="27"/>
  <c r="BJ274" i="27"/>
  <c r="BJ280" i="27"/>
  <c r="BG145" i="27"/>
  <c r="BH145" i="27"/>
  <c r="BI145" i="27"/>
  <c r="BJ145" i="27"/>
  <c r="BG146" i="27"/>
  <c r="BH146" i="27"/>
  <c r="BI146" i="27"/>
  <c r="BJ146" i="27"/>
  <c r="BF146" i="27"/>
  <c r="BF145" i="27"/>
  <c r="BJ191" i="27"/>
  <c r="BJ154" i="27"/>
  <c r="BJ153" i="27"/>
  <c r="BJ152" i="27"/>
  <c r="BJ151" i="27"/>
  <c r="BJ150" i="27"/>
  <c r="BJ149" i="27"/>
  <c r="BJ147" i="27"/>
  <c r="BJ144" i="27"/>
  <c r="BJ143" i="27"/>
  <c r="BJ142" i="27"/>
  <c r="BJ141" i="27"/>
  <c r="BJ140" i="27"/>
  <c r="BJ139" i="27"/>
  <c r="BJ136" i="27"/>
  <c r="BJ135" i="27"/>
  <c r="BJ133" i="27"/>
  <c r="BJ132" i="27"/>
  <c r="BJ131" i="27"/>
  <c r="BJ286" i="27"/>
  <c r="BJ285" i="27"/>
  <c r="BJ284" i="27"/>
  <c r="BJ283" i="27"/>
  <c r="BJ282" i="27"/>
  <c r="BJ281" i="27"/>
  <c r="BJ279" i="27"/>
  <c r="BJ273" i="27"/>
  <c r="BJ271" i="27"/>
  <c r="BJ269" i="27"/>
  <c r="BJ268" i="27"/>
  <c r="BJ267" i="27"/>
  <c r="BJ266" i="27"/>
  <c r="BJ264" i="27"/>
  <c r="BJ263" i="27"/>
  <c r="BJ262" i="27"/>
  <c r="BJ113" i="27"/>
  <c r="BJ112" i="27"/>
  <c r="BJ106" i="27"/>
  <c r="BJ100" i="27"/>
  <c r="BJ163" i="27"/>
  <c r="BJ298" i="27" s="1"/>
  <c r="BJ130" i="27"/>
  <c r="BJ96" i="27"/>
  <c r="BJ97" i="27" s="1"/>
  <c r="BJ35" i="27"/>
  <c r="BJ66" i="27" s="1"/>
  <c r="BJ287" i="27" l="1"/>
  <c r="BJ319" i="27"/>
  <c r="BJ165" i="27"/>
  <c r="BJ226" i="27"/>
  <c r="BJ261" i="27"/>
  <c r="BJ155" i="27"/>
  <c r="BJ7" i="20" l="1"/>
  <c r="BJ31" i="20" s="1"/>
  <c r="BJ40" i="20" s="1"/>
  <c r="BJ48" i="20" s="1"/>
  <c r="P43" i="41" l="1"/>
  <c r="S46" i="41"/>
  <c r="W47" i="41"/>
  <c r="Z54" i="41"/>
  <c r="E54" i="41"/>
  <c r="E53" i="41"/>
  <c r="H54" i="41"/>
  <c r="H53" i="41"/>
  <c r="K54" i="41"/>
  <c r="K53" i="41"/>
  <c r="N54" i="41"/>
  <c r="N53" i="41"/>
  <c r="Q54" i="41"/>
  <c r="Q53" i="41"/>
  <c r="T54" i="41"/>
  <c r="T53" i="41"/>
  <c r="W54" i="41"/>
  <c r="W53" i="41"/>
  <c r="Z53" i="41"/>
  <c r="AC54" i="41"/>
  <c r="AC53" i="41"/>
  <c r="AF54" i="41"/>
  <c r="AF53" i="41"/>
  <c r="AI54" i="41"/>
  <c r="AI53" i="41"/>
  <c r="AL54" i="41"/>
  <c r="AL53" i="41"/>
  <c r="AO54" i="41"/>
  <c r="AO53" i="41"/>
  <c r="AR54" i="41"/>
  <c r="AR53" i="41"/>
  <c r="AU54" i="41"/>
  <c r="AU53" i="41"/>
  <c r="AX54" i="41"/>
  <c r="AX53" i="41"/>
  <c r="D44" i="41"/>
  <c r="D43" i="41"/>
  <c r="G44" i="41"/>
  <c r="G43" i="41"/>
  <c r="J44" i="41"/>
  <c r="J43" i="41"/>
  <c r="M44" i="41"/>
  <c r="M43" i="41"/>
  <c r="P44" i="41"/>
  <c r="S44" i="41"/>
  <c r="S41" i="41" s="1"/>
  <c r="V44" i="41"/>
  <c r="V43" i="41"/>
  <c r="Y44" i="41"/>
  <c r="Y43" i="41"/>
  <c r="AB44" i="41"/>
  <c r="AB43" i="41"/>
  <c r="AE44" i="41"/>
  <c r="AE43" i="41"/>
  <c r="AH44" i="41"/>
  <c r="AH43" i="41"/>
  <c r="AK44" i="41"/>
  <c r="AK43" i="41"/>
  <c r="AT44" i="41"/>
  <c r="AN44" i="41"/>
  <c r="AN43" i="41"/>
  <c r="AQ44" i="41"/>
  <c r="AQ43" i="41"/>
  <c r="AT43" i="41"/>
  <c r="AW43" i="41"/>
  <c r="AW44" i="41"/>
  <c r="D51" i="41"/>
  <c r="G51" i="41"/>
  <c r="J51" i="41"/>
  <c r="M51" i="41"/>
  <c r="P51" i="41"/>
  <c r="V51" i="41"/>
  <c r="Y51" i="41"/>
  <c r="AB51" i="41"/>
  <c r="AE51" i="41"/>
  <c r="AH51" i="41"/>
  <c r="AK51" i="41"/>
  <c r="AN51" i="41"/>
  <c r="AQ51" i="41"/>
  <c r="AT51" i="41"/>
  <c r="AW51" i="41"/>
  <c r="AF48" i="41"/>
  <c r="AT46" i="41"/>
  <c r="AQ46" i="41"/>
  <c r="AN46" i="41"/>
  <c r="AK46" i="41"/>
  <c r="AH46" i="41"/>
  <c r="AE46" i="41"/>
  <c r="AB46" i="41"/>
  <c r="Y46" i="41"/>
  <c r="V46" i="41"/>
  <c r="P46" i="41"/>
  <c r="M46" i="41"/>
  <c r="J46" i="41"/>
  <c r="G46" i="41"/>
  <c r="D46" i="41"/>
  <c r="AW46" i="41"/>
  <c r="E42" i="41"/>
  <c r="H42" i="41"/>
  <c r="K42" i="41"/>
  <c r="N42" i="41"/>
  <c r="Q42" i="41"/>
  <c r="T42" i="41"/>
  <c r="W42" i="41"/>
  <c r="Z42" i="41"/>
  <c r="AC42" i="41"/>
  <c r="AF42" i="41"/>
  <c r="AI42" i="41"/>
  <c r="AL42" i="41"/>
  <c r="AO42" i="41"/>
  <c r="AR42" i="41"/>
  <c r="AU42" i="41"/>
  <c r="AX42" i="41"/>
  <c r="AX39" i="41"/>
  <c r="P41" i="41" l="1"/>
  <c r="AH41" i="41"/>
  <c r="AB41" i="41"/>
  <c r="V41" i="41"/>
  <c r="M41" i="41"/>
  <c r="AQ41" i="41"/>
  <c r="AN41" i="41"/>
  <c r="D41" i="41"/>
  <c r="AK41" i="41"/>
  <c r="Y41" i="41"/>
  <c r="J41" i="41"/>
  <c r="AW41" i="41"/>
  <c r="G41" i="41"/>
  <c r="AE41" i="41"/>
  <c r="AT41" i="41"/>
  <c r="W48" i="41"/>
  <c r="Q43" i="41"/>
  <c r="AV37" i="41"/>
  <c r="AS37" i="41"/>
  <c r="AP37" i="41"/>
  <c r="AM37" i="41"/>
  <c r="AJ37" i="41"/>
  <c r="AG37" i="41"/>
  <c r="AD37" i="41"/>
  <c r="AA37" i="41"/>
  <c r="X37" i="41"/>
  <c r="U37" i="41"/>
  <c r="R37" i="41"/>
  <c r="O37" i="41"/>
  <c r="L37" i="41"/>
  <c r="I37" i="41"/>
  <c r="C37" i="41"/>
  <c r="F37" i="41"/>
  <c r="AH37" i="41"/>
  <c r="AH36" i="41"/>
  <c r="AW37" i="41"/>
  <c r="AW36" i="41"/>
  <c r="AT37" i="41"/>
  <c r="AT36" i="41"/>
  <c r="AQ37" i="41"/>
  <c r="AQ36" i="41"/>
  <c r="AN37" i="41"/>
  <c r="AN36" i="41"/>
  <c r="AK37" i="41"/>
  <c r="AK36" i="41"/>
  <c r="AE37" i="41"/>
  <c r="AE36" i="41"/>
  <c r="AB37" i="41"/>
  <c r="AB36" i="41"/>
  <c r="Y37" i="41"/>
  <c r="Y36" i="41"/>
  <c r="V37" i="41"/>
  <c r="V36" i="41"/>
  <c r="S37" i="41"/>
  <c r="S36" i="41"/>
  <c r="P37" i="41"/>
  <c r="P36" i="41"/>
  <c r="M37" i="41"/>
  <c r="M36" i="41"/>
  <c r="J37" i="41"/>
  <c r="J36" i="41"/>
  <c r="G36" i="41"/>
  <c r="G37" i="41"/>
  <c r="D37" i="41"/>
  <c r="D36" i="41"/>
  <c r="AW38" i="41" l="1"/>
  <c r="AW40" i="41" s="1"/>
  <c r="AW45" i="41" s="1"/>
  <c r="AW50" i="41" s="1"/>
  <c r="AW52" i="41" s="1"/>
  <c r="AT38" i="41"/>
  <c r="AT40" i="41" s="1"/>
  <c r="AT45" i="41" s="1"/>
  <c r="AT50" i="41" s="1"/>
  <c r="AT52" i="41" s="1"/>
  <c r="AQ38" i="41"/>
  <c r="AQ40" i="41" s="1"/>
  <c r="AQ45" i="41" s="1"/>
  <c r="AQ50" i="41" s="1"/>
  <c r="AQ52" i="41" s="1"/>
  <c r="AN38" i="41"/>
  <c r="AN40" i="41" s="1"/>
  <c r="AN45" i="41" s="1"/>
  <c r="AN50" i="41" s="1"/>
  <c r="AN52" i="41" s="1"/>
  <c r="AK38" i="41"/>
  <c r="AK40" i="41" s="1"/>
  <c r="AK45" i="41" s="1"/>
  <c r="AK50" i="41" s="1"/>
  <c r="AK52" i="41" s="1"/>
  <c r="AH38" i="41"/>
  <c r="AH40" i="41" s="1"/>
  <c r="AH45" i="41" s="1"/>
  <c r="AH50" i="41" s="1"/>
  <c r="AH52" i="41" s="1"/>
  <c r="AE38" i="41"/>
  <c r="AE40" i="41" s="1"/>
  <c r="AE45" i="41" s="1"/>
  <c r="AE50" i="41" s="1"/>
  <c r="AE52" i="41" s="1"/>
  <c r="AB38" i="41"/>
  <c r="AB40" i="41" s="1"/>
  <c r="AB45" i="41" s="1"/>
  <c r="AB50" i="41" s="1"/>
  <c r="AB52" i="41" s="1"/>
  <c r="Y38" i="41"/>
  <c r="Y40" i="41" s="1"/>
  <c r="Y45" i="41" s="1"/>
  <c r="Y50" i="41" s="1"/>
  <c r="Y52" i="41" s="1"/>
  <c r="V38" i="41"/>
  <c r="V40" i="41" s="1"/>
  <c r="V45" i="41" s="1"/>
  <c r="V50" i="41" s="1"/>
  <c r="V52" i="41" s="1"/>
  <c r="S38" i="41"/>
  <c r="S40" i="41" s="1"/>
  <c r="S45" i="41" s="1"/>
  <c r="S50" i="41" s="1"/>
  <c r="S52" i="41" s="1"/>
  <c r="P38" i="41"/>
  <c r="P40" i="41" s="1"/>
  <c r="P45" i="41" s="1"/>
  <c r="P50" i="41" s="1"/>
  <c r="P52" i="41" s="1"/>
  <c r="M38" i="41"/>
  <c r="M40" i="41" s="1"/>
  <c r="M45" i="41" s="1"/>
  <c r="M50" i="41" s="1"/>
  <c r="M52" i="41" s="1"/>
  <c r="J38" i="41"/>
  <c r="J40" i="41" s="1"/>
  <c r="J45" i="41" s="1"/>
  <c r="J50" i="41" s="1"/>
  <c r="J52" i="41" s="1"/>
  <c r="G38" i="41"/>
  <c r="G40" i="41" s="1"/>
  <c r="G45" i="41" s="1"/>
  <c r="G50" i="41" s="1"/>
  <c r="G52" i="41" s="1"/>
  <c r="D38" i="41"/>
  <c r="D40" i="41" s="1"/>
  <c r="D45" i="41" s="1"/>
  <c r="D50" i="41" s="1"/>
  <c r="D52" i="41" s="1"/>
  <c r="AU37" i="41"/>
  <c r="AR37" i="41"/>
  <c r="AO37" i="41"/>
  <c r="AL37" i="41"/>
  <c r="AI37" i="41"/>
  <c r="Q37" i="41"/>
  <c r="N37" i="41"/>
  <c r="AX37" i="41" l="1"/>
  <c r="AF37" i="41"/>
  <c r="AC37" i="41"/>
  <c r="Z37" i="41"/>
  <c r="W37" i="41"/>
  <c r="T37" i="41"/>
  <c r="K37" i="41"/>
  <c r="H37" i="41"/>
  <c r="E37" i="41"/>
  <c r="K11" i="42" l="1"/>
  <c r="J11" i="42"/>
  <c r="I11" i="42"/>
  <c r="H11" i="42"/>
  <c r="G11" i="42"/>
  <c r="F11" i="42"/>
  <c r="E11" i="42"/>
  <c r="D11" i="42"/>
  <c r="C11" i="42"/>
  <c r="L11" i="42"/>
  <c r="BD23" i="20"/>
  <c r="BE23" i="20"/>
  <c r="BF23" i="20"/>
  <c r="BG23" i="20"/>
  <c r="BH23" i="20"/>
  <c r="BI114" i="27" l="1"/>
  <c r="BI111" i="27"/>
  <c r="BI110" i="27"/>
  <c r="BI109" i="27"/>
  <c r="BI108" i="27"/>
  <c r="BC23" i="20"/>
  <c r="BB23" i="20"/>
  <c r="BA23" i="20"/>
  <c r="AZ23" i="20"/>
  <c r="BI23" i="20"/>
  <c r="BG24" i="20"/>
  <c r="BF24" i="20"/>
  <c r="BE24" i="20"/>
  <c r="BD24" i="20"/>
  <c r="BC24" i="20"/>
  <c r="BB24" i="20"/>
  <c r="BA24" i="20"/>
  <c r="AZ24" i="20"/>
  <c r="AY24" i="20"/>
  <c r="BI24" i="20"/>
  <c r="BH24" i="20"/>
  <c r="BI91" i="27" l="1"/>
  <c r="BI191" i="27"/>
  <c r="BI237" i="27" l="1"/>
  <c r="BI232" i="27"/>
  <c r="BI267" i="27" l="1"/>
  <c r="BI136" i="27"/>
  <c r="BI272" i="27"/>
  <c r="BI107" i="27"/>
  <c r="BH106" i="9"/>
  <c r="BG106" i="9"/>
  <c r="BF106" i="9"/>
  <c r="BE106" i="9"/>
  <c r="BD106" i="9"/>
  <c r="BC106" i="9"/>
  <c r="BB106" i="9"/>
  <c r="BA106" i="9"/>
  <c r="AZ106" i="9"/>
  <c r="AY106" i="9"/>
  <c r="AX106" i="9"/>
  <c r="BI106" i="9"/>
  <c r="BH38" i="32"/>
  <c r="BG38" i="32"/>
  <c r="BF38" i="32"/>
  <c r="BE38" i="32"/>
  <c r="BD38" i="32"/>
  <c r="BC38" i="32"/>
  <c r="BB38" i="32"/>
  <c r="BA38" i="32"/>
  <c r="AZ38" i="32"/>
  <c r="AY38" i="32"/>
  <c r="BI38" i="32"/>
  <c r="BH18" i="32"/>
  <c r="BG18" i="32"/>
  <c r="BF18" i="32"/>
  <c r="BE18" i="32"/>
  <c r="BD18" i="32"/>
  <c r="BC18" i="32"/>
  <c r="BB18" i="32"/>
  <c r="BA18" i="32"/>
  <c r="AZ18" i="32"/>
  <c r="AY18" i="32"/>
  <c r="BI18" i="32"/>
  <c r="BH8" i="32"/>
  <c r="BG8" i="32"/>
  <c r="BF8" i="32"/>
  <c r="BE8" i="32"/>
  <c r="BD8" i="32"/>
  <c r="BC8" i="32"/>
  <c r="BB8" i="32"/>
  <c r="BA8" i="32"/>
  <c r="AZ8" i="32"/>
  <c r="AY8" i="32"/>
  <c r="BI8" i="32"/>
  <c r="BH93" i="19"/>
  <c r="BG93" i="19"/>
  <c r="BF93" i="19"/>
  <c r="BE93" i="19"/>
  <c r="BD93" i="19"/>
  <c r="BI90" i="19"/>
  <c r="BI93" i="19" s="1"/>
  <c r="BH73" i="19"/>
  <c r="BG73" i="19"/>
  <c r="BF73" i="19"/>
  <c r="BE73" i="19"/>
  <c r="BD73" i="19"/>
  <c r="BC73" i="19"/>
  <c r="BB73" i="19"/>
  <c r="BA73" i="19"/>
  <c r="AZ73" i="19"/>
  <c r="AY73" i="19"/>
  <c r="BI73" i="19"/>
  <c r="BH68" i="19"/>
  <c r="BG68" i="19"/>
  <c r="BF68" i="19"/>
  <c r="BE68" i="19"/>
  <c r="BD68" i="19"/>
  <c r="BC68" i="19"/>
  <c r="BB68" i="19"/>
  <c r="BA68" i="19"/>
  <c r="AZ68" i="19"/>
  <c r="AY68" i="19"/>
  <c r="BI68" i="19"/>
  <c r="BI47" i="19"/>
  <c r="BH34" i="19"/>
  <c r="BG34" i="19"/>
  <c r="BF34" i="19"/>
  <c r="BE34" i="19"/>
  <c r="BD34" i="19"/>
  <c r="BC34" i="19"/>
  <c r="BB34" i="19"/>
  <c r="BA34" i="19"/>
  <c r="AZ34" i="19"/>
  <c r="AY34" i="19"/>
  <c r="BH29" i="19"/>
  <c r="BG29" i="19"/>
  <c r="BF29" i="19"/>
  <c r="BE29" i="19"/>
  <c r="BD29" i="19"/>
  <c r="BC29" i="19"/>
  <c r="BB29" i="19"/>
  <c r="BA29" i="19"/>
  <c r="AZ29" i="19"/>
  <c r="AY29" i="19"/>
  <c r="BH8" i="19"/>
  <c r="BG8" i="19"/>
  <c r="BF8" i="19"/>
  <c r="BE8" i="19"/>
  <c r="BD8" i="19"/>
  <c r="BC8" i="19"/>
  <c r="BB8" i="19"/>
  <c r="BA8" i="19"/>
  <c r="AZ8" i="19"/>
  <c r="AY8" i="19"/>
  <c r="AX34" i="19"/>
  <c r="AW34" i="19"/>
  <c r="AV34" i="19"/>
  <c r="AU34" i="19"/>
  <c r="AT34" i="19"/>
  <c r="AS34" i="19"/>
  <c r="AR34" i="19"/>
  <c r="AQ34" i="19"/>
  <c r="AP34" i="19"/>
  <c r="AO34" i="19"/>
  <c r="AN34" i="19"/>
  <c r="AM34" i="19"/>
  <c r="AL34" i="19"/>
  <c r="AK34" i="19"/>
  <c r="AJ34" i="19"/>
  <c r="AI34" i="19"/>
  <c r="AH34" i="19"/>
  <c r="AG34" i="19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BI34" i="19"/>
  <c r="BI29" i="19"/>
  <c r="BI8" i="19"/>
  <c r="AW31" i="41"/>
  <c r="AW30" i="41"/>
  <c r="AW29" i="41"/>
  <c r="AW28" i="41"/>
  <c r="AW27" i="41"/>
  <c r="AW26" i="41"/>
  <c r="AW24" i="41"/>
  <c r="AW22" i="41"/>
  <c r="AW21" i="41"/>
  <c r="AW20" i="41"/>
  <c r="AW19" i="41"/>
  <c r="AW18" i="41"/>
  <c r="AW17" i="41"/>
  <c r="AW15" i="41"/>
  <c r="AW14" i="41"/>
  <c r="AW12" i="41"/>
  <c r="AW11" i="41"/>
  <c r="AW10" i="41"/>
  <c r="AW9" i="41"/>
  <c r="AW8" i="41"/>
  <c r="AW7" i="41"/>
  <c r="AW6" i="41"/>
  <c r="AV31" i="41"/>
  <c r="AV30" i="41"/>
  <c r="AV51" i="41" s="1"/>
  <c r="AX51" i="41" s="1"/>
  <c r="AV29" i="41"/>
  <c r="AV49" i="41" s="1"/>
  <c r="AX49" i="41" s="1"/>
  <c r="AV28" i="41"/>
  <c r="AV27" i="41"/>
  <c r="AV26" i="41"/>
  <c r="AV47" i="41" s="1"/>
  <c r="AV24" i="41"/>
  <c r="AV22" i="41"/>
  <c r="AV44" i="41" s="1"/>
  <c r="AX44" i="41" s="1"/>
  <c r="AV21" i="41"/>
  <c r="AV20" i="41"/>
  <c r="AV19" i="41"/>
  <c r="AV18" i="41"/>
  <c r="AV17" i="41"/>
  <c r="AV15" i="41"/>
  <c r="AV14" i="41"/>
  <c r="AV12" i="41"/>
  <c r="AV11" i="41"/>
  <c r="AV10" i="41"/>
  <c r="AV9" i="41"/>
  <c r="AV8" i="41"/>
  <c r="AV7" i="41"/>
  <c r="AV6" i="41"/>
  <c r="BC27" i="32" l="1"/>
  <c r="BC29" i="32" s="1"/>
  <c r="AV43" i="41"/>
  <c r="AV41" i="41" s="1"/>
  <c r="BD81" i="19"/>
  <c r="BE41" i="19"/>
  <c r="BF81" i="19"/>
  <c r="BB27" i="32"/>
  <c r="BB29" i="32" s="1"/>
  <c r="AV48" i="41"/>
  <c r="AX48" i="41" s="1"/>
  <c r="BI81" i="19"/>
  <c r="BD27" i="32"/>
  <c r="BD29" i="32" s="1"/>
  <c r="BB81" i="19"/>
  <c r="BC41" i="19"/>
  <c r="BE81" i="19"/>
  <c r="BE27" i="32"/>
  <c r="BE29" i="32" s="1"/>
  <c r="BF27" i="32"/>
  <c r="BF29" i="32" s="1"/>
  <c r="BF41" i="19"/>
  <c r="AY81" i="19"/>
  <c r="BG81" i="19"/>
  <c r="AY27" i="32"/>
  <c r="AY29" i="32" s="1"/>
  <c r="BG27" i="32"/>
  <c r="BG29" i="32" s="1"/>
  <c r="AY41" i="19"/>
  <c r="BG41" i="19"/>
  <c r="AZ81" i="19"/>
  <c r="BH81" i="19"/>
  <c r="AZ27" i="32"/>
  <c r="AZ29" i="32" s="1"/>
  <c r="BH27" i="32"/>
  <c r="BH29" i="32" s="1"/>
  <c r="BD41" i="19"/>
  <c r="AZ41" i="19"/>
  <c r="BH41" i="19"/>
  <c r="BA81" i="19"/>
  <c r="BA27" i="32"/>
  <c r="BA29" i="32" s="1"/>
  <c r="BA41" i="19"/>
  <c r="BI41" i="19"/>
  <c r="BC81" i="19"/>
  <c r="BI27" i="32"/>
  <c r="BI29" i="32" s="1"/>
  <c r="AX47" i="41"/>
  <c r="AX7" i="41"/>
  <c r="AX17" i="41"/>
  <c r="AX24" i="41"/>
  <c r="AX27" i="41"/>
  <c r="AX28" i="41"/>
  <c r="AX9" i="41"/>
  <c r="AX18" i="41"/>
  <c r="AX8" i="41"/>
  <c r="AX29" i="41"/>
  <c r="AX10" i="41"/>
  <c r="AX30" i="41"/>
  <c r="AX21" i="41"/>
  <c r="AX12" i="41"/>
  <c r="AX19" i="41"/>
  <c r="AX20" i="41"/>
  <c r="AX11" i="41"/>
  <c r="AX31" i="41"/>
  <c r="AX22" i="41"/>
  <c r="AX14" i="41"/>
  <c r="AX6" i="41"/>
  <c r="AX15" i="41"/>
  <c r="AX26" i="41"/>
  <c r="BH62" i="13"/>
  <c r="BG62" i="13"/>
  <c r="BF62" i="13"/>
  <c r="BE62" i="13"/>
  <c r="BD62" i="13"/>
  <c r="BC62" i="13"/>
  <c r="BB62" i="13"/>
  <c r="BA62" i="13"/>
  <c r="AZ62" i="13"/>
  <c r="AY62" i="13"/>
  <c r="AX62" i="13"/>
  <c r="AW62" i="13"/>
  <c r="AV62" i="13"/>
  <c r="AU62" i="13"/>
  <c r="AT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I62" i="13"/>
  <c r="BH50" i="13"/>
  <c r="BG50" i="13"/>
  <c r="BE50" i="13"/>
  <c r="BD50" i="13"/>
  <c r="BC50" i="13"/>
  <c r="BB50" i="13"/>
  <c r="BA50" i="13"/>
  <c r="AZ50" i="13"/>
  <c r="AY50" i="13"/>
  <c r="AX50" i="13"/>
  <c r="AW50" i="13"/>
  <c r="AV50" i="13"/>
  <c r="AU50" i="13"/>
  <c r="AT50" i="13"/>
  <c r="AS50" i="13"/>
  <c r="AR50" i="13"/>
  <c r="AQ50" i="13"/>
  <c r="AP50" i="13"/>
  <c r="AO50" i="13"/>
  <c r="AN50" i="13"/>
  <c r="AM50" i="13"/>
  <c r="AL50" i="13"/>
  <c r="AK50" i="13"/>
  <c r="AJ50" i="13"/>
  <c r="AI50" i="13"/>
  <c r="AH50" i="13"/>
  <c r="AG50" i="13"/>
  <c r="AF50" i="13"/>
  <c r="AE50" i="13"/>
  <c r="AD50" i="13"/>
  <c r="AC50" i="13"/>
  <c r="AB50" i="13"/>
  <c r="AA50" i="13"/>
  <c r="Z50" i="13"/>
  <c r="Y50" i="13"/>
  <c r="X50" i="13"/>
  <c r="W50" i="13"/>
  <c r="V50" i="13"/>
  <c r="U50" i="13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BI50" i="13"/>
  <c r="BH42" i="13"/>
  <c r="BG42" i="13"/>
  <c r="BE42" i="13"/>
  <c r="BD42" i="13"/>
  <c r="BC42" i="13"/>
  <c r="BB42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I42" i="13"/>
  <c r="BH32" i="13"/>
  <c r="BG32" i="13"/>
  <c r="BE32" i="13"/>
  <c r="BD32" i="13"/>
  <c r="BC32" i="13"/>
  <c r="BB32" i="13"/>
  <c r="BA32" i="13"/>
  <c r="AZ32" i="13"/>
  <c r="AY32" i="13"/>
  <c r="AX32" i="13"/>
  <c r="AW32" i="13"/>
  <c r="AV32" i="13"/>
  <c r="AU32" i="13"/>
  <c r="AT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I32" i="13"/>
  <c r="BH15" i="13"/>
  <c r="BG15" i="13"/>
  <c r="BE15" i="13"/>
  <c r="BD15" i="13"/>
  <c r="BC15" i="13"/>
  <c r="BB15" i="13"/>
  <c r="BA15" i="13"/>
  <c r="AZ15" i="13"/>
  <c r="AY15" i="13"/>
  <c r="AX15" i="13"/>
  <c r="AW15" i="13"/>
  <c r="AV15" i="13"/>
  <c r="AU15" i="13"/>
  <c r="AT15" i="13"/>
  <c r="AS15" i="13"/>
  <c r="AR15" i="13"/>
  <c r="AQ15" i="13"/>
  <c r="AP15" i="13"/>
  <c r="AO15" i="13"/>
  <c r="AN15" i="13"/>
  <c r="AM15" i="13"/>
  <c r="AL15" i="13"/>
  <c r="AK15" i="13"/>
  <c r="AJ15" i="13"/>
  <c r="AI15" i="13"/>
  <c r="AH15" i="13"/>
  <c r="AG15" i="13"/>
  <c r="AF15" i="13"/>
  <c r="AE15" i="13"/>
  <c r="AD15" i="13"/>
  <c r="AC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H8" i="13"/>
  <c r="BG8" i="13"/>
  <c r="BE8" i="13"/>
  <c r="BD8" i="13"/>
  <c r="BC8" i="13"/>
  <c r="BB8" i="13"/>
  <c r="BA8" i="13"/>
  <c r="AZ8" i="13"/>
  <c r="AY8" i="13"/>
  <c r="AX8" i="13"/>
  <c r="AW8" i="13"/>
  <c r="AV8" i="13"/>
  <c r="AU8" i="13"/>
  <c r="AT8" i="13"/>
  <c r="AS8" i="13"/>
  <c r="AR8" i="13"/>
  <c r="AQ8" i="13"/>
  <c r="AP8" i="13"/>
  <c r="AO8" i="13"/>
  <c r="AN8" i="13"/>
  <c r="AM8" i="13"/>
  <c r="AL8" i="13"/>
  <c r="AK8" i="13"/>
  <c r="AJ8" i="13"/>
  <c r="AI8" i="13"/>
  <c r="AH8" i="13"/>
  <c r="AG8" i="13"/>
  <c r="AF8" i="13"/>
  <c r="AE8" i="13"/>
  <c r="AD8" i="13"/>
  <c r="AC8" i="13"/>
  <c r="AB8" i="13"/>
  <c r="AA8" i="13"/>
  <c r="Z8" i="13"/>
  <c r="Y8" i="13"/>
  <c r="X8" i="13"/>
  <c r="W8" i="13"/>
  <c r="V8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I59" i="13"/>
  <c r="BI31" i="13"/>
  <c r="BI7" i="13"/>
  <c r="BH7" i="13"/>
  <c r="AX43" i="41" l="1"/>
  <c r="AX46" i="41"/>
  <c r="AV46" i="41"/>
  <c r="BI56" i="13"/>
  <c r="E28" i="13"/>
  <c r="M28" i="13"/>
  <c r="U28" i="13"/>
  <c r="AC28" i="13"/>
  <c r="AK28" i="13"/>
  <c r="AS28" i="13"/>
  <c r="F28" i="13"/>
  <c r="N28" i="13"/>
  <c r="V28" i="13"/>
  <c r="AD28" i="13"/>
  <c r="AL28" i="13"/>
  <c r="AT28" i="13"/>
  <c r="BB28" i="13"/>
  <c r="H28" i="13"/>
  <c r="P28" i="13"/>
  <c r="X28" i="13"/>
  <c r="AF28" i="13"/>
  <c r="AN28" i="13"/>
  <c r="AV28" i="13"/>
  <c r="BD28" i="13"/>
  <c r="I28" i="13"/>
  <c r="Q28" i="13"/>
  <c r="Y28" i="13"/>
  <c r="AG28" i="13"/>
  <c r="AO28" i="13"/>
  <c r="AW28" i="13"/>
  <c r="BE28" i="13"/>
  <c r="J28" i="13"/>
  <c r="R28" i="13"/>
  <c r="Z28" i="13"/>
  <c r="AH28" i="13"/>
  <c r="AP28" i="13"/>
  <c r="AX28" i="13"/>
  <c r="BG28" i="13"/>
  <c r="C28" i="13"/>
  <c r="K28" i="13"/>
  <c r="S28" i="13"/>
  <c r="AA28" i="13"/>
  <c r="AI28" i="13"/>
  <c r="AQ28" i="13"/>
  <c r="AY28" i="13"/>
  <c r="BH28" i="13"/>
  <c r="D28" i="13"/>
  <c r="L28" i="13"/>
  <c r="T28" i="13"/>
  <c r="AB28" i="13"/>
  <c r="AJ28" i="13"/>
  <c r="AR28" i="13"/>
  <c r="AZ28" i="13"/>
  <c r="BA28" i="13"/>
  <c r="G28" i="13"/>
  <c r="O28" i="13"/>
  <c r="W28" i="13"/>
  <c r="AE28" i="13"/>
  <c r="AM28" i="13"/>
  <c r="AU28" i="13"/>
  <c r="BC28" i="13"/>
  <c r="AX41" i="41"/>
  <c r="BI65" i="13"/>
  <c r="BI66" i="13"/>
  <c r="BI5" i="19"/>
  <c r="BI86" i="19" s="1"/>
  <c r="BH12" i="39"/>
  <c r="BG12" i="39"/>
  <c r="BF12" i="39"/>
  <c r="BE12" i="39"/>
  <c r="BD12" i="39"/>
  <c r="BC12" i="39"/>
  <c r="BB12" i="39"/>
  <c r="BA12" i="39"/>
  <c r="AZ12" i="39"/>
  <c r="AY12" i="39"/>
  <c r="BH8" i="39"/>
  <c r="BG8" i="39"/>
  <c r="BF8" i="39"/>
  <c r="BE8" i="39"/>
  <c r="BD8" i="39"/>
  <c r="BC8" i="39"/>
  <c r="BB8" i="39"/>
  <c r="BA8" i="39"/>
  <c r="AZ8" i="39"/>
  <c r="AY8" i="39"/>
  <c r="BI12" i="39"/>
  <c r="BI8" i="39"/>
  <c r="BI7" i="39"/>
  <c r="BI7" i="32"/>
  <c r="BI32" i="32" s="1"/>
  <c r="BD15" i="39" l="1"/>
  <c r="BA15" i="39"/>
  <c r="BB15" i="39"/>
  <c r="AZ15" i="39"/>
  <c r="BC15" i="39"/>
  <c r="BF15" i="39"/>
  <c r="BI15" i="39"/>
  <c r="BE15" i="39"/>
  <c r="AY15" i="39"/>
  <c r="BG15" i="39"/>
  <c r="BH15" i="39"/>
  <c r="BI7" i="19"/>
  <c r="BI46" i="19"/>
  <c r="BI110" i="9"/>
  <c r="BI111" i="9" l="1"/>
  <c r="BI90" i="9"/>
  <c r="BI93" i="9" s="1"/>
  <c r="BI99" i="9" s="1"/>
  <c r="BI100" i="9" s="1"/>
  <c r="BI50" i="9"/>
  <c r="AV36" i="41" s="1"/>
  <c r="BI15" i="9"/>
  <c r="AV13" i="41" s="1"/>
  <c r="BI270" i="27"/>
  <c r="AV38" i="41" l="1"/>
  <c r="AX36" i="41"/>
  <c r="BI53" i="9"/>
  <c r="AW13" i="41"/>
  <c r="AX13" i="41" s="1"/>
  <c r="BI18" i="9"/>
  <c r="BI103" i="9"/>
  <c r="BI83" i="9"/>
  <c r="BI42" i="9"/>
  <c r="BI7" i="9"/>
  <c r="BH7" i="9"/>
  <c r="AV40" i="41" l="1"/>
  <c r="AX38" i="41"/>
  <c r="AV16" i="41"/>
  <c r="BI25" i="9"/>
  <c r="BI60" i="9"/>
  <c r="AW16" i="41"/>
  <c r="BI154" i="27"/>
  <c r="BI153" i="27"/>
  <c r="BI152" i="27"/>
  <c r="BI151" i="27"/>
  <c r="BI150" i="27"/>
  <c r="BI149" i="27"/>
  <c r="BI147" i="27"/>
  <c r="BI144" i="27"/>
  <c r="BI143" i="27"/>
  <c r="BI142" i="27"/>
  <c r="BI141" i="27"/>
  <c r="BI140" i="27"/>
  <c r="BI139" i="27"/>
  <c r="BI137" i="27"/>
  <c r="BI135" i="27"/>
  <c r="BI133" i="27"/>
  <c r="BI132" i="27"/>
  <c r="BI131" i="27"/>
  <c r="BI121" i="27"/>
  <c r="BI120" i="27"/>
  <c r="BI119" i="27"/>
  <c r="BI118" i="27"/>
  <c r="BI117" i="27"/>
  <c r="BI116" i="27"/>
  <c r="BI113" i="27"/>
  <c r="BH113" i="27"/>
  <c r="BG113" i="27"/>
  <c r="BI112" i="27"/>
  <c r="BH112" i="27"/>
  <c r="BG112" i="27"/>
  <c r="BI106" i="27"/>
  <c r="BI105" i="27"/>
  <c r="BI104" i="27"/>
  <c r="BI103" i="27"/>
  <c r="BI102" i="27"/>
  <c r="BI100" i="27"/>
  <c r="BI99" i="27"/>
  <c r="BI286" i="27"/>
  <c r="BI285" i="27"/>
  <c r="BI284" i="27"/>
  <c r="BI283" i="27"/>
  <c r="BI282" i="27"/>
  <c r="BI281" i="27"/>
  <c r="BI279" i="27"/>
  <c r="BI276" i="27"/>
  <c r="BI275" i="27"/>
  <c r="BI274" i="27"/>
  <c r="BI273" i="27"/>
  <c r="BI271" i="27"/>
  <c r="BI269" i="27"/>
  <c r="BI268" i="27"/>
  <c r="BI266" i="27"/>
  <c r="BI264" i="27"/>
  <c r="BI263" i="27"/>
  <c r="BI262" i="27"/>
  <c r="BH191" i="27"/>
  <c r="BG191" i="27"/>
  <c r="BF191" i="27"/>
  <c r="BE191" i="27"/>
  <c r="BD191" i="27"/>
  <c r="BC191" i="27"/>
  <c r="BB191" i="27"/>
  <c r="BA191" i="27"/>
  <c r="AZ191" i="27"/>
  <c r="AY191" i="27"/>
  <c r="AX191" i="27"/>
  <c r="AW191" i="27"/>
  <c r="AV191" i="27"/>
  <c r="AU191" i="27"/>
  <c r="AT191" i="27"/>
  <c r="AS191" i="27"/>
  <c r="AR191" i="27"/>
  <c r="AQ191" i="27"/>
  <c r="AP191" i="27"/>
  <c r="AO191" i="27"/>
  <c r="AN191" i="27"/>
  <c r="AM191" i="27"/>
  <c r="AL191" i="27"/>
  <c r="AK191" i="27"/>
  <c r="AJ191" i="27"/>
  <c r="AI191" i="27"/>
  <c r="AH191" i="27"/>
  <c r="AG191" i="27"/>
  <c r="AF191" i="27"/>
  <c r="AE191" i="27"/>
  <c r="AD191" i="27"/>
  <c r="AC191" i="27"/>
  <c r="AB191" i="27"/>
  <c r="AA191" i="27"/>
  <c r="Z191" i="27"/>
  <c r="Y191" i="27"/>
  <c r="X191" i="27"/>
  <c r="W191" i="27"/>
  <c r="V191" i="27"/>
  <c r="U191" i="27"/>
  <c r="T191" i="27"/>
  <c r="S191" i="27"/>
  <c r="R191" i="27"/>
  <c r="Q191" i="27"/>
  <c r="P191" i="27"/>
  <c r="O191" i="27"/>
  <c r="N191" i="27"/>
  <c r="M191" i="27"/>
  <c r="L191" i="27"/>
  <c r="K191" i="27"/>
  <c r="J191" i="27"/>
  <c r="I191" i="27"/>
  <c r="H191" i="27"/>
  <c r="G191" i="27"/>
  <c r="F191" i="27"/>
  <c r="E191" i="27"/>
  <c r="D191" i="27"/>
  <c r="C191" i="27"/>
  <c r="BI98" i="27"/>
  <c r="AX40" i="41" l="1"/>
  <c r="AX45" i="41" s="1"/>
  <c r="AX50" i="41" s="1"/>
  <c r="AX52" i="41" s="1"/>
  <c r="AV45" i="41"/>
  <c r="AV50" i="41" s="1"/>
  <c r="AV52" i="41" s="1"/>
  <c r="BI122" i="27"/>
  <c r="BI155" i="27"/>
  <c r="BI287" i="27"/>
  <c r="BI62" i="9"/>
  <c r="AW23" i="41"/>
  <c r="AV23" i="41"/>
  <c r="BI27" i="9"/>
  <c r="AX16" i="41"/>
  <c r="AX23" i="41" l="1"/>
  <c r="AV25" i="41"/>
  <c r="BI36" i="9"/>
  <c r="BI71" i="9"/>
  <c r="AW25" i="41"/>
  <c r="BI60" i="27"/>
  <c r="AV32" i="41" l="1"/>
  <c r="BI37" i="9"/>
  <c r="BI38" i="9"/>
  <c r="BI39" i="9" s="1"/>
  <c r="AW32" i="41"/>
  <c r="BI72" i="9"/>
  <c r="BI73" i="9"/>
  <c r="BI74" i="9" s="1"/>
  <c r="AX25" i="41"/>
  <c r="BI5" i="27"/>
  <c r="BI7" i="20"/>
  <c r="BI31" i="20" s="1"/>
  <c r="BI40" i="20" s="1"/>
  <c r="BI48" i="20" s="1"/>
  <c r="BI7" i="27" l="1"/>
  <c r="BI194" i="27"/>
  <c r="AX32" i="41"/>
  <c r="BI130" i="27"/>
  <c r="BI163" i="27"/>
  <c r="BI96" i="27"/>
  <c r="BI97" i="27" s="1"/>
  <c r="BI35" i="27"/>
  <c r="BI66" i="27" s="1"/>
  <c r="M11" i="42"/>
  <c r="BI319" i="27" l="1"/>
  <c r="BI165" i="27"/>
  <c r="BI298" i="27"/>
  <c r="BI261" i="27"/>
  <c r="BI226" i="27"/>
  <c r="J5" i="42"/>
  <c r="I5" i="42"/>
  <c r="H5" i="42"/>
  <c r="G5" i="42"/>
  <c r="F5" i="42"/>
  <c r="E5" i="42"/>
  <c r="D5" i="42"/>
  <c r="C5" i="42"/>
  <c r="AT31" i="41" l="1"/>
  <c r="AS31" i="41"/>
  <c r="AT30" i="41"/>
  <c r="AS30" i="41"/>
  <c r="AS51" i="41" s="1"/>
  <c r="AU51" i="41" s="1"/>
  <c r="AT29" i="41"/>
  <c r="AS29" i="41"/>
  <c r="AS49" i="41" s="1"/>
  <c r="AU49" i="41" s="1"/>
  <c r="AT28" i="41"/>
  <c r="AS28" i="41"/>
  <c r="AT27" i="41"/>
  <c r="AS27" i="41"/>
  <c r="AT26" i="41"/>
  <c r="AS26" i="41"/>
  <c r="AS47" i="41" s="1"/>
  <c r="AT24" i="41"/>
  <c r="AS24" i="41"/>
  <c r="AT22" i="41"/>
  <c r="AS22" i="41"/>
  <c r="AS44" i="41" s="1"/>
  <c r="AU44" i="41" s="1"/>
  <c r="AT21" i="41"/>
  <c r="AS21" i="41"/>
  <c r="AT20" i="41"/>
  <c r="AS20" i="41"/>
  <c r="AT19" i="41"/>
  <c r="AS19" i="41"/>
  <c r="AT18" i="41"/>
  <c r="AS18" i="41"/>
  <c r="AT17" i="41"/>
  <c r="AS17" i="41"/>
  <c r="AT15" i="41"/>
  <c r="AS15" i="41"/>
  <c r="AT14" i="41"/>
  <c r="AS14" i="41"/>
  <c r="AT12" i="41"/>
  <c r="AS12" i="41"/>
  <c r="AT11" i="41"/>
  <c r="AS11" i="41"/>
  <c r="AT10" i="41"/>
  <c r="AS10" i="41"/>
  <c r="AT9" i="41"/>
  <c r="AS9" i="41"/>
  <c r="AT8" i="41"/>
  <c r="AS8" i="41"/>
  <c r="AT7" i="41"/>
  <c r="AS7" i="41"/>
  <c r="AT6" i="41"/>
  <c r="AS6" i="41"/>
  <c r="AQ31" i="41"/>
  <c r="AP31" i="41"/>
  <c r="AQ30" i="41"/>
  <c r="AP30" i="41"/>
  <c r="AP51" i="41" s="1"/>
  <c r="AR51" i="41" s="1"/>
  <c r="AQ29" i="41"/>
  <c r="AP29" i="41"/>
  <c r="AP49" i="41" s="1"/>
  <c r="AR49" i="41" s="1"/>
  <c r="AQ28" i="41"/>
  <c r="AP28" i="41"/>
  <c r="AQ27" i="41"/>
  <c r="AP27" i="41"/>
  <c r="AQ26" i="41"/>
  <c r="AP26" i="41"/>
  <c r="AP47" i="41" s="1"/>
  <c r="AQ24" i="41"/>
  <c r="AP24" i="41"/>
  <c r="AQ22" i="41"/>
  <c r="AP22" i="41"/>
  <c r="AP44" i="41" s="1"/>
  <c r="AR44" i="41" s="1"/>
  <c r="AQ21" i="41"/>
  <c r="AP21" i="41"/>
  <c r="AQ20" i="41"/>
  <c r="AP20" i="41"/>
  <c r="AQ19" i="41"/>
  <c r="AP19" i="41"/>
  <c r="AQ18" i="41"/>
  <c r="AP18" i="41"/>
  <c r="AQ17" i="41"/>
  <c r="AP17" i="41"/>
  <c r="AQ15" i="41"/>
  <c r="AP15" i="41"/>
  <c r="AQ14" i="41"/>
  <c r="AP14" i="41"/>
  <c r="AQ12" i="41"/>
  <c r="AP12" i="41"/>
  <c r="AQ11" i="41"/>
  <c r="AP11" i="41"/>
  <c r="AQ10" i="41"/>
  <c r="AP10" i="41"/>
  <c r="AQ9" i="41"/>
  <c r="AP9" i="41"/>
  <c r="AQ8" i="41"/>
  <c r="AP8" i="41"/>
  <c r="AQ7" i="41"/>
  <c r="AP7" i="41"/>
  <c r="AQ6" i="41"/>
  <c r="AP6" i="41"/>
  <c r="AN31" i="41"/>
  <c r="AM31" i="41"/>
  <c r="AN30" i="41"/>
  <c r="AM30" i="41"/>
  <c r="AM51" i="41" s="1"/>
  <c r="AO51" i="41" s="1"/>
  <c r="AN29" i="41"/>
  <c r="AM29" i="41"/>
  <c r="AM49" i="41" s="1"/>
  <c r="AO49" i="41" s="1"/>
  <c r="AN28" i="41"/>
  <c r="AM28" i="41"/>
  <c r="AN27" i="41"/>
  <c r="AM27" i="41"/>
  <c r="AN26" i="41"/>
  <c r="AM26" i="41"/>
  <c r="AM47" i="41" s="1"/>
  <c r="AN24" i="41"/>
  <c r="AM24" i="41"/>
  <c r="AN22" i="41"/>
  <c r="AM22" i="41"/>
  <c r="AM44" i="41" s="1"/>
  <c r="AO44" i="41" s="1"/>
  <c r="AN21" i="41"/>
  <c r="AM21" i="41"/>
  <c r="AN20" i="41"/>
  <c r="AM20" i="41"/>
  <c r="AN19" i="41"/>
  <c r="AM19" i="41"/>
  <c r="AN18" i="41"/>
  <c r="AM18" i="41"/>
  <c r="AN17" i="41"/>
  <c r="AM17" i="41"/>
  <c r="AN15" i="41"/>
  <c r="AM15" i="41"/>
  <c r="AN14" i="41"/>
  <c r="AM14" i="41"/>
  <c r="AN12" i="41"/>
  <c r="AM12" i="41"/>
  <c r="AN11" i="41"/>
  <c r="AM11" i="41"/>
  <c r="AN10" i="41"/>
  <c r="AM10" i="41"/>
  <c r="AN9" i="41"/>
  <c r="AM9" i="41"/>
  <c r="AN8" i="41"/>
  <c r="AM8" i="41"/>
  <c r="AN7" i="41"/>
  <c r="AM7" i="41"/>
  <c r="AN6" i="41"/>
  <c r="AM6" i="41"/>
  <c r="AK31" i="41"/>
  <c r="AJ31" i="41"/>
  <c r="AK30" i="41"/>
  <c r="AJ30" i="41"/>
  <c r="AJ51" i="41" s="1"/>
  <c r="AL51" i="41" s="1"/>
  <c r="AK29" i="41"/>
  <c r="AJ29" i="41"/>
  <c r="AJ49" i="41" s="1"/>
  <c r="AL49" i="41" s="1"/>
  <c r="AK28" i="41"/>
  <c r="AJ28" i="41"/>
  <c r="AK27" i="41"/>
  <c r="AJ27" i="41"/>
  <c r="AJ26" i="41"/>
  <c r="AJ47" i="41" s="1"/>
  <c r="AK24" i="41"/>
  <c r="AJ24" i="41"/>
  <c r="AK22" i="41"/>
  <c r="AJ22" i="41"/>
  <c r="AJ44" i="41" s="1"/>
  <c r="AL44" i="41" s="1"/>
  <c r="AK21" i="41"/>
  <c r="AJ21" i="41"/>
  <c r="AK20" i="41"/>
  <c r="AJ20" i="41"/>
  <c r="AK19" i="41"/>
  <c r="AJ19" i="41"/>
  <c r="AJ18" i="41"/>
  <c r="AJ17" i="41"/>
  <c r="AK15" i="41"/>
  <c r="AJ15" i="41"/>
  <c r="AK14" i="41"/>
  <c r="AJ14" i="41"/>
  <c r="AK12" i="41"/>
  <c r="AJ12" i="41"/>
  <c r="AJ11" i="41"/>
  <c r="AJ10" i="41"/>
  <c r="AJ9" i="41"/>
  <c r="AJ8" i="41"/>
  <c r="AJ7" i="41"/>
  <c r="AJ6" i="41"/>
  <c r="AH31" i="41"/>
  <c r="AG31" i="41"/>
  <c r="AH30" i="41"/>
  <c r="AG30" i="41"/>
  <c r="AG51" i="41" s="1"/>
  <c r="AI51" i="41" s="1"/>
  <c r="AH29" i="41"/>
  <c r="AG29" i="41"/>
  <c r="AG49" i="41" s="1"/>
  <c r="AI49" i="41" s="1"/>
  <c r="AG28" i="41"/>
  <c r="AH27" i="41"/>
  <c r="AG27" i="41"/>
  <c r="AG26" i="41"/>
  <c r="AG47" i="41" s="1"/>
  <c r="AH24" i="41"/>
  <c r="AG24" i="41"/>
  <c r="AH22" i="41"/>
  <c r="AG22" i="41"/>
  <c r="AG44" i="41" s="1"/>
  <c r="AI44" i="41" s="1"/>
  <c r="AH21" i="41"/>
  <c r="AG21" i="41"/>
  <c r="AH20" i="41"/>
  <c r="AG20" i="41"/>
  <c r="AH19" i="41"/>
  <c r="AG19" i="41"/>
  <c r="AG18" i="41"/>
  <c r="AG17" i="41"/>
  <c r="AH15" i="41"/>
  <c r="AG15" i="41"/>
  <c r="AH14" i="41"/>
  <c r="AG14" i="41"/>
  <c r="AH12" i="41"/>
  <c r="AG12" i="41"/>
  <c r="AG11" i="41"/>
  <c r="AG10" i="41"/>
  <c r="AG9" i="41"/>
  <c r="AG8" i="41"/>
  <c r="AG7" i="41"/>
  <c r="AG6" i="41"/>
  <c r="AE31" i="41"/>
  <c r="AD31" i="41"/>
  <c r="AE30" i="41"/>
  <c r="AD30" i="41"/>
  <c r="AD51" i="41" s="1"/>
  <c r="AF51" i="41" s="1"/>
  <c r="AE29" i="41"/>
  <c r="AD29" i="41"/>
  <c r="AD49" i="41" s="1"/>
  <c r="AF49" i="41" s="1"/>
  <c r="AD28" i="41"/>
  <c r="AE27" i="41"/>
  <c r="AD27" i="41"/>
  <c r="AD26" i="41"/>
  <c r="AE24" i="41"/>
  <c r="AD24" i="41"/>
  <c r="AE22" i="41"/>
  <c r="AD22" i="41"/>
  <c r="AD44" i="41" s="1"/>
  <c r="AF44" i="41" s="1"/>
  <c r="AE21" i="41"/>
  <c r="AD21" i="41"/>
  <c r="AE20" i="41"/>
  <c r="AD20" i="41"/>
  <c r="AE19" i="41"/>
  <c r="AD19" i="41"/>
  <c r="AD18" i="41"/>
  <c r="AD17" i="41"/>
  <c r="AE15" i="41"/>
  <c r="AD15" i="41"/>
  <c r="AE14" i="41"/>
  <c r="AD14" i="41"/>
  <c r="AE12" i="41"/>
  <c r="AD12" i="41"/>
  <c r="AD11" i="41"/>
  <c r="AD10" i="41"/>
  <c r="AD9" i="41"/>
  <c r="AD8" i="41"/>
  <c r="AD7" i="41"/>
  <c r="AD6" i="41"/>
  <c r="AA6" i="41"/>
  <c r="AB31" i="41"/>
  <c r="AA31" i="41"/>
  <c r="AB30" i="41"/>
  <c r="AA30" i="41"/>
  <c r="AA51" i="41" s="1"/>
  <c r="AC51" i="41" s="1"/>
  <c r="AB29" i="41"/>
  <c r="AA29" i="41"/>
  <c r="AA49" i="41" s="1"/>
  <c r="AC49" i="41" s="1"/>
  <c r="AB28" i="41"/>
  <c r="AA28" i="41"/>
  <c r="AB27" i="41"/>
  <c r="AA27" i="41"/>
  <c r="AB26" i="41"/>
  <c r="AA26" i="41"/>
  <c r="AA47" i="41" s="1"/>
  <c r="AA24" i="41"/>
  <c r="AB22" i="41"/>
  <c r="AA22" i="41"/>
  <c r="AA44" i="41" s="1"/>
  <c r="AC44" i="41" s="1"/>
  <c r="AB21" i="41"/>
  <c r="AA21" i="41"/>
  <c r="AB20" i="41"/>
  <c r="AA20" i="41"/>
  <c r="AB19" i="41"/>
  <c r="AA19" i="41"/>
  <c r="AB18" i="41"/>
  <c r="AA18" i="41"/>
  <c r="AB17" i="41"/>
  <c r="AA17" i="41"/>
  <c r="AB15" i="41"/>
  <c r="AA15" i="41"/>
  <c r="AB14" i="41"/>
  <c r="AA14" i="41"/>
  <c r="AB12" i="41"/>
  <c r="AA12" i="41"/>
  <c r="AA11" i="41"/>
  <c r="AA10" i="41"/>
  <c r="AA9" i="41"/>
  <c r="AA8" i="41"/>
  <c r="AA7" i="41"/>
  <c r="Y31" i="41"/>
  <c r="X31" i="41"/>
  <c r="Y30" i="41"/>
  <c r="X30" i="41"/>
  <c r="X51" i="41" s="1"/>
  <c r="Z51" i="41" s="1"/>
  <c r="Y29" i="41"/>
  <c r="X29" i="41"/>
  <c r="X49" i="41" s="1"/>
  <c r="Z49" i="41" s="1"/>
  <c r="Y28" i="41"/>
  <c r="X28" i="41"/>
  <c r="X48" i="41" s="1"/>
  <c r="Z48" i="41" s="1"/>
  <c r="Y27" i="41"/>
  <c r="X27" i="41"/>
  <c r="X26" i="41"/>
  <c r="X24" i="41"/>
  <c r="Y22" i="41"/>
  <c r="X22" i="41"/>
  <c r="X44" i="41" s="1"/>
  <c r="Z44" i="41" s="1"/>
  <c r="Y21" i="41"/>
  <c r="X21" i="41"/>
  <c r="Y20" i="41"/>
  <c r="X20" i="41"/>
  <c r="Y19" i="41"/>
  <c r="X19" i="41"/>
  <c r="X18" i="41"/>
  <c r="Y17" i="41"/>
  <c r="X17" i="41"/>
  <c r="Y15" i="41"/>
  <c r="X15" i="41"/>
  <c r="Y14" i="41"/>
  <c r="X14" i="41"/>
  <c r="Y12" i="41"/>
  <c r="X12" i="41"/>
  <c r="X11" i="41"/>
  <c r="X10" i="41"/>
  <c r="X9" i="41"/>
  <c r="X8" i="41"/>
  <c r="X7" i="41"/>
  <c r="X6" i="41"/>
  <c r="V31" i="41"/>
  <c r="U31" i="41"/>
  <c r="V30" i="41"/>
  <c r="U30" i="41"/>
  <c r="U51" i="41" s="1"/>
  <c r="W51" i="41" s="1"/>
  <c r="V29" i="41"/>
  <c r="U29" i="41"/>
  <c r="U49" i="41" s="1"/>
  <c r="W49" i="41" s="1"/>
  <c r="W46" i="41" s="1"/>
  <c r="V28" i="41"/>
  <c r="U28" i="41"/>
  <c r="V27" i="41"/>
  <c r="U27" i="41"/>
  <c r="V26" i="41"/>
  <c r="U26" i="41"/>
  <c r="U24" i="41"/>
  <c r="V22" i="41"/>
  <c r="U22" i="41"/>
  <c r="U44" i="41" s="1"/>
  <c r="W44" i="41" s="1"/>
  <c r="V21" i="41"/>
  <c r="U21" i="41"/>
  <c r="V20" i="41"/>
  <c r="U20" i="41"/>
  <c r="U43" i="41" s="1"/>
  <c r="V19" i="41"/>
  <c r="U19" i="41"/>
  <c r="U18" i="41"/>
  <c r="U17" i="41"/>
  <c r="V15" i="41"/>
  <c r="U15" i="41"/>
  <c r="V14" i="41"/>
  <c r="U14" i="41"/>
  <c r="V12" i="41"/>
  <c r="U12" i="41"/>
  <c r="U11" i="41"/>
  <c r="U10" i="41"/>
  <c r="U9" i="41"/>
  <c r="U8" i="41"/>
  <c r="U7" i="41"/>
  <c r="U6" i="41"/>
  <c r="S31" i="41"/>
  <c r="R31" i="41"/>
  <c r="R30" i="41"/>
  <c r="R51" i="41" s="1"/>
  <c r="T51" i="41" s="1"/>
  <c r="R29" i="41"/>
  <c r="R49" i="41" s="1"/>
  <c r="T49" i="41" s="1"/>
  <c r="R28" i="41"/>
  <c r="R48" i="41" s="1"/>
  <c r="T48" i="41" s="1"/>
  <c r="R27" i="41"/>
  <c r="R26" i="41"/>
  <c r="R24" i="41"/>
  <c r="R22" i="41"/>
  <c r="R44" i="41" s="1"/>
  <c r="T44" i="41" s="1"/>
  <c r="R21" i="41"/>
  <c r="R20" i="41"/>
  <c r="R19" i="41"/>
  <c r="R18" i="41"/>
  <c r="R17" i="41"/>
  <c r="R15" i="41"/>
  <c r="R14" i="41"/>
  <c r="R12" i="41"/>
  <c r="R11" i="41"/>
  <c r="R10" i="41"/>
  <c r="R9" i="41"/>
  <c r="R8" i="41"/>
  <c r="R7" i="41"/>
  <c r="S30" i="41"/>
  <c r="S29" i="41"/>
  <c r="S27" i="41"/>
  <c r="S22" i="41"/>
  <c r="S21" i="41"/>
  <c r="S20" i="41"/>
  <c r="S19" i="41"/>
  <c r="S15" i="41"/>
  <c r="S14" i="41"/>
  <c r="S12" i="41"/>
  <c r="R6" i="41"/>
  <c r="P30" i="41"/>
  <c r="P19" i="41"/>
  <c r="P15" i="41"/>
  <c r="P14" i="41"/>
  <c r="P12" i="41"/>
  <c r="P11" i="41"/>
  <c r="O31" i="41"/>
  <c r="O30" i="41"/>
  <c r="O51" i="41" s="1"/>
  <c r="Q51" i="41" s="1"/>
  <c r="O29" i="41"/>
  <c r="O49" i="41" s="1"/>
  <c r="Q49" i="41" s="1"/>
  <c r="O28" i="41"/>
  <c r="O27" i="41"/>
  <c r="O26" i="41"/>
  <c r="O47" i="41" s="1"/>
  <c r="O24" i="41"/>
  <c r="O22" i="41"/>
  <c r="O44" i="41" s="1"/>
  <c r="O21" i="41"/>
  <c r="O20" i="41"/>
  <c r="O19" i="41"/>
  <c r="O18" i="41"/>
  <c r="O17" i="41"/>
  <c r="O15" i="41"/>
  <c r="O14" i="41"/>
  <c r="O12" i="41"/>
  <c r="O11" i="41"/>
  <c r="O10" i="41"/>
  <c r="O9" i="41"/>
  <c r="O8" i="41"/>
  <c r="O7" i="41"/>
  <c r="O6" i="41"/>
  <c r="L31" i="41"/>
  <c r="M30" i="41"/>
  <c r="M19" i="41"/>
  <c r="M15" i="41"/>
  <c r="M14" i="41"/>
  <c r="M12" i="41"/>
  <c r="M11" i="41"/>
  <c r="L30" i="41"/>
  <c r="L51" i="41" s="1"/>
  <c r="N51" i="41" s="1"/>
  <c r="L29" i="41"/>
  <c r="L49" i="41" s="1"/>
  <c r="N49" i="41" s="1"/>
  <c r="L28" i="41"/>
  <c r="L27" i="41"/>
  <c r="L26" i="41"/>
  <c r="L47" i="41" s="1"/>
  <c r="L24" i="41"/>
  <c r="L22" i="41"/>
  <c r="L44" i="41" s="1"/>
  <c r="N44" i="41" s="1"/>
  <c r="L21" i="41"/>
  <c r="L20" i="41"/>
  <c r="L19" i="41"/>
  <c r="L18" i="41"/>
  <c r="L17" i="41"/>
  <c r="L15" i="41"/>
  <c r="L14" i="41"/>
  <c r="L12" i="41"/>
  <c r="L11" i="41"/>
  <c r="L10" i="41"/>
  <c r="L9" i="41"/>
  <c r="L8" i="41"/>
  <c r="L7" i="41"/>
  <c r="L6" i="41"/>
  <c r="J31" i="41"/>
  <c r="J30" i="41"/>
  <c r="J29" i="41"/>
  <c r="J28" i="41"/>
  <c r="J27" i="41"/>
  <c r="J26" i="41"/>
  <c r="J24" i="41"/>
  <c r="J22" i="41"/>
  <c r="J21" i="41"/>
  <c r="J20" i="41"/>
  <c r="J19" i="41"/>
  <c r="J18" i="41"/>
  <c r="J17" i="41"/>
  <c r="J15" i="41"/>
  <c r="J14" i="41"/>
  <c r="J12" i="41"/>
  <c r="J11" i="41"/>
  <c r="J10" i="41"/>
  <c r="J9" i="41"/>
  <c r="J8" i="41"/>
  <c r="J7" i="41"/>
  <c r="I31" i="41"/>
  <c r="I30" i="41"/>
  <c r="I51" i="41" s="1"/>
  <c r="K51" i="41" s="1"/>
  <c r="I29" i="41"/>
  <c r="I49" i="41" s="1"/>
  <c r="K49" i="41" s="1"/>
  <c r="I28" i="41"/>
  <c r="I27" i="41"/>
  <c r="I26" i="41"/>
  <c r="I47" i="41" s="1"/>
  <c r="I24" i="41"/>
  <c r="I22" i="41"/>
  <c r="I44" i="41" s="1"/>
  <c r="K44" i="41" s="1"/>
  <c r="I21" i="41"/>
  <c r="I20" i="41"/>
  <c r="I19" i="41"/>
  <c r="I18" i="41"/>
  <c r="I17" i="41"/>
  <c r="I15" i="41"/>
  <c r="I14" i="41"/>
  <c r="I12" i="41"/>
  <c r="I11" i="41"/>
  <c r="I10" i="41"/>
  <c r="I9" i="41"/>
  <c r="I8" i="41"/>
  <c r="I7" i="41"/>
  <c r="I6" i="41"/>
  <c r="J6" i="41"/>
  <c r="AM43" i="41" l="1"/>
  <c r="AM41" i="41" s="1"/>
  <c r="AS43" i="41"/>
  <c r="L43" i="41"/>
  <c r="L41" i="41" s="1"/>
  <c r="AD47" i="41"/>
  <c r="AF47" i="41" s="1"/>
  <c r="AF46" i="41" s="1"/>
  <c r="X47" i="41"/>
  <c r="Z47" i="41" s="1"/>
  <c r="Z46" i="41" s="1"/>
  <c r="AD43" i="41"/>
  <c r="AF43" i="41" s="1"/>
  <c r="AP43" i="41"/>
  <c r="AR43" i="41" s="1"/>
  <c r="AJ43" i="41"/>
  <c r="AJ41" i="41" s="1"/>
  <c r="I43" i="41"/>
  <c r="I41" i="41" s="1"/>
  <c r="AA48" i="41"/>
  <c r="AC48" i="41" s="1"/>
  <c r="L48" i="41"/>
  <c r="N48" i="41" s="1"/>
  <c r="AA43" i="41"/>
  <c r="AA41" i="41" s="1"/>
  <c r="AP48" i="41"/>
  <c r="AR48" i="41" s="1"/>
  <c r="AG48" i="41"/>
  <c r="AI48" i="41" s="1"/>
  <c r="R47" i="41"/>
  <c r="R46" i="41" s="1"/>
  <c r="AG43" i="41"/>
  <c r="AG41" i="41" s="1"/>
  <c r="I48" i="41"/>
  <c r="K48" i="41" s="1"/>
  <c r="R43" i="41"/>
  <c r="T43" i="41" s="1"/>
  <c r="AC47" i="41"/>
  <c r="AR47" i="41"/>
  <c r="N47" i="41"/>
  <c r="AL47" i="41"/>
  <c r="U41" i="41"/>
  <c r="W43" i="41"/>
  <c r="AJ48" i="41"/>
  <c r="AL48" i="41" s="1"/>
  <c r="O41" i="41"/>
  <c r="Q44" i="41"/>
  <c r="AO43" i="41"/>
  <c r="AO47" i="41"/>
  <c r="AU47" i="41"/>
  <c r="Q47" i="41"/>
  <c r="K47" i="41"/>
  <c r="O48" i="41"/>
  <c r="Q48" i="41" s="1"/>
  <c r="X43" i="41"/>
  <c r="AM48" i="41"/>
  <c r="AO48" i="41" s="1"/>
  <c r="AS48" i="41"/>
  <c r="AU48" i="41" s="1"/>
  <c r="AI47" i="41"/>
  <c r="AU31" i="41"/>
  <c r="AU30" i="41"/>
  <c r="AU29" i="41"/>
  <c r="AU28" i="41"/>
  <c r="AU27" i="41"/>
  <c r="AU26" i="41"/>
  <c r="AU24" i="41"/>
  <c r="AU22" i="41"/>
  <c r="AU21" i="41"/>
  <c r="AU20" i="41"/>
  <c r="AU19" i="41"/>
  <c r="AU18" i="41"/>
  <c r="AU17" i="41"/>
  <c r="AU15" i="41"/>
  <c r="AU14" i="41"/>
  <c r="AU12" i="41"/>
  <c r="AU11" i="41"/>
  <c r="AU10" i="41"/>
  <c r="AU9" i="41"/>
  <c r="AU8" i="41"/>
  <c r="AU7" i="41"/>
  <c r="AU6" i="41"/>
  <c r="K12" i="41"/>
  <c r="AR31" i="41"/>
  <c r="AR30" i="41"/>
  <c r="AR29" i="41"/>
  <c r="AR28" i="41"/>
  <c r="AR27" i="41"/>
  <c r="AR26" i="41"/>
  <c r="AR24" i="41"/>
  <c r="AR22" i="41"/>
  <c r="AR21" i="41"/>
  <c r="AR20" i="41"/>
  <c r="AR19" i="41"/>
  <c r="AR18" i="41"/>
  <c r="AR17" i="41"/>
  <c r="AR15" i="41"/>
  <c r="AR14" i="41"/>
  <c r="AR12" i="41"/>
  <c r="AR11" i="41"/>
  <c r="AR10" i="41"/>
  <c r="AR9" i="41"/>
  <c r="AR8" i="41"/>
  <c r="AR7" i="41"/>
  <c r="AR6" i="41"/>
  <c r="AO31" i="41"/>
  <c r="AO30" i="41"/>
  <c r="AO29" i="41"/>
  <c r="AO28" i="41"/>
  <c r="AO27" i="41"/>
  <c r="AO26" i="41"/>
  <c r="AO24" i="41"/>
  <c r="AO22" i="41"/>
  <c r="AO21" i="41"/>
  <c r="AO20" i="41"/>
  <c r="AO19" i="41"/>
  <c r="AO18" i="41"/>
  <c r="AO17" i="41"/>
  <c r="AO15" i="41"/>
  <c r="AO14" i="41"/>
  <c r="AO12" i="41"/>
  <c r="AO11" i="41"/>
  <c r="AO10" i="41"/>
  <c r="AO9" i="41"/>
  <c r="AO8" i="41"/>
  <c r="AO7" i="41"/>
  <c r="AO6" i="41"/>
  <c r="AL31" i="41"/>
  <c r="AL30" i="41"/>
  <c r="AL29" i="41"/>
  <c r="AL28" i="41"/>
  <c r="AL27" i="41"/>
  <c r="AL24" i="41"/>
  <c r="AL22" i="41"/>
  <c r="AL21" i="41"/>
  <c r="AL20" i="41"/>
  <c r="AL19" i="41"/>
  <c r="AL15" i="41"/>
  <c r="AL14" i="41"/>
  <c r="AL12" i="41"/>
  <c r="AI31" i="41"/>
  <c r="AI30" i="41"/>
  <c r="AI29" i="41"/>
  <c r="AI27" i="41"/>
  <c r="AI24" i="41"/>
  <c r="AI22" i="41"/>
  <c r="AI21" i="41"/>
  <c r="AI20" i="41"/>
  <c r="AI19" i="41"/>
  <c r="AI15" i="41"/>
  <c r="AI14" i="41"/>
  <c r="AI12" i="41"/>
  <c r="AF31" i="41"/>
  <c r="AF30" i="41"/>
  <c r="AF29" i="41"/>
  <c r="AF27" i="41"/>
  <c r="AF24" i="41"/>
  <c r="AF22" i="41"/>
  <c r="AF21" i="41"/>
  <c r="AF20" i="41"/>
  <c r="AF19" i="41"/>
  <c r="AF15" i="41"/>
  <c r="AF14" i="41"/>
  <c r="AF12" i="41"/>
  <c r="AC31" i="41"/>
  <c r="AC30" i="41"/>
  <c r="AC29" i="41"/>
  <c r="AC28" i="41"/>
  <c r="AC27" i="41"/>
  <c r="AC26" i="41"/>
  <c r="AC22" i="41"/>
  <c r="AC21" i="41"/>
  <c r="AC20" i="41"/>
  <c r="AC19" i="41"/>
  <c r="AC18" i="41"/>
  <c r="AC17" i="41"/>
  <c r="AC15" i="41"/>
  <c r="AC14" i="41"/>
  <c r="AC12" i="41"/>
  <c r="Z31" i="41"/>
  <c r="Z30" i="41"/>
  <c r="Z29" i="41"/>
  <c r="Z28" i="41"/>
  <c r="Z27" i="41"/>
  <c r="Z22" i="41"/>
  <c r="Z21" i="41"/>
  <c r="Z20" i="41"/>
  <c r="Z19" i="41"/>
  <c r="Z17" i="41"/>
  <c r="Z15" i="41"/>
  <c r="Z14" i="41"/>
  <c r="Z12" i="41"/>
  <c r="W31" i="41"/>
  <c r="W30" i="41"/>
  <c r="W29" i="41"/>
  <c r="W28" i="41"/>
  <c r="W27" i="41"/>
  <c r="W26" i="41"/>
  <c r="W22" i="41"/>
  <c r="W21" i="41"/>
  <c r="W20" i="41"/>
  <c r="W19" i="41"/>
  <c r="W15" i="41"/>
  <c r="W14" i="41"/>
  <c r="W12" i="41"/>
  <c r="T31" i="41"/>
  <c r="T30" i="41"/>
  <c r="T29" i="41"/>
  <c r="T27" i="41"/>
  <c r="T22" i="41"/>
  <c r="T21" i="41"/>
  <c r="T20" i="41"/>
  <c r="T19" i="41"/>
  <c r="T15" i="41"/>
  <c r="T14" i="41"/>
  <c r="T12" i="41"/>
  <c r="Q30" i="41"/>
  <c r="Q19" i="41"/>
  <c r="Q15" i="41"/>
  <c r="Q14" i="41"/>
  <c r="Q12" i="41"/>
  <c r="Q11" i="41"/>
  <c r="N30" i="41"/>
  <c r="N19" i="41"/>
  <c r="N15" i="41"/>
  <c r="N14" i="41"/>
  <c r="N12" i="41"/>
  <c r="N11" i="41"/>
  <c r="K31" i="41"/>
  <c r="K30" i="41"/>
  <c r="K29" i="41"/>
  <c r="K28" i="41"/>
  <c r="K27" i="41"/>
  <c r="K26" i="41"/>
  <c r="K24" i="41"/>
  <c r="K22" i="41"/>
  <c r="K21" i="41"/>
  <c r="K20" i="41"/>
  <c r="K19" i="41"/>
  <c r="K18" i="41"/>
  <c r="K17" i="41"/>
  <c r="K15" i="41"/>
  <c r="K14" i="41"/>
  <c r="K11" i="41"/>
  <c r="K10" i="41"/>
  <c r="K9" i="41"/>
  <c r="K8" i="41"/>
  <c r="K7" i="41"/>
  <c r="K6" i="41"/>
  <c r="G31" i="41"/>
  <c r="G30" i="41"/>
  <c r="G29" i="41"/>
  <c r="G28" i="41"/>
  <c r="G27" i="41"/>
  <c r="G26" i="41"/>
  <c r="G24" i="41"/>
  <c r="G22" i="41"/>
  <c r="G21" i="41"/>
  <c r="G20" i="41"/>
  <c r="G19" i="41"/>
  <c r="G18" i="41"/>
  <c r="G17" i="41"/>
  <c r="G15" i="41"/>
  <c r="G14" i="41"/>
  <c r="G12" i="41"/>
  <c r="G11" i="41"/>
  <c r="G10" i="41"/>
  <c r="G9" i="41"/>
  <c r="G8" i="41"/>
  <c r="G7" i="41"/>
  <c r="G6" i="41"/>
  <c r="F31" i="41"/>
  <c r="F30" i="41"/>
  <c r="F51" i="41" s="1"/>
  <c r="H51" i="41" s="1"/>
  <c r="F29" i="41"/>
  <c r="F49" i="41" s="1"/>
  <c r="H49" i="41" s="1"/>
  <c r="F28" i="41"/>
  <c r="F27" i="41"/>
  <c r="F26" i="41"/>
  <c r="F47" i="41" s="1"/>
  <c r="F24" i="41"/>
  <c r="F22" i="41"/>
  <c r="F44" i="41" s="1"/>
  <c r="H44" i="41" s="1"/>
  <c r="F21" i="41"/>
  <c r="F20" i="41"/>
  <c r="F19" i="41"/>
  <c r="F18" i="41"/>
  <c r="F17" i="41"/>
  <c r="F15" i="41"/>
  <c r="F14" i="41"/>
  <c r="F12" i="41"/>
  <c r="F11" i="41"/>
  <c r="F10" i="41"/>
  <c r="F9" i="41"/>
  <c r="F8" i="41"/>
  <c r="F7" i="41"/>
  <c r="F6" i="41"/>
  <c r="D31" i="41"/>
  <c r="D30" i="41"/>
  <c r="D29" i="41"/>
  <c r="D28" i="41"/>
  <c r="D27" i="41"/>
  <c r="D26" i="41"/>
  <c r="D24" i="41"/>
  <c r="D22" i="41"/>
  <c r="D21" i="41"/>
  <c r="D20" i="41"/>
  <c r="D19" i="41"/>
  <c r="D18" i="41"/>
  <c r="D17" i="41"/>
  <c r="D15" i="41"/>
  <c r="D14" i="41"/>
  <c r="D12" i="41"/>
  <c r="D11" i="41"/>
  <c r="D10" i="41"/>
  <c r="D9" i="41"/>
  <c r="D8" i="41"/>
  <c r="D7" i="41"/>
  <c r="D6" i="41"/>
  <c r="C31" i="41"/>
  <c r="C30" i="41"/>
  <c r="C51" i="41" s="1"/>
  <c r="E51" i="41" s="1"/>
  <c r="C29" i="41"/>
  <c r="C28" i="41"/>
  <c r="C27" i="41"/>
  <c r="C26" i="41"/>
  <c r="C47" i="41" s="1"/>
  <c r="C24" i="41"/>
  <c r="C22" i="41"/>
  <c r="C44" i="41" s="1"/>
  <c r="E44" i="41" s="1"/>
  <c r="C21" i="41"/>
  <c r="C20" i="41"/>
  <c r="C19" i="41"/>
  <c r="C18" i="41"/>
  <c r="C17" i="41"/>
  <c r="C15" i="41"/>
  <c r="C14" i="41"/>
  <c r="C12" i="41"/>
  <c r="C11" i="41"/>
  <c r="C10" i="41"/>
  <c r="C9" i="41"/>
  <c r="C8" i="41"/>
  <c r="C7" i="41"/>
  <c r="C6" i="41"/>
  <c r="AU43" i="41" l="1"/>
  <c r="AS41" i="41"/>
  <c r="AU41" i="41" s="1"/>
  <c r="AD46" i="41"/>
  <c r="X46" i="41"/>
  <c r="N43" i="41"/>
  <c r="AP41" i="41"/>
  <c r="AR41" i="41" s="1"/>
  <c r="K43" i="41"/>
  <c r="AL43" i="41"/>
  <c r="AA46" i="41"/>
  <c r="AC46" i="41"/>
  <c r="AD41" i="41"/>
  <c r="AF41" i="41" s="1"/>
  <c r="L46" i="41"/>
  <c r="AR46" i="41"/>
  <c r="C43" i="41"/>
  <c r="E43" i="41" s="1"/>
  <c r="AP46" i="41"/>
  <c r="N46" i="41"/>
  <c r="T47" i="41"/>
  <c r="T46" i="41" s="1"/>
  <c r="AC43" i="41"/>
  <c r="AI43" i="41"/>
  <c r="I46" i="41"/>
  <c r="E9" i="41"/>
  <c r="H14" i="41"/>
  <c r="K46" i="41"/>
  <c r="R41" i="41"/>
  <c r="T41" i="41" s="1"/>
  <c r="AG46" i="41"/>
  <c r="AI46" i="41"/>
  <c r="F43" i="41"/>
  <c r="H43" i="41" s="1"/>
  <c r="AJ46" i="41"/>
  <c r="AS46" i="41"/>
  <c r="AL46" i="41"/>
  <c r="AU46" i="41"/>
  <c r="H7" i="41"/>
  <c r="E21" i="41"/>
  <c r="E11" i="41"/>
  <c r="C48" i="41"/>
  <c r="E48" i="41" s="1"/>
  <c r="H47" i="41"/>
  <c r="K41" i="41"/>
  <c r="F48" i="41"/>
  <c r="H48" i="41" s="1"/>
  <c r="X41" i="41"/>
  <c r="Z43" i="41"/>
  <c r="Q41" i="41"/>
  <c r="AI41" i="41"/>
  <c r="O46" i="41"/>
  <c r="AO46" i="41"/>
  <c r="AL41" i="41"/>
  <c r="E47" i="41"/>
  <c r="Q46" i="41"/>
  <c r="AM46" i="41"/>
  <c r="W41" i="41"/>
  <c r="AC41" i="41"/>
  <c r="E29" i="41"/>
  <c r="C49" i="41"/>
  <c r="E49" i="41" s="1"/>
  <c r="N41" i="41"/>
  <c r="AO41" i="41"/>
  <c r="E12" i="41"/>
  <c r="H28" i="41"/>
  <c r="H27" i="41"/>
  <c r="H19" i="41"/>
  <c r="H30" i="41"/>
  <c r="E17" i="41"/>
  <c r="H11" i="41"/>
  <c r="H31" i="41"/>
  <c r="H20" i="41"/>
  <c r="E28" i="41"/>
  <c r="H12" i="41"/>
  <c r="E18" i="41"/>
  <c r="H22" i="41"/>
  <c r="E10" i="41"/>
  <c r="E20" i="41"/>
  <c r="H6" i="41"/>
  <c r="H15" i="41"/>
  <c r="E26" i="41"/>
  <c r="E19" i="41"/>
  <c r="E6" i="41"/>
  <c r="E30" i="41"/>
  <c r="E22" i="41"/>
  <c r="H24" i="41"/>
  <c r="E14" i="41"/>
  <c r="H8" i="41"/>
  <c r="H21" i="41"/>
  <c r="H9" i="41"/>
  <c r="H17" i="41"/>
  <c r="E8" i="41"/>
  <c r="E24" i="41"/>
  <c r="H10" i="41"/>
  <c r="H18" i="41"/>
  <c r="H26" i="41"/>
  <c r="E27" i="41"/>
  <c r="E7" i="41"/>
  <c r="E15" i="41"/>
  <c r="E31" i="41"/>
  <c r="H29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B13" i="41"/>
  <c r="B36" i="41" s="1"/>
  <c r="B12" i="41"/>
  <c r="B11" i="41"/>
  <c r="B10" i="41"/>
  <c r="B9" i="41"/>
  <c r="B8" i="41"/>
  <c r="B7" i="41"/>
  <c r="B6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8" i="41"/>
  <c r="A9" i="41"/>
  <c r="A10" i="41"/>
  <c r="A11" i="41"/>
  <c r="A12" i="41"/>
  <c r="A13" i="41"/>
  <c r="A36" i="41" s="1"/>
  <c r="A14" i="41"/>
  <c r="A16" i="41"/>
  <c r="A17" i="41"/>
  <c r="A18" i="41"/>
  <c r="A7" i="41"/>
  <c r="A6" i="41"/>
  <c r="C41" i="41" l="1"/>
  <c r="F41" i="41"/>
  <c r="H41" i="41" s="1"/>
  <c r="Z41" i="41"/>
  <c r="E46" i="41"/>
  <c r="C46" i="41"/>
  <c r="F46" i="41"/>
  <c r="E41" i="41"/>
  <c r="H46" i="41"/>
  <c r="BH110" i="9"/>
  <c r="BH111" i="9" s="1"/>
  <c r="BG110" i="9"/>
  <c r="BG111" i="9" s="1"/>
  <c r="BF110" i="9"/>
  <c r="BF111" i="9" s="1"/>
  <c r="BE110" i="9"/>
  <c r="BE111" i="9" s="1"/>
  <c r="BD110" i="9"/>
  <c r="BD111" i="9" s="1"/>
  <c r="BC110" i="9"/>
  <c r="BC111" i="9" s="1"/>
  <c r="BB110" i="9"/>
  <c r="BB111" i="9" s="1"/>
  <c r="BA110" i="9"/>
  <c r="BA111" i="9" s="1"/>
  <c r="AZ110" i="9"/>
  <c r="AZ111" i="9" s="1"/>
  <c r="AY110" i="9"/>
  <c r="AY111" i="9" s="1"/>
  <c r="AX110" i="9"/>
  <c r="AX111" i="9" s="1"/>
  <c r="BH90" i="9"/>
  <c r="BH93" i="9" s="1"/>
  <c r="BH99" i="9" s="1"/>
  <c r="BH100" i="9" s="1"/>
  <c r="BG90" i="9"/>
  <c r="BG93" i="9" s="1"/>
  <c r="BG99" i="9" s="1"/>
  <c r="BG100" i="9" s="1"/>
  <c r="BF90" i="9"/>
  <c r="BF93" i="9" s="1"/>
  <c r="BF99" i="9" s="1"/>
  <c r="BF100" i="9" s="1"/>
  <c r="BE90" i="9"/>
  <c r="BE93" i="9" s="1"/>
  <c r="BE99" i="9" s="1"/>
  <c r="BE100" i="9" s="1"/>
  <c r="BD90" i="9"/>
  <c r="BD93" i="9" s="1"/>
  <c r="BD99" i="9" s="1"/>
  <c r="BD100" i="9" s="1"/>
  <c r="BC90" i="9"/>
  <c r="BC93" i="9" s="1"/>
  <c r="BC99" i="9" s="1"/>
  <c r="BC100" i="9" s="1"/>
  <c r="BA90" i="9"/>
  <c r="BA93" i="9" s="1"/>
  <c r="BA99" i="9" s="1"/>
  <c r="BA100" i="9" s="1"/>
  <c r="AZ90" i="9"/>
  <c r="AZ93" i="9" s="1"/>
  <c r="AZ99" i="9" s="1"/>
  <c r="AZ100" i="9" s="1"/>
  <c r="AY90" i="9"/>
  <c r="AY93" i="9" s="1"/>
  <c r="AY99" i="9" s="1"/>
  <c r="AY100" i="9" s="1"/>
  <c r="AX90" i="9"/>
  <c r="AX93" i="9" s="1"/>
  <c r="AX61" i="9"/>
  <c r="BH50" i="9"/>
  <c r="BG50" i="9"/>
  <c r="BF50" i="9"/>
  <c r="AV50" i="9"/>
  <c r="AU50" i="9"/>
  <c r="AT50" i="9"/>
  <c r="BH15" i="9"/>
  <c r="AS13" i="41" s="1"/>
  <c r="BG15" i="9"/>
  <c r="AP13" i="41" s="1"/>
  <c r="BF15" i="9"/>
  <c r="AM13" i="41" s="1"/>
  <c r="BE15" i="9"/>
  <c r="AJ13" i="41" s="1"/>
  <c r="BD15" i="9"/>
  <c r="AG13" i="41" s="1"/>
  <c r="BC15" i="9"/>
  <c r="AD13" i="41" s="1"/>
  <c r="BB15" i="9"/>
  <c r="AA13" i="41" s="1"/>
  <c r="BA15" i="9"/>
  <c r="X13" i="41" s="1"/>
  <c r="AZ15" i="9"/>
  <c r="U13" i="41" s="1"/>
  <c r="AY15" i="9"/>
  <c r="R13" i="41" s="1"/>
  <c r="AX15" i="9"/>
  <c r="O13" i="41" s="1"/>
  <c r="AW15" i="9"/>
  <c r="L13" i="41" s="1"/>
  <c r="AV15" i="9"/>
  <c r="I13" i="41" s="1"/>
  <c r="AU15" i="9"/>
  <c r="F13" i="41" s="1"/>
  <c r="AT15" i="9"/>
  <c r="C13" i="41" s="1"/>
  <c r="AS15" i="9"/>
  <c r="AS18" i="9" s="1"/>
  <c r="AS25" i="9" s="1"/>
  <c r="AS27" i="9" s="1"/>
  <c r="AS36" i="9" s="1"/>
  <c r="AR15" i="9"/>
  <c r="AR18" i="9" s="1"/>
  <c r="AR25" i="9" s="1"/>
  <c r="AR27" i="9" s="1"/>
  <c r="AR36" i="9" s="1"/>
  <c r="AQ15" i="9"/>
  <c r="AQ18" i="9" s="1"/>
  <c r="AQ25" i="9" s="1"/>
  <c r="AQ27" i="9" s="1"/>
  <c r="AQ36" i="9" s="1"/>
  <c r="AP15" i="9"/>
  <c r="AP18" i="9" s="1"/>
  <c r="AP25" i="9" s="1"/>
  <c r="AP27" i="9" s="1"/>
  <c r="AP36" i="9" s="1"/>
  <c r="AO15" i="9"/>
  <c r="AO18" i="9" s="1"/>
  <c r="AO25" i="9" s="1"/>
  <c r="AO27" i="9" s="1"/>
  <c r="AO36" i="9" s="1"/>
  <c r="AN15" i="9"/>
  <c r="AN18" i="9" s="1"/>
  <c r="AN25" i="9" s="1"/>
  <c r="AN27" i="9" s="1"/>
  <c r="AN36" i="9" s="1"/>
  <c r="AM15" i="9"/>
  <c r="AM18" i="9" s="1"/>
  <c r="AM25" i="9" s="1"/>
  <c r="AM27" i="9" s="1"/>
  <c r="AM36" i="9" s="1"/>
  <c r="AL15" i="9"/>
  <c r="AL18" i="9" s="1"/>
  <c r="AL25" i="9" s="1"/>
  <c r="AL27" i="9" s="1"/>
  <c r="AL36" i="9" s="1"/>
  <c r="AK15" i="9"/>
  <c r="AK18" i="9" s="1"/>
  <c r="AK25" i="9" s="1"/>
  <c r="AK27" i="9" s="1"/>
  <c r="AK36" i="9" s="1"/>
  <c r="AJ15" i="9"/>
  <c r="AJ18" i="9" s="1"/>
  <c r="AJ25" i="9" s="1"/>
  <c r="AJ27" i="9" s="1"/>
  <c r="AJ36" i="9" s="1"/>
  <c r="AI15" i="9"/>
  <c r="AI18" i="9" s="1"/>
  <c r="AI25" i="9" s="1"/>
  <c r="AI27" i="9" s="1"/>
  <c r="AI36" i="9" s="1"/>
  <c r="AH15" i="9"/>
  <c r="AH18" i="9" s="1"/>
  <c r="AH25" i="9" s="1"/>
  <c r="AH27" i="9" s="1"/>
  <c r="AH36" i="9" s="1"/>
  <c r="AG15" i="9"/>
  <c r="AG18" i="9" s="1"/>
  <c r="AG25" i="9" s="1"/>
  <c r="AG27" i="9" s="1"/>
  <c r="AG36" i="9" s="1"/>
  <c r="AF15" i="9"/>
  <c r="AF18" i="9" s="1"/>
  <c r="AF25" i="9" s="1"/>
  <c r="AF27" i="9" s="1"/>
  <c r="AF36" i="9" s="1"/>
  <c r="AE15" i="9"/>
  <c r="AE18" i="9" s="1"/>
  <c r="AE25" i="9" s="1"/>
  <c r="AE27" i="9" s="1"/>
  <c r="AE36" i="9" s="1"/>
  <c r="AD15" i="9"/>
  <c r="AD18" i="9" s="1"/>
  <c r="AD25" i="9" s="1"/>
  <c r="AD27" i="9" s="1"/>
  <c r="AD36" i="9" s="1"/>
  <c r="AC15" i="9"/>
  <c r="AC18" i="9" s="1"/>
  <c r="AC25" i="9" s="1"/>
  <c r="AC27" i="9" s="1"/>
  <c r="AC36" i="9" s="1"/>
  <c r="AB15" i="9"/>
  <c r="AB18" i="9" s="1"/>
  <c r="AB25" i="9" s="1"/>
  <c r="AB27" i="9" s="1"/>
  <c r="AB36" i="9" s="1"/>
  <c r="AA15" i="9"/>
  <c r="AA18" i="9" s="1"/>
  <c r="AA25" i="9" s="1"/>
  <c r="AA27" i="9" s="1"/>
  <c r="AA36" i="9" s="1"/>
  <c r="Z15" i="9"/>
  <c r="Z18" i="9" s="1"/>
  <c r="Z25" i="9" s="1"/>
  <c r="Z27" i="9" s="1"/>
  <c r="Z36" i="9" s="1"/>
  <c r="Y15" i="9"/>
  <c r="Y18" i="9" s="1"/>
  <c r="Y25" i="9" s="1"/>
  <c r="Y27" i="9" s="1"/>
  <c r="Y36" i="9" s="1"/>
  <c r="X15" i="9"/>
  <c r="X18" i="9" s="1"/>
  <c r="X25" i="9" s="1"/>
  <c r="X27" i="9" s="1"/>
  <c r="X36" i="9" s="1"/>
  <c r="W15" i="9"/>
  <c r="W18" i="9" s="1"/>
  <c r="W25" i="9" s="1"/>
  <c r="W27" i="9" s="1"/>
  <c r="W36" i="9" s="1"/>
  <c r="V15" i="9"/>
  <c r="V18" i="9" s="1"/>
  <c r="V25" i="9" s="1"/>
  <c r="V27" i="9" s="1"/>
  <c r="V36" i="9" s="1"/>
  <c r="U15" i="9"/>
  <c r="U18" i="9" s="1"/>
  <c r="U25" i="9" s="1"/>
  <c r="U27" i="9" s="1"/>
  <c r="U36" i="9" s="1"/>
  <c r="T15" i="9"/>
  <c r="T18" i="9" s="1"/>
  <c r="T25" i="9" s="1"/>
  <c r="T27" i="9" s="1"/>
  <c r="T36" i="9" s="1"/>
  <c r="S15" i="9"/>
  <c r="S18" i="9" s="1"/>
  <c r="S25" i="9" s="1"/>
  <c r="S27" i="9" s="1"/>
  <c r="S36" i="9" s="1"/>
  <c r="R15" i="9"/>
  <c r="R18" i="9" s="1"/>
  <c r="R25" i="9" s="1"/>
  <c r="R27" i="9" s="1"/>
  <c r="R36" i="9" s="1"/>
  <c r="Q15" i="9"/>
  <c r="Q18" i="9" s="1"/>
  <c r="Q25" i="9" s="1"/>
  <c r="Q27" i="9" s="1"/>
  <c r="Q36" i="9" s="1"/>
  <c r="P15" i="9"/>
  <c r="P18" i="9" s="1"/>
  <c r="P25" i="9" s="1"/>
  <c r="P27" i="9" s="1"/>
  <c r="P36" i="9" s="1"/>
  <c r="O15" i="9"/>
  <c r="O18" i="9" s="1"/>
  <c r="O25" i="9" s="1"/>
  <c r="O27" i="9" s="1"/>
  <c r="O36" i="9" s="1"/>
  <c r="N15" i="9"/>
  <c r="N18" i="9" s="1"/>
  <c r="N25" i="9" s="1"/>
  <c r="N27" i="9" s="1"/>
  <c r="N36" i="9" s="1"/>
  <c r="M15" i="9"/>
  <c r="M18" i="9" s="1"/>
  <c r="M25" i="9" s="1"/>
  <c r="M27" i="9" s="1"/>
  <c r="M36" i="9" s="1"/>
  <c r="L15" i="9"/>
  <c r="L18" i="9" s="1"/>
  <c r="L25" i="9" s="1"/>
  <c r="L27" i="9" s="1"/>
  <c r="L36" i="9" s="1"/>
  <c r="K15" i="9"/>
  <c r="K18" i="9" s="1"/>
  <c r="K25" i="9" s="1"/>
  <c r="K27" i="9" s="1"/>
  <c r="K36" i="9" s="1"/>
  <c r="J15" i="9"/>
  <c r="J18" i="9" s="1"/>
  <c r="J25" i="9" s="1"/>
  <c r="J27" i="9" s="1"/>
  <c r="J36" i="9" s="1"/>
  <c r="I15" i="9"/>
  <c r="I18" i="9" s="1"/>
  <c r="I25" i="9" s="1"/>
  <c r="I27" i="9" s="1"/>
  <c r="I36" i="9" s="1"/>
  <c r="H15" i="9"/>
  <c r="H18" i="9" s="1"/>
  <c r="H25" i="9" s="1"/>
  <c r="H27" i="9" s="1"/>
  <c r="H36" i="9" s="1"/>
  <c r="G15" i="9"/>
  <c r="G18" i="9" s="1"/>
  <c r="G25" i="9" s="1"/>
  <c r="G27" i="9" s="1"/>
  <c r="G36" i="9" s="1"/>
  <c r="F15" i="9"/>
  <c r="F18" i="9" s="1"/>
  <c r="F25" i="9" s="1"/>
  <c r="F27" i="9" s="1"/>
  <c r="F36" i="9" s="1"/>
  <c r="E15" i="9"/>
  <c r="E18" i="9" s="1"/>
  <c r="E25" i="9" s="1"/>
  <c r="E27" i="9" s="1"/>
  <c r="E36" i="9" s="1"/>
  <c r="D15" i="9"/>
  <c r="D18" i="9" s="1"/>
  <c r="D25" i="9" s="1"/>
  <c r="D27" i="9" s="1"/>
  <c r="D36" i="9" s="1"/>
  <c r="C15" i="9"/>
  <c r="C18" i="9" s="1"/>
  <c r="C25" i="9" s="1"/>
  <c r="C27" i="9" s="1"/>
  <c r="C36" i="9" s="1"/>
  <c r="G13" i="41" l="1"/>
  <c r="H13" i="41" s="1"/>
  <c r="F36" i="41"/>
  <c r="AN13" i="41"/>
  <c r="AO13" i="41" s="1"/>
  <c r="AM36" i="41"/>
  <c r="C38" i="9"/>
  <c r="C39" i="9" s="1"/>
  <c r="C37" i="9"/>
  <c r="AQ13" i="41"/>
  <c r="AR13" i="41" s="1"/>
  <c r="AP36" i="41"/>
  <c r="J13" i="41"/>
  <c r="K13" i="41" s="1"/>
  <c r="I36" i="41"/>
  <c r="AT13" i="41"/>
  <c r="AU13" i="41" s="1"/>
  <c r="AS36" i="41"/>
  <c r="AZ18" i="9"/>
  <c r="U16" i="41" s="1"/>
  <c r="AK37" i="9"/>
  <c r="AK38" i="9"/>
  <c r="AK39" i="9" s="1"/>
  <c r="D37" i="9"/>
  <c r="D38" i="9"/>
  <c r="D39" i="9" s="1"/>
  <c r="L37" i="9"/>
  <c r="L38" i="9"/>
  <c r="L39" i="9" s="1"/>
  <c r="AB37" i="9"/>
  <c r="AB38" i="9"/>
  <c r="AB39" i="9" s="1"/>
  <c r="AJ37" i="9"/>
  <c r="AJ38" i="9"/>
  <c r="AJ39" i="9" s="1"/>
  <c r="AR37" i="9"/>
  <c r="AR38" i="9"/>
  <c r="AR39" i="9" s="1"/>
  <c r="AC38" i="9"/>
  <c r="AC39" i="9" s="1"/>
  <c r="AC37" i="9"/>
  <c r="F37" i="9"/>
  <c r="F38" i="9"/>
  <c r="F39" i="9" s="1"/>
  <c r="N38" i="9"/>
  <c r="N39" i="9" s="1"/>
  <c r="N37" i="9"/>
  <c r="V38" i="9"/>
  <c r="V39" i="9" s="1"/>
  <c r="V37" i="9"/>
  <c r="AD37" i="9"/>
  <c r="AD38" i="9"/>
  <c r="AD39" i="9" s="1"/>
  <c r="AL37" i="9"/>
  <c r="AL38" i="9"/>
  <c r="AL39" i="9" s="1"/>
  <c r="E38" i="9"/>
  <c r="E39" i="9" s="1"/>
  <c r="E37" i="9"/>
  <c r="G38" i="9"/>
  <c r="G39" i="9" s="1"/>
  <c r="G37" i="9"/>
  <c r="O38" i="9"/>
  <c r="O39" i="9" s="1"/>
  <c r="O37" i="9"/>
  <c r="W38" i="9"/>
  <c r="W39" i="9" s="1"/>
  <c r="W37" i="9"/>
  <c r="AE37" i="9"/>
  <c r="AE38" i="9"/>
  <c r="AE39" i="9" s="1"/>
  <c r="AM38" i="9"/>
  <c r="AM39" i="9" s="1"/>
  <c r="AM37" i="9"/>
  <c r="AS38" i="9"/>
  <c r="AS39" i="9" s="1"/>
  <c r="AS37" i="9"/>
  <c r="H38" i="9"/>
  <c r="H39" i="9" s="1"/>
  <c r="H37" i="9"/>
  <c r="P38" i="9"/>
  <c r="P39" i="9" s="1"/>
  <c r="P37" i="9"/>
  <c r="X38" i="9"/>
  <c r="X39" i="9" s="1"/>
  <c r="X37" i="9"/>
  <c r="AF38" i="9"/>
  <c r="AF39" i="9" s="1"/>
  <c r="AF37" i="9"/>
  <c r="AN38" i="9"/>
  <c r="AN39" i="9" s="1"/>
  <c r="AN37" i="9"/>
  <c r="M38" i="9"/>
  <c r="M39" i="9" s="1"/>
  <c r="M37" i="9"/>
  <c r="I38" i="9"/>
  <c r="I39" i="9" s="1"/>
  <c r="I37" i="9"/>
  <c r="Q38" i="9"/>
  <c r="Q39" i="9" s="1"/>
  <c r="Q37" i="9"/>
  <c r="Y38" i="9"/>
  <c r="Y39" i="9" s="1"/>
  <c r="Y37" i="9"/>
  <c r="AG38" i="9"/>
  <c r="AG39" i="9" s="1"/>
  <c r="AG37" i="9"/>
  <c r="AO38" i="9"/>
  <c r="AO39" i="9" s="1"/>
  <c r="AO37" i="9"/>
  <c r="T37" i="9"/>
  <c r="T38" i="9"/>
  <c r="T39" i="9" s="1"/>
  <c r="J37" i="9"/>
  <c r="J38" i="9"/>
  <c r="J39" i="9" s="1"/>
  <c r="R37" i="9"/>
  <c r="R38" i="9"/>
  <c r="R39" i="9" s="1"/>
  <c r="Z38" i="9"/>
  <c r="Z39" i="9" s="1"/>
  <c r="Z37" i="9"/>
  <c r="AH37" i="9"/>
  <c r="AH38" i="9"/>
  <c r="AH39" i="9" s="1"/>
  <c r="AP37" i="9"/>
  <c r="AP38" i="9"/>
  <c r="AP39" i="9" s="1"/>
  <c r="U37" i="9"/>
  <c r="U38" i="9"/>
  <c r="U39" i="9" s="1"/>
  <c r="K37" i="9"/>
  <c r="K38" i="9"/>
  <c r="K39" i="9" s="1"/>
  <c r="S37" i="9"/>
  <c r="S38" i="9"/>
  <c r="S39" i="9" s="1"/>
  <c r="AA37" i="9"/>
  <c r="AA38" i="9"/>
  <c r="AA39" i="9" s="1"/>
  <c r="AI37" i="9"/>
  <c r="AI38" i="9"/>
  <c r="AI39" i="9" s="1"/>
  <c r="AQ37" i="9"/>
  <c r="AQ38" i="9"/>
  <c r="AQ39" i="9" s="1"/>
  <c r="D13" i="41"/>
  <c r="E13" i="41" s="1"/>
  <c r="C36" i="41"/>
  <c r="BA18" i="9"/>
  <c r="X16" i="41" s="1"/>
  <c r="AV53" i="9"/>
  <c r="J16" i="41" s="1"/>
  <c r="BH18" i="9"/>
  <c r="AS16" i="41" s="1"/>
  <c r="BG53" i="9"/>
  <c r="AQ16" i="41" s="1"/>
  <c r="AT18" i="9"/>
  <c r="BB18" i="9"/>
  <c r="BF53" i="9"/>
  <c r="BC18" i="9"/>
  <c r="AV18" i="9"/>
  <c r="BD18" i="9"/>
  <c r="BH53" i="9"/>
  <c r="AW18" i="9"/>
  <c r="BE18" i="9"/>
  <c r="AX18" i="9"/>
  <c r="BF18" i="9"/>
  <c r="AT53" i="9"/>
  <c r="AU18" i="9"/>
  <c r="AY18" i="9"/>
  <c r="BG18" i="9"/>
  <c r="AU53" i="9"/>
  <c r="BA25" i="9" l="1"/>
  <c r="BG60" i="9"/>
  <c r="AZ25" i="9"/>
  <c r="AV60" i="9"/>
  <c r="J23" i="41" s="1"/>
  <c r="BH25" i="9"/>
  <c r="AO36" i="41"/>
  <c r="AM38" i="41"/>
  <c r="I38" i="41"/>
  <c r="K36" i="41"/>
  <c r="AS38" i="41"/>
  <c r="AU36" i="41"/>
  <c r="AR36" i="41"/>
  <c r="AP38" i="41"/>
  <c r="F38" i="41"/>
  <c r="H36" i="41"/>
  <c r="E36" i="41"/>
  <c r="C38" i="41"/>
  <c r="AD16" i="41"/>
  <c r="BC25" i="9"/>
  <c r="F16" i="41"/>
  <c r="AU25" i="9"/>
  <c r="C16" i="41"/>
  <c r="AT25" i="9"/>
  <c r="L16" i="41"/>
  <c r="AW25" i="9"/>
  <c r="D16" i="41"/>
  <c r="AT60" i="9"/>
  <c r="AJ16" i="41"/>
  <c r="BE25" i="9"/>
  <c r="G16" i="41"/>
  <c r="AU60" i="9"/>
  <c r="AM16" i="41"/>
  <c r="BF25" i="9"/>
  <c r="AT16" i="41"/>
  <c r="AU16" i="41" s="1"/>
  <c r="BH60" i="9"/>
  <c r="AP16" i="41"/>
  <c r="AR16" i="41" s="1"/>
  <c r="BG25" i="9"/>
  <c r="AG16" i="41"/>
  <c r="BD25" i="9"/>
  <c r="AN16" i="41"/>
  <c r="BF60" i="9"/>
  <c r="AA16" i="41"/>
  <c r="BB25" i="9"/>
  <c r="O16" i="41"/>
  <c r="AX25" i="9"/>
  <c r="R16" i="41"/>
  <c r="AY25" i="9"/>
  <c r="I16" i="41"/>
  <c r="K16" i="41" s="1"/>
  <c r="AV25" i="9"/>
  <c r="BA27" i="9" l="1"/>
  <c r="X23" i="41"/>
  <c r="AQ23" i="41"/>
  <c r="BG62" i="9"/>
  <c r="AZ27" i="9"/>
  <c r="U23" i="41"/>
  <c r="BH27" i="9"/>
  <c r="AS23" i="41"/>
  <c r="AV62" i="9"/>
  <c r="AP40" i="41"/>
  <c r="AR38" i="41"/>
  <c r="AS40" i="41"/>
  <c r="AU38" i="41"/>
  <c r="I40" i="41"/>
  <c r="K38" i="41"/>
  <c r="AM40" i="41"/>
  <c r="AO38" i="41"/>
  <c r="F40" i="41"/>
  <c r="H38" i="41"/>
  <c r="C40" i="41"/>
  <c r="E38" i="41"/>
  <c r="AS25" i="41"/>
  <c r="BH36" i="9"/>
  <c r="R23" i="41"/>
  <c r="AY27" i="9"/>
  <c r="AG23" i="41"/>
  <c r="BD27" i="9"/>
  <c r="AM23" i="41"/>
  <c r="BF27" i="9"/>
  <c r="D23" i="41"/>
  <c r="AT62" i="9"/>
  <c r="C23" i="41"/>
  <c r="AT27" i="9"/>
  <c r="AN23" i="41"/>
  <c r="BF62" i="9"/>
  <c r="AO16" i="41"/>
  <c r="E16" i="41"/>
  <c r="I23" i="41"/>
  <c r="K23" i="41" s="1"/>
  <c r="AV27" i="9"/>
  <c r="AT23" i="41"/>
  <c r="AU23" i="41" s="1"/>
  <c r="BH62" i="9"/>
  <c r="U25" i="41"/>
  <c r="AZ36" i="9"/>
  <c r="O23" i="41"/>
  <c r="AX27" i="9"/>
  <c r="AP23" i="41"/>
  <c r="BG27" i="9"/>
  <c r="G23" i="41"/>
  <c r="AU62" i="9"/>
  <c r="F23" i="41"/>
  <c r="AU27" i="9"/>
  <c r="H16" i="41"/>
  <c r="X25" i="41"/>
  <c r="BA36" i="9"/>
  <c r="AA23" i="41"/>
  <c r="BB27" i="9"/>
  <c r="AJ23" i="41"/>
  <c r="BE27" i="9"/>
  <c r="L23" i="41"/>
  <c r="AW27" i="9"/>
  <c r="AD23" i="41"/>
  <c r="BC27" i="9"/>
  <c r="BH31" i="13"/>
  <c r="BH59" i="13"/>
  <c r="AR23" i="41" l="1"/>
  <c r="AQ25" i="41"/>
  <c r="BG71" i="9"/>
  <c r="J25" i="41"/>
  <c r="AV71" i="9"/>
  <c r="AO40" i="41"/>
  <c r="AO45" i="41" s="1"/>
  <c r="AO50" i="41" s="1"/>
  <c r="AO52" i="41" s="1"/>
  <c r="AM45" i="41"/>
  <c r="AM50" i="41" s="1"/>
  <c r="AM52" i="41" s="1"/>
  <c r="K40" i="41"/>
  <c r="K45" i="41" s="1"/>
  <c r="K50" i="41" s="1"/>
  <c r="K52" i="41" s="1"/>
  <c r="I45" i="41"/>
  <c r="I50" i="41" s="1"/>
  <c r="I52" i="41" s="1"/>
  <c r="AU40" i="41"/>
  <c r="AU45" i="41" s="1"/>
  <c r="AU50" i="41" s="1"/>
  <c r="AU52" i="41" s="1"/>
  <c r="AS45" i="41"/>
  <c r="AS50" i="41" s="1"/>
  <c r="AS52" i="41" s="1"/>
  <c r="H40" i="41"/>
  <c r="H45" i="41" s="1"/>
  <c r="H50" i="41" s="1"/>
  <c r="H52" i="41" s="1"/>
  <c r="F45" i="41"/>
  <c r="F50" i="41" s="1"/>
  <c r="F52" i="41" s="1"/>
  <c r="AR40" i="41"/>
  <c r="AR45" i="41" s="1"/>
  <c r="AR50" i="41" s="1"/>
  <c r="AR52" i="41" s="1"/>
  <c r="AP45" i="41"/>
  <c r="AP50" i="41" s="1"/>
  <c r="AP52" i="41" s="1"/>
  <c r="X32" i="41"/>
  <c r="BA37" i="9"/>
  <c r="BA38" i="9"/>
  <c r="BA39" i="9" s="1"/>
  <c r="U32" i="41"/>
  <c r="AZ37" i="9"/>
  <c r="AZ38" i="9"/>
  <c r="AZ39" i="9" s="1"/>
  <c r="AS32" i="41"/>
  <c r="BH37" i="9"/>
  <c r="BH38" i="9"/>
  <c r="BH39" i="9" s="1"/>
  <c r="E40" i="41"/>
  <c r="E45" i="41" s="1"/>
  <c r="E50" i="41" s="1"/>
  <c r="E52" i="41" s="1"/>
  <c r="C45" i="41"/>
  <c r="C50" i="41" s="1"/>
  <c r="C52" i="41" s="1"/>
  <c r="AO23" i="41"/>
  <c r="E23" i="41"/>
  <c r="L25" i="41"/>
  <c r="AW36" i="9"/>
  <c r="G25" i="41"/>
  <c r="AU71" i="9"/>
  <c r="AT25" i="41"/>
  <c r="AU25" i="41" s="1"/>
  <c r="BH71" i="9"/>
  <c r="AN25" i="41"/>
  <c r="BF71" i="9"/>
  <c r="AG25" i="41"/>
  <c r="BD36" i="9"/>
  <c r="AJ25" i="41"/>
  <c r="BE36" i="9"/>
  <c r="AP25" i="41"/>
  <c r="BG36" i="9"/>
  <c r="I25" i="41"/>
  <c r="AV36" i="9"/>
  <c r="C25" i="41"/>
  <c r="AT36" i="9"/>
  <c r="R25" i="41"/>
  <c r="AY36" i="9"/>
  <c r="AM25" i="41"/>
  <c r="BF36" i="9"/>
  <c r="AQ32" i="41"/>
  <c r="O25" i="41"/>
  <c r="AX36" i="9"/>
  <c r="D25" i="41"/>
  <c r="AT71" i="9"/>
  <c r="F25" i="41"/>
  <c r="AU36" i="9"/>
  <c r="AD25" i="41"/>
  <c r="BC36" i="9"/>
  <c r="AA25" i="41"/>
  <c r="BB36" i="9"/>
  <c r="H23" i="41"/>
  <c r="K60" i="27"/>
  <c r="K25" i="41" l="1"/>
  <c r="BG73" i="9"/>
  <c r="BG74" i="9" s="1"/>
  <c r="BG72" i="9"/>
  <c r="J32" i="41"/>
  <c r="AV73" i="9"/>
  <c r="AV74" i="9" s="1"/>
  <c r="AV72" i="9"/>
  <c r="AR25" i="41"/>
  <c r="L32" i="41"/>
  <c r="AW38" i="9"/>
  <c r="AW39" i="9" s="1"/>
  <c r="AW37" i="9"/>
  <c r="AG32" i="41"/>
  <c r="BD38" i="9"/>
  <c r="BD39" i="9" s="1"/>
  <c r="BD37" i="9"/>
  <c r="AJ32" i="41"/>
  <c r="BE38" i="9"/>
  <c r="BE39" i="9" s="1"/>
  <c r="BE37" i="9"/>
  <c r="AM32" i="41"/>
  <c r="BF38" i="9"/>
  <c r="BF39" i="9" s="1"/>
  <c r="BF37" i="9"/>
  <c r="R32" i="41"/>
  <c r="AY37" i="9"/>
  <c r="AY38" i="9"/>
  <c r="AY39" i="9" s="1"/>
  <c r="O32" i="41"/>
  <c r="AX37" i="9"/>
  <c r="AX38" i="9"/>
  <c r="AX39" i="9" s="1"/>
  <c r="I32" i="41"/>
  <c r="K32" i="41" s="1"/>
  <c r="AV38" i="9"/>
  <c r="AV39" i="9" s="1"/>
  <c r="AV37" i="9"/>
  <c r="F32" i="41"/>
  <c r="AU38" i="9"/>
  <c r="AU39" i="9" s="1"/>
  <c r="AU37" i="9"/>
  <c r="C32" i="41"/>
  <c r="AT38" i="9"/>
  <c r="AT39" i="9" s="1"/>
  <c r="AT37" i="9"/>
  <c r="AP32" i="41"/>
  <c r="AR32" i="41" s="1"/>
  <c r="BG37" i="9"/>
  <c r="BG38" i="9"/>
  <c r="BG39" i="9" s="1"/>
  <c r="AA32" i="41"/>
  <c r="BB38" i="9"/>
  <c r="BB39" i="9" s="1"/>
  <c r="BB37" i="9"/>
  <c r="AD32" i="41"/>
  <c r="BC37" i="9"/>
  <c r="BC38" i="9"/>
  <c r="BC39" i="9" s="1"/>
  <c r="E25" i="41"/>
  <c r="H25" i="41"/>
  <c r="D32" i="41"/>
  <c r="AT72" i="9"/>
  <c r="AT73" i="9"/>
  <c r="AT74" i="9" s="1"/>
  <c r="AT32" i="41"/>
  <c r="AU32" i="41" s="1"/>
  <c r="BH72" i="9"/>
  <c r="BH73" i="9"/>
  <c r="BH74" i="9" s="1"/>
  <c r="AO25" i="41"/>
  <c r="G32" i="41"/>
  <c r="AU72" i="9"/>
  <c r="AU73" i="9"/>
  <c r="AU74" i="9" s="1"/>
  <c r="AN32" i="41"/>
  <c r="BF73" i="9"/>
  <c r="BF74" i="9" s="1"/>
  <c r="BF72" i="9"/>
  <c r="BG286" i="27"/>
  <c r="BF286" i="27"/>
  <c r="BE286" i="27"/>
  <c r="BD286" i="27"/>
  <c r="BC286" i="27"/>
  <c r="BB286" i="27"/>
  <c r="BA286" i="27"/>
  <c r="AZ286" i="27"/>
  <c r="AY286" i="27"/>
  <c r="AX286" i="27"/>
  <c r="AW286" i="27"/>
  <c r="AV286" i="27"/>
  <c r="AU286" i="27"/>
  <c r="AT286" i="27"/>
  <c r="AS286" i="27"/>
  <c r="AR286" i="27"/>
  <c r="AQ286" i="27"/>
  <c r="AP286" i="27"/>
  <c r="AO286" i="27"/>
  <c r="AN286" i="27"/>
  <c r="AM286" i="27"/>
  <c r="AL286" i="27"/>
  <c r="AK286" i="27"/>
  <c r="AJ286" i="27"/>
  <c r="AI286" i="27"/>
  <c r="AH286" i="27"/>
  <c r="AG286" i="27"/>
  <c r="AF286" i="27"/>
  <c r="AE286" i="27"/>
  <c r="AD286" i="27"/>
  <c r="AC286" i="27"/>
  <c r="AB286" i="27"/>
  <c r="AA286" i="27"/>
  <c r="Z286" i="27"/>
  <c r="Y286" i="27"/>
  <c r="X286" i="27"/>
  <c r="W286" i="27"/>
  <c r="V286" i="27"/>
  <c r="U286" i="27"/>
  <c r="T286" i="27"/>
  <c r="S286" i="27"/>
  <c r="R286" i="27"/>
  <c r="Q286" i="27"/>
  <c r="P286" i="27"/>
  <c r="O286" i="27"/>
  <c r="N286" i="27"/>
  <c r="M286" i="27"/>
  <c r="L286" i="27"/>
  <c r="K286" i="27"/>
  <c r="J286" i="27"/>
  <c r="I286" i="27"/>
  <c r="H286" i="27"/>
  <c r="G286" i="27"/>
  <c r="F286" i="27"/>
  <c r="E286" i="27"/>
  <c r="D286" i="27"/>
  <c r="C286" i="27"/>
  <c r="BG285" i="27"/>
  <c r="BF285" i="27"/>
  <c r="BE285" i="27"/>
  <c r="BD285" i="27"/>
  <c r="BC285" i="27"/>
  <c r="BB285" i="27"/>
  <c r="BA285" i="27"/>
  <c r="AZ285" i="27"/>
  <c r="AY285" i="27"/>
  <c r="AX285" i="27"/>
  <c r="AW285" i="27"/>
  <c r="AV285" i="27"/>
  <c r="AU285" i="27"/>
  <c r="AT285" i="27"/>
  <c r="AS285" i="27"/>
  <c r="AR285" i="27"/>
  <c r="AQ285" i="27"/>
  <c r="AP285" i="27"/>
  <c r="AO285" i="27"/>
  <c r="AN285" i="27"/>
  <c r="AM285" i="27"/>
  <c r="AL285" i="27"/>
  <c r="AK285" i="27"/>
  <c r="AJ285" i="27"/>
  <c r="AI285" i="27"/>
  <c r="AH285" i="27"/>
  <c r="AG285" i="27"/>
  <c r="AF285" i="27"/>
  <c r="AE285" i="27"/>
  <c r="AD285" i="27"/>
  <c r="AC285" i="27"/>
  <c r="AB285" i="27"/>
  <c r="AA285" i="27"/>
  <c r="Z285" i="27"/>
  <c r="Y285" i="27"/>
  <c r="X285" i="27"/>
  <c r="W285" i="27"/>
  <c r="V285" i="27"/>
  <c r="U285" i="27"/>
  <c r="T285" i="27"/>
  <c r="S285" i="27"/>
  <c r="R285" i="27"/>
  <c r="Q285" i="27"/>
  <c r="P285" i="27"/>
  <c r="O285" i="27"/>
  <c r="N285" i="27"/>
  <c r="M285" i="27"/>
  <c r="L285" i="27"/>
  <c r="K285" i="27"/>
  <c r="J285" i="27"/>
  <c r="I285" i="27"/>
  <c r="H285" i="27"/>
  <c r="G285" i="27"/>
  <c r="F285" i="27"/>
  <c r="E285" i="27"/>
  <c r="D285" i="27"/>
  <c r="C285" i="27"/>
  <c r="BG284" i="27"/>
  <c r="BF284" i="27"/>
  <c r="BE284" i="27"/>
  <c r="BD284" i="27"/>
  <c r="BC284" i="27"/>
  <c r="BB284" i="27"/>
  <c r="BA284" i="27"/>
  <c r="AZ284" i="27"/>
  <c r="AY284" i="27"/>
  <c r="AX284" i="27"/>
  <c r="AW284" i="27"/>
  <c r="AV284" i="27"/>
  <c r="AU284" i="27"/>
  <c r="AT284" i="27"/>
  <c r="AS284" i="27"/>
  <c r="AR284" i="27"/>
  <c r="AQ284" i="27"/>
  <c r="AP284" i="27"/>
  <c r="AO284" i="27"/>
  <c r="AN284" i="27"/>
  <c r="AM284" i="27"/>
  <c r="AL284" i="27"/>
  <c r="AK284" i="27"/>
  <c r="AJ284" i="27"/>
  <c r="AI284" i="27"/>
  <c r="AH284" i="27"/>
  <c r="AG284" i="27"/>
  <c r="AF284" i="27"/>
  <c r="AE284" i="27"/>
  <c r="AD284" i="27"/>
  <c r="AC284" i="27"/>
  <c r="AB284" i="27"/>
  <c r="AA284" i="27"/>
  <c r="Z284" i="27"/>
  <c r="Y284" i="27"/>
  <c r="X284" i="27"/>
  <c r="W284" i="27"/>
  <c r="V284" i="27"/>
  <c r="U284" i="27"/>
  <c r="T284" i="27"/>
  <c r="S284" i="27"/>
  <c r="R284" i="27"/>
  <c r="Q284" i="27"/>
  <c r="P284" i="27"/>
  <c r="O284" i="27"/>
  <c r="N284" i="27"/>
  <c r="M284" i="27"/>
  <c r="L284" i="27"/>
  <c r="K284" i="27"/>
  <c r="J284" i="27"/>
  <c r="I284" i="27"/>
  <c r="H284" i="27"/>
  <c r="G284" i="27"/>
  <c r="F284" i="27"/>
  <c r="E284" i="27"/>
  <c r="D284" i="27"/>
  <c r="C284" i="27"/>
  <c r="BG283" i="27"/>
  <c r="BF283" i="27"/>
  <c r="BE283" i="27"/>
  <c r="BD283" i="27"/>
  <c r="BC283" i="27"/>
  <c r="BB283" i="27"/>
  <c r="BA283" i="27"/>
  <c r="AZ283" i="27"/>
  <c r="AY283" i="27"/>
  <c r="AX283" i="27"/>
  <c r="AW283" i="27"/>
  <c r="AV283" i="27"/>
  <c r="AU283" i="27"/>
  <c r="AT283" i="27"/>
  <c r="AS283" i="27"/>
  <c r="AR283" i="27"/>
  <c r="AQ283" i="27"/>
  <c r="AP283" i="27"/>
  <c r="AO283" i="27"/>
  <c r="AN283" i="27"/>
  <c r="AM283" i="27"/>
  <c r="AL283" i="27"/>
  <c r="AK283" i="27"/>
  <c r="AJ283" i="27"/>
  <c r="AI283" i="27"/>
  <c r="AH283" i="27"/>
  <c r="AG283" i="27"/>
  <c r="AF283" i="27"/>
  <c r="AE283" i="27"/>
  <c r="AD283" i="27"/>
  <c r="AC283" i="27"/>
  <c r="AB283" i="27"/>
  <c r="AA283" i="27"/>
  <c r="Z283" i="27"/>
  <c r="Y283" i="27"/>
  <c r="X283" i="27"/>
  <c r="W283" i="27"/>
  <c r="V283" i="27"/>
  <c r="U283" i="27"/>
  <c r="T283" i="27"/>
  <c r="S283" i="27"/>
  <c r="R283" i="27"/>
  <c r="Q283" i="27"/>
  <c r="P283" i="27"/>
  <c r="O283" i="27"/>
  <c r="N283" i="27"/>
  <c r="M283" i="27"/>
  <c r="L283" i="27"/>
  <c r="K283" i="27"/>
  <c r="J283" i="27"/>
  <c r="I283" i="27"/>
  <c r="H283" i="27"/>
  <c r="G283" i="27"/>
  <c r="F283" i="27"/>
  <c r="E283" i="27"/>
  <c r="D283" i="27"/>
  <c r="C283" i="27"/>
  <c r="BG282" i="27"/>
  <c r="BF282" i="27"/>
  <c r="BE282" i="27"/>
  <c r="BD282" i="27"/>
  <c r="BC282" i="27"/>
  <c r="BB282" i="27"/>
  <c r="BA282" i="27"/>
  <c r="AZ282" i="27"/>
  <c r="AY282" i="27"/>
  <c r="AX282" i="27"/>
  <c r="AW282" i="27"/>
  <c r="AV282" i="27"/>
  <c r="AU282" i="27"/>
  <c r="AT282" i="27"/>
  <c r="AS282" i="27"/>
  <c r="AR282" i="27"/>
  <c r="AQ282" i="27"/>
  <c r="AP282" i="27"/>
  <c r="AO282" i="27"/>
  <c r="AN282" i="27"/>
  <c r="AM282" i="27"/>
  <c r="AL282" i="27"/>
  <c r="AK282" i="27"/>
  <c r="AJ282" i="27"/>
  <c r="AI282" i="27"/>
  <c r="AH282" i="27"/>
  <c r="AG282" i="27"/>
  <c r="AF282" i="27"/>
  <c r="AE282" i="27"/>
  <c r="AD282" i="27"/>
  <c r="AC282" i="27"/>
  <c r="AB282" i="27"/>
  <c r="AA282" i="27"/>
  <c r="Z282" i="27"/>
  <c r="Y282" i="27"/>
  <c r="X282" i="27"/>
  <c r="W282" i="27"/>
  <c r="V282" i="27"/>
  <c r="U282" i="27"/>
  <c r="T282" i="27"/>
  <c r="S282" i="27"/>
  <c r="R282" i="27"/>
  <c r="Q282" i="27"/>
  <c r="P282" i="27"/>
  <c r="O282" i="27"/>
  <c r="N282" i="27"/>
  <c r="M282" i="27"/>
  <c r="L282" i="27"/>
  <c r="K282" i="27"/>
  <c r="J282" i="27"/>
  <c r="I282" i="27"/>
  <c r="H282" i="27"/>
  <c r="G282" i="27"/>
  <c r="F282" i="27"/>
  <c r="E282" i="27"/>
  <c r="D282" i="27"/>
  <c r="C282" i="27"/>
  <c r="BG281" i="27"/>
  <c r="BF281" i="27"/>
  <c r="BE281" i="27"/>
  <c r="BD281" i="27"/>
  <c r="BC281" i="27"/>
  <c r="BB281" i="27"/>
  <c r="BA281" i="27"/>
  <c r="AZ281" i="27"/>
  <c r="AY281" i="27"/>
  <c r="AX281" i="27"/>
  <c r="AW281" i="27"/>
  <c r="AV281" i="27"/>
  <c r="AU281" i="27"/>
  <c r="AT281" i="27"/>
  <c r="AS281" i="27"/>
  <c r="AR281" i="27"/>
  <c r="AQ281" i="27"/>
  <c r="AP281" i="27"/>
  <c r="AO281" i="27"/>
  <c r="AN281" i="27"/>
  <c r="AM281" i="27"/>
  <c r="AL281" i="27"/>
  <c r="AK281" i="27"/>
  <c r="AJ281" i="27"/>
  <c r="AI281" i="27"/>
  <c r="AH281" i="27"/>
  <c r="AG281" i="27"/>
  <c r="AF281" i="27"/>
  <c r="AE281" i="27"/>
  <c r="AD281" i="27"/>
  <c r="AC281" i="27"/>
  <c r="AB281" i="27"/>
  <c r="AA281" i="27"/>
  <c r="Z281" i="27"/>
  <c r="Y281" i="27"/>
  <c r="X281" i="27"/>
  <c r="W281" i="27"/>
  <c r="V281" i="27"/>
  <c r="U281" i="27"/>
  <c r="T281" i="27"/>
  <c r="S281" i="27"/>
  <c r="R281" i="27"/>
  <c r="Q281" i="27"/>
  <c r="P281" i="27"/>
  <c r="O281" i="27"/>
  <c r="N281" i="27"/>
  <c r="M281" i="27"/>
  <c r="L281" i="27"/>
  <c r="K281" i="27"/>
  <c r="J281" i="27"/>
  <c r="I281" i="27"/>
  <c r="H281" i="27"/>
  <c r="G281" i="27"/>
  <c r="F281" i="27"/>
  <c r="E281" i="27"/>
  <c r="D281" i="27"/>
  <c r="C281" i="27"/>
  <c r="BG279" i="27"/>
  <c r="BF279" i="27"/>
  <c r="BE279" i="27"/>
  <c r="BD279" i="27"/>
  <c r="BC279" i="27"/>
  <c r="BB279" i="27"/>
  <c r="BA279" i="27"/>
  <c r="AZ279" i="27"/>
  <c r="AY279" i="27"/>
  <c r="AX279" i="27"/>
  <c r="AW279" i="27"/>
  <c r="AV279" i="27"/>
  <c r="AU279" i="27"/>
  <c r="AT279" i="27"/>
  <c r="AS279" i="27"/>
  <c r="AR279" i="27"/>
  <c r="AQ279" i="27"/>
  <c r="AP279" i="27"/>
  <c r="AO279" i="27"/>
  <c r="AN279" i="27"/>
  <c r="AM279" i="27"/>
  <c r="AL279" i="27"/>
  <c r="AK279" i="27"/>
  <c r="AJ279" i="27"/>
  <c r="AI279" i="27"/>
  <c r="AH279" i="27"/>
  <c r="AG279" i="27"/>
  <c r="AF279" i="27"/>
  <c r="AE279" i="27"/>
  <c r="AD279" i="27"/>
  <c r="AC279" i="27"/>
  <c r="AB279" i="27"/>
  <c r="AA279" i="27"/>
  <c r="Z279" i="27"/>
  <c r="Y279" i="27"/>
  <c r="X279" i="27"/>
  <c r="W279" i="27"/>
  <c r="V279" i="27"/>
  <c r="U279" i="27"/>
  <c r="T279" i="27"/>
  <c r="S279" i="27"/>
  <c r="R279" i="27"/>
  <c r="Q279" i="27"/>
  <c r="P279" i="27"/>
  <c r="O279" i="27"/>
  <c r="N279" i="27"/>
  <c r="M279" i="27"/>
  <c r="L279" i="27"/>
  <c r="K279" i="27"/>
  <c r="J279" i="27"/>
  <c r="I279" i="27"/>
  <c r="H279" i="27"/>
  <c r="G279" i="27"/>
  <c r="F279" i="27"/>
  <c r="E279" i="27"/>
  <c r="D279" i="27"/>
  <c r="C279" i="27"/>
  <c r="BF278" i="27"/>
  <c r="BE278" i="27"/>
  <c r="BD278" i="27"/>
  <c r="BC278" i="27"/>
  <c r="BB278" i="27"/>
  <c r="BA278" i="27"/>
  <c r="AZ278" i="27"/>
  <c r="AY278" i="27"/>
  <c r="AX278" i="27"/>
  <c r="AW278" i="27"/>
  <c r="AV278" i="27"/>
  <c r="AU278" i="27"/>
  <c r="AT278" i="27"/>
  <c r="AS278" i="27"/>
  <c r="AR278" i="27"/>
  <c r="AQ278" i="27"/>
  <c r="AP278" i="27"/>
  <c r="AO278" i="27"/>
  <c r="AN278" i="27"/>
  <c r="AM278" i="27"/>
  <c r="AL278" i="27"/>
  <c r="AK278" i="27"/>
  <c r="AJ278" i="27"/>
  <c r="AI278" i="27"/>
  <c r="AH278" i="27"/>
  <c r="AG278" i="27"/>
  <c r="AF278" i="27"/>
  <c r="AE278" i="27"/>
  <c r="AD278" i="27"/>
  <c r="AC278" i="27"/>
  <c r="AB278" i="27"/>
  <c r="AA278" i="27"/>
  <c r="Z278" i="27"/>
  <c r="Y278" i="27"/>
  <c r="X278" i="27"/>
  <c r="W278" i="27"/>
  <c r="V278" i="27"/>
  <c r="U278" i="27"/>
  <c r="T278" i="27"/>
  <c r="S278" i="27"/>
  <c r="R278" i="27"/>
  <c r="Q278" i="27"/>
  <c r="P278" i="27"/>
  <c r="O278" i="27"/>
  <c r="N278" i="27"/>
  <c r="M278" i="27"/>
  <c r="L278" i="27"/>
  <c r="K278" i="27"/>
  <c r="J278" i="27"/>
  <c r="I278" i="27"/>
  <c r="H278" i="27"/>
  <c r="G278" i="27"/>
  <c r="F278" i="27"/>
  <c r="E278" i="27"/>
  <c r="D278" i="27"/>
  <c r="C278" i="27"/>
  <c r="BF277" i="27"/>
  <c r="BE277" i="27"/>
  <c r="BD277" i="27"/>
  <c r="BC277" i="27"/>
  <c r="BB277" i="27"/>
  <c r="BA277" i="27"/>
  <c r="AZ277" i="27"/>
  <c r="AY277" i="27"/>
  <c r="AX277" i="27"/>
  <c r="AW277" i="27"/>
  <c r="AV277" i="27"/>
  <c r="AU277" i="27"/>
  <c r="AT277" i="27"/>
  <c r="AS277" i="27"/>
  <c r="AR277" i="27"/>
  <c r="AQ277" i="27"/>
  <c r="AP277" i="27"/>
  <c r="AO277" i="27"/>
  <c r="AN277" i="27"/>
  <c r="AM277" i="27"/>
  <c r="AL277" i="27"/>
  <c r="AK277" i="27"/>
  <c r="AJ277" i="27"/>
  <c r="AI277" i="27"/>
  <c r="AH277" i="27"/>
  <c r="AG277" i="27"/>
  <c r="AF277" i="27"/>
  <c r="AE277" i="27"/>
  <c r="AD277" i="27"/>
  <c r="AC277" i="27"/>
  <c r="AB277" i="27"/>
  <c r="AA277" i="27"/>
  <c r="Z277" i="27"/>
  <c r="Y277" i="27"/>
  <c r="X277" i="27"/>
  <c r="W277" i="27"/>
  <c r="V277" i="27"/>
  <c r="U277" i="27"/>
  <c r="T277" i="27"/>
  <c r="S277" i="27"/>
  <c r="R277" i="27"/>
  <c r="Q277" i="27"/>
  <c r="P277" i="27"/>
  <c r="O277" i="27"/>
  <c r="N277" i="27"/>
  <c r="M277" i="27"/>
  <c r="L277" i="27"/>
  <c r="K277" i="27"/>
  <c r="J277" i="27"/>
  <c r="I277" i="27"/>
  <c r="H277" i="27"/>
  <c r="G277" i="27"/>
  <c r="F277" i="27"/>
  <c r="E277" i="27"/>
  <c r="D277" i="27"/>
  <c r="C277" i="27"/>
  <c r="BG276" i="27"/>
  <c r="BF276" i="27"/>
  <c r="BE276" i="27"/>
  <c r="BD276" i="27"/>
  <c r="BC276" i="27"/>
  <c r="BB276" i="27"/>
  <c r="BA276" i="27"/>
  <c r="AZ276" i="27"/>
  <c r="AY276" i="27"/>
  <c r="AX276" i="27"/>
  <c r="AW276" i="27"/>
  <c r="AV276" i="27"/>
  <c r="AU276" i="27"/>
  <c r="AT276" i="27"/>
  <c r="AS276" i="27"/>
  <c r="AR276" i="27"/>
  <c r="AQ276" i="27"/>
  <c r="AP276" i="27"/>
  <c r="AO276" i="27"/>
  <c r="AN276" i="27"/>
  <c r="AM276" i="27"/>
  <c r="AL276" i="27"/>
  <c r="AK276" i="27"/>
  <c r="AJ276" i="27"/>
  <c r="AI276" i="27"/>
  <c r="AH276" i="27"/>
  <c r="AG276" i="27"/>
  <c r="AF276" i="27"/>
  <c r="AE276" i="27"/>
  <c r="AD276" i="27"/>
  <c r="AC276" i="27"/>
  <c r="AB276" i="27"/>
  <c r="AA276" i="27"/>
  <c r="Z276" i="27"/>
  <c r="Y276" i="27"/>
  <c r="X276" i="27"/>
  <c r="W276" i="27"/>
  <c r="V276" i="27"/>
  <c r="U276" i="27"/>
  <c r="T276" i="27"/>
  <c r="S276" i="27"/>
  <c r="R276" i="27"/>
  <c r="Q276" i="27"/>
  <c r="P276" i="27"/>
  <c r="O276" i="27"/>
  <c r="N276" i="27"/>
  <c r="M276" i="27"/>
  <c r="L276" i="27"/>
  <c r="K276" i="27"/>
  <c r="J276" i="27"/>
  <c r="I276" i="27"/>
  <c r="H276" i="27"/>
  <c r="G276" i="27"/>
  <c r="F276" i="27"/>
  <c r="E276" i="27"/>
  <c r="D276" i="27"/>
  <c r="C276" i="27"/>
  <c r="BG275" i="27"/>
  <c r="BF275" i="27"/>
  <c r="BE275" i="27"/>
  <c r="BD275" i="27"/>
  <c r="BC275" i="27"/>
  <c r="BB275" i="27"/>
  <c r="BA275" i="27"/>
  <c r="AZ275" i="27"/>
  <c r="AY275" i="27"/>
  <c r="AX275" i="27"/>
  <c r="AW275" i="27"/>
  <c r="AV275" i="27"/>
  <c r="AU275" i="27"/>
  <c r="AT275" i="27"/>
  <c r="AS275" i="27"/>
  <c r="AR275" i="27"/>
  <c r="AQ275" i="27"/>
  <c r="AP275" i="27"/>
  <c r="AO275" i="27"/>
  <c r="AN275" i="27"/>
  <c r="AM275" i="27"/>
  <c r="AL275" i="27"/>
  <c r="AK275" i="27"/>
  <c r="AJ275" i="27"/>
  <c r="AI275" i="27"/>
  <c r="AH275" i="27"/>
  <c r="AG275" i="27"/>
  <c r="AF275" i="27"/>
  <c r="AE275" i="27"/>
  <c r="AD275" i="27"/>
  <c r="AC275" i="27"/>
  <c r="AB275" i="27"/>
  <c r="AA275" i="27"/>
  <c r="Z275" i="27"/>
  <c r="Y275" i="27"/>
  <c r="X275" i="27"/>
  <c r="W275" i="27"/>
  <c r="V275" i="27"/>
  <c r="U275" i="27"/>
  <c r="T275" i="27"/>
  <c r="S275" i="27"/>
  <c r="R275" i="27"/>
  <c r="Q275" i="27"/>
  <c r="P275" i="27"/>
  <c r="O275" i="27"/>
  <c r="N275" i="27"/>
  <c r="M275" i="27"/>
  <c r="L275" i="27"/>
  <c r="K275" i="27"/>
  <c r="J275" i="27"/>
  <c r="I275" i="27"/>
  <c r="H275" i="27"/>
  <c r="G275" i="27"/>
  <c r="F275" i="27"/>
  <c r="E275" i="27"/>
  <c r="D275" i="27"/>
  <c r="C275" i="27"/>
  <c r="BG274" i="27"/>
  <c r="BF274" i="27"/>
  <c r="BE274" i="27"/>
  <c r="BD274" i="27"/>
  <c r="BC274" i="27"/>
  <c r="BB274" i="27"/>
  <c r="BA274" i="27"/>
  <c r="AZ274" i="27"/>
  <c r="AY274" i="27"/>
  <c r="AX274" i="27"/>
  <c r="AW274" i="27"/>
  <c r="AV274" i="27"/>
  <c r="AU274" i="27"/>
  <c r="AT274" i="27"/>
  <c r="AS274" i="27"/>
  <c r="AR274" i="27"/>
  <c r="AQ274" i="27"/>
  <c r="AP274" i="27"/>
  <c r="AO274" i="27"/>
  <c r="AN274" i="27"/>
  <c r="AM274" i="27"/>
  <c r="AL274" i="27"/>
  <c r="AK274" i="27"/>
  <c r="AJ274" i="27"/>
  <c r="AI274" i="27"/>
  <c r="AH274" i="27"/>
  <c r="AG274" i="27"/>
  <c r="AF274" i="27"/>
  <c r="AE274" i="27"/>
  <c r="AD274" i="27"/>
  <c r="AC274" i="27"/>
  <c r="AB274" i="27"/>
  <c r="AA274" i="27"/>
  <c r="Z274" i="27"/>
  <c r="Y274" i="27"/>
  <c r="X274" i="27"/>
  <c r="W274" i="27"/>
  <c r="V274" i="27"/>
  <c r="U274" i="27"/>
  <c r="T274" i="27"/>
  <c r="S274" i="27"/>
  <c r="R274" i="27"/>
  <c r="Q274" i="27"/>
  <c r="P274" i="27"/>
  <c r="O274" i="27"/>
  <c r="N274" i="27"/>
  <c r="M274" i="27"/>
  <c r="L274" i="27"/>
  <c r="K274" i="27"/>
  <c r="J274" i="27"/>
  <c r="I274" i="27"/>
  <c r="H274" i="27"/>
  <c r="G274" i="27"/>
  <c r="F274" i="27"/>
  <c r="E274" i="27"/>
  <c r="D274" i="27"/>
  <c r="C274" i="27"/>
  <c r="BG273" i="27"/>
  <c r="BF273" i="27"/>
  <c r="BE273" i="27"/>
  <c r="BD273" i="27"/>
  <c r="BC273" i="27"/>
  <c r="BB273" i="27"/>
  <c r="BA273" i="27"/>
  <c r="AZ273" i="27"/>
  <c r="AY273" i="27"/>
  <c r="AX273" i="27"/>
  <c r="AW273" i="27"/>
  <c r="AV273" i="27"/>
  <c r="AU273" i="27"/>
  <c r="AT273" i="27"/>
  <c r="AS273" i="27"/>
  <c r="AR273" i="27"/>
  <c r="AQ273" i="27"/>
  <c r="AP273" i="27"/>
  <c r="AO273" i="27"/>
  <c r="AN273" i="27"/>
  <c r="AM273" i="27"/>
  <c r="AL273" i="27"/>
  <c r="AK273" i="27"/>
  <c r="AJ273" i="27"/>
  <c r="AI273" i="27"/>
  <c r="AH273" i="27"/>
  <c r="AG273" i="27"/>
  <c r="AF273" i="27"/>
  <c r="AE273" i="27"/>
  <c r="AD273" i="27"/>
  <c r="AC273" i="27"/>
  <c r="AB273" i="27"/>
  <c r="AA273" i="27"/>
  <c r="Z273" i="27"/>
  <c r="Y273" i="27"/>
  <c r="X273" i="27"/>
  <c r="W273" i="27"/>
  <c r="V273" i="27"/>
  <c r="U273" i="27"/>
  <c r="T273" i="27"/>
  <c r="S273" i="27"/>
  <c r="R273" i="27"/>
  <c r="Q273" i="27"/>
  <c r="P273" i="27"/>
  <c r="O273" i="27"/>
  <c r="N273" i="27"/>
  <c r="M273" i="27"/>
  <c r="L273" i="27"/>
  <c r="K273" i="27"/>
  <c r="J273" i="27"/>
  <c r="I273" i="27"/>
  <c r="H273" i="27"/>
  <c r="G273" i="27"/>
  <c r="F273" i="27"/>
  <c r="E273" i="27"/>
  <c r="D273" i="27"/>
  <c r="C273" i="27"/>
  <c r="BG272" i="27"/>
  <c r="BF272" i="27"/>
  <c r="BE272" i="27"/>
  <c r="BD272" i="27"/>
  <c r="BC272" i="27"/>
  <c r="BB272" i="27"/>
  <c r="BA272" i="27"/>
  <c r="AZ272" i="27"/>
  <c r="AY272" i="27"/>
  <c r="AX272" i="27"/>
  <c r="AW272" i="27"/>
  <c r="AV272" i="27"/>
  <c r="AU272" i="27"/>
  <c r="AT272" i="27"/>
  <c r="AS272" i="27"/>
  <c r="AR272" i="27"/>
  <c r="AQ272" i="27"/>
  <c r="AP272" i="27"/>
  <c r="AO272" i="27"/>
  <c r="AN272" i="27"/>
  <c r="AM272" i="27"/>
  <c r="AL272" i="27"/>
  <c r="AK272" i="27"/>
  <c r="AJ272" i="27"/>
  <c r="AI272" i="27"/>
  <c r="AH272" i="27"/>
  <c r="AG272" i="27"/>
  <c r="AF272" i="27"/>
  <c r="AE272" i="27"/>
  <c r="AD272" i="27"/>
  <c r="AC272" i="27"/>
  <c r="AB272" i="27"/>
  <c r="AA272" i="27"/>
  <c r="Z272" i="27"/>
  <c r="Y272" i="27"/>
  <c r="X272" i="27"/>
  <c r="W272" i="27"/>
  <c r="V272" i="27"/>
  <c r="U272" i="27"/>
  <c r="T272" i="27"/>
  <c r="S272" i="27"/>
  <c r="R272" i="27"/>
  <c r="Q272" i="27"/>
  <c r="P272" i="27"/>
  <c r="O272" i="27"/>
  <c r="N272" i="27"/>
  <c r="M272" i="27"/>
  <c r="L272" i="27"/>
  <c r="K272" i="27"/>
  <c r="J272" i="27"/>
  <c r="I272" i="27"/>
  <c r="H272" i="27"/>
  <c r="G272" i="27"/>
  <c r="F272" i="27"/>
  <c r="E272" i="27"/>
  <c r="D272" i="27"/>
  <c r="C272" i="27"/>
  <c r="BG271" i="27"/>
  <c r="BF271" i="27"/>
  <c r="BE271" i="27"/>
  <c r="BD271" i="27"/>
  <c r="BC271" i="27"/>
  <c r="BB271" i="27"/>
  <c r="BA271" i="27"/>
  <c r="AZ271" i="27"/>
  <c r="AY271" i="27"/>
  <c r="AX271" i="27"/>
  <c r="AW271" i="27"/>
  <c r="AV271" i="27"/>
  <c r="AU271" i="27"/>
  <c r="AT271" i="27"/>
  <c r="AS271" i="27"/>
  <c r="AR271" i="27"/>
  <c r="AQ271" i="27"/>
  <c r="AP271" i="27"/>
  <c r="AO271" i="27"/>
  <c r="AN271" i="27"/>
  <c r="AM271" i="27"/>
  <c r="AL271" i="27"/>
  <c r="AK271" i="27"/>
  <c r="AJ271" i="27"/>
  <c r="AI271" i="27"/>
  <c r="AH271" i="27"/>
  <c r="AG271" i="27"/>
  <c r="AF271" i="27"/>
  <c r="AE271" i="27"/>
  <c r="AD271" i="27"/>
  <c r="AC271" i="27"/>
  <c r="AB271" i="27"/>
  <c r="AA271" i="27"/>
  <c r="Z271" i="27"/>
  <c r="Y271" i="27"/>
  <c r="X271" i="27"/>
  <c r="W271" i="27"/>
  <c r="V271" i="27"/>
  <c r="U271" i="27"/>
  <c r="T271" i="27"/>
  <c r="S271" i="27"/>
  <c r="R271" i="27"/>
  <c r="Q271" i="27"/>
  <c r="P271" i="27"/>
  <c r="O271" i="27"/>
  <c r="N271" i="27"/>
  <c r="M271" i="27"/>
  <c r="L271" i="27"/>
  <c r="K271" i="27"/>
  <c r="J271" i="27"/>
  <c r="I271" i="27"/>
  <c r="H271" i="27"/>
  <c r="G271" i="27"/>
  <c r="F271" i="27"/>
  <c r="E271" i="27"/>
  <c r="D271" i="27"/>
  <c r="C271" i="27"/>
  <c r="BG270" i="27"/>
  <c r="BF270" i="27"/>
  <c r="BE270" i="27"/>
  <c r="BD270" i="27"/>
  <c r="BC270" i="27"/>
  <c r="BB270" i="27"/>
  <c r="BA270" i="27"/>
  <c r="AZ270" i="27"/>
  <c r="AY270" i="27"/>
  <c r="AX270" i="27"/>
  <c r="AW270" i="27"/>
  <c r="AV270" i="27"/>
  <c r="AU270" i="27"/>
  <c r="AT270" i="27"/>
  <c r="AS270" i="27"/>
  <c r="AR270" i="27"/>
  <c r="AQ270" i="27"/>
  <c r="AP270" i="27"/>
  <c r="AO270" i="27"/>
  <c r="AN270" i="27"/>
  <c r="AM270" i="27"/>
  <c r="AL270" i="27"/>
  <c r="AK270" i="27"/>
  <c r="AJ270" i="27"/>
  <c r="AI270" i="27"/>
  <c r="AH270" i="27"/>
  <c r="AG270" i="27"/>
  <c r="AF270" i="27"/>
  <c r="AE270" i="27"/>
  <c r="AD270" i="27"/>
  <c r="AC270" i="27"/>
  <c r="AB270" i="27"/>
  <c r="AA270" i="27"/>
  <c r="Z270" i="27"/>
  <c r="Y270" i="27"/>
  <c r="X270" i="27"/>
  <c r="W270" i="27"/>
  <c r="V270" i="27"/>
  <c r="U270" i="27"/>
  <c r="T270" i="27"/>
  <c r="S270" i="27"/>
  <c r="R270" i="27"/>
  <c r="Q270" i="27"/>
  <c r="P270" i="27"/>
  <c r="O270" i="27"/>
  <c r="N270" i="27"/>
  <c r="M270" i="27"/>
  <c r="L270" i="27"/>
  <c r="K270" i="27"/>
  <c r="J270" i="27"/>
  <c r="I270" i="27"/>
  <c r="H270" i="27"/>
  <c r="G270" i="27"/>
  <c r="F270" i="27"/>
  <c r="E270" i="27"/>
  <c r="D270" i="27"/>
  <c r="C270" i="27"/>
  <c r="BG269" i="27"/>
  <c r="BF269" i="27"/>
  <c r="BE269" i="27"/>
  <c r="BD269" i="27"/>
  <c r="BC269" i="27"/>
  <c r="BB269" i="27"/>
  <c r="BA269" i="27"/>
  <c r="AZ269" i="27"/>
  <c r="AY269" i="27"/>
  <c r="AX269" i="27"/>
  <c r="AW269" i="27"/>
  <c r="AV269" i="27"/>
  <c r="AU269" i="27"/>
  <c r="AT269" i="27"/>
  <c r="AS269" i="27"/>
  <c r="AR269" i="27"/>
  <c r="AQ269" i="27"/>
  <c r="AP269" i="27"/>
  <c r="AO269" i="27"/>
  <c r="AN269" i="27"/>
  <c r="AM269" i="27"/>
  <c r="AL269" i="27"/>
  <c r="AK269" i="27"/>
  <c r="AJ269" i="27"/>
  <c r="AI269" i="27"/>
  <c r="AH269" i="27"/>
  <c r="AG269" i="27"/>
  <c r="AF269" i="27"/>
  <c r="AE269" i="27"/>
  <c r="AD269" i="27"/>
  <c r="AC269" i="27"/>
  <c r="AB269" i="27"/>
  <c r="AA269" i="27"/>
  <c r="Z269" i="27"/>
  <c r="Y269" i="27"/>
  <c r="X269" i="27"/>
  <c r="W269" i="27"/>
  <c r="V269" i="27"/>
  <c r="U269" i="27"/>
  <c r="T269" i="27"/>
  <c r="S269" i="27"/>
  <c r="R269" i="27"/>
  <c r="Q269" i="27"/>
  <c r="P269" i="27"/>
  <c r="O269" i="27"/>
  <c r="N269" i="27"/>
  <c r="M269" i="27"/>
  <c r="L269" i="27"/>
  <c r="K269" i="27"/>
  <c r="J269" i="27"/>
  <c r="I269" i="27"/>
  <c r="H269" i="27"/>
  <c r="G269" i="27"/>
  <c r="F269" i="27"/>
  <c r="E269" i="27"/>
  <c r="D269" i="27"/>
  <c r="C269" i="27"/>
  <c r="BG268" i="27"/>
  <c r="BF268" i="27"/>
  <c r="BE268" i="27"/>
  <c r="BD268" i="27"/>
  <c r="BC268" i="27"/>
  <c r="BB268" i="27"/>
  <c r="BA268" i="27"/>
  <c r="AZ268" i="27"/>
  <c r="AY268" i="27"/>
  <c r="AX268" i="27"/>
  <c r="AW268" i="27"/>
  <c r="AV268" i="27"/>
  <c r="AU268" i="27"/>
  <c r="AT268" i="27"/>
  <c r="AS268" i="27"/>
  <c r="AR268" i="27"/>
  <c r="AQ268" i="27"/>
  <c r="AP268" i="27"/>
  <c r="AO268" i="27"/>
  <c r="AN268" i="27"/>
  <c r="AM268" i="27"/>
  <c r="AL268" i="27"/>
  <c r="AK268" i="27"/>
  <c r="AJ268" i="27"/>
  <c r="AI268" i="27"/>
  <c r="AH268" i="27"/>
  <c r="AG268" i="27"/>
  <c r="AF268" i="27"/>
  <c r="AE268" i="27"/>
  <c r="AD268" i="27"/>
  <c r="AC268" i="27"/>
  <c r="AB268" i="27"/>
  <c r="AA268" i="27"/>
  <c r="Z268" i="27"/>
  <c r="Y268" i="27"/>
  <c r="X268" i="27"/>
  <c r="W268" i="27"/>
  <c r="V268" i="27"/>
  <c r="U268" i="27"/>
  <c r="T268" i="27"/>
  <c r="S268" i="27"/>
  <c r="R268" i="27"/>
  <c r="Q268" i="27"/>
  <c r="P268" i="27"/>
  <c r="O268" i="27"/>
  <c r="N268" i="27"/>
  <c r="M268" i="27"/>
  <c r="L268" i="27"/>
  <c r="K268" i="27"/>
  <c r="J268" i="27"/>
  <c r="I268" i="27"/>
  <c r="H268" i="27"/>
  <c r="G268" i="27"/>
  <c r="F268" i="27"/>
  <c r="E268" i="27"/>
  <c r="D268" i="27"/>
  <c r="C268" i="27"/>
  <c r="BG267" i="27"/>
  <c r="BF267" i="27"/>
  <c r="BE267" i="27"/>
  <c r="BD267" i="27"/>
  <c r="BC267" i="27"/>
  <c r="BB267" i="27"/>
  <c r="BA267" i="27"/>
  <c r="AZ267" i="27"/>
  <c r="AY267" i="27"/>
  <c r="AX267" i="27"/>
  <c r="AW267" i="27"/>
  <c r="AV267" i="27"/>
  <c r="AU267" i="27"/>
  <c r="AT267" i="27"/>
  <c r="AS267" i="27"/>
  <c r="AR267" i="27"/>
  <c r="AQ267" i="27"/>
  <c r="AP267" i="27"/>
  <c r="AO267" i="27"/>
  <c r="AN267" i="27"/>
  <c r="AM267" i="27"/>
  <c r="AL267" i="27"/>
  <c r="AK267" i="27"/>
  <c r="AJ267" i="27"/>
  <c r="AI267" i="27"/>
  <c r="AH267" i="27"/>
  <c r="AG267" i="27"/>
  <c r="AF267" i="27"/>
  <c r="AE267" i="27"/>
  <c r="AD267" i="27"/>
  <c r="AC267" i="27"/>
  <c r="AB267" i="27"/>
  <c r="AA267" i="27"/>
  <c r="Z267" i="27"/>
  <c r="Y267" i="27"/>
  <c r="X267" i="27"/>
  <c r="W267" i="27"/>
  <c r="V267" i="27"/>
  <c r="U267" i="27"/>
  <c r="T267" i="27"/>
  <c r="S267" i="27"/>
  <c r="R267" i="27"/>
  <c r="Q267" i="27"/>
  <c r="P267" i="27"/>
  <c r="O267" i="27"/>
  <c r="N267" i="27"/>
  <c r="M267" i="27"/>
  <c r="L267" i="27"/>
  <c r="K267" i="27"/>
  <c r="J267" i="27"/>
  <c r="I267" i="27"/>
  <c r="H267" i="27"/>
  <c r="G267" i="27"/>
  <c r="F267" i="27"/>
  <c r="E267" i="27"/>
  <c r="D267" i="27"/>
  <c r="C267" i="27"/>
  <c r="BG266" i="27"/>
  <c r="BF266" i="27"/>
  <c r="BE266" i="27"/>
  <c r="BD266" i="27"/>
  <c r="BC266" i="27"/>
  <c r="BB266" i="27"/>
  <c r="BA266" i="27"/>
  <c r="AZ266" i="27"/>
  <c r="AY266" i="27"/>
  <c r="AX266" i="27"/>
  <c r="AW266" i="27"/>
  <c r="AV266" i="27"/>
  <c r="AU266" i="27"/>
  <c r="AT266" i="27"/>
  <c r="AS266" i="27"/>
  <c r="AR266" i="27"/>
  <c r="AQ266" i="27"/>
  <c r="AP266" i="27"/>
  <c r="AO266" i="27"/>
  <c r="AN266" i="27"/>
  <c r="AM266" i="27"/>
  <c r="AL266" i="27"/>
  <c r="AK266" i="27"/>
  <c r="AJ266" i="27"/>
  <c r="AI266" i="27"/>
  <c r="AH266" i="27"/>
  <c r="AG266" i="27"/>
  <c r="AF266" i="27"/>
  <c r="AE266" i="27"/>
  <c r="AD266" i="27"/>
  <c r="AC266" i="27"/>
  <c r="AB266" i="27"/>
  <c r="AA266" i="27"/>
  <c r="Z266" i="27"/>
  <c r="Y266" i="27"/>
  <c r="X266" i="27"/>
  <c r="W266" i="27"/>
  <c r="V266" i="27"/>
  <c r="U266" i="27"/>
  <c r="T266" i="27"/>
  <c r="S266" i="27"/>
  <c r="R266" i="27"/>
  <c r="Q266" i="27"/>
  <c r="P266" i="27"/>
  <c r="O266" i="27"/>
  <c r="N266" i="27"/>
  <c r="M266" i="27"/>
  <c r="L266" i="27"/>
  <c r="K266" i="27"/>
  <c r="J266" i="27"/>
  <c r="I266" i="27"/>
  <c r="H266" i="27"/>
  <c r="G266" i="27"/>
  <c r="F266" i="27"/>
  <c r="E266" i="27"/>
  <c r="D266" i="27"/>
  <c r="C266" i="27"/>
  <c r="BG264" i="27"/>
  <c r="BF264" i="27"/>
  <c r="BE264" i="27"/>
  <c r="BD264" i="27"/>
  <c r="BC264" i="27"/>
  <c r="BB264" i="27"/>
  <c r="BA264" i="27"/>
  <c r="AZ264" i="27"/>
  <c r="AY264" i="27"/>
  <c r="AX264" i="27"/>
  <c r="AW264" i="27"/>
  <c r="AV264" i="27"/>
  <c r="AU264" i="27"/>
  <c r="AT264" i="27"/>
  <c r="AS264" i="27"/>
  <c r="AR264" i="27"/>
  <c r="AQ264" i="27"/>
  <c r="AP264" i="27"/>
  <c r="AO264" i="27"/>
  <c r="AN264" i="27"/>
  <c r="AM264" i="27"/>
  <c r="AL264" i="27"/>
  <c r="AK264" i="27"/>
  <c r="AJ264" i="27"/>
  <c r="AI264" i="27"/>
  <c r="AH264" i="27"/>
  <c r="AG264" i="27"/>
  <c r="AF264" i="27"/>
  <c r="AE264" i="27"/>
  <c r="AD264" i="27"/>
  <c r="AC264" i="27"/>
  <c r="AB264" i="27"/>
  <c r="AA264" i="27"/>
  <c r="Z264" i="27"/>
  <c r="Y264" i="27"/>
  <c r="X264" i="27"/>
  <c r="W264" i="27"/>
  <c r="V264" i="27"/>
  <c r="U264" i="27"/>
  <c r="T264" i="27"/>
  <c r="S264" i="27"/>
  <c r="R264" i="27"/>
  <c r="Q264" i="27"/>
  <c r="P264" i="27"/>
  <c r="O264" i="27"/>
  <c r="N264" i="27"/>
  <c r="M264" i="27"/>
  <c r="L264" i="27"/>
  <c r="K264" i="27"/>
  <c r="J264" i="27"/>
  <c r="I264" i="27"/>
  <c r="H264" i="27"/>
  <c r="G264" i="27"/>
  <c r="F264" i="27"/>
  <c r="E264" i="27"/>
  <c r="D264" i="27"/>
  <c r="C264" i="27"/>
  <c r="BG263" i="27"/>
  <c r="BF263" i="27"/>
  <c r="BE263" i="27"/>
  <c r="BD263" i="27"/>
  <c r="BC263" i="27"/>
  <c r="BB263" i="27"/>
  <c r="BA263" i="27"/>
  <c r="AZ263" i="27"/>
  <c r="AY263" i="27"/>
  <c r="AX263" i="27"/>
  <c r="AW263" i="27"/>
  <c r="AV263" i="27"/>
  <c r="AU263" i="27"/>
  <c r="AT263" i="27"/>
  <c r="AS263" i="27"/>
  <c r="AR263" i="27"/>
  <c r="AQ263" i="27"/>
  <c r="AP263" i="27"/>
  <c r="AO263" i="27"/>
  <c r="AN263" i="27"/>
  <c r="AM263" i="27"/>
  <c r="AL263" i="27"/>
  <c r="AK263" i="27"/>
  <c r="AJ263" i="27"/>
  <c r="AI263" i="27"/>
  <c r="AH263" i="27"/>
  <c r="AG263" i="27"/>
  <c r="AF263" i="27"/>
  <c r="AE263" i="27"/>
  <c r="AD263" i="27"/>
  <c r="AC263" i="27"/>
  <c r="AB263" i="27"/>
  <c r="AA263" i="27"/>
  <c r="Z263" i="27"/>
  <c r="Y263" i="27"/>
  <c r="X263" i="27"/>
  <c r="W263" i="27"/>
  <c r="V263" i="27"/>
  <c r="U263" i="27"/>
  <c r="T263" i="27"/>
  <c r="S263" i="27"/>
  <c r="R263" i="27"/>
  <c r="Q263" i="27"/>
  <c r="P263" i="27"/>
  <c r="O263" i="27"/>
  <c r="N263" i="27"/>
  <c r="M263" i="27"/>
  <c r="L263" i="27"/>
  <c r="K263" i="27"/>
  <c r="J263" i="27"/>
  <c r="I263" i="27"/>
  <c r="H263" i="27"/>
  <c r="G263" i="27"/>
  <c r="F263" i="27"/>
  <c r="E263" i="27"/>
  <c r="D263" i="27"/>
  <c r="C263" i="27"/>
  <c r="BG262" i="27"/>
  <c r="BF262" i="27"/>
  <c r="BE262" i="27"/>
  <c r="BD262" i="27"/>
  <c r="BC262" i="27"/>
  <c r="BB262" i="27"/>
  <c r="BA262" i="27"/>
  <c r="AZ262" i="27"/>
  <c r="AY262" i="27"/>
  <c r="AX262" i="27"/>
  <c r="AW262" i="27"/>
  <c r="AV262" i="27"/>
  <c r="AU262" i="27"/>
  <c r="AT262" i="27"/>
  <c r="AS262" i="27"/>
  <c r="AR262" i="27"/>
  <c r="AQ262" i="27"/>
  <c r="AP262" i="27"/>
  <c r="AO262" i="27"/>
  <c r="AN262" i="27"/>
  <c r="AM262" i="27"/>
  <c r="AL262" i="27"/>
  <c r="AK262" i="27"/>
  <c r="AJ262" i="27"/>
  <c r="AI262" i="27"/>
  <c r="AH262" i="27"/>
  <c r="AG262" i="27"/>
  <c r="AF262" i="27"/>
  <c r="AE262" i="27"/>
  <c r="AD262" i="27"/>
  <c r="AC262" i="27"/>
  <c r="AB262" i="27"/>
  <c r="AA262" i="27"/>
  <c r="Z262" i="27"/>
  <c r="Y262" i="27"/>
  <c r="X262" i="27"/>
  <c r="W262" i="27"/>
  <c r="V262" i="27"/>
  <c r="U262" i="27"/>
  <c r="T262" i="27"/>
  <c r="S262" i="27"/>
  <c r="R262" i="27"/>
  <c r="Q262" i="27"/>
  <c r="P262" i="27"/>
  <c r="O262" i="27"/>
  <c r="N262" i="27"/>
  <c r="M262" i="27"/>
  <c r="L262" i="27"/>
  <c r="K262" i="27"/>
  <c r="J262" i="27"/>
  <c r="I262" i="27"/>
  <c r="H262" i="27"/>
  <c r="G262" i="27"/>
  <c r="F262" i="27"/>
  <c r="E262" i="27"/>
  <c r="D262" i="27"/>
  <c r="C262" i="27"/>
  <c r="BH286" i="27"/>
  <c r="BH285" i="27"/>
  <c r="BH284" i="27"/>
  <c r="BH283" i="27"/>
  <c r="BH282" i="27"/>
  <c r="BH281" i="27"/>
  <c r="BH279" i="27"/>
  <c r="BH276" i="27"/>
  <c r="BH275" i="27"/>
  <c r="BH274" i="27"/>
  <c r="BH273" i="27"/>
  <c r="BH272" i="27"/>
  <c r="BH271" i="27"/>
  <c r="BH270" i="27"/>
  <c r="BH269" i="27"/>
  <c r="BH268" i="27"/>
  <c r="BH267" i="27"/>
  <c r="BH266" i="27"/>
  <c r="BH264" i="27"/>
  <c r="BH263" i="27"/>
  <c r="BH262" i="27"/>
  <c r="BH91" i="27"/>
  <c r="BG91" i="27"/>
  <c r="BF91" i="27"/>
  <c r="BE91" i="27"/>
  <c r="BD91" i="27"/>
  <c r="BC91" i="27"/>
  <c r="BB91" i="27"/>
  <c r="BA91" i="27"/>
  <c r="AZ91" i="27"/>
  <c r="AY91" i="27"/>
  <c r="AX91" i="27"/>
  <c r="AW91" i="27"/>
  <c r="AV91" i="27"/>
  <c r="AU91" i="27"/>
  <c r="AT91" i="27"/>
  <c r="AS91" i="27"/>
  <c r="AR91" i="27"/>
  <c r="AQ91" i="27"/>
  <c r="AP91" i="27"/>
  <c r="AO91" i="27"/>
  <c r="AN91" i="27"/>
  <c r="AM91" i="27"/>
  <c r="AL91" i="27"/>
  <c r="AK91" i="27"/>
  <c r="AJ91" i="27"/>
  <c r="AI91" i="27"/>
  <c r="AH91" i="27"/>
  <c r="AG91" i="27"/>
  <c r="AF91" i="27"/>
  <c r="AE91" i="27"/>
  <c r="AD91" i="27"/>
  <c r="AC91" i="27"/>
  <c r="AB91" i="27"/>
  <c r="AA91" i="27"/>
  <c r="Z91" i="27"/>
  <c r="Y91" i="27"/>
  <c r="X91" i="27"/>
  <c r="W91" i="27"/>
  <c r="V91" i="27"/>
  <c r="U91" i="27"/>
  <c r="T91" i="27"/>
  <c r="S91" i="27"/>
  <c r="R91" i="27"/>
  <c r="Q91" i="27"/>
  <c r="P91" i="27"/>
  <c r="O91" i="27"/>
  <c r="N91" i="27"/>
  <c r="M91" i="27"/>
  <c r="L91" i="27"/>
  <c r="K91" i="27"/>
  <c r="J91" i="27"/>
  <c r="I91" i="27"/>
  <c r="H91" i="27"/>
  <c r="G91" i="27"/>
  <c r="F91" i="27"/>
  <c r="E91" i="27"/>
  <c r="D91" i="27"/>
  <c r="C91" i="27"/>
  <c r="BG60" i="27"/>
  <c r="BF60" i="27"/>
  <c r="BE60" i="27"/>
  <c r="BD60" i="27"/>
  <c r="BC60" i="27"/>
  <c r="BB60" i="27"/>
  <c r="BA60" i="27"/>
  <c r="AZ60" i="27"/>
  <c r="AY60" i="27"/>
  <c r="AX60" i="27"/>
  <c r="AW60" i="27"/>
  <c r="AV60" i="27"/>
  <c r="AU60" i="27"/>
  <c r="AT60" i="27"/>
  <c r="AS60" i="27"/>
  <c r="AR60" i="27"/>
  <c r="AQ60" i="27"/>
  <c r="AP60" i="27"/>
  <c r="AO60" i="27"/>
  <c r="AN60" i="27"/>
  <c r="AM60" i="27"/>
  <c r="AL60" i="27"/>
  <c r="AK60" i="27"/>
  <c r="AJ60" i="27"/>
  <c r="AI60" i="27"/>
  <c r="AH60" i="27"/>
  <c r="AG60" i="27"/>
  <c r="AF60" i="27"/>
  <c r="AE60" i="27"/>
  <c r="AD60" i="27"/>
  <c r="AC60" i="27"/>
  <c r="AB60" i="27"/>
  <c r="AA60" i="27"/>
  <c r="Z60" i="27"/>
  <c r="Y60" i="27"/>
  <c r="X60" i="27"/>
  <c r="W60" i="27"/>
  <c r="V60" i="27"/>
  <c r="U60" i="27"/>
  <c r="T60" i="27"/>
  <c r="S60" i="27"/>
  <c r="R60" i="27"/>
  <c r="Q60" i="27"/>
  <c r="P60" i="27"/>
  <c r="O60" i="27"/>
  <c r="N60" i="27"/>
  <c r="M60" i="27"/>
  <c r="L60" i="27"/>
  <c r="J60" i="27"/>
  <c r="I60" i="27"/>
  <c r="H60" i="27"/>
  <c r="G60" i="27"/>
  <c r="F60" i="27"/>
  <c r="E60" i="27"/>
  <c r="D60" i="27"/>
  <c r="C60" i="27"/>
  <c r="BH60" i="27"/>
  <c r="AO32" i="41" l="1"/>
  <c r="E32" i="41"/>
  <c r="H32" i="41"/>
  <c r="E287" i="27"/>
  <c r="M287" i="27"/>
  <c r="U287" i="27"/>
  <c r="AC287" i="27"/>
  <c r="AK287" i="27"/>
  <c r="AS287" i="27"/>
  <c r="BA287" i="27"/>
  <c r="I287" i="27"/>
  <c r="Q287" i="27"/>
  <c r="Y287" i="27"/>
  <c r="AG287" i="27"/>
  <c r="AO287" i="27"/>
  <c r="AW287" i="27"/>
  <c r="BE287" i="27"/>
  <c r="H287" i="27"/>
  <c r="P287" i="27"/>
  <c r="X287" i="27"/>
  <c r="AF287" i="27"/>
  <c r="AN287" i="27"/>
  <c r="AV287" i="27"/>
  <c r="BD287" i="27"/>
  <c r="G287" i="27"/>
  <c r="O287" i="27"/>
  <c r="W287" i="27"/>
  <c r="AE287" i="27"/>
  <c r="AM287" i="27"/>
  <c r="AU287" i="27"/>
  <c r="BC287" i="27"/>
  <c r="D287" i="27"/>
  <c r="L287" i="27"/>
  <c r="T287" i="27"/>
  <c r="AB287" i="27"/>
  <c r="AJ287" i="27"/>
  <c r="AR287" i="27"/>
  <c r="AZ287" i="27"/>
  <c r="C287" i="27"/>
  <c r="K287" i="27"/>
  <c r="S287" i="27"/>
  <c r="AA287" i="27"/>
  <c r="AI287" i="27"/>
  <c r="AQ287" i="27"/>
  <c r="AY287" i="27"/>
  <c r="BG287" i="27"/>
  <c r="J287" i="27"/>
  <c r="R287" i="27"/>
  <c r="Z287" i="27"/>
  <c r="AH287" i="27"/>
  <c r="AP287" i="27"/>
  <c r="AX287" i="27"/>
  <c r="BF287" i="27"/>
  <c r="F287" i="27"/>
  <c r="N287" i="27"/>
  <c r="V287" i="27"/>
  <c r="AD287" i="27"/>
  <c r="AL287" i="27"/>
  <c r="AT287" i="27"/>
  <c r="BB287" i="27"/>
  <c r="C163" i="27"/>
  <c r="C226" i="27" s="1"/>
  <c r="D163" i="27"/>
  <c r="D226" i="27" s="1"/>
  <c r="E163" i="27"/>
  <c r="E226" i="27" s="1"/>
  <c r="F163" i="27"/>
  <c r="F226" i="27" s="1"/>
  <c r="G163" i="27"/>
  <c r="G226" i="27" s="1"/>
  <c r="H163" i="27"/>
  <c r="H226" i="27" s="1"/>
  <c r="I163" i="27"/>
  <c r="I226" i="27" s="1"/>
  <c r="J163" i="27"/>
  <c r="J226" i="27" s="1"/>
  <c r="K163" i="27"/>
  <c r="K226" i="27" s="1"/>
  <c r="L163" i="27"/>
  <c r="L226" i="27" s="1"/>
  <c r="M163" i="27"/>
  <c r="M226" i="27" s="1"/>
  <c r="N163" i="27"/>
  <c r="N226" i="27" s="1"/>
  <c r="O163" i="27"/>
  <c r="O226" i="27" s="1"/>
  <c r="P163" i="27"/>
  <c r="P226" i="27" s="1"/>
  <c r="Q163" i="27"/>
  <c r="Q226" i="27" s="1"/>
  <c r="R163" i="27"/>
  <c r="R226" i="27" s="1"/>
  <c r="S163" i="27"/>
  <c r="S226" i="27" s="1"/>
  <c r="T163" i="27"/>
  <c r="T226" i="27" s="1"/>
  <c r="U163" i="27"/>
  <c r="U165" i="27" s="1"/>
  <c r="V163" i="27"/>
  <c r="V226" i="27" s="1"/>
  <c r="W163" i="27"/>
  <c r="W226" i="27" s="1"/>
  <c r="X163" i="27"/>
  <c r="X226" i="27" s="1"/>
  <c r="Y163" i="27"/>
  <c r="Y226" i="27" s="1"/>
  <c r="Z163" i="27"/>
  <c r="Z226" i="27" s="1"/>
  <c r="AA163" i="27"/>
  <c r="AA226" i="27" s="1"/>
  <c r="AB163" i="27"/>
  <c r="AB226" i="27" s="1"/>
  <c r="AC163" i="27"/>
  <c r="AC165" i="27" s="1"/>
  <c r="AD163" i="27"/>
  <c r="AD226" i="27" s="1"/>
  <c r="AE163" i="27"/>
  <c r="AE226" i="27" s="1"/>
  <c r="AF163" i="27"/>
  <c r="AF226" i="27" s="1"/>
  <c r="AG163" i="27"/>
  <c r="AG226" i="27" s="1"/>
  <c r="AH163" i="27"/>
  <c r="AH226" i="27" s="1"/>
  <c r="AI163" i="27"/>
  <c r="AI226" i="27" s="1"/>
  <c r="AJ163" i="27"/>
  <c r="AJ261" i="27" s="1"/>
  <c r="AK163" i="27"/>
  <c r="AK226" i="27" s="1"/>
  <c r="AL163" i="27"/>
  <c r="AL226" i="27" s="1"/>
  <c r="AM163" i="27"/>
  <c r="AM261" i="27" s="1"/>
  <c r="AN163" i="27"/>
  <c r="AN261" i="27" s="1"/>
  <c r="AO163" i="27"/>
  <c r="AO226" i="27" s="1"/>
  <c r="AP163" i="27"/>
  <c r="AP226" i="27" s="1"/>
  <c r="AQ163" i="27"/>
  <c r="AQ261" i="27" s="1"/>
  <c r="AR163" i="27"/>
  <c r="AR226" i="27" s="1"/>
  <c r="AS163" i="27"/>
  <c r="AS261" i="27" s="1"/>
  <c r="AT163" i="27"/>
  <c r="AT226" i="27" s="1"/>
  <c r="AU163" i="27"/>
  <c r="AU261" i="27" s="1"/>
  <c r="AV163" i="27"/>
  <c r="AV261" i="27" s="1"/>
  <c r="AW163" i="27"/>
  <c r="AW226" i="27" s="1"/>
  <c r="AX163" i="27"/>
  <c r="AX226" i="27" s="1"/>
  <c r="AY163" i="27"/>
  <c r="AY261" i="27" s="1"/>
  <c r="AZ163" i="27"/>
  <c r="AZ226" i="27" s="1"/>
  <c r="BA163" i="27"/>
  <c r="BA226" i="27" s="1"/>
  <c r="BB163" i="27"/>
  <c r="BB261" i="27" s="1"/>
  <c r="BC163" i="27"/>
  <c r="BC261" i="27" s="1"/>
  <c r="BD163" i="27"/>
  <c r="BD261" i="27" s="1"/>
  <c r="BE163" i="27"/>
  <c r="BE261" i="27" s="1"/>
  <c r="BF163" i="27"/>
  <c r="BF226" i="27" s="1"/>
  <c r="H165" i="27" l="1"/>
  <c r="D165" i="27"/>
  <c r="C165" i="27"/>
  <c r="BH287" i="27"/>
  <c r="G165" i="27"/>
  <c r="F165" i="27"/>
  <c r="N165" i="27"/>
  <c r="E165" i="27"/>
  <c r="U226" i="27"/>
  <c r="P165" i="27"/>
  <c r="AV226" i="27"/>
  <c r="AU165" i="27"/>
  <c r="AV165" i="27"/>
  <c r="AF165" i="27"/>
  <c r="AE165" i="27"/>
  <c r="X165" i="27"/>
  <c r="T165" i="27"/>
  <c r="AN165" i="27"/>
  <c r="AJ165" i="27"/>
  <c r="L165" i="27"/>
  <c r="AR165" i="27"/>
  <c r="AB165" i="27"/>
  <c r="Z165" i="27"/>
  <c r="W165" i="27"/>
  <c r="AM165" i="27"/>
  <c r="AP165" i="27"/>
  <c r="O165" i="27"/>
  <c r="AH165" i="27"/>
  <c r="R165" i="27"/>
  <c r="J165" i="27"/>
  <c r="AL165" i="27"/>
  <c r="V165" i="27"/>
  <c r="AT165" i="27"/>
  <c r="AD165" i="27"/>
  <c r="AQ165" i="27"/>
  <c r="AI165" i="27"/>
  <c r="AA165" i="27"/>
  <c r="S165" i="27"/>
  <c r="K165" i="27"/>
  <c r="AK261" i="27"/>
  <c r="AW165" i="27"/>
  <c r="AO165" i="27"/>
  <c r="AG165" i="27"/>
  <c r="Y165" i="27"/>
  <c r="Q165" i="27"/>
  <c r="BA165" i="27"/>
  <c r="AC226" i="27"/>
  <c r="AS165" i="27"/>
  <c r="AK165" i="27"/>
  <c r="M165" i="27"/>
  <c r="I165" i="27"/>
  <c r="AR261" i="27"/>
  <c r="AJ226" i="27"/>
  <c r="AZ165" i="27"/>
  <c r="AZ261" i="27"/>
  <c r="AN226" i="27"/>
  <c r="BF165" i="27"/>
  <c r="BD165" i="27"/>
  <c r="AY165" i="27"/>
  <c r="BE165" i="27"/>
  <c r="BC165" i="27"/>
  <c r="AT261" i="27"/>
  <c r="BB165" i="27"/>
  <c r="AX165" i="27"/>
  <c r="BD226" i="27"/>
  <c r="AM226" i="27"/>
  <c r="BC226" i="27"/>
  <c r="AU226" i="27"/>
  <c r="AW261" i="27"/>
  <c r="AS226" i="27"/>
  <c r="BE226" i="27"/>
  <c r="AO261" i="27"/>
  <c r="BA261" i="27"/>
  <c r="AL261" i="27"/>
  <c r="BB226" i="27"/>
  <c r="BF261" i="27"/>
  <c r="AX261" i="27"/>
  <c r="AP261" i="27"/>
  <c r="AY226" i="27"/>
  <c r="AQ226" i="27"/>
  <c r="D99" i="27" l="1"/>
  <c r="BF5" i="19" l="1"/>
  <c r="BF86" i="19" s="1"/>
  <c r="BG5" i="19"/>
  <c r="BG7" i="19" s="1"/>
  <c r="BH5" i="19"/>
  <c r="BH7" i="19" s="1"/>
  <c r="BG86" i="19" l="1"/>
  <c r="BH46" i="19"/>
  <c r="BF7" i="19"/>
  <c r="BG46" i="19"/>
  <c r="BF46" i="19"/>
  <c r="BH86" i="19"/>
  <c r="BG5" i="32" l="1"/>
  <c r="BG7" i="32" s="1"/>
  <c r="BG32" i="32" s="1"/>
  <c r="BH5" i="32"/>
  <c r="BH7" i="32" s="1"/>
  <c r="BH32" i="32" s="1"/>
  <c r="BG5" i="39"/>
  <c r="BG7" i="39" s="1"/>
  <c r="BH5" i="39"/>
  <c r="BH7" i="39" s="1"/>
  <c r="BG7" i="13" l="1"/>
  <c r="BH151" i="27" l="1"/>
  <c r="BG151" i="27"/>
  <c r="BF151" i="27"/>
  <c r="BE151" i="27"/>
  <c r="BD151" i="27"/>
  <c r="BC151" i="27"/>
  <c r="BB151" i="27"/>
  <c r="BA151" i="27"/>
  <c r="AZ151" i="27"/>
  <c r="AY151" i="27"/>
  <c r="AX151" i="27"/>
  <c r="AW151" i="27"/>
  <c r="AV151" i="27"/>
  <c r="AU151" i="27"/>
  <c r="AT151" i="27"/>
  <c r="AS151" i="27"/>
  <c r="AR151" i="27"/>
  <c r="AQ151" i="27"/>
  <c r="AP151" i="27"/>
  <c r="AO151" i="27"/>
  <c r="AN151" i="27"/>
  <c r="AM151" i="27"/>
  <c r="AL151" i="27"/>
  <c r="AK151" i="27"/>
  <c r="AJ151" i="27"/>
  <c r="AI151" i="27"/>
  <c r="AH151" i="27"/>
  <c r="AG151" i="27"/>
  <c r="AF151" i="27"/>
  <c r="AE151" i="27"/>
  <c r="AD151" i="27"/>
  <c r="AC151" i="27"/>
  <c r="AB151" i="27"/>
  <c r="AA151" i="27"/>
  <c r="Z151" i="27"/>
  <c r="Y151" i="27"/>
  <c r="X151" i="27"/>
  <c r="W151" i="27"/>
  <c r="V151" i="27"/>
  <c r="U151" i="27"/>
  <c r="T151" i="27"/>
  <c r="S151" i="27"/>
  <c r="R151" i="27"/>
  <c r="Q151" i="27"/>
  <c r="P151" i="27"/>
  <c r="O151" i="27"/>
  <c r="N151" i="27"/>
  <c r="M151" i="27"/>
  <c r="L151" i="27"/>
  <c r="K151" i="27"/>
  <c r="J151" i="27"/>
  <c r="I151" i="27"/>
  <c r="H151" i="27"/>
  <c r="G151" i="27"/>
  <c r="F151" i="27"/>
  <c r="E151" i="27"/>
  <c r="D151" i="27"/>
  <c r="C151" i="27"/>
  <c r="BH150" i="27"/>
  <c r="BG150" i="27"/>
  <c r="BF150" i="27"/>
  <c r="BE150" i="27"/>
  <c r="BD150" i="27"/>
  <c r="BC150" i="27"/>
  <c r="BB150" i="27"/>
  <c r="BA150" i="27"/>
  <c r="AZ150" i="27"/>
  <c r="AY150" i="27"/>
  <c r="AX150" i="27"/>
  <c r="AW150" i="27"/>
  <c r="AV150" i="27"/>
  <c r="AU150" i="27"/>
  <c r="AT150" i="27"/>
  <c r="AS150" i="27"/>
  <c r="AR150" i="27"/>
  <c r="AQ150" i="27"/>
  <c r="AP150" i="27"/>
  <c r="AO150" i="27"/>
  <c r="AN150" i="27"/>
  <c r="AM150" i="27"/>
  <c r="AL150" i="27"/>
  <c r="AK150" i="27"/>
  <c r="AJ150" i="27"/>
  <c r="AI150" i="27"/>
  <c r="AH150" i="27"/>
  <c r="AG150" i="27"/>
  <c r="AF150" i="27"/>
  <c r="AE150" i="27"/>
  <c r="AD150" i="27"/>
  <c r="AC150" i="27"/>
  <c r="AB150" i="27"/>
  <c r="AA150" i="27"/>
  <c r="Z150" i="27"/>
  <c r="Y150" i="27"/>
  <c r="X150" i="27"/>
  <c r="W150" i="27"/>
  <c r="V150" i="27"/>
  <c r="U150" i="27"/>
  <c r="T150" i="27"/>
  <c r="S150" i="27"/>
  <c r="R150" i="27"/>
  <c r="Q150" i="27"/>
  <c r="P150" i="27"/>
  <c r="O150" i="27"/>
  <c r="N150" i="27"/>
  <c r="M150" i="27"/>
  <c r="L150" i="27"/>
  <c r="K150" i="27"/>
  <c r="J150" i="27"/>
  <c r="I150" i="27"/>
  <c r="H150" i="27"/>
  <c r="G150" i="27"/>
  <c r="F150" i="27"/>
  <c r="E150" i="27"/>
  <c r="D150" i="27"/>
  <c r="C150" i="27"/>
  <c r="BH149" i="27"/>
  <c r="BG149" i="27"/>
  <c r="BF149" i="27"/>
  <c r="BE149" i="27"/>
  <c r="BD149" i="27"/>
  <c r="BC149" i="27"/>
  <c r="BB149" i="27"/>
  <c r="BA149" i="27"/>
  <c r="AZ149" i="27"/>
  <c r="AY149" i="27"/>
  <c r="AX149" i="27"/>
  <c r="AW149" i="27"/>
  <c r="AV149" i="27"/>
  <c r="AU149" i="27"/>
  <c r="AT149" i="27"/>
  <c r="AS149" i="27"/>
  <c r="AR149" i="27"/>
  <c r="AQ149" i="27"/>
  <c r="AP149" i="27"/>
  <c r="AO149" i="27"/>
  <c r="AN149" i="27"/>
  <c r="AM149" i="27"/>
  <c r="AL149" i="27"/>
  <c r="AK149" i="27"/>
  <c r="AJ149" i="27"/>
  <c r="AI149" i="27"/>
  <c r="AH149" i="27"/>
  <c r="AG149" i="27"/>
  <c r="AF149" i="27"/>
  <c r="AE149" i="27"/>
  <c r="AD149" i="27"/>
  <c r="AC149" i="27"/>
  <c r="AB149" i="27"/>
  <c r="AA149" i="27"/>
  <c r="Z149" i="27"/>
  <c r="Y149" i="27"/>
  <c r="X149" i="27"/>
  <c r="W149" i="27"/>
  <c r="V149" i="27"/>
  <c r="U149" i="27"/>
  <c r="T149" i="27"/>
  <c r="S149" i="27"/>
  <c r="R149" i="27"/>
  <c r="Q149" i="27"/>
  <c r="P149" i="27"/>
  <c r="O149" i="27"/>
  <c r="N149" i="27"/>
  <c r="M149" i="27"/>
  <c r="L149" i="27"/>
  <c r="K149" i="27"/>
  <c r="J149" i="27"/>
  <c r="I149" i="27"/>
  <c r="H149" i="27"/>
  <c r="G149" i="27"/>
  <c r="F149" i="27"/>
  <c r="E149" i="27"/>
  <c r="D149" i="27"/>
  <c r="C149" i="27"/>
  <c r="BH147" i="27"/>
  <c r="BG147" i="27"/>
  <c r="BF147" i="27"/>
  <c r="BE147" i="27"/>
  <c r="BD147" i="27"/>
  <c r="BC147" i="27"/>
  <c r="BB147" i="27"/>
  <c r="BA147" i="27"/>
  <c r="AZ147" i="27"/>
  <c r="AY147" i="27"/>
  <c r="AX147" i="27"/>
  <c r="AW147" i="27"/>
  <c r="AV147" i="27"/>
  <c r="AU147" i="27"/>
  <c r="AT147" i="27"/>
  <c r="AS147" i="27"/>
  <c r="AR147" i="27"/>
  <c r="AQ147" i="27"/>
  <c r="AP147" i="27"/>
  <c r="AO147" i="27"/>
  <c r="AN147" i="27"/>
  <c r="AM147" i="27"/>
  <c r="AL147" i="27"/>
  <c r="AK147" i="27"/>
  <c r="AJ147" i="27"/>
  <c r="AI147" i="27"/>
  <c r="AH147" i="27"/>
  <c r="AG147" i="27"/>
  <c r="AF147" i="27"/>
  <c r="AE147" i="27"/>
  <c r="AD147" i="27"/>
  <c r="AC147" i="27"/>
  <c r="AB147" i="27"/>
  <c r="AA147" i="27"/>
  <c r="Z147" i="27"/>
  <c r="Y147" i="27"/>
  <c r="X147" i="27"/>
  <c r="W147" i="27"/>
  <c r="V147" i="27"/>
  <c r="U147" i="27"/>
  <c r="T147" i="27"/>
  <c r="S147" i="27"/>
  <c r="R147" i="27"/>
  <c r="Q147" i="27"/>
  <c r="P147" i="27"/>
  <c r="O147" i="27"/>
  <c r="N147" i="27"/>
  <c r="M147" i="27"/>
  <c r="L147" i="27"/>
  <c r="K147" i="27"/>
  <c r="J147" i="27"/>
  <c r="I147" i="27"/>
  <c r="H147" i="27"/>
  <c r="G147" i="27"/>
  <c r="F147" i="27"/>
  <c r="E147" i="27"/>
  <c r="D147" i="27"/>
  <c r="C147" i="27"/>
  <c r="BE146" i="27"/>
  <c r="BD146" i="27"/>
  <c r="BC146" i="27"/>
  <c r="BB146" i="27"/>
  <c r="BA146" i="27"/>
  <c r="AZ146" i="27"/>
  <c r="AY146" i="27"/>
  <c r="AX146" i="27"/>
  <c r="AW146" i="27"/>
  <c r="AV146" i="27"/>
  <c r="AU146" i="27"/>
  <c r="AT146" i="27"/>
  <c r="AS146" i="27"/>
  <c r="AR146" i="27"/>
  <c r="AQ146" i="27"/>
  <c r="AP146" i="27"/>
  <c r="AO146" i="27"/>
  <c r="AN146" i="27"/>
  <c r="AM146" i="27"/>
  <c r="AL146" i="27"/>
  <c r="AK146" i="27"/>
  <c r="AJ146" i="27"/>
  <c r="AI146" i="27"/>
  <c r="AH146" i="27"/>
  <c r="AG146" i="27"/>
  <c r="AF146" i="27"/>
  <c r="AE146" i="27"/>
  <c r="AD146" i="27"/>
  <c r="AC146" i="27"/>
  <c r="AB146" i="27"/>
  <c r="AA146" i="27"/>
  <c r="Z146" i="27"/>
  <c r="Y146" i="27"/>
  <c r="X146" i="27"/>
  <c r="W146" i="27"/>
  <c r="V146" i="27"/>
  <c r="U146" i="27"/>
  <c r="T146" i="27"/>
  <c r="S146" i="27"/>
  <c r="R146" i="27"/>
  <c r="Q146" i="27"/>
  <c r="P146" i="27"/>
  <c r="O146" i="27"/>
  <c r="N146" i="27"/>
  <c r="M146" i="27"/>
  <c r="L146" i="27"/>
  <c r="K146" i="27"/>
  <c r="J146" i="27"/>
  <c r="I146" i="27"/>
  <c r="H146" i="27"/>
  <c r="G146" i="27"/>
  <c r="F146" i="27"/>
  <c r="E146" i="27"/>
  <c r="D146" i="27"/>
  <c r="C146" i="27"/>
  <c r="BE145" i="27"/>
  <c r="BD145" i="27"/>
  <c r="BC145" i="27"/>
  <c r="BB145" i="27"/>
  <c r="BA145" i="27"/>
  <c r="AZ145" i="27"/>
  <c r="AY145" i="27"/>
  <c r="AX145" i="27"/>
  <c r="AW145" i="27"/>
  <c r="AV145" i="27"/>
  <c r="AU145" i="27"/>
  <c r="AT145" i="27"/>
  <c r="AS145" i="27"/>
  <c r="AR145" i="27"/>
  <c r="AQ145" i="27"/>
  <c r="AP145" i="27"/>
  <c r="AO145" i="27"/>
  <c r="AN145" i="27"/>
  <c r="AM145" i="27"/>
  <c r="AL145" i="27"/>
  <c r="AK145" i="27"/>
  <c r="AJ145" i="27"/>
  <c r="AI145" i="27"/>
  <c r="AH145" i="27"/>
  <c r="AG145" i="27"/>
  <c r="AF145" i="27"/>
  <c r="AE145" i="27"/>
  <c r="AD145" i="27"/>
  <c r="AC145" i="27"/>
  <c r="AB145" i="27"/>
  <c r="AA145" i="27"/>
  <c r="Z145" i="27"/>
  <c r="Y145" i="27"/>
  <c r="X145" i="27"/>
  <c r="W145" i="27"/>
  <c r="V145" i="27"/>
  <c r="U145" i="27"/>
  <c r="T145" i="27"/>
  <c r="S145" i="27"/>
  <c r="R145" i="27"/>
  <c r="Q145" i="27"/>
  <c r="P145" i="27"/>
  <c r="O145" i="27"/>
  <c r="N145" i="27"/>
  <c r="M145" i="27"/>
  <c r="L145" i="27"/>
  <c r="K145" i="27"/>
  <c r="J145" i="27"/>
  <c r="I145" i="27"/>
  <c r="H145" i="27"/>
  <c r="G145" i="27"/>
  <c r="F145" i="27"/>
  <c r="E145" i="27"/>
  <c r="D145" i="27"/>
  <c r="C145" i="27"/>
  <c r="BH144" i="27"/>
  <c r="BG144" i="27"/>
  <c r="BF144" i="27"/>
  <c r="BE144" i="27"/>
  <c r="BD144" i="27"/>
  <c r="BC144" i="27"/>
  <c r="BB144" i="27"/>
  <c r="BA144" i="27"/>
  <c r="AZ144" i="27"/>
  <c r="AY144" i="27"/>
  <c r="AX144" i="27"/>
  <c r="AW144" i="27"/>
  <c r="AV144" i="27"/>
  <c r="AU144" i="27"/>
  <c r="AT144" i="27"/>
  <c r="AS144" i="27"/>
  <c r="AR144" i="27"/>
  <c r="AQ144" i="27"/>
  <c r="AP144" i="27"/>
  <c r="AO144" i="27"/>
  <c r="AN144" i="27"/>
  <c r="AM144" i="27"/>
  <c r="AL144" i="27"/>
  <c r="AK144" i="27"/>
  <c r="AJ144" i="27"/>
  <c r="AI144" i="27"/>
  <c r="AH144" i="27"/>
  <c r="AG144" i="27"/>
  <c r="AF144" i="27"/>
  <c r="AE144" i="27"/>
  <c r="AD144" i="27"/>
  <c r="AC144" i="27"/>
  <c r="AB144" i="27"/>
  <c r="AA144" i="27"/>
  <c r="Z144" i="27"/>
  <c r="Y144" i="27"/>
  <c r="X144" i="27"/>
  <c r="W144" i="27"/>
  <c r="V144" i="27"/>
  <c r="U144" i="27"/>
  <c r="T144" i="27"/>
  <c r="S144" i="27"/>
  <c r="R144" i="27"/>
  <c r="Q144" i="27"/>
  <c r="P144" i="27"/>
  <c r="O144" i="27"/>
  <c r="N144" i="27"/>
  <c r="M144" i="27"/>
  <c r="L144" i="27"/>
  <c r="K144" i="27"/>
  <c r="J144" i="27"/>
  <c r="I144" i="27"/>
  <c r="H144" i="27"/>
  <c r="G144" i="27"/>
  <c r="F144" i="27"/>
  <c r="E144" i="27"/>
  <c r="D144" i="27"/>
  <c r="C144" i="27"/>
  <c r="BH153" i="27"/>
  <c r="BG153" i="27"/>
  <c r="BF153" i="27"/>
  <c r="BE153" i="27"/>
  <c r="BD153" i="27"/>
  <c r="BC153" i="27"/>
  <c r="BB153" i="27"/>
  <c r="BA153" i="27"/>
  <c r="AZ153" i="27"/>
  <c r="AY153" i="27"/>
  <c r="AX153" i="27"/>
  <c r="AW153" i="27"/>
  <c r="AV153" i="27"/>
  <c r="AU153" i="27"/>
  <c r="AT153" i="27"/>
  <c r="AS153" i="27"/>
  <c r="AR153" i="27"/>
  <c r="AQ153" i="27"/>
  <c r="AP153" i="27"/>
  <c r="AO153" i="27"/>
  <c r="AN153" i="27"/>
  <c r="AM153" i="27"/>
  <c r="AL153" i="27"/>
  <c r="AK153" i="27"/>
  <c r="AJ153" i="27"/>
  <c r="AI153" i="27"/>
  <c r="AH153" i="27"/>
  <c r="AG153" i="27"/>
  <c r="AF153" i="27"/>
  <c r="AE153" i="27"/>
  <c r="AD153" i="27"/>
  <c r="AC153" i="27"/>
  <c r="AB153" i="27"/>
  <c r="AA153" i="27"/>
  <c r="Z153" i="27"/>
  <c r="Y153" i="27"/>
  <c r="X153" i="27"/>
  <c r="W153" i="27"/>
  <c r="V153" i="27"/>
  <c r="U153" i="27"/>
  <c r="T153" i="27"/>
  <c r="S153" i="27"/>
  <c r="R153" i="27"/>
  <c r="Q153" i="27"/>
  <c r="P153" i="27"/>
  <c r="O153" i="27"/>
  <c r="N153" i="27"/>
  <c r="M153" i="27"/>
  <c r="L153" i="27"/>
  <c r="K153" i="27"/>
  <c r="J153" i="27"/>
  <c r="I153" i="27"/>
  <c r="H153" i="27"/>
  <c r="G153" i="27"/>
  <c r="F153" i="27"/>
  <c r="E153" i="27"/>
  <c r="D153" i="27"/>
  <c r="C153" i="27"/>
  <c r="BH143" i="27"/>
  <c r="BG143" i="27"/>
  <c r="BF143" i="27"/>
  <c r="BE143" i="27"/>
  <c r="BD143" i="27"/>
  <c r="BC143" i="27"/>
  <c r="BB143" i="27"/>
  <c r="BA143" i="27"/>
  <c r="AZ143" i="27"/>
  <c r="AY143" i="27"/>
  <c r="AX143" i="27"/>
  <c r="AW143" i="27"/>
  <c r="AV143" i="27"/>
  <c r="AU143" i="27"/>
  <c r="AT143" i="27"/>
  <c r="AS143" i="27"/>
  <c r="AR143" i="27"/>
  <c r="AQ143" i="27"/>
  <c r="AP143" i="27"/>
  <c r="AO143" i="27"/>
  <c r="AN143" i="27"/>
  <c r="AM143" i="27"/>
  <c r="AL143" i="27"/>
  <c r="AK143" i="27"/>
  <c r="AJ143" i="27"/>
  <c r="AI143" i="27"/>
  <c r="AH143" i="27"/>
  <c r="AG143" i="27"/>
  <c r="AF143" i="27"/>
  <c r="AE143" i="27"/>
  <c r="AD143" i="27"/>
  <c r="AC143" i="27"/>
  <c r="AB143" i="27"/>
  <c r="AA143" i="27"/>
  <c r="Z143" i="27"/>
  <c r="Y143" i="27"/>
  <c r="X143" i="27"/>
  <c r="W143" i="27"/>
  <c r="V143" i="27"/>
  <c r="U143" i="27"/>
  <c r="T143" i="27"/>
  <c r="S143" i="27"/>
  <c r="R143" i="27"/>
  <c r="Q143" i="27"/>
  <c r="P143" i="27"/>
  <c r="O143" i="27"/>
  <c r="N143" i="27"/>
  <c r="M143" i="27"/>
  <c r="L143" i="27"/>
  <c r="K143" i="27"/>
  <c r="J143" i="27"/>
  <c r="I143" i="27"/>
  <c r="H143" i="27"/>
  <c r="G143" i="27"/>
  <c r="F143" i="27"/>
  <c r="E143" i="27"/>
  <c r="D143" i="27"/>
  <c r="C143" i="27"/>
  <c r="BH142" i="27"/>
  <c r="BG142" i="27"/>
  <c r="BF142" i="27"/>
  <c r="BE142" i="27"/>
  <c r="BD142" i="27"/>
  <c r="BC142" i="27"/>
  <c r="BB142" i="27"/>
  <c r="BA142" i="27"/>
  <c r="AZ142" i="27"/>
  <c r="AY142" i="27"/>
  <c r="AX142" i="27"/>
  <c r="AW142" i="27"/>
  <c r="AV142" i="27"/>
  <c r="AU142" i="27"/>
  <c r="AT142" i="27"/>
  <c r="AS142" i="27"/>
  <c r="AR142" i="27"/>
  <c r="AQ142" i="27"/>
  <c r="AP142" i="27"/>
  <c r="AO142" i="27"/>
  <c r="AN142" i="27"/>
  <c r="AM142" i="27"/>
  <c r="AL142" i="27"/>
  <c r="AK142" i="27"/>
  <c r="AJ142" i="27"/>
  <c r="AI142" i="27"/>
  <c r="AH142" i="27"/>
  <c r="AG142" i="27"/>
  <c r="AF142" i="27"/>
  <c r="AE142" i="27"/>
  <c r="AD142" i="27"/>
  <c r="AC142" i="27"/>
  <c r="AB142" i="27"/>
  <c r="AA142" i="27"/>
  <c r="Z142" i="27"/>
  <c r="Y142" i="27"/>
  <c r="X142" i="27"/>
  <c r="W142" i="27"/>
  <c r="V142" i="27"/>
  <c r="U142" i="27"/>
  <c r="T142" i="27"/>
  <c r="S142" i="27"/>
  <c r="R142" i="27"/>
  <c r="Q142" i="27"/>
  <c r="P142" i="27"/>
  <c r="O142" i="27"/>
  <c r="N142" i="27"/>
  <c r="M142" i="27"/>
  <c r="L142" i="27"/>
  <c r="K142" i="27"/>
  <c r="J142" i="27"/>
  <c r="I142" i="27"/>
  <c r="H142" i="27"/>
  <c r="G142" i="27"/>
  <c r="F142" i="27"/>
  <c r="E142" i="27"/>
  <c r="D142" i="27"/>
  <c r="C142" i="27"/>
  <c r="BH141" i="27"/>
  <c r="BG141" i="27"/>
  <c r="BF141" i="27"/>
  <c r="BE141" i="27"/>
  <c r="BD141" i="27"/>
  <c r="BC141" i="27"/>
  <c r="BB141" i="27"/>
  <c r="BA141" i="27"/>
  <c r="AZ141" i="27"/>
  <c r="AY141" i="27"/>
  <c r="AX141" i="27"/>
  <c r="AW141" i="27"/>
  <c r="AV141" i="27"/>
  <c r="AU141" i="27"/>
  <c r="AT141" i="27"/>
  <c r="AS141" i="27"/>
  <c r="AR141" i="27"/>
  <c r="AQ141" i="27"/>
  <c r="AP141" i="27"/>
  <c r="AO141" i="27"/>
  <c r="AN141" i="27"/>
  <c r="AM141" i="27"/>
  <c r="AL141" i="27"/>
  <c r="AK141" i="27"/>
  <c r="AJ141" i="27"/>
  <c r="AI141" i="27"/>
  <c r="AH141" i="27"/>
  <c r="AG141" i="27"/>
  <c r="AF141" i="27"/>
  <c r="AE141" i="27"/>
  <c r="AD141" i="27"/>
  <c r="AC141" i="27"/>
  <c r="AB141" i="27"/>
  <c r="AA141" i="27"/>
  <c r="Z141" i="27"/>
  <c r="Y141" i="27"/>
  <c r="X141" i="27"/>
  <c r="W141" i="27"/>
  <c r="V141" i="27"/>
  <c r="U141" i="27"/>
  <c r="T141" i="27"/>
  <c r="S141" i="27"/>
  <c r="R141" i="27"/>
  <c r="Q141" i="27"/>
  <c r="P141" i="27"/>
  <c r="O141" i="27"/>
  <c r="N141" i="27"/>
  <c r="M141" i="27"/>
  <c r="L141" i="27"/>
  <c r="K141" i="27"/>
  <c r="J141" i="27"/>
  <c r="I141" i="27"/>
  <c r="H141" i="27"/>
  <c r="G141" i="27"/>
  <c r="F141" i="27"/>
  <c r="E141" i="27"/>
  <c r="D141" i="27"/>
  <c r="C141" i="27"/>
  <c r="BH140" i="27"/>
  <c r="BG140" i="27"/>
  <c r="BF140" i="27"/>
  <c r="BE140" i="27"/>
  <c r="BD140" i="27"/>
  <c r="BC140" i="27"/>
  <c r="BB140" i="27"/>
  <c r="BA140" i="27"/>
  <c r="AZ140" i="27"/>
  <c r="AY140" i="27"/>
  <c r="AX140" i="27"/>
  <c r="AW140" i="27"/>
  <c r="AV140" i="27"/>
  <c r="AU140" i="27"/>
  <c r="AT140" i="27"/>
  <c r="AS140" i="27"/>
  <c r="AR140" i="27"/>
  <c r="AQ140" i="27"/>
  <c r="AP140" i="27"/>
  <c r="AO140" i="27"/>
  <c r="AN140" i="27"/>
  <c r="AM140" i="27"/>
  <c r="AL140" i="27"/>
  <c r="AK140" i="27"/>
  <c r="AJ140" i="27"/>
  <c r="AI140" i="27"/>
  <c r="AH140" i="27"/>
  <c r="AG140" i="27"/>
  <c r="AF140" i="27"/>
  <c r="AE140" i="27"/>
  <c r="AD140" i="27"/>
  <c r="AC140" i="27"/>
  <c r="AB140" i="27"/>
  <c r="AA140" i="27"/>
  <c r="Z140" i="27"/>
  <c r="Y140" i="27"/>
  <c r="X140" i="27"/>
  <c r="W140" i="27"/>
  <c r="V140" i="27"/>
  <c r="U140" i="27"/>
  <c r="T140" i="27"/>
  <c r="S140" i="27"/>
  <c r="R140" i="27"/>
  <c r="Q140" i="27"/>
  <c r="P140" i="27"/>
  <c r="O140" i="27"/>
  <c r="N140" i="27"/>
  <c r="M140" i="27"/>
  <c r="L140" i="27"/>
  <c r="K140" i="27"/>
  <c r="J140" i="27"/>
  <c r="I140" i="27"/>
  <c r="H140" i="27"/>
  <c r="G140" i="27"/>
  <c r="F140" i="27"/>
  <c r="E140" i="27"/>
  <c r="D140" i="27"/>
  <c r="C140" i="27"/>
  <c r="BH139" i="27"/>
  <c r="BG139" i="27"/>
  <c r="BF139" i="27"/>
  <c r="BE139" i="27"/>
  <c r="BD139" i="27"/>
  <c r="BC139" i="27"/>
  <c r="BB139" i="27"/>
  <c r="BA139" i="27"/>
  <c r="AZ139" i="27"/>
  <c r="AY139" i="27"/>
  <c r="AX139" i="27"/>
  <c r="AW139" i="27"/>
  <c r="AV139" i="27"/>
  <c r="AU139" i="27"/>
  <c r="AT139" i="27"/>
  <c r="AS139" i="27"/>
  <c r="AR139" i="27"/>
  <c r="AQ139" i="27"/>
  <c r="AP139" i="27"/>
  <c r="AO139" i="27"/>
  <c r="AN139" i="27"/>
  <c r="AM139" i="27"/>
  <c r="AL139" i="27"/>
  <c r="AK139" i="27"/>
  <c r="AJ139" i="27"/>
  <c r="AI139" i="27"/>
  <c r="AH139" i="27"/>
  <c r="AG139" i="27"/>
  <c r="AF139" i="27"/>
  <c r="AE139" i="27"/>
  <c r="AD139" i="27"/>
  <c r="AC139" i="27"/>
  <c r="AB139" i="27"/>
  <c r="AA139" i="27"/>
  <c r="Z139" i="27"/>
  <c r="Y139" i="27"/>
  <c r="X139" i="27"/>
  <c r="W139" i="27"/>
  <c r="V139" i="27"/>
  <c r="U139" i="27"/>
  <c r="T139" i="27"/>
  <c r="S139" i="27"/>
  <c r="R139" i="27"/>
  <c r="Q139" i="27"/>
  <c r="P139" i="27"/>
  <c r="O139" i="27"/>
  <c r="N139" i="27"/>
  <c r="M139" i="27"/>
  <c r="L139" i="27"/>
  <c r="K139" i="27"/>
  <c r="J139" i="27"/>
  <c r="I139" i="27"/>
  <c r="H139" i="27"/>
  <c r="G139" i="27"/>
  <c r="F139" i="27"/>
  <c r="E139" i="27"/>
  <c r="D139" i="27"/>
  <c r="C139" i="27"/>
  <c r="BH154" i="27"/>
  <c r="BG154" i="27"/>
  <c r="BF154" i="27"/>
  <c r="BE154" i="27"/>
  <c r="BD154" i="27"/>
  <c r="BC154" i="27"/>
  <c r="BB154" i="27"/>
  <c r="BA154" i="27"/>
  <c r="AZ154" i="27"/>
  <c r="AY154" i="27"/>
  <c r="AX154" i="27"/>
  <c r="AW154" i="27"/>
  <c r="AV154" i="27"/>
  <c r="AU154" i="27"/>
  <c r="AT154" i="27"/>
  <c r="AS154" i="27"/>
  <c r="AR154" i="27"/>
  <c r="AQ154" i="27"/>
  <c r="AP154" i="27"/>
  <c r="AO154" i="27"/>
  <c r="AN154" i="27"/>
  <c r="AM154" i="27"/>
  <c r="AL154" i="27"/>
  <c r="AK154" i="27"/>
  <c r="AJ154" i="27"/>
  <c r="AI154" i="27"/>
  <c r="AH154" i="27"/>
  <c r="AG154" i="27"/>
  <c r="AF154" i="27"/>
  <c r="AE154" i="27"/>
  <c r="AD154" i="27"/>
  <c r="AC154" i="27"/>
  <c r="AB154" i="27"/>
  <c r="AA154" i="27"/>
  <c r="Z154" i="27"/>
  <c r="Y154" i="27"/>
  <c r="X154" i="27"/>
  <c r="W154" i="27"/>
  <c r="V154" i="27"/>
  <c r="U154" i="27"/>
  <c r="T154" i="27"/>
  <c r="S154" i="27"/>
  <c r="R154" i="27"/>
  <c r="Q154" i="27"/>
  <c r="P154" i="27"/>
  <c r="O154" i="27"/>
  <c r="N154" i="27"/>
  <c r="M154" i="27"/>
  <c r="L154" i="27"/>
  <c r="K154" i="27"/>
  <c r="J154" i="27"/>
  <c r="I154" i="27"/>
  <c r="H154" i="27"/>
  <c r="G154" i="27"/>
  <c r="F154" i="27"/>
  <c r="E154" i="27"/>
  <c r="D154" i="27"/>
  <c r="C154" i="27"/>
  <c r="BH137" i="27"/>
  <c r="BG137" i="27"/>
  <c r="BF137" i="27"/>
  <c r="BE137" i="27"/>
  <c r="BD137" i="27"/>
  <c r="BC137" i="27"/>
  <c r="BB137" i="27"/>
  <c r="BA137" i="27"/>
  <c r="AZ137" i="27"/>
  <c r="AY137" i="27"/>
  <c r="AX137" i="27"/>
  <c r="AW137" i="27"/>
  <c r="AV137" i="27"/>
  <c r="AU137" i="27"/>
  <c r="AT137" i="27"/>
  <c r="AS137" i="27"/>
  <c r="AR137" i="27"/>
  <c r="AQ137" i="27"/>
  <c r="AP137" i="27"/>
  <c r="AO137" i="27"/>
  <c r="AN137" i="27"/>
  <c r="AM137" i="27"/>
  <c r="AL137" i="27"/>
  <c r="AK137" i="27"/>
  <c r="AJ137" i="27"/>
  <c r="AI137" i="27"/>
  <c r="AH137" i="27"/>
  <c r="AG137" i="27"/>
  <c r="AF137" i="27"/>
  <c r="AE137" i="27"/>
  <c r="AD137" i="27"/>
  <c r="AC137" i="27"/>
  <c r="AB137" i="27"/>
  <c r="AA137" i="27"/>
  <c r="Z137" i="27"/>
  <c r="Y137" i="27"/>
  <c r="X137" i="27"/>
  <c r="W137" i="27"/>
  <c r="V137" i="27"/>
  <c r="U137" i="27"/>
  <c r="T137" i="27"/>
  <c r="S137" i="27"/>
  <c r="R137" i="27"/>
  <c r="Q137" i="27"/>
  <c r="P137" i="27"/>
  <c r="O137" i="27"/>
  <c r="N137" i="27"/>
  <c r="M137" i="27"/>
  <c r="L137" i="27"/>
  <c r="K137" i="27"/>
  <c r="J137" i="27"/>
  <c r="I137" i="27"/>
  <c r="H137" i="27"/>
  <c r="G137" i="27"/>
  <c r="F137" i="27"/>
  <c r="E137" i="27"/>
  <c r="D137" i="27"/>
  <c r="C137" i="27"/>
  <c r="BH136" i="27"/>
  <c r="BG136" i="27"/>
  <c r="BF136" i="27"/>
  <c r="BE136" i="27"/>
  <c r="BD136" i="27"/>
  <c r="BC136" i="27"/>
  <c r="BB136" i="27"/>
  <c r="BA136" i="27"/>
  <c r="AZ136" i="27"/>
  <c r="AY136" i="27"/>
  <c r="AX136" i="27"/>
  <c r="AW136" i="27"/>
  <c r="AV136" i="27"/>
  <c r="AU136" i="27"/>
  <c r="AT136" i="27"/>
  <c r="AS136" i="27"/>
  <c r="AR136" i="27"/>
  <c r="AQ136" i="27"/>
  <c r="AP136" i="27"/>
  <c r="AO136" i="27"/>
  <c r="AN136" i="27"/>
  <c r="AM136" i="27"/>
  <c r="AL136" i="27"/>
  <c r="AK136" i="27"/>
  <c r="AJ136" i="27"/>
  <c r="AI136" i="27"/>
  <c r="AH136" i="27"/>
  <c r="AG136" i="27"/>
  <c r="AF136" i="27"/>
  <c r="AE136" i="27"/>
  <c r="AD136" i="27"/>
  <c r="AC136" i="27"/>
  <c r="AB136" i="27"/>
  <c r="AA136" i="27"/>
  <c r="Z136" i="27"/>
  <c r="Y136" i="27"/>
  <c r="X136" i="27"/>
  <c r="W136" i="27"/>
  <c r="V136" i="27"/>
  <c r="U136" i="27"/>
  <c r="T136" i="27"/>
  <c r="S136" i="27"/>
  <c r="R136" i="27"/>
  <c r="Q136" i="27"/>
  <c r="P136" i="27"/>
  <c r="O136" i="27"/>
  <c r="N136" i="27"/>
  <c r="M136" i="27"/>
  <c r="L136" i="27"/>
  <c r="K136" i="27"/>
  <c r="J136" i="27"/>
  <c r="I136" i="27"/>
  <c r="H136" i="27"/>
  <c r="G136" i="27"/>
  <c r="F136" i="27"/>
  <c r="E136" i="27"/>
  <c r="D136" i="27"/>
  <c r="C136" i="27"/>
  <c r="BH152" i="27"/>
  <c r="BG152" i="27"/>
  <c r="BF152" i="27"/>
  <c r="BE152" i="27"/>
  <c r="BD152" i="27"/>
  <c r="BC152" i="27"/>
  <c r="BB152" i="27"/>
  <c r="BA152" i="27"/>
  <c r="AZ152" i="27"/>
  <c r="AY152" i="27"/>
  <c r="AX152" i="27"/>
  <c r="AW152" i="27"/>
  <c r="AV152" i="27"/>
  <c r="AU152" i="27"/>
  <c r="AT152" i="27"/>
  <c r="AS152" i="27"/>
  <c r="AR152" i="27"/>
  <c r="AQ152" i="27"/>
  <c r="AP152" i="27"/>
  <c r="AO152" i="27"/>
  <c r="AN152" i="27"/>
  <c r="AM152" i="27"/>
  <c r="AL152" i="27"/>
  <c r="AK152" i="27"/>
  <c r="AJ152" i="27"/>
  <c r="AI152" i="27"/>
  <c r="AH152" i="27"/>
  <c r="AG152" i="27"/>
  <c r="AF152" i="27"/>
  <c r="AE152" i="27"/>
  <c r="AD152" i="27"/>
  <c r="AC152" i="27"/>
  <c r="AB152" i="27"/>
  <c r="AA152" i="27"/>
  <c r="Z152" i="27"/>
  <c r="Y152" i="27"/>
  <c r="X152" i="27"/>
  <c r="W152" i="27"/>
  <c r="V152" i="27"/>
  <c r="U152" i="27"/>
  <c r="T152" i="27"/>
  <c r="S152" i="27"/>
  <c r="R152" i="27"/>
  <c r="Q152" i="27"/>
  <c r="P152" i="27"/>
  <c r="O152" i="27"/>
  <c r="N152" i="27"/>
  <c r="M152" i="27"/>
  <c r="L152" i="27"/>
  <c r="K152" i="27"/>
  <c r="J152" i="27"/>
  <c r="I152" i="27"/>
  <c r="H152" i="27"/>
  <c r="G152" i="27"/>
  <c r="F152" i="27"/>
  <c r="E152" i="27"/>
  <c r="D152" i="27"/>
  <c r="C152" i="27"/>
  <c r="BH135" i="27"/>
  <c r="BG135" i="27"/>
  <c r="BF135" i="27"/>
  <c r="BE135" i="27"/>
  <c r="BD135" i="27"/>
  <c r="BC135" i="27"/>
  <c r="BB135" i="27"/>
  <c r="BA135" i="27"/>
  <c r="AZ135" i="27"/>
  <c r="AY135" i="27"/>
  <c r="AX135" i="27"/>
  <c r="AW135" i="27"/>
  <c r="AV135" i="27"/>
  <c r="AU135" i="27"/>
  <c r="AT135" i="27"/>
  <c r="AS135" i="27"/>
  <c r="AR135" i="27"/>
  <c r="AQ135" i="27"/>
  <c r="AP135" i="27"/>
  <c r="AO135" i="27"/>
  <c r="AN135" i="27"/>
  <c r="AM135" i="27"/>
  <c r="AL135" i="27"/>
  <c r="AK135" i="27"/>
  <c r="AJ135" i="27"/>
  <c r="AI135" i="27"/>
  <c r="AH135" i="27"/>
  <c r="AG135" i="27"/>
  <c r="AF135" i="27"/>
  <c r="AE135" i="27"/>
  <c r="AD135" i="27"/>
  <c r="AC135" i="27"/>
  <c r="AB135" i="27"/>
  <c r="AA135" i="27"/>
  <c r="Z135" i="27"/>
  <c r="Y135" i="27"/>
  <c r="X135" i="27"/>
  <c r="W135" i="27"/>
  <c r="V135" i="27"/>
  <c r="U135" i="27"/>
  <c r="T135" i="27"/>
  <c r="S135" i="27"/>
  <c r="R135" i="27"/>
  <c r="Q135" i="27"/>
  <c r="P135" i="27"/>
  <c r="O135" i="27"/>
  <c r="N135" i="27"/>
  <c r="M135" i="27"/>
  <c r="L135" i="27"/>
  <c r="K135" i="27"/>
  <c r="J135" i="27"/>
  <c r="I135" i="27"/>
  <c r="H135" i="27"/>
  <c r="G135" i="27"/>
  <c r="F135" i="27"/>
  <c r="E135" i="27"/>
  <c r="D135" i="27"/>
  <c r="C135" i="27"/>
  <c r="BH133" i="27"/>
  <c r="BG133" i="27"/>
  <c r="BF133" i="27"/>
  <c r="BE133" i="27"/>
  <c r="BD133" i="27"/>
  <c r="BC133" i="27"/>
  <c r="BB133" i="27"/>
  <c r="BA133" i="27"/>
  <c r="AZ133" i="27"/>
  <c r="AY133" i="27"/>
  <c r="AX133" i="27"/>
  <c r="AW133" i="27"/>
  <c r="AV133" i="27"/>
  <c r="AU133" i="27"/>
  <c r="AT133" i="27"/>
  <c r="AS133" i="27"/>
  <c r="AR133" i="27"/>
  <c r="AQ133" i="27"/>
  <c r="AP133" i="27"/>
  <c r="AO133" i="27"/>
  <c r="AN133" i="27"/>
  <c r="AM133" i="27"/>
  <c r="AL133" i="27"/>
  <c r="AK133" i="27"/>
  <c r="AJ133" i="27"/>
  <c r="AI133" i="27"/>
  <c r="AH133" i="27"/>
  <c r="AG133" i="27"/>
  <c r="AF133" i="27"/>
  <c r="AE133" i="27"/>
  <c r="AD133" i="27"/>
  <c r="AC133" i="27"/>
  <c r="AB133" i="27"/>
  <c r="AA133" i="27"/>
  <c r="Z133" i="27"/>
  <c r="Y133" i="27"/>
  <c r="X133" i="27"/>
  <c r="W133" i="27"/>
  <c r="V133" i="27"/>
  <c r="U133" i="27"/>
  <c r="T133" i="27"/>
  <c r="S133" i="27"/>
  <c r="R133" i="27"/>
  <c r="Q133" i="27"/>
  <c r="P133" i="27"/>
  <c r="O133" i="27"/>
  <c r="N133" i="27"/>
  <c r="M133" i="27"/>
  <c r="L133" i="27"/>
  <c r="K133" i="27"/>
  <c r="J133" i="27"/>
  <c r="I133" i="27"/>
  <c r="H133" i="27"/>
  <c r="G133" i="27"/>
  <c r="F133" i="27"/>
  <c r="E133" i="27"/>
  <c r="D133" i="27"/>
  <c r="C133" i="27"/>
  <c r="BH132" i="27"/>
  <c r="BG132" i="27"/>
  <c r="BF132" i="27"/>
  <c r="BE132" i="27"/>
  <c r="BD132" i="27"/>
  <c r="BC132" i="27"/>
  <c r="BB132" i="27"/>
  <c r="BA132" i="27"/>
  <c r="AZ132" i="27"/>
  <c r="AY132" i="27"/>
  <c r="AX132" i="27"/>
  <c r="AW132" i="27"/>
  <c r="AV132" i="27"/>
  <c r="AU132" i="27"/>
  <c r="AT132" i="27"/>
  <c r="AS132" i="27"/>
  <c r="AR132" i="27"/>
  <c r="AQ132" i="27"/>
  <c r="AP132" i="27"/>
  <c r="AO132" i="27"/>
  <c r="AN132" i="27"/>
  <c r="AM132" i="27"/>
  <c r="AL132" i="27"/>
  <c r="AK132" i="27"/>
  <c r="AJ132" i="27"/>
  <c r="AI132" i="27"/>
  <c r="AH132" i="27"/>
  <c r="AG132" i="27"/>
  <c r="AF132" i="27"/>
  <c r="AE132" i="27"/>
  <c r="AD132" i="27"/>
  <c r="AC132" i="27"/>
  <c r="AB132" i="27"/>
  <c r="AA132" i="27"/>
  <c r="Z132" i="27"/>
  <c r="Y132" i="27"/>
  <c r="X132" i="27"/>
  <c r="W132" i="27"/>
  <c r="V132" i="27"/>
  <c r="U132" i="27"/>
  <c r="T132" i="27"/>
  <c r="S132" i="27"/>
  <c r="R132" i="27"/>
  <c r="Q132" i="27"/>
  <c r="P132" i="27"/>
  <c r="O132" i="27"/>
  <c r="N132" i="27"/>
  <c r="M132" i="27"/>
  <c r="L132" i="27"/>
  <c r="K132" i="27"/>
  <c r="J132" i="27"/>
  <c r="I132" i="27"/>
  <c r="H132" i="27"/>
  <c r="G132" i="27"/>
  <c r="F132" i="27"/>
  <c r="E132" i="27"/>
  <c r="D132" i="27"/>
  <c r="C132" i="27"/>
  <c r="BH131" i="27"/>
  <c r="BG131" i="27"/>
  <c r="BF131" i="27"/>
  <c r="BE131" i="27"/>
  <c r="BD131" i="27"/>
  <c r="BC131" i="27"/>
  <c r="BB131" i="27"/>
  <c r="BA131" i="27"/>
  <c r="AZ131" i="27"/>
  <c r="AY131" i="27"/>
  <c r="AX131" i="27"/>
  <c r="AW131" i="27"/>
  <c r="AV131" i="27"/>
  <c r="AU131" i="27"/>
  <c r="AT131" i="27"/>
  <c r="AS131" i="27"/>
  <c r="AR131" i="27"/>
  <c r="AQ131" i="27"/>
  <c r="AP131" i="27"/>
  <c r="AO131" i="27"/>
  <c r="AN131" i="27"/>
  <c r="AM131" i="27"/>
  <c r="AL131" i="27"/>
  <c r="AK131" i="27"/>
  <c r="AJ131" i="27"/>
  <c r="AI131" i="27"/>
  <c r="AH131" i="27"/>
  <c r="AG131" i="27"/>
  <c r="AF131" i="27"/>
  <c r="AE131" i="27"/>
  <c r="AD131" i="27"/>
  <c r="AC131" i="27"/>
  <c r="AB131" i="27"/>
  <c r="AA131" i="27"/>
  <c r="Z131" i="27"/>
  <c r="Y131" i="27"/>
  <c r="X131" i="27"/>
  <c r="W131" i="27"/>
  <c r="V131" i="27"/>
  <c r="U131" i="27"/>
  <c r="T131" i="27"/>
  <c r="S131" i="27"/>
  <c r="R131" i="27"/>
  <c r="Q131" i="27"/>
  <c r="P131" i="27"/>
  <c r="O131" i="27"/>
  <c r="N131" i="27"/>
  <c r="M131" i="27"/>
  <c r="L131" i="27"/>
  <c r="K131" i="27"/>
  <c r="J131" i="27"/>
  <c r="I131" i="27"/>
  <c r="H131" i="27"/>
  <c r="G131" i="27"/>
  <c r="F131" i="27"/>
  <c r="E131" i="27"/>
  <c r="D131" i="27"/>
  <c r="C131" i="27"/>
  <c r="BH118" i="27"/>
  <c r="BG118" i="27"/>
  <c r="BF118" i="27"/>
  <c r="BE118" i="27"/>
  <c r="BD118" i="27"/>
  <c r="BC118" i="27"/>
  <c r="BB118" i="27"/>
  <c r="BA118" i="27"/>
  <c r="AZ118" i="27"/>
  <c r="AY118" i="27"/>
  <c r="AX118" i="27"/>
  <c r="AW118" i="27"/>
  <c r="AV118" i="27"/>
  <c r="AU118" i="27"/>
  <c r="AT118" i="27"/>
  <c r="AS118" i="27"/>
  <c r="AR118" i="27"/>
  <c r="AQ118" i="27"/>
  <c r="AP118" i="27"/>
  <c r="AO118" i="27"/>
  <c r="AN118" i="27"/>
  <c r="AM118" i="27"/>
  <c r="AL118" i="27"/>
  <c r="AK118" i="27"/>
  <c r="AJ118" i="27"/>
  <c r="AI118" i="27"/>
  <c r="AH118" i="27"/>
  <c r="AG118" i="27"/>
  <c r="AF118" i="27"/>
  <c r="AE118" i="27"/>
  <c r="AD118" i="27"/>
  <c r="AC118" i="27"/>
  <c r="AB118" i="27"/>
  <c r="AA118" i="27"/>
  <c r="Z118" i="27"/>
  <c r="Y118" i="27"/>
  <c r="X118" i="27"/>
  <c r="W118" i="27"/>
  <c r="V118" i="27"/>
  <c r="U118" i="27"/>
  <c r="T118" i="27"/>
  <c r="S118" i="27"/>
  <c r="R118" i="27"/>
  <c r="Q118" i="27"/>
  <c r="P118" i="27"/>
  <c r="O118" i="27"/>
  <c r="N118" i="27"/>
  <c r="M118" i="27"/>
  <c r="L118" i="27"/>
  <c r="K118" i="27"/>
  <c r="J118" i="27"/>
  <c r="I118" i="27"/>
  <c r="H118" i="27"/>
  <c r="G118" i="27"/>
  <c r="F118" i="27"/>
  <c r="E118" i="27"/>
  <c r="D118" i="27"/>
  <c r="C118" i="27"/>
  <c r="BH117" i="27"/>
  <c r="BG117" i="27"/>
  <c r="BF117" i="27"/>
  <c r="BE117" i="27"/>
  <c r="BD117" i="27"/>
  <c r="BC117" i="27"/>
  <c r="BB117" i="27"/>
  <c r="BA117" i="27"/>
  <c r="AZ117" i="27"/>
  <c r="AY117" i="27"/>
  <c r="AX117" i="27"/>
  <c r="AW117" i="27"/>
  <c r="AV117" i="27"/>
  <c r="AU117" i="27"/>
  <c r="AT117" i="27"/>
  <c r="AS117" i="27"/>
  <c r="AR117" i="27"/>
  <c r="AQ117" i="27"/>
  <c r="AP117" i="27"/>
  <c r="AO117" i="27"/>
  <c r="AN117" i="27"/>
  <c r="AM117" i="27"/>
  <c r="AL117" i="27"/>
  <c r="AK117" i="27"/>
  <c r="AJ117" i="27"/>
  <c r="AI117" i="27"/>
  <c r="AH117" i="27"/>
  <c r="AG117" i="27"/>
  <c r="AF117" i="27"/>
  <c r="AE117" i="27"/>
  <c r="AD117" i="27"/>
  <c r="AC117" i="27"/>
  <c r="AB117" i="27"/>
  <c r="AA117" i="27"/>
  <c r="Z117" i="27"/>
  <c r="Y117" i="27"/>
  <c r="X117" i="27"/>
  <c r="W117" i="27"/>
  <c r="V117" i="27"/>
  <c r="U117" i="27"/>
  <c r="T117" i="27"/>
  <c r="S117" i="27"/>
  <c r="R117" i="27"/>
  <c r="Q117" i="27"/>
  <c r="P117" i="27"/>
  <c r="O117" i="27"/>
  <c r="N117" i="27"/>
  <c r="M117" i="27"/>
  <c r="L117" i="27"/>
  <c r="K117" i="27"/>
  <c r="J117" i="27"/>
  <c r="I117" i="27"/>
  <c r="H117" i="27"/>
  <c r="G117" i="27"/>
  <c r="F117" i="27"/>
  <c r="E117" i="27"/>
  <c r="D117" i="27"/>
  <c r="C117" i="27"/>
  <c r="BH116" i="27"/>
  <c r="BG116" i="27"/>
  <c r="BF116" i="27"/>
  <c r="BE116" i="27"/>
  <c r="BD116" i="27"/>
  <c r="BC116" i="27"/>
  <c r="BB116" i="27"/>
  <c r="BA116" i="27"/>
  <c r="AZ116" i="27"/>
  <c r="AY116" i="27"/>
  <c r="AX116" i="27"/>
  <c r="AW116" i="27"/>
  <c r="AV116" i="27"/>
  <c r="AU116" i="27"/>
  <c r="AT116" i="27"/>
  <c r="AS116" i="27"/>
  <c r="AR116" i="27"/>
  <c r="AQ116" i="27"/>
  <c r="AP116" i="27"/>
  <c r="AO116" i="27"/>
  <c r="AN116" i="27"/>
  <c r="AM116" i="27"/>
  <c r="AL116" i="27"/>
  <c r="AK116" i="27"/>
  <c r="AJ116" i="27"/>
  <c r="AI116" i="27"/>
  <c r="AH116" i="27"/>
  <c r="AG116" i="27"/>
  <c r="AF116" i="27"/>
  <c r="AE116" i="27"/>
  <c r="AD116" i="27"/>
  <c r="AC116" i="27"/>
  <c r="AB116" i="27"/>
  <c r="AA116" i="27"/>
  <c r="Z116" i="27"/>
  <c r="Y116" i="27"/>
  <c r="X116" i="27"/>
  <c r="W116" i="27"/>
  <c r="V116" i="27"/>
  <c r="U116" i="27"/>
  <c r="T116" i="27"/>
  <c r="S116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F116" i="27"/>
  <c r="E116" i="27"/>
  <c r="D116" i="27"/>
  <c r="C116" i="27"/>
  <c r="BH114" i="27"/>
  <c r="BG114" i="27"/>
  <c r="BF114" i="27"/>
  <c r="BE114" i="27"/>
  <c r="BD114" i="27"/>
  <c r="BC114" i="27"/>
  <c r="BB114" i="27"/>
  <c r="BA114" i="27"/>
  <c r="AZ114" i="27"/>
  <c r="AY114" i="27"/>
  <c r="AX114" i="27"/>
  <c r="AW114" i="27"/>
  <c r="AV114" i="27"/>
  <c r="AU114" i="27"/>
  <c r="AT114" i="27"/>
  <c r="AS114" i="27"/>
  <c r="AR114" i="27"/>
  <c r="AQ114" i="27"/>
  <c r="AP114" i="27"/>
  <c r="AO114" i="27"/>
  <c r="AN114" i="27"/>
  <c r="AM114" i="27"/>
  <c r="AL114" i="27"/>
  <c r="AK114" i="27"/>
  <c r="AJ114" i="27"/>
  <c r="AI114" i="27"/>
  <c r="AH114" i="27"/>
  <c r="AG114" i="27"/>
  <c r="AF114" i="27"/>
  <c r="AE114" i="27"/>
  <c r="AD114" i="27"/>
  <c r="AC114" i="27"/>
  <c r="AB114" i="27"/>
  <c r="AA114" i="27"/>
  <c r="Z114" i="27"/>
  <c r="Y114" i="27"/>
  <c r="X114" i="27"/>
  <c r="W114" i="27"/>
  <c r="V114" i="27"/>
  <c r="U114" i="27"/>
  <c r="T114" i="27"/>
  <c r="S114" i="27"/>
  <c r="R114" i="27"/>
  <c r="Q114" i="27"/>
  <c r="P114" i="27"/>
  <c r="O114" i="27"/>
  <c r="N114" i="27"/>
  <c r="M114" i="27"/>
  <c r="L114" i="27"/>
  <c r="K114" i="27"/>
  <c r="J114" i="27"/>
  <c r="I114" i="27"/>
  <c r="H114" i="27"/>
  <c r="G114" i="27"/>
  <c r="F114" i="27"/>
  <c r="E114" i="27"/>
  <c r="D114" i="27"/>
  <c r="C114" i="27"/>
  <c r="BF113" i="27"/>
  <c r="BE113" i="27"/>
  <c r="BD113" i="27"/>
  <c r="BC113" i="27"/>
  <c r="BB113" i="27"/>
  <c r="BA113" i="27"/>
  <c r="AZ113" i="27"/>
  <c r="AY113" i="27"/>
  <c r="AX113" i="27"/>
  <c r="AW113" i="27"/>
  <c r="AV113" i="27"/>
  <c r="AU113" i="27"/>
  <c r="AT113" i="27"/>
  <c r="AS113" i="27"/>
  <c r="AR113" i="27"/>
  <c r="AQ113" i="27"/>
  <c r="AP113" i="27"/>
  <c r="AO113" i="27"/>
  <c r="AN113" i="27"/>
  <c r="AM113" i="27"/>
  <c r="AL113" i="27"/>
  <c r="AK113" i="27"/>
  <c r="AJ113" i="27"/>
  <c r="AI113" i="27"/>
  <c r="AH113" i="27"/>
  <c r="AG113" i="27"/>
  <c r="AF113" i="27"/>
  <c r="AE113" i="27"/>
  <c r="AD113" i="27"/>
  <c r="AC113" i="27"/>
  <c r="AB113" i="27"/>
  <c r="AA113" i="27"/>
  <c r="Z113" i="27"/>
  <c r="Y113" i="27"/>
  <c r="X113" i="27"/>
  <c r="W113" i="27"/>
  <c r="V113" i="27"/>
  <c r="U113" i="27"/>
  <c r="T113" i="27"/>
  <c r="S113" i="27"/>
  <c r="R113" i="27"/>
  <c r="Q113" i="27"/>
  <c r="P113" i="27"/>
  <c r="O113" i="27"/>
  <c r="N113" i="27"/>
  <c r="M113" i="27"/>
  <c r="L113" i="27"/>
  <c r="K113" i="27"/>
  <c r="J113" i="27"/>
  <c r="I113" i="27"/>
  <c r="H113" i="27"/>
  <c r="G113" i="27"/>
  <c r="F113" i="27"/>
  <c r="E113" i="27"/>
  <c r="D113" i="27"/>
  <c r="C113" i="27"/>
  <c r="BF112" i="27"/>
  <c r="BE112" i="27"/>
  <c r="BD112" i="27"/>
  <c r="BC112" i="27"/>
  <c r="BB112" i="27"/>
  <c r="BA112" i="27"/>
  <c r="AZ112" i="27"/>
  <c r="AY112" i="27"/>
  <c r="AX112" i="27"/>
  <c r="AW112" i="27"/>
  <c r="AV112" i="27"/>
  <c r="AU112" i="27"/>
  <c r="AT112" i="27"/>
  <c r="AS112" i="27"/>
  <c r="AR112" i="27"/>
  <c r="AQ112" i="27"/>
  <c r="AP112" i="27"/>
  <c r="AO112" i="27"/>
  <c r="AN112" i="27"/>
  <c r="AM112" i="27"/>
  <c r="AL112" i="27"/>
  <c r="AK112" i="27"/>
  <c r="AJ112" i="27"/>
  <c r="AI112" i="27"/>
  <c r="AH112" i="27"/>
  <c r="AG112" i="27"/>
  <c r="AF112" i="27"/>
  <c r="AE112" i="27"/>
  <c r="AD112" i="27"/>
  <c r="AC112" i="27"/>
  <c r="AB112" i="27"/>
  <c r="AA112" i="27"/>
  <c r="Z112" i="27"/>
  <c r="Y112" i="27"/>
  <c r="X112" i="27"/>
  <c r="W112" i="27"/>
  <c r="V112" i="27"/>
  <c r="U112" i="27"/>
  <c r="T112" i="27"/>
  <c r="S112" i="27"/>
  <c r="R112" i="27"/>
  <c r="Q112" i="27"/>
  <c r="P112" i="27"/>
  <c r="O112" i="27"/>
  <c r="N112" i="27"/>
  <c r="M112" i="27"/>
  <c r="L112" i="27"/>
  <c r="K112" i="27"/>
  <c r="J112" i="27"/>
  <c r="I112" i="27"/>
  <c r="H112" i="27"/>
  <c r="G112" i="27"/>
  <c r="F112" i="27"/>
  <c r="E112" i="27"/>
  <c r="D112" i="27"/>
  <c r="C112" i="27"/>
  <c r="BH111" i="27"/>
  <c r="BG111" i="27"/>
  <c r="BF111" i="27"/>
  <c r="BE111" i="27"/>
  <c r="BD111" i="27"/>
  <c r="BC111" i="27"/>
  <c r="BB111" i="27"/>
  <c r="BA111" i="27"/>
  <c r="AZ111" i="27"/>
  <c r="AY111" i="27"/>
  <c r="AX111" i="27"/>
  <c r="AW111" i="27"/>
  <c r="AV111" i="27"/>
  <c r="AU111" i="27"/>
  <c r="AT111" i="27"/>
  <c r="AS111" i="27"/>
  <c r="AR111" i="27"/>
  <c r="AQ111" i="27"/>
  <c r="AP111" i="27"/>
  <c r="AO111" i="27"/>
  <c r="AN111" i="27"/>
  <c r="AM111" i="27"/>
  <c r="AL111" i="27"/>
  <c r="AK111" i="27"/>
  <c r="AJ111" i="27"/>
  <c r="AI111" i="27"/>
  <c r="AH111" i="27"/>
  <c r="AG111" i="27"/>
  <c r="AF111" i="27"/>
  <c r="AE111" i="27"/>
  <c r="AD111" i="27"/>
  <c r="AC111" i="27"/>
  <c r="AB111" i="27"/>
  <c r="AA111" i="27"/>
  <c r="Z111" i="27"/>
  <c r="Y111" i="27"/>
  <c r="X111" i="27"/>
  <c r="W111" i="27"/>
  <c r="V111" i="27"/>
  <c r="U111" i="27"/>
  <c r="T111" i="27"/>
  <c r="S111" i="27"/>
  <c r="R111" i="27"/>
  <c r="Q111" i="27"/>
  <c r="P111" i="27"/>
  <c r="O111" i="27"/>
  <c r="N111" i="27"/>
  <c r="M111" i="27"/>
  <c r="L111" i="27"/>
  <c r="K111" i="27"/>
  <c r="J111" i="27"/>
  <c r="I111" i="27"/>
  <c r="H111" i="27"/>
  <c r="G111" i="27"/>
  <c r="F111" i="27"/>
  <c r="E111" i="27"/>
  <c r="D111" i="27"/>
  <c r="C111" i="27"/>
  <c r="BH120" i="27"/>
  <c r="BG120" i="27"/>
  <c r="BF120" i="27"/>
  <c r="BE120" i="27"/>
  <c r="BD120" i="27"/>
  <c r="BC120" i="27"/>
  <c r="BB120" i="27"/>
  <c r="BA120" i="27"/>
  <c r="AZ120" i="27"/>
  <c r="AY120" i="27"/>
  <c r="AX120" i="27"/>
  <c r="AW120" i="27"/>
  <c r="AV120" i="27"/>
  <c r="AU120" i="27"/>
  <c r="AT120" i="27"/>
  <c r="AS120" i="27"/>
  <c r="AR120" i="27"/>
  <c r="AQ120" i="27"/>
  <c r="AP120" i="27"/>
  <c r="AO120" i="27"/>
  <c r="AN120" i="27"/>
  <c r="AM120" i="27"/>
  <c r="AL120" i="27"/>
  <c r="AK120" i="27"/>
  <c r="AJ120" i="27"/>
  <c r="AI120" i="27"/>
  <c r="AH120" i="27"/>
  <c r="AG120" i="27"/>
  <c r="AF120" i="27"/>
  <c r="AE120" i="27"/>
  <c r="AD120" i="27"/>
  <c r="AC120" i="27"/>
  <c r="AB120" i="27"/>
  <c r="AA120" i="27"/>
  <c r="Z120" i="27"/>
  <c r="Y120" i="27"/>
  <c r="X120" i="27"/>
  <c r="W120" i="27"/>
  <c r="V120" i="27"/>
  <c r="U120" i="27"/>
  <c r="T120" i="27"/>
  <c r="S120" i="27"/>
  <c r="R120" i="27"/>
  <c r="Q120" i="27"/>
  <c r="P120" i="27"/>
  <c r="O120" i="27"/>
  <c r="N120" i="27"/>
  <c r="M120" i="27"/>
  <c r="L120" i="27"/>
  <c r="K120" i="27"/>
  <c r="J120" i="27"/>
  <c r="I120" i="27"/>
  <c r="H120" i="27"/>
  <c r="G120" i="27"/>
  <c r="F120" i="27"/>
  <c r="E120" i="27"/>
  <c r="D120" i="27"/>
  <c r="C120" i="27"/>
  <c r="BH110" i="27"/>
  <c r="BG110" i="27"/>
  <c r="BF110" i="27"/>
  <c r="BE110" i="27"/>
  <c r="BD110" i="27"/>
  <c r="BC110" i="27"/>
  <c r="BB110" i="27"/>
  <c r="BA110" i="27"/>
  <c r="AZ110" i="27"/>
  <c r="AY110" i="27"/>
  <c r="AX110" i="27"/>
  <c r="AW110" i="27"/>
  <c r="AV110" i="27"/>
  <c r="AU110" i="27"/>
  <c r="AT110" i="27"/>
  <c r="AS110" i="27"/>
  <c r="AR110" i="27"/>
  <c r="AQ110" i="27"/>
  <c r="AP110" i="27"/>
  <c r="AO110" i="27"/>
  <c r="AN110" i="27"/>
  <c r="AM110" i="27"/>
  <c r="AL110" i="27"/>
  <c r="AK110" i="27"/>
  <c r="AJ110" i="27"/>
  <c r="AI110" i="27"/>
  <c r="AH110" i="27"/>
  <c r="AG110" i="27"/>
  <c r="AF110" i="27"/>
  <c r="AE110" i="27"/>
  <c r="AD110" i="27"/>
  <c r="AC110" i="27"/>
  <c r="AB110" i="27"/>
  <c r="AA110" i="27"/>
  <c r="Z110" i="27"/>
  <c r="Y110" i="27"/>
  <c r="X110" i="27"/>
  <c r="W110" i="27"/>
  <c r="V110" i="27"/>
  <c r="U110" i="27"/>
  <c r="T110" i="27"/>
  <c r="S110" i="27"/>
  <c r="R110" i="27"/>
  <c r="Q110" i="27"/>
  <c r="P110" i="27"/>
  <c r="O110" i="27"/>
  <c r="N110" i="27"/>
  <c r="M110" i="27"/>
  <c r="L110" i="27"/>
  <c r="K110" i="27"/>
  <c r="J110" i="27"/>
  <c r="I110" i="27"/>
  <c r="H110" i="27"/>
  <c r="G110" i="27"/>
  <c r="F110" i="27"/>
  <c r="E110" i="27"/>
  <c r="D110" i="27"/>
  <c r="C110" i="27"/>
  <c r="BH109" i="27"/>
  <c r="BG109" i="27"/>
  <c r="BF109" i="27"/>
  <c r="BE109" i="27"/>
  <c r="BD109" i="27"/>
  <c r="BC109" i="27"/>
  <c r="BB109" i="27"/>
  <c r="BA109" i="27"/>
  <c r="AZ109" i="27"/>
  <c r="AY109" i="27"/>
  <c r="AX109" i="27"/>
  <c r="AW109" i="27"/>
  <c r="AV109" i="27"/>
  <c r="AU109" i="27"/>
  <c r="AT109" i="27"/>
  <c r="AS109" i="27"/>
  <c r="AR109" i="27"/>
  <c r="AQ109" i="27"/>
  <c r="AP109" i="27"/>
  <c r="AO109" i="27"/>
  <c r="AN109" i="27"/>
  <c r="AM109" i="27"/>
  <c r="AL109" i="27"/>
  <c r="AK109" i="27"/>
  <c r="AJ109" i="27"/>
  <c r="AI109" i="27"/>
  <c r="AH109" i="27"/>
  <c r="AG109" i="27"/>
  <c r="AF109" i="27"/>
  <c r="AE109" i="27"/>
  <c r="AD109" i="27"/>
  <c r="AC109" i="27"/>
  <c r="AB109" i="27"/>
  <c r="AA109" i="27"/>
  <c r="Z109" i="27"/>
  <c r="Y109" i="27"/>
  <c r="X109" i="27"/>
  <c r="W109" i="27"/>
  <c r="V109" i="27"/>
  <c r="U109" i="27"/>
  <c r="T109" i="27"/>
  <c r="S109" i="27"/>
  <c r="R109" i="27"/>
  <c r="Q109" i="27"/>
  <c r="P109" i="27"/>
  <c r="O109" i="27"/>
  <c r="N109" i="27"/>
  <c r="M109" i="27"/>
  <c r="L109" i="27"/>
  <c r="K109" i="27"/>
  <c r="J109" i="27"/>
  <c r="I109" i="27"/>
  <c r="H109" i="27"/>
  <c r="G109" i="27"/>
  <c r="F109" i="27"/>
  <c r="E109" i="27"/>
  <c r="D109" i="27"/>
  <c r="C109" i="27"/>
  <c r="BH108" i="27"/>
  <c r="BG108" i="27"/>
  <c r="BF108" i="27"/>
  <c r="BE108" i="27"/>
  <c r="BD108" i="27"/>
  <c r="BC108" i="27"/>
  <c r="BB108" i="27"/>
  <c r="BA108" i="27"/>
  <c r="AZ108" i="27"/>
  <c r="AY108" i="27"/>
  <c r="AX108" i="27"/>
  <c r="AW108" i="27"/>
  <c r="AV108" i="27"/>
  <c r="AU108" i="27"/>
  <c r="AT108" i="27"/>
  <c r="AS108" i="27"/>
  <c r="AR108" i="27"/>
  <c r="AQ108" i="27"/>
  <c r="AP108" i="27"/>
  <c r="AO108" i="27"/>
  <c r="AN108" i="27"/>
  <c r="AM108" i="27"/>
  <c r="AL108" i="27"/>
  <c r="AK108" i="27"/>
  <c r="AJ108" i="27"/>
  <c r="AI108" i="27"/>
  <c r="AH108" i="27"/>
  <c r="AG108" i="27"/>
  <c r="AF108" i="27"/>
  <c r="AE108" i="27"/>
  <c r="AD108" i="27"/>
  <c r="AC108" i="27"/>
  <c r="AB108" i="27"/>
  <c r="AA108" i="27"/>
  <c r="Z108" i="27"/>
  <c r="Y108" i="27"/>
  <c r="X108" i="27"/>
  <c r="W108" i="27"/>
  <c r="V108" i="27"/>
  <c r="U108" i="27"/>
  <c r="T108" i="27"/>
  <c r="S108" i="27"/>
  <c r="R108" i="27"/>
  <c r="Q108" i="27"/>
  <c r="P108" i="27"/>
  <c r="O108" i="27"/>
  <c r="N108" i="27"/>
  <c r="M108" i="27"/>
  <c r="L108" i="27"/>
  <c r="K108" i="27"/>
  <c r="J108" i="27"/>
  <c r="I108" i="27"/>
  <c r="H108" i="27"/>
  <c r="G108" i="27"/>
  <c r="F108" i="27"/>
  <c r="E108" i="27"/>
  <c r="D108" i="27"/>
  <c r="C108" i="27"/>
  <c r="BH107" i="27"/>
  <c r="BG107" i="27"/>
  <c r="BF107" i="27"/>
  <c r="BE107" i="27"/>
  <c r="BD107" i="27"/>
  <c r="BC107" i="27"/>
  <c r="BB107" i="27"/>
  <c r="BA107" i="27"/>
  <c r="AZ107" i="27"/>
  <c r="AY107" i="27"/>
  <c r="AX107" i="27"/>
  <c r="AW107" i="27"/>
  <c r="AV107" i="27"/>
  <c r="AU107" i="27"/>
  <c r="AT107" i="27"/>
  <c r="AS107" i="27"/>
  <c r="AR107" i="27"/>
  <c r="AQ107" i="27"/>
  <c r="AP107" i="27"/>
  <c r="AO107" i="27"/>
  <c r="AN107" i="27"/>
  <c r="AM107" i="27"/>
  <c r="AL107" i="27"/>
  <c r="AK107" i="27"/>
  <c r="AJ107" i="27"/>
  <c r="AI107" i="27"/>
  <c r="AH107" i="27"/>
  <c r="AG107" i="27"/>
  <c r="AF107" i="27"/>
  <c r="AE107" i="27"/>
  <c r="AD107" i="27"/>
  <c r="AC107" i="27"/>
  <c r="AB107" i="27"/>
  <c r="AA107" i="27"/>
  <c r="Z107" i="27"/>
  <c r="Y107" i="27"/>
  <c r="X107" i="27"/>
  <c r="W107" i="27"/>
  <c r="V107" i="27"/>
  <c r="U107" i="27"/>
  <c r="T107" i="27"/>
  <c r="S107" i="27"/>
  <c r="R107" i="27"/>
  <c r="Q107" i="27"/>
  <c r="P107" i="27"/>
  <c r="O107" i="27"/>
  <c r="N107" i="27"/>
  <c r="M107" i="27"/>
  <c r="L107" i="27"/>
  <c r="K107" i="27"/>
  <c r="J107" i="27"/>
  <c r="I107" i="27"/>
  <c r="H107" i="27"/>
  <c r="G107" i="27"/>
  <c r="F107" i="27"/>
  <c r="E107" i="27"/>
  <c r="D107" i="27"/>
  <c r="C107" i="27"/>
  <c r="BH106" i="27"/>
  <c r="BG106" i="27"/>
  <c r="BF106" i="27"/>
  <c r="BE106" i="27"/>
  <c r="BD106" i="27"/>
  <c r="BC106" i="27"/>
  <c r="BB106" i="27"/>
  <c r="BA106" i="27"/>
  <c r="AZ106" i="27"/>
  <c r="AY106" i="27"/>
  <c r="AX106" i="27"/>
  <c r="AW106" i="27"/>
  <c r="AV106" i="27"/>
  <c r="AU106" i="27"/>
  <c r="AT106" i="27"/>
  <c r="AS106" i="27"/>
  <c r="AR106" i="27"/>
  <c r="AQ106" i="27"/>
  <c r="AP106" i="27"/>
  <c r="AO106" i="27"/>
  <c r="AN106" i="27"/>
  <c r="AM106" i="27"/>
  <c r="AL106" i="27"/>
  <c r="AK106" i="27"/>
  <c r="AJ106" i="27"/>
  <c r="AI106" i="27"/>
  <c r="AH106" i="27"/>
  <c r="AG106" i="27"/>
  <c r="AF106" i="27"/>
  <c r="AE106" i="27"/>
  <c r="AD106" i="27"/>
  <c r="AC106" i="27"/>
  <c r="AB106" i="27"/>
  <c r="AA106" i="27"/>
  <c r="Z106" i="27"/>
  <c r="Y106" i="27"/>
  <c r="X106" i="27"/>
  <c r="W106" i="27"/>
  <c r="V106" i="27"/>
  <c r="U106" i="27"/>
  <c r="T106" i="27"/>
  <c r="S106" i="27"/>
  <c r="R106" i="27"/>
  <c r="Q106" i="27"/>
  <c r="P106" i="27"/>
  <c r="O106" i="27"/>
  <c r="N106" i="27"/>
  <c r="M106" i="27"/>
  <c r="L106" i="27"/>
  <c r="K106" i="27"/>
  <c r="J106" i="27"/>
  <c r="I106" i="27"/>
  <c r="H106" i="27"/>
  <c r="G106" i="27"/>
  <c r="F106" i="27"/>
  <c r="E106" i="27"/>
  <c r="D106" i="27"/>
  <c r="C106" i="27"/>
  <c r="BH121" i="27"/>
  <c r="BG121" i="27"/>
  <c r="BF121" i="27"/>
  <c r="BE121" i="27"/>
  <c r="BD121" i="27"/>
  <c r="BC121" i="27"/>
  <c r="BB121" i="27"/>
  <c r="BA121" i="27"/>
  <c r="AZ121" i="27"/>
  <c r="AY121" i="27"/>
  <c r="AX121" i="27"/>
  <c r="AW121" i="27"/>
  <c r="AV121" i="27"/>
  <c r="AU121" i="27"/>
  <c r="AT121" i="27"/>
  <c r="AS121" i="27"/>
  <c r="AR121" i="27"/>
  <c r="AQ121" i="27"/>
  <c r="AP121" i="27"/>
  <c r="AO121" i="27"/>
  <c r="AN121" i="27"/>
  <c r="AM121" i="27"/>
  <c r="AL121" i="27"/>
  <c r="AK121" i="27"/>
  <c r="AJ121" i="27"/>
  <c r="AI121" i="27"/>
  <c r="AH121" i="27"/>
  <c r="AG121" i="27"/>
  <c r="AF121" i="27"/>
  <c r="AE121" i="27"/>
  <c r="AD121" i="27"/>
  <c r="AC121" i="27"/>
  <c r="AB121" i="27"/>
  <c r="AA121" i="27"/>
  <c r="Z121" i="27"/>
  <c r="Y121" i="27"/>
  <c r="X121" i="27"/>
  <c r="W121" i="27"/>
  <c r="V121" i="27"/>
  <c r="U121" i="27"/>
  <c r="T121" i="27"/>
  <c r="S121" i="27"/>
  <c r="R121" i="27"/>
  <c r="Q121" i="27"/>
  <c r="P121" i="27"/>
  <c r="O121" i="27"/>
  <c r="N121" i="27"/>
  <c r="M121" i="27"/>
  <c r="L121" i="27"/>
  <c r="K121" i="27"/>
  <c r="J121" i="27"/>
  <c r="I121" i="27"/>
  <c r="H121" i="27"/>
  <c r="G121" i="27"/>
  <c r="F121" i="27"/>
  <c r="E121" i="27"/>
  <c r="D121" i="27"/>
  <c r="C121" i="27"/>
  <c r="BH105" i="27"/>
  <c r="BG105" i="27"/>
  <c r="BF105" i="27"/>
  <c r="BE105" i="27"/>
  <c r="BD105" i="27"/>
  <c r="BC105" i="27"/>
  <c r="BB105" i="27"/>
  <c r="BA105" i="27"/>
  <c r="AZ105" i="27"/>
  <c r="AY105" i="27"/>
  <c r="AX105" i="27"/>
  <c r="AW105" i="27"/>
  <c r="AV105" i="27"/>
  <c r="AU105" i="27"/>
  <c r="AT105" i="27"/>
  <c r="AS105" i="27"/>
  <c r="AR105" i="27"/>
  <c r="AQ105" i="27"/>
  <c r="AP105" i="27"/>
  <c r="AO105" i="27"/>
  <c r="AN105" i="27"/>
  <c r="AM105" i="27"/>
  <c r="AL105" i="27"/>
  <c r="AK105" i="27"/>
  <c r="AJ105" i="27"/>
  <c r="AI105" i="27"/>
  <c r="AH105" i="27"/>
  <c r="AG105" i="27"/>
  <c r="AF105" i="27"/>
  <c r="AE105" i="27"/>
  <c r="AD105" i="27"/>
  <c r="AC105" i="27"/>
  <c r="AB105" i="27"/>
  <c r="AA105" i="27"/>
  <c r="Z105" i="27"/>
  <c r="Y105" i="27"/>
  <c r="X105" i="27"/>
  <c r="W105" i="27"/>
  <c r="V105" i="27"/>
  <c r="U105" i="27"/>
  <c r="T105" i="27"/>
  <c r="S105" i="27"/>
  <c r="R105" i="27"/>
  <c r="Q105" i="27"/>
  <c r="P105" i="27"/>
  <c r="O105" i="27"/>
  <c r="N105" i="27"/>
  <c r="M105" i="27"/>
  <c r="L105" i="27"/>
  <c r="K105" i="27"/>
  <c r="J105" i="27"/>
  <c r="I105" i="27"/>
  <c r="H105" i="27"/>
  <c r="G105" i="27"/>
  <c r="F105" i="27"/>
  <c r="E105" i="27"/>
  <c r="D105" i="27"/>
  <c r="C105" i="27"/>
  <c r="BH104" i="27"/>
  <c r="BG104" i="27"/>
  <c r="BF104" i="27"/>
  <c r="BE104" i="27"/>
  <c r="BD104" i="27"/>
  <c r="BC104" i="27"/>
  <c r="BB104" i="27"/>
  <c r="BA104" i="27"/>
  <c r="AZ104" i="27"/>
  <c r="AY104" i="27"/>
  <c r="AX104" i="27"/>
  <c r="AW104" i="27"/>
  <c r="AV104" i="27"/>
  <c r="AU104" i="27"/>
  <c r="AT104" i="27"/>
  <c r="AS104" i="27"/>
  <c r="AR104" i="27"/>
  <c r="AQ104" i="27"/>
  <c r="AP104" i="27"/>
  <c r="AO104" i="27"/>
  <c r="AN104" i="27"/>
  <c r="AM104" i="27"/>
  <c r="AL104" i="27"/>
  <c r="AK104" i="27"/>
  <c r="AJ104" i="27"/>
  <c r="AI104" i="27"/>
  <c r="AH104" i="27"/>
  <c r="AG104" i="27"/>
  <c r="AF104" i="27"/>
  <c r="AE104" i="27"/>
  <c r="AD104" i="27"/>
  <c r="AC104" i="27"/>
  <c r="AB104" i="27"/>
  <c r="AA104" i="27"/>
  <c r="Z104" i="27"/>
  <c r="Y104" i="27"/>
  <c r="X104" i="27"/>
  <c r="W104" i="27"/>
  <c r="V104" i="27"/>
  <c r="U104" i="27"/>
  <c r="T104" i="27"/>
  <c r="S104" i="27"/>
  <c r="R104" i="27"/>
  <c r="Q104" i="27"/>
  <c r="P104" i="27"/>
  <c r="O104" i="27"/>
  <c r="N104" i="27"/>
  <c r="M104" i="27"/>
  <c r="L104" i="27"/>
  <c r="K104" i="27"/>
  <c r="J104" i="27"/>
  <c r="I104" i="27"/>
  <c r="H104" i="27"/>
  <c r="G104" i="27"/>
  <c r="F104" i="27"/>
  <c r="E104" i="27"/>
  <c r="D104" i="27"/>
  <c r="C104" i="27"/>
  <c r="BH103" i="27"/>
  <c r="BG103" i="27"/>
  <c r="BF103" i="27"/>
  <c r="BE103" i="27"/>
  <c r="BD103" i="27"/>
  <c r="BC103" i="27"/>
  <c r="BB103" i="27"/>
  <c r="BA103" i="27"/>
  <c r="AZ103" i="27"/>
  <c r="AY103" i="27"/>
  <c r="AX103" i="27"/>
  <c r="AW103" i="27"/>
  <c r="AV103" i="27"/>
  <c r="AU103" i="27"/>
  <c r="AT103" i="27"/>
  <c r="AS103" i="27"/>
  <c r="AR103" i="27"/>
  <c r="AQ103" i="27"/>
  <c r="AP103" i="27"/>
  <c r="AO103" i="27"/>
  <c r="AN103" i="27"/>
  <c r="AM103" i="27"/>
  <c r="AL103" i="27"/>
  <c r="AK103" i="27"/>
  <c r="AJ103" i="27"/>
  <c r="AI103" i="27"/>
  <c r="AH103" i="27"/>
  <c r="AG103" i="27"/>
  <c r="AF103" i="27"/>
  <c r="AE103" i="27"/>
  <c r="AD103" i="27"/>
  <c r="AC103" i="27"/>
  <c r="AB103" i="27"/>
  <c r="AA103" i="27"/>
  <c r="Z103" i="27"/>
  <c r="Y103" i="27"/>
  <c r="X103" i="27"/>
  <c r="W103" i="27"/>
  <c r="V103" i="27"/>
  <c r="U103" i="27"/>
  <c r="T103" i="27"/>
  <c r="S103" i="27"/>
  <c r="R103" i="27"/>
  <c r="Q103" i="27"/>
  <c r="P103" i="27"/>
  <c r="O103" i="27"/>
  <c r="N103" i="27"/>
  <c r="M103" i="27"/>
  <c r="L103" i="27"/>
  <c r="K103" i="27"/>
  <c r="J103" i="27"/>
  <c r="I103" i="27"/>
  <c r="H103" i="27"/>
  <c r="G103" i="27"/>
  <c r="F103" i="27"/>
  <c r="E103" i="27"/>
  <c r="D103" i="27"/>
  <c r="C103" i="27"/>
  <c r="BH119" i="27"/>
  <c r="BG119" i="27"/>
  <c r="BF119" i="27"/>
  <c r="BE119" i="27"/>
  <c r="BD119" i="27"/>
  <c r="BC119" i="27"/>
  <c r="BB119" i="27"/>
  <c r="BA119" i="27"/>
  <c r="AZ119" i="27"/>
  <c r="AY119" i="27"/>
  <c r="AX119" i="27"/>
  <c r="AW119" i="27"/>
  <c r="AV119" i="27"/>
  <c r="AU119" i="27"/>
  <c r="AT119" i="27"/>
  <c r="AS119" i="27"/>
  <c r="AR119" i="27"/>
  <c r="AQ119" i="27"/>
  <c r="AP119" i="27"/>
  <c r="AO119" i="27"/>
  <c r="AN119" i="27"/>
  <c r="AM119" i="27"/>
  <c r="AL119" i="27"/>
  <c r="AK119" i="27"/>
  <c r="AJ119" i="27"/>
  <c r="AI119" i="27"/>
  <c r="AH119" i="27"/>
  <c r="AG119" i="27"/>
  <c r="AF119" i="27"/>
  <c r="AE119" i="27"/>
  <c r="AD119" i="27"/>
  <c r="AC119" i="27"/>
  <c r="AB119" i="27"/>
  <c r="AA119" i="27"/>
  <c r="Z119" i="27"/>
  <c r="Y119" i="27"/>
  <c r="X119" i="27"/>
  <c r="W119" i="27"/>
  <c r="V119" i="27"/>
  <c r="U119" i="27"/>
  <c r="T119" i="27"/>
  <c r="S119" i="27"/>
  <c r="R119" i="27"/>
  <c r="Q119" i="27"/>
  <c r="P119" i="27"/>
  <c r="O119" i="27"/>
  <c r="N119" i="27"/>
  <c r="M119" i="27"/>
  <c r="L119" i="27"/>
  <c r="K119" i="27"/>
  <c r="J119" i="27"/>
  <c r="I119" i="27"/>
  <c r="H119" i="27"/>
  <c r="G119" i="27"/>
  <c r="F119" i="27"/>
  <c r="E119" i="27"/>
  <c r="D119" i="27"/>
  <c r="C119" i="27"/>
  <c r="X100" i="27"/>
  <c r="W100" i="27"/>
  <c r="V100" i="27"/>
  <c r="U100" i="27"/>
  <c r="T100" i="27"/>
  <c r="S100" i="27"/>
  <c r="R100" i="27"/>
  <c r="Q100" i="27"/>
  <c r="P100" i="27"/>
  <c r="O100" i="27"/>
  <c r="N100" i="27"/>
  <c r="M100" i="27"/>
  <c r="L100" i="27"/>
  <c r="K100" i="27"/>
  <c r="J100" i="27"/>
  <c r="I100" i="27"/>
  <c r="H100" i="27"/>
  <c r="G100" i="27"/>
  <c r="F100" i="27"/>
  <c r="E100" i="27"/>
  <c r="D100" i="27"/>
  <c r="C100" i="27"/>
  <c r="K99" i="27"/>
  <c r="J99" i="27"/>
  <c r="I99" i="27"/>
  <c r="H99" i="27"/>
  <c r="G99" i="27"/>
  <c r="F99" i="27"/>
  <c r="E99" i="27"/>
  <c r="C99" i="27"/>
  <c r="L99" i="27"/>
  <c r="M99" i="27"/>
  <c r="N99" i="27"/>
  <c r="O99" i="27"/>
  <c r="P99" i="27"/>
  <c r="Q99" i="27"/>
  <c r="R99" i="27"/>
  <c r="S99" i="27"/>
  <c r="T99" i="27"/>
  <c r="U99" i="27"/>
  <c r="V99" i="27"/>
  <c r="W99" i="27"/>
  <c r="X99" i="27"/>
  <c r="Y99" i="27"/>
  <c r="Z99" i="27"/>
  <c r="AA99" i="27"/>
  <c r="AB99" i="27"/>
  <c r="AC99" i="27"/>
  <c r="AD99" i="27"/>
  <c r="AE99" i="27"/>
  <c r="AF99" i="27"/>
  <c r="AG99" i="27"/>
  <c r="AH99" i="27"/>
  <c r="AI99" i="27"/>
  <c r="AJ99" i="27"/>
  <c r="AK99" i="27"/>
  <c r="AL99" i="27"/>
  <c r="AM99" i="27"/>
  <c r="AN99" i="27"/>
  <c r="AO99" i="27"/>
  <c r="AP99" i="27"/>
  <c r="AQ99" i="27"/>
  <c r="AR99" i="27"/>
  <c r="AS99" i="27"/>
  <c r="AT99" i="27"/>
  <c r="AU99" i="27"/>
  <c r="AV99" i="27"/>
  <c r="AW99" i="27"/>
  <c r="AX99" i="27"/>
  <c r="AY99" i="27"/>
  <c r="AZ99" i="27"/>
  <c r="BA99" i="27"/>
  <c r="BB99" i="27"/>
  <c r="BC99" i="27"/>
  <c r="BD99" i="27"/>
  <c r="BE99" i="27"/>
  <c r="BF99" i="27"/>
  <c r="BG99" i="27"/>
  <c r="BH99" i="27"/>
  <c r="Y100" i="27"/>
  <c r="Z100" i="27"/>
  <c r="AA100" i="27"/>
  <c r="AB100" i="27"/>
  <c r="AC100" i="27"/>
  <c r="AD100" i="27"/>
  <c r="AE100" i="27"/>
  <c r="AF100" i="27"/>
  <c r="AG100" i="27"/>
  <c r="AH100" i="27"/>
  <c r="AI100" i="27"/>
  <c r="AJ100" i="27"/>
  <c r="AK100" i="27"/>
  <c r="AL100" i="27"/>
  <c r="AM100" i="27"/>
  <c r="AN100" i="27"/>
  <c r="AO100" i="27"/>
  <c r="AP100" i="27"/>
  <c r="AQ100" i="27"/>
  <c r="AR100" i="27"/>
  <c r="AS100" i="27"/>
  <c r="AT100" i="27"/>
  <c r="AU100" i="27"/>
  <c r="AV100" i="27"/>
  <c r="AW100" i="27"/>
  <c r="AX100" i="27"/>
  <c r="AY100" i="27"/>
  <c r="AZ100" i="27"/>
  <c r="BA100" i="27"/>
  <c r="BB100" i="27"/>
  <c r="BC100" i="27"/>
  <c r="BD100" i="27"/>
  <c r="BE100" i="27"/>
  <c r="BF100" i="27"/>
  <c r="BG100" i="27"/>
  <c r="BH100" i="27"/>
  <c r="C102" i="27"/>
  <c r="D102" i="27"/>
  <c r="E102" i="27"/>
  <c r="F102" i="27"/>
  <c r="G102" i="27"/>
  <c r="H102" i="27"/>
  <c r="I102" i="27"/>
  <c r="J102" i="27"/>
  <c r="K102" i="27"/>
  <c r="L102" i="27"/>
  <c r="M102" i="27"/>
  <c r="N102" i="27"/>
  <c r="O102" i="27"/>
  <c r="P102" i="27"/>
  <c r="Q102" i="27"/>
  <c r="R102" i="27"/>
  <c r="S102" i="27"/>
  <c r="T102" i="27"/>
  <c r="U102" i="27"/>
  <c r="V102" i="27"/>
  <c r="W102" i="27"/>
  <c r="X102" i="27"/>
  <c r="Y102" i="27"/>
  <c r="Z102" i="27"/>
  <c r="AA102" i="27"/>
  <c r="AB102" i="27"/>
  <c r="AC102" i="27"/>
  <c r="AD102" i="27"/>
  <c r="AE102" i="27"/>
  <c r="AF102" i="27"/>
  <c r="AG102" i="27"/>
  <c r="AH102" i="27"/>
  <c r="AI102" i="27"/>
  <c r="AJ102" i="27"/>
  <c r="AK102" i="27"/>
  <c r="AL102" i="27"/>
  <c r="AM102" i="27"/>
  <c r="AN102" i="27"/>
  <c r="AO102" i="27"/>
  <c r="AP102" i="27"/>
  <c r="AQ102" i="27"/>
  <c r="AR102" i="27"/>
  <c r="AS102" i="27"/>
  <c r="AT102" i="27"/>
  <c r="AU102" i="27"/>
  <c r="AV102" i="27"/>
  <c r="AW102" i="27"/>
  <c r="AX102" i="27"/>
  <c r="AY102" i="27"/>
  <c r="AZ102" i="27"/>
  <c r="BA102" i="27"/>
  <c r="BB102" i="27"/>
  <c r="BC102" i="27"/>
  <c r="BD102" i="27"/>
  <c r="BE102" i="27"/>
  <c r="BF102" i="27"/>
  <c r="BG102" i="27"/>
  <c r="BH102" i="27"/>
  <c r="I155" i="27" l="1"/>
  <c r="Q155" i="27"/>
  <c r="Y155" i="27"/>
  <c r="AG155" i="27"/>
  <c r="AO155" i="27"/>
  <c r="AW155" i="27"/>
  <c r="BE155" i="27"/>
  <c r="BF155" i="27"/>
  <c r="D155" i="27"/>
  <c r="L155" i="27"/>
  <c r="T155" i="27"/>
  <c r="AB155" i="27"/>
  <c r="AJ155" i="27"/>
  <c r="AR155" i="27"/>
  <c r="AZ155" i="27"/>
  <c r="BH155" i="27"/>
  <c r="H155" i="27"/>
  <c r="P155" i="27"/>
  <c r="X155" i="27"/>
  <c r="AF155" i="27"/>
  <c r="AN155" i="27"/>
  <c r="AV155" i="27"/>
  <c r="BD155" i="27"/>
  <c r="J155" i="27"/>
  <c r="R155" i="27"/>
  <c r="Z155" i="27"/>
  <c r="AH155" i="27"/>
  <c r="AP155" i="27"/>
  <c r="AX155" i="27"/>
  <c r="C155" i="27"/>
  <c r="K155" i="27"/>
  <c r="S155" i="27"/>
  <c r="AA155" i="27"/>
  <c r="AI155" i="27"/>
  <c r="AQ155" i="27"/>
  <c r="AY155" i="27"/>
  <c r="BG155" i="27"/>
  <c r="E155" i="27"/>
  <c r="M155" i="27"/>
  <c r="U155" i="27"/>
  <c r="AC155" i="27"/>
  <c r="AK155" i="27"/>
  <c r="AS155" i="27"/>
  <c r="BA155" i="27"/>
  <c r="F155" i="27"/>
  <c r="N155" i="27"/>
  <c r="V155" i="27"/>
  <c r="AD155" i="27"/>
  <c r="AL155" i="27"/>
  <c r="AT155" i="27"/>
  <c r="BB155" i="27"/>
  <c r="G155" i="27"/>
  <c r="O155" i="27"/>
  <c r="W155" i="27"/>
  <c r="AE155" i="27"/>
  <c r="AM155" i="27"/>
  <c r="AU155" i="27"/>
  <c r="BC155" i="27"/>
  <c r="D98" i="27"/>
  <c r="D122" i="27" s="1"/>
  <c r="E98" i="27"/>
  <c r="E122" i="27" s="1"/>
  <c r="F98" i="27"/>
  <c r="F122" i="27" s="1"/>
  <c r="G98" i="27"/>
  <c r="G122" i="27" s="1"/>
  <c r="H98" i="27"/>
  <c r="H122" i="27" s="1"/>
  <c r="I98" i="27"/>
  <c r="I122" i="27" s="1"/>
  <c r="J98" i="27"/>
  <c r="J122" i="27" s="1"/>
  <c r="K98" i="27"/>
  <c r="K122" i="27" s="1"/>
  <c r="L98" i="27"/>
  <c r="L122" i="27" s="1"/>
  <c r="M98" i="27"/>
  <c r="M122" i="27" s="1"/>
  <c r="N98" i="27"/>
  <c r="N122" i="27" s="1"/>
  <c r="O98" i="27"/>
  <c r="O122" i="27" s="1"/>
  <c r="P98" i="27"/>
  <c r="P122" i="27" s="1"/>
  <c r="Q98" i="27"/>
  <c r="Q122" i="27" s="1"/>
  <c r="R98" i="27"/>
  <c r="R122" i="27" s="1"/>
  <c r="S98" i="27"/>
  <c r="S122" i="27" s="1"/>
  <c r="T98" i="27"/>
  <c r="T122" i="27" s="1"/>
  <c r="U98" i="27"/>
  <c r="U122" i="27" s="1"/>
  <c r="V98" i="27"/>
  <c r="V122" i="27" s="1"/>
  <c r="W98" i="27"/>
  <c r="W122" i="27" s="1"/>
  <c r="X98" i="27"/>
  <c r="X122" i="27" s="1"/>
  <c r="Y98" i="27"/>
  <c r="Y122" i="27" s="1"/>
  <c r="Z98" i="27"/>
  <c r="Z122" i="27" s="1"/>
  <c r="AA98" i="27"/>
  <c r="AA122" i="27" s="1"/>
  <c r="AB98" i="27"/>
  <c r="AB122" i="27" s="1"/>
  <c r="AC98" i="27"/>
  <c r="AC122" i="27" s="1"/>
  <c r="AD98" i="27"/>
  <c r="AD122" i="27" s="1"/>
  <c r="AE98" i="27"/>
  <c r="AE122" i="27" s="1"/>
  <c r="AF98" i="27"/>
  <c r="AF122" i="27" s="1"/>
  <c r="AG98" i="27"/>
  <c r="AG122" i="27" s="1"/>
  <c r="AH98" i="27"/>
  <c r="AH122" i="27" s="1"/>
  <c r="AI98" i="27"/>
  <c r="AI122" i="27" s="1"/>
  <c r="AJ98" i="27"/>
  <c r="AJ122" i="27" s="1"/>
  <c r="AK98" i="27"/>
  <c r="AK122" i="27" s="1"/>
  <c r="AL98" i="27"/>
  <c r="AL122" i="27" s="1"/>
  <c r="AM98" i="27"/>
  <c r="AM122" i="27" s="1"/>
  <c r="AN98" i="27"/>
  <c r="AN122" i="27" s="1"/>
  <c r="AO98" i="27"/>
  <c r="AO122" i="27" s="1"/>
  <c r="AP98" i="27"/>
  <c r="AP122" i="27" s="1"/>
  <c r="AQ98" i="27"/>
  <c r="AQ122" i="27" s="1"/>
  <c r="AR98" i="27"/>
  <c r="AR122" i="27" s="1"/>
  <c r="AS98" i="27"/>
  <c r="AS122" i="27" s="1"/>
  <c r="AT98" i="27"/>
  <c r="AT122" i="27" s="1"/>
  <c r="AU98" i="27"/>
  <c r="AU122" i="27" s="1"/>
  <c r="AV98" i="27"/>
  <c r="AV122" i="27" s="1"/>
  <c r="AW98" i="27"/>
  <c r="AW122" i="27" s="1"/>
  <c r="AX98" i="27"/>
  <c r="AX122" i="27" s="1"/>
  <c r="AY98" i="27"/>
  <c r="AY122" i="27" s="1"/>
  <c r="AZ98" i="27"/>
  <c r="AZ122" i="27" s="1"/>
  <c r="BA98" i="27"/>
  <c r="BA122" i="27" s="1"/>
  <c r="BB98" i="27"/>
  <c r="BB122" i="27" s="1"/>
  <c r="BC98" i="27"/>
  <c r="BC122" i="27" s="1"/>
  <c r="BD98" i="27"/>
  <c r="BD122" i="27" s="1"/>
  <c r="BE98" i="27"/>
  <c r="BE122" i="27" s="1"/>
  <c r="BF98" i="27"/>
  <c r="BF122" i="27" s="1"/>
  <c r="BG98" i="27"/>
  <c r="BG122" i="27" s="1"/>
  <c r="BH98" i="27"/>
  <c r="BH122" i="27" s="1"/>
  <c r="C98" i="27"/>
  <c r="C122" i="27" s="1"/>
  <c r="BH5" i="27"/>
  <c r="BG5" i="27"/>
  <c r="BG194" i="27" s="1"/>
  <c r="BH7" i="20"/>
  <c r="BH31" i="20" s="1"/>
  <c r="BH40" i="20" s="1"/>
  <c r="BG7" i="20"/>
  <c r="BH7" i="27" l="1"/>
  <c r="BH194" i="27"/>
  <c r="BG163" i="27"/>
  <c r="BG261" i="27" s="1"/>
  <c r="BG7" i="27"/>
  <c r="BH130" i="27"/>
  <c r="BH163" i="27"/>
  <c r="BG35" i="27"/>
  <c r="BG66" i="27" s="1"/>
  <c r="BG130" i="27"/>
  <c r="BH96" i="27"/>
  <c r="BH97" i="27" s="1"/>
  <c r="BG96" i="27"/>
  <c r="BG97" i="27" s="1"/>
  <c r="BH35" i="27"/>
  <c r="BH66" i="27" s="1"/>
  <c r="BG226" i="27" l="1"/>
  <c r="BG165" i="27"/>
  <c r="BH226" i="27"/>
  <c r="BH165" i="27"/>
  <c r="BH261" i="27"/>
  <c r="BG103" i="9"/>
  <c r="BH103" i="9"/>
  <c r="BG83" i="9"/>
  <c r="BH83" i="9"/>
  <c r="BG42" i="9"/>
  <c r="BH42" i="9"/>
  <c r="BG7" i="9" l="1"/>
  <c r="O33" i="19" l="1"/>
  <c r="BF5" i="13"/>
  <c r="BF5" i="39"/>
  <c r="BF7" i="39" s="1"/>
  <c r="BF5" i="32"/>
  <c r="BF7" i="32" s="1"/>
  <c r="BF32" i="32" s="1"/>
  <c r="BF31" i="13" l="1"/>
  <c r="BF59" i="13"/>
  <c r="BF7" i="13"/>
  <c r="BF5" i="9"/>
  <c r="BF83" i="9" s="1"/>
  <c r="BF7" i="9" l="1"/>
  <c r="BF103" i="9"/>
  <c r="BF42" i="9"/>
  <c r="BF5" i="27"/>
  <c r="CE7" i="20"/>
  <c r="BF7" i="20"/>
  <c r="BF7" i="27" l="1"/>
  <c r="BF194" i="27"/>
  <c r="BF96" i="27"/>
  <c r="BF97" i="27" s="1"/>
  <c r="BF130" i="27"/>
  <c r="BF35" i="27"/>
  <c r="BF66" i="27" s="1"/>
  <c r="AX94" i="9" l="1"/>
  <c r="AX99" i="9" s="1"/>
  <c r="AX100" i="9" s="1"/>
  <c r="BB89" i="9" l="1"/>
  <c r="BB88" i="9"/>
  <c r="BB87" i="9"/>
  <c r="BB86" i="9"/>
  <c r="BB85" i="9"/>
  <c r="BB84" i="9"/>
  <c r="BB61" i="9"/>
  <c r="BB48" i="9"/>
  <c r="AB11" i="41" s="1"/>
  <c r="AC11" i="41" s="1"/>
  <c r="BB47" i="9"/>
  <c r="AB10" i="41" s="1"/>
  <c r="AC10" i="41" s="1"/>
  <c r="BB46" i="9"/>
  <c r="AB9" i="41" s="1"/>
  <c r="AC9" i="41" s="1"/>
  <c r="BB45" i="9"/>
  <c r="AB8" i="41" s="1"/>
  <c r="AC8" i="41" s="1"/>
  <c r="BB44" i="9"/>
  <c r="AB7" i="41" s="1"/>
  <c r="AC7" i="41" s="1"/>
  <c r="BB43" i="9"/>
  <c r="BC65" i="9"/>
  <c r="AE28" i="41" s="1"/>
  <c r="AF28" i="41" s="1"/>
  <c r="BC63" i="9"/>
  <c r="AE26" i="41" s="1"/>
  <c r="AF26" i="41" s="1"/>
  <c r="BC55" i="9"/>
  <c r="AE18" i="41" s="1"/>
  <c r="AF18" i="41" s="1"/>
  <c r="BC54" i="9"/>
  <c r="AE17" i="41" s="1"/>
  <c r="AF17" i="41" s="1"/>
  <c r="BC48" i="9"/>
  <c r="AE11" i="41" s="1"/>
  <c r="AF11" i="41" s="1"/>
  <c r="BC47" i="9"/>
  <c r="AE10" i="41" s="1"/>
  <c r="AF10" i="41" s="1"/>
  <c r="BC46" i="9"/>
  <c r="AE9" i="41" s="1"/>
  <c r="AF9" i="41" s="1"/>
  <c r="BC45" i="9"/>
  <c r="AE8" i="41" s="1"/>
  <c r="AF8" i="41" s="1"/>
  <c r="BC44" i="9"/>
  <c r="AE7" i="41" s="1"/>
  <c r="AF7" i="41" s="1"/>
  <c r="BC43" i="9"/>
  <c r="BD65" i="9"/>
  <c r="AH28" i="41" s="1"/>
  <c r="AI28" i="41" s="1"/>
  <c r="BD63" i="9"/>
  <c r="AH26" i="41" s="1"/>
  <c r="AI26" i="41" s="1"/>
  <c r="BD55" i="9"/>
  <c r="AH18" i="41" s="1"/>
  <c r="AI18" i="41" s="1"/>
  <c r="BD54" i="9"/>
  <c r="AH17" i="41" s="1"/>
  <c r="AI17" i="41" s="1"/>
  <c r="BD48" i="9"/>
  <c r="AH11" i="41" s="1"/>
  <c r="AI11" i="41" s="1"/>
  <c r="BD47" i="9"/>
  <c r="AH10" i="41" s="1"/>
  <c r="AI10" i="41" s="1"/>
  <c r="BD46" i="9"/>
  <c r="AH9" i="41" s="1"/>
  <c r="AI9" i="41" s="1"/>
  <c r="BD45" i="9"/>
  <c r="AH8" i="41" s="1"/>
  <c r="AI8" i="41" s="1"/>
  <c r="BD44" i="9"/>
  <c r="AH7" i="41" s="1"/>
  <c r="AI7" i="41" s="1"/>
  <c r="BD43" i="9"/>
  <c r="BE55" i="9"/>
  <c r="AK18" i="41" s="1"/>
  <c r="AL18" i="41" s="1"/>
  <c r="BE54" i="9"/>
  <c r="AK17" i="41" s="1"/>
  <c r="AL17" i="41" s="1"/>
  <c r="BE63" i="9"/>
  <c r="AK26" i="41" s="1"/>
  <c r="AL26" i="41" s="1"/>
  <c r="BE48" i="9"/>
  <c r="AK11" i="41" s="1"/>
  <c r="AL11" i="41" s="1"/>
  <c r="BE47" i="9"/>
  <c r="AK10" i="41" s="1"/>
  <c r="AL10" i="41" s="1"/>
  <c r="BE46" i="9"/>
  <c r="AK9" i="41" s="1"/>
  <c r="AL9" i="41" s="1"/>
  <c r="BE45" i="9"/>
  <c r="AK8" i="41" s="1"/>
  <c r="AL8" i="41" s="1"/>
  <c r="BE44" i="9"/>
  <c r="AK7" i="41" s="1"/>
  <c r="AL7" i="41" s="1"/>
  <c r="BE43" i="9"/>
  <c r="BA63" i="9"/>
  <c r="Y26" i="41" s="1"/>
  <c r="Z26" i="41" s="1"/>
  <c r="BA61" i="9"/>
  <c r="BA55" i="9"/>
  <c r="Y18" i="41" s="1"/>
  <c r="Z18" i="41" s="1"/>
  <c r="BA48" i="9"/>
  <c r="Y11" i="41" s="1"/>
  <c r="Z11" i="41" s="1"/>
  <c r="BA47" i="9"/>
  <c r="Y10" i="41" s="1"/>
  <c r="Z10" i="41" s="1"/>
  <c r="BA46" i="9"/>
  <c r="Y9" i="41" s="1"/>
  <c r="Z9" i="41" s="1"/>
  <c r="BA45" i="9"/>
  <c r="Y8" i="41" s="1"/>
  <c r="Z8" i="41" s="1"/>
  <c r="BA44" i="9"/>
  <c r="Y7" i="41" s="1"/>
  <c r="Z7" i="41" s="1"/>
  <c r="BA43" i="9"/>
  <c r="AZ61" i="9"/>
  <c r="AZ55" i="9"/>
  <c r="V18" i="41" s="1"/>
  <c r="W18" i="41" s="1"/>
  <c r="AZ54" i="9"/>
  <c r="V17" i="41" s="1"/>
  <c r="W17" i="41" s="1"/>
  <c r="AZ48" i="9"/>
  <c r="V11" i="41" s="1"/>
  <c r="W11" i="41" s="1"/>
  <c r="AZ47" i="9"/>
  <c r="V10" i="41" s="1"/>
  <c r="W10" i="41" s="1"/>
  <c r="AZ46" i="9"/>
  <c r="V9" i="41" s="1"/>
  <c r="W9" i="41" s="1"/>
  <c r="AZ45" i="9"/>
  <c r="V8" i="41" s="1"/>
  <c r="W8" i="41" s="1"/>
  <c r="AZ44" i="9"/>
  <c r="V7" i="41" s="1"/>
  <c r="W7" i="41" s="1"/>
  <c r="AZ43" i="9"/>
  <c r="AY65" i="9"/>
  <c r="S28" i="41" s="1"/>
  <c r="T28" i="41" s="1"/>
  <c r="AY63" i="9"/>
  <c r="S26" i="41" s="1"/>
  <c r="T26" i="41" s="1"/>
  <c r="AY61" i="9"/>
  <c r="AY55" i="9"/>
  <c r="S18" i="41" s="1"/>
  <c r="T18" i="41" s="1"/>
  <c r="AY54" i="9"/>
  <c r="S17" i="41" s="1"/>
  <c r="T17" i="41" s="1"/>
  <c r="AY48" i="9"/>
  <c r="S11" i="41" s="1"/>
  <c r="T11" i="41" s="1"/>
  <c r="AY47" i="9"/>
  <c r="S10" i="41" s="1"/>
  <c r="T10" i="41" s="1"/>
  <c r="AY46" i="9"/>
  <c r="S9" i="41" s="1"/>
  <c r="T9" i="41" s="1"/>
  <c r="AY45" i="9"/>
  <c r="S8" i="41" s="1"/>
  <c r="T8" i="41" s="1"/>
  <c r="AY44" i="9"/>
  <c r="S7" i="41" s="1"/>
  <c r="T7" i="41" s="1"/>
  <c r="AY43" i="9"/>
  <c r="AX70" i="9"/>
  <c r="AW70" i="9"/>
  <c r="AX66" i="9"/>
  <c r="AW66" i="9"/>
  <c r="AX65" i="9"/>
  <c r="AW65" i="9"/>
  <c r="AX64" i="9"/>
  <c r="AW64" i="9"/>
  <c r="AX63" i="9"/>
  <c r="AW63" i="9"/>
  <c r="AW61" i="9"/>
  <c r="AX59" i="9"/>
  <c r="AW59" i="9"/>
  <c r="AX58" i="9"/>
  <c r="AW58" i="9"/>
  <c r="AW57" i="9"/>
  <c r="AX55" i="9"/>
  <c r="AW55" i="9"/>
  <c r="AX54" i="9"/>
  <c r="AW54" i="9"/>
  <c r="AX48" i="9"/>
  <c r="AX47" i="9"/>
  <c r="AW47" i="9"/>
  <c r="AX46" i="9"/>
  <c r="AW46" i="9"/>
  <c r="AX45" i="9"/>
  <c r="AW45" i="9"/>
  <c r="AX44" i="9"/>
  <c r="AW44" i="9"/>
  <c r="AX43" i="9"/>
  <c r="AW43" i="9"/>
  <c r="AX50" i="9" l="1"/>
  <c r="BB90" i="9"/>
  <c r="BB93" i="9" s="1"/>
  <c r="BB99" i="9" s="1"/>
  <c r="BB100" i="9" s="1"/>
  <c r="P6" i="41"/>
  <c r="Q6" i="41" s="1"/>
  <c r="M6" i="41"/>
  <c r="N6" i="41" s="1"/>
  <c r="AW50" i="9"/>
  <c r="L36" i="41" s="1"/>
  <c r="P10" i="41"/>
  <c r="Q10" i="41" s="1"/>
  <c r="M10" i="41"/>
  <c r="N10" i="41" s="1"/>
  <c r="P21" i="41"/>
  <c r="Q21" i="41" s="1"/>
  <c r="M21" i="41"/>
  <c r="N21" i="41" s="1"/>
  <c r="S24" i="41"/>
  <c r="T24" i="41" s="1"/>
  <c r="AB24" i="41"/>
  <c r="AC24" i="41" s="1"/>
  <c r="P20" i="41"/>
  <c r="Q20" i="41" s="1"/>
  <c r="M20" i="41"/>
  <c r="N20" i="41" s="1"/>
  <c r="S6" i="41"/>
  <c r="T6" i="41" s="1"/>
  <c r="AY50" i="9"/>
  <c r="R36" i="41" s="1"/>
  <c r="P7" i="41"/>
  <c r="Q7" i="41" s="1"/>
  <c r="M7" i="41"/>
  <c r="N7" i="41" s="1"/>
  <c r="P22" i="41"/>
  <c r="Q22" i="41" s="1"/>
  <c r="M22" i="41"/>
  <c r="N22" i="41" s="1"/>
  <c r="AB6" i="41"/>
  <c r="AC6" i="41" s="1"/>
  <c r="BB50" i="9"/>
  <c r="AA36" i="41" s="1"/>
  <c r="P27" i="41"/>
  <c r="Q27" i="41" s="1"/>
  <c r="M27" i="41"/>
  <c r="N27" i="41" s="1"/>
  <c r="AE6" i="41"/>
  <c r="AF6" i="41" s="1"/>
  <c r="BC50" i="9"/>
  <c r="AD36" i="41" s="1"/>
  <c r="P28" i="41"/>
  <c r="Q28" i="41" s="1"/>
  <c r="M28" i="41"/>
  <c r="N28" i="41" s="1"/>
  <c r="P17" i="41"/>
  <c r="Q17" i="41" s="1"/>
  <c r="M17" i="41"/>
  <c r="N17" i="41" s="1"/>
  <c r="V6" i="41"/>
  <c r="W6" i="41" s="1"/>
  <c r="AZ50" i="9"/>
  <c r="U36" i="41" s="1"/>
  <c r="V24" i="41"/>
  <c r="W24" i="41" s="1"/>
  <c r="Y24" i="41"/>
  <c r="Z24" i="41" s="1"/>
  <c r="P8" i="41"/>
  <c r="Q8" i="41" s="1"/>
  <c r="M8" i="41"/>
  <c r="N8" i="41" s="1"/>
  <c r="P24" i="41"/>
  <c r="Q24" i="41" s="1"/>
  <c r="M24" i="41"/>
  <c r="N24" i="41" s="1"/>
  <c r="M29" i="41"/>
  <c r="N29" i="41" s="1"/>
  <c r="P29" i="41"/>
  <c r="Q29" i="41" s="1"/>
  <c r="Y6" i="41"/>
  <c r="Z6" i="41" s="1"/>
  <c r="BA50" i="9"/>
  <c r="X36" i="41" s="1"/>
  <c r="AK6" i="41"/>
  <c r="AL6" i="41" s="1"/>
  <c r="BE50" i="9"/>
  <c r="AJ36" i="41" s="1"/>
  <c r="P18" i="41"/>
  <c r="Q18" i="41" s="1"/>
  <c r="M18" i="41"/>
  <c r="N18" i="41" s="1"/>
  <c r="P9" i="41"/>
  <c r="Q9" i="41" s="1"/>
  <c r="M9" i="41"/>
  <c r="N9" i="41" s="1"/>
  <c r="P26" i="41"/>
  <c r="Q26" i="41" s="1"/>
  <c r="M26" i="41"/>
  <c r="N26" i="41" s="1"/>
  <c r="M31" i="41"/>
  <c r="N31" i="41" s="1"/>
  <c r="P31" i="41"/>
  <c r="Q31" i="41" s="1"/>
  <c r="AH6" i="41"/>
  <c r="AI6" i="41" s="1"/>
  <c r="BD50" i="9"/>
  <c r="AG36" i="41" s="1"/>
  <c r="BE5" i="9"/>
  <c r="AI36" i="41" l="1"/>
  <c r="AG38" i="41"/>
  <c r="AC36" i="41"/>
  <c r="AA38" i="41"/>
  <c r="L38" i="41"/>
  <c r="N36" i="41"/>
  <c r="U38" i="41"/>
  <c r="W36" i="41"/>
  <c r="AL36" i="41"/>
  <c r="AJ38" i="41"/>
  <c r="T36" i="41"/>
  <c r="R38" i="41"/>
  <c r="AF36" i="41"/>
  <c r="AD38" i="41"/>
  <c r="X38" i="41"/>
  <c r="Z36" i="41"/>
  <c r="AX53" i="9"/>
  <c r="AX60" i="9" s="1"/>
  <c r="AX62" i="9" s="1"/>
  <c r="AX71" i="9" s="1"/>
  <c r="AX72" i="9" s="1"/>
  <c r="O36" i="41"/>
  <c r="V13" i="41"/>
  <c r="W13" i="41" s="1"/>
  <c r="AZ53" i="9"/>
  <c r="S13" i="41"/>
  <c r="T13" i="41" s="1"/>
  <c r="AY53" i="9"/>
  <c r="AK13" i="41"/>
  <c r="AL13" i="41" s="1"/>
  <c r="BE53" i="9"/>
  <c r="AB13" i="41"/>
  <c r="AC13" i="41" s="1"/>
  <c r="BB53" i="9"/>
  <c r="Y13" i="41"/>
  <c r="Z13" i="41" s="1"/>
  <c r="BA53" i="9"/>
  <c r="M13" i="41"/>
  <c r="N13" i="41" s="1"/>
  <c r="P13" i="41"/>
  <c r="Q13" i="41" s="1"/>
  <c r="AW53" i="9"/>
  <c r="AH13" i="41"/>
  <c r="AI13" i="41" s="1"/>
  <c r="BD53" i="9"/>
  <c r="AE13" i="41"/>
  <c r="AF13" i="41" s="1"/>
  <c r="BC53" i="9"/>
  <c r="BE83" i="9"/>
  <c r="BE103" i="9"/>
  <c r="BE7" i="9"/>
  <c r="BE42" i="9"/>
  <c r="AX73" i="9" l="1"/>
  <c r="AX74" i="9" s="1"/>
  <c r="X40" i="41"/>
  <c r="Z38" i="41"/>
  <c r="U40" i="41"/>
  <c r="W38" i="41"/>
  <c r="AD40" i="41"/>
  <c r="AF38" i="41"/>
  <c r="L40" i="41"/>
  <c r="N38" i="41"/>
  <c r="R40" i="41"/>
  <c r="T38" i="41"/>
  <c r="AA40" i="41"/>
  <c r="AC38" i="41"/>
  <c r="O38" i="41"/>
  <c r="Q36" i="41"/>
  <c r="AJ40" i="41"/>
  <c r="AL38" i="41"/>
  <c r="AG40" i="41"/>
  <c r="AI38" i="41"/>
  <c r="P16" i="41"/>
  <c r="Q16" i="41" s="1"/>
  <c r="M16" i="41"/>
  <c r="N16" i="41" s="1"/>
  <c r="AW60" i="9"/>
  <c r="S16" i="41"/>
  <c r="T16" i="41" s="1"/>
  <c r="AY60" i="9"/>
  <c r="AE16" i="41"/>
  <c r="AF16" i="41" s="1"/>
  <c r="BC60" i="9"/>
  <c r="AK16" i="41"/>
  <c r="AL16" i="41" s="1"/>
  <c r="BE60" i="9"/>
  <c r="V16" i="41"/>
  <c r="W16" i="41" s="1"/>
  <c r="AZ60" i="9"/>
  <c r="AB16" i="41"/>
  <c r="AC16" i="41" s="1"/>
  <c r="BB60" i="9"/>
  <c r="Y16" i="41"/>
  <c r="Z16" i="41" s="1"/>
  <c r="BA60" i="9"/>
  <c r="AH16" i="41"/>
  <c r="AI16" i="41" s="1"/>
  <c r="BD60" i="9"/>
  <c r="BE5" i="39"/>
  <c r="BE7" i="39" s="1"/>
  <c r="O40" i="41" l="1"/>
  <c r="Q38" i="41"/>
  <c r="AF40" i="41"/>
  <c r="AF45" i="41" s="1"/>
  <c r="AF50" i="41" s="1"/>
  <c r="AF52" i="41" s="1"/>
  <c r="AD45" i="41"/>
  <c r="AD50" i="41" s="1"/>
  <c r="AD52" i="41" s="1"/>
  <c r="AL40" i="41"/>
  <c r="AL45" i="41" s="1"/>
  <c r="AL50" i="41" s="1"/>
  <c r="AL52" i="41" s="1"/>
  <c r="AJ45" i="41"/>
  <c r="AJ50" i="41" s="1"/>
  <c r="AJ52" i="41" s="1"/>
  <c r="AC40" i="41"/>
  <c r="AC45" i="41" s="1"/>
  <c r="AC50" i="41" s="1"/>
  <c r="AC52" i="41" s="1"/>
  <c r="AA45" i="41"/>
  <c r="AA50" i="41" s="1"/>
  <c r="AA52" i="41" s="1"/>
  <c r="W40" i="41"/>
  <c r="W45" i="41" s="1"/>
  <c r="W50" i="41" s="1"/>
  <c r="W52" i="41" s="1"/>
  <c r="U45" i="41"/>
  <c r="U50" i="41" s="1"/>
  <c r="U52" i="41" s="1"/>
  <c r="N40" i="41"/>
  <c r="N45" i="41" s="1"/>
  <c r="N50" i="41" s="1"/>
  <c r="N52" i="41" s="1"/>
  <c r="L45" i="41"/>
  <c r="L50" i="41" s="1"/>
  <c r="L52" i="41" s="1"/>
  <c r="AI40" i="41"/>
  <c r="AI45" i="41" s="1"/>
  <c r="AI50" i="41" s="1"/>
  <c r="AI52" i="41" s="1"/>
  <c r="AG45" i="41"/>
  <c r="AG50" i="41" s="1"/>
  <c r="AG52" i="41" s="1"/>
  <c r="T40" i="41"/>
  <c r="T45" i="41" s="1"/>
  <c r="T50" i="41" s="1"/>
  <c r="T52" i="41" s="1"/>
  <c r="R45" i="41"/>
  <c r="R50" i="41" s="1"/>
  <c r="R52" i="41" s="1"/>
  <c r="Z40" i="41"/>
  <c r="Z45" i="41" s="1"/>
  <c r="Z50" i="41" s="1"/>
  <c r="Z52" i="41" s="1"/>
  <c r="X45" i="41"/>
  <c r="X50" i="41" s="1"/>
  <c r="X52" i="41" s="1"/>
  <c r="Y23" i="41"/>
  <c r="Z23" i="41" s="1"/>
  <c r="BA62" i="9"/>
  <c r="AE23" i="41"/>
  <c r="AF23" i="41" s="1"/>
  <c r="BC62" i="9"/>
  <c r="S23" i="41"/>
  <c r="T23" i="41" s="1"/>
  <c r="AY62" i="9"/>
  <c r="AB23" i="41"/>
  <c r="AC23" i="41" s="1"/>
  <c r="BB62" i="9"/>
  <c r="V23" i="41"/>
  <c r="W23" i="41" s="1"/>
  <c r="AZ62" i="9"/>
  <c r="P23" i="41"/>
  <c r="Q23" i="41" s="1"/>
  <c r="M23" i="41"/>
  <c r="N23" i="41" s="1"/>
  <c r="AW62" i="9"/>
  <c r="AH23" i="41"/>
  <c r="AI23" i="41" s="1"/>
  <c r="BD62" i="9"/>
  <c r="AK23" i="41"/>
  <c r="AL23" i="41" s="1"/>
  <c r="BE62" i="9"/>
  <c r="BC90" i="19"/>
  <c r="BC93" i="19" s="1"/>
  <c r="BE5" i="19"/>
  <c r="BE66" i="13"/>
  <c r="BD66" i="13"/>
  <c r="BC66" i="13"/>
  <c r="BB66" i="13"/>
  <c r="BA66" i="13"/>
  <c r="AZ66" i="13"/>
  <c r="AY66" i="13"/>
  <c r="BE65" i="13"/>
  <c r="BD65" i="13"/>
  <c r="BC65" i="13"/>
  <c r="BB65" i="13"/>
  <c r="BA65" i="13"/>
  <c r="AZ65" i="13"/>
  <c r="AY65" i="13"/>
  <c r="BE5" i="13"/>
  <c r="BE31" i="13" s="1"/>
  <c r="BE5" i="32"/>
  <c r="BE7" i="32" s="1"/>
  <c r="BE32" i="32" s="1"/>
  <c r="BE5" i="27"/>
  <c r="BE7" i="20"/>
  <c r="BE7" i="27" l="1"/>
  <c r="BE194" i="27"/>
  <c r="Q40" i="41"/>
  <c r="Q45" i="41" s="1"/>
  <c r="Q50" i="41" s="1"/>
  <c r="Q52" i="41" s="1"/>
  <c r="O45" i="41"/>
  <c r="O50" i="41" s="1"/>
  <c r="O52" i="41" s="1"/>
  <c r="AB25" i="41"/>
  <c r="AC25" i="41" s="1"/>
  <c r="BB71" i="9"/>
  <c r="AH25" i="41"/>
  <c r="AI25" i="41" s="1"/>
  <c r="BD71" i="9"/>
  <c r="S25" i="41"/>
  <c r="T25" i="41" s="1"/>
  <c r="AY71" i="9"/>
  <c r="P25" i="41"/>
  <c r="Q25" i="41" s="1"/>
  <c r="M25" i="41"/>
  <c r="N25" i="41" s="1"/>
  <c r="AW71" i="9"/>
  <c r="AE25" i="41"/>
  <c r="AF25" i="41" s="1"/>
  <c r="BC71" i="9"/>
  <c r="V25" i="41"/>
  <c r="W25" i="41" s="1"/>
  <c r="AZ71" i="9"/>
  <c r="Y25" i="41"/>
  <c r="Z25" i="41" s="1"/>
  <c r="BA71" i="9"/>
  <c r="AK25" i="41"/>
  <c r="AL25" i="41" s="1"/>
  <c r="BE71" i="9"/>
  <c r="BE96" i="27"/>
  <c r="BE97" i="27" s="1"/>
  <c r="BE130" i="27"/>
  <c r="BE35" i="27"/>
  <c r="BE66" i="27" s="1"/>
  <c r="BE7" i="13"/>
  <c r="BE59" i="13"/>
  <c r="BE7" i="19"/>
  <c r="BE86" i="19"/>
  <c r="BE46" i="19"/>
  <c r="Y32" i="41" l="1"/>
  <c r="Z32" i="41" s="1"/>
  <c r="BA72" i="9"/>
  <c r="BA73" i="9"/>
  <c r="BA74" i="9" s="1"/>
  <c r="S32" i="41"/>
  <c r="T32" i="41" s="1"/>
  <c r="AY72" i="9"/>
  <c r="AY73" i="9"/>
  <c r="AY74" i="9" s="1"/>
  <c r="AH32" i="41"/>
  <c r="AI32" i="41" s="1"/>
  <c r="BD72" i="9"/>
  <c r="BD73" i="9"/>
  <c r="BD74" i="9" s="1"/>
  <c r="AE32" i="41"/>
  <c r="AF32" i="41" s="1"/>
  <c r="BC72" i="9"/>
  <c r="BC73" i="9"/>
  <c r="BC74" i="9" s="1"/>
  <c r="AB32" i="41"/>
  <c r="AC32" i="41" s="1"/>
  <c r="BB72" i="9"/>
  <c r="BB73" i="9"/>
  <c r="BB74" i="9" s="1"/>
  <c r="V32" i="41"/>
  <c r="W32" i="41" s="1"/>
  <c r="AZ72" i="9"/>
  <c r="AZ73" i="9"/>
  <c r="AZ74" i="9" s="1"/>
  <c r="AK32" i="41"/>
  <c r="AL32" i="41" s="1"/>
  <c r="BE73" i="9"/>
  <c r="BE74" i="9" s="1"/>
  <c r="BE72" i="9"/>
  <c r="M32" i="41"/>
  <c r="N32" i="41" s="1"/>
  <c r="P32" i="41"/>
  <c r="Q32" i="41" s="1"/>
  <c r="AW72" i="9"/>
  <c r="AW73" i="9"/>
  <c r="AW74" i="9" s="1"/>
  <c r="BD5" i="39"/>
  <c r="BD7" i="39" s="1"/>
  <c r="BC5" i="39"/>
  <c r="BC7" i="39" s="1"/>
  <c r="BB5" i="39"/>
  <c r="BB7" i="39" s="1"/>
  <c r="BA5" i="39"/>
  <c r="BA7" i="39" s="1"/>
  <c r="AZ5" i="39"/>
  <c r="AZ7" i="39" s="1"/>
  <c r="AY5" i="39"/>
  <c r="AY7" i="39" s="1"/>
  <c r="AX5" i="39"/>
  <c r="AX7" i="39" s="1"/>
  <c r="AW5" i="39"/>
  <c r="AW7" i="39" s="1"/>
  <c r="AV5" i="39"/>
  <c r="AV7" i="39" s="1"/>
  <c r="AU5" i="39"/>
  <c r="AU7" i="39" s="1"/>
  <c r="AT5" i="39"/>
  <c r="AT7" i="39" s="1"/>
  <c r="AS5" i="39"/>
  <c r="AS7" i="39" s="1"/>
  <c r="AR5" i="39"/>
  <c r="AR7" i="39" s="1"/>
  <c r="AQ5" i="39"/>
  <c r="AQ7" i="39" s="1"/>
  <c r="AP5" i="39"/>
  <c r="AP7" i="39" s="1"/>
  <c r="AO5" i="39"/>
  <c r="AO7" i="39" s="1"/>
  <c r="AN5" i="39"/>
  <c r="AN7" i="39" s="1"/>
  <c r="AM5" i="39"/>
  <c r="AM7" i="39" s="1"/>
  <c r="AL5" i="39"/>
  <c r="AL7" i="39" s="1"/>
  <c r="AK5" i="39"/>
  <c r="AK7" i="39" s="1"/>
  <c r="AJ5" i="39"/>
  <c r="AJ7" i="39" s="1"/>
  <c r="AI5" i="39"/>
  <c r="AI7" i="39" s="1"/>
  <c r="AH5" i="39"/>
  <c r="AH7" i="39" s="1"/>
  <c r="AG5" i="39"/>
  <c r="AG7" i="39" s="1"/>
  <c r="AF5" i="39"/>
  <c r="AF7" i="39" s="1"/>
  <c r="AE5" i="39"/>
  <c r="AE7" i="39" s="1"/>
  <c r="AD5" i="39"/>
  <c r="AD7" i="39" s="1"/>
  <c r="AC5" i="39"/>
  <c r="AC7" i="39" s="1"/>
  <c r="AB5" i="39"/>
  <c r="AB7" i="39" s="1"/>
  <c r="AA5" i="39"/>
  <c r="AA7" i="39" s="1"/>
  <c r="Z5" i="39"/>
  <c r="Z7" i="39" s="1"/>
  <c r="Y5" i="39"/>
  <c r="Y7" i="39" s="1"/>
  <c r="X5" i="39"/>
  <c r="X7" i="39" s="1"/>
  <c r="W5" i="39"/>
  <c r="W7" i="39" s="1"/>
  <c r="V5" i="39"/>
  <c r="V7" i="39" s="1"/>
  <c r="U5" i="39"/>
  <c r="U7" i="39" s="1"/>
  <c r="T5" i="39"/>
  <c r="T7" i="39" s="1"/>
  <c r="S5" i="39"/>
  <c r="S7" i="39" s="1"/>
  <c r="R5" i="39"/>
  <c r="R7" i="39" s="1"/>
  <c r="Q5" i="39"/>
  <c r="Q7" i="39" s="1"/>
  <c r="P5" i="39"/>
  <c r="P7" i="39" s="1"/>
  <c r="O5" i="39"/>
  <c r="O7" i="39" s="1"/>
  <c r="N5" i="39"/>
  <c r="N7" i="39" s="1"/>
  <c r="M5" i="39"/>
  <c r="M7" i="39" s="1"/>
  <c r="L5" i="39"/>
  <c r="L7" i="39" s="1"/>
  <c r="K5" i="39"/>
  <c r="K7" i="39" s="1"/>
  <c r="J5" i="39"/>
  <c r="J7" i="39" s="1"/>
  <c r="I5" i="39"/>
  <c r="I7" i="39" s="1"/>
  <c r="H5" i="39"/>
  <c r="H7" i="39" s="1"/>
  <c r="G5" i="39"/>
  <c r="G7" i="39" s="1"/>
  <c r="F5" i="39"/>
  <c r="F7" i="39" s="1"/>
  <c r="E5" i="39"/>
  <c r="E7" i="39" s="1"/>
  <c r="D5" i="39"/>
  <c r="D7" i="39" s="1"/>
  <c r="C5" i="39"/>
  <c r="C7" i="39" s="1"/>
  <c r="BD5" i="32"/>
  <c r="BD7" i="32" s="1"/>
  <c r="BD32" i="32" s="1"/>
  <c r="BC5" i="32"/>
  <c r="BC7" i="32" s="1"/>
  <c r="BC32" i="32" s="1"/>
  <c r="BB5" i="32"/>
  <c r="BB7" i="32" s="1"/>
  <c r="BB32" i="32" s="1"/>
  <c r="BA5" i="32"/>
  <c r="BA7" i="32" s="1"/>
  <c r="BA32" i="32" s="1"/>
  <c r="AZ5" i="32"/>
  <c r="AZ7" i="32" s="1"/>
  <c r="AZ32" i="32" s="1"/>
  <c r="AY5" i="32"/>
  <c r="AY7" i="32" s="1"/>
  <c r="AY32" i="32" s="1"/>
  <c r="AX5" i="32"/>
  <c r="AX7" i="32" s="1"/>
  <c r="AX32" i="32" s="1"/>
  <c r="AW5" i="32"/>
  <c r="AW7" i="32" s="1"/>
  <c r="AW32" i="32" s="1"/>
  <c r="AV5" i="32"/>
  <c r="AV7" i="32" s="1"/>
  <c r="AV32" i="32" s="1"/>
  <c r="AU5" i="32"/>
  <c r="AU7" i="32" s="1"/>
  <c r="AU32" i="32" s="1"/>
  <c r="AT5" i="32"/>
  <c r="AT7" i="32" s="1"/>
  <c r="AT32" i="32" s="1"/>
  <c r="AS5" i="32"/>
  <c r="AS7" i="32" s="1"/>
  <c r="AS32" i="32" s="1"/>
  <c r="AR5" i="32"/>
  <c r="AR7" i="32" s="1"/>
  <c r="AR32" i="32" s="1"/>
  <c r="AQ5" i="32"/>
  <c r="AQ7" i="32" s="1"/>
  <c r="AQ32" i="32" s="1"/>
  <c r="AP5" i="32"/>
  <c r="AP7" i="32" s="1"/>
  <c r="AP32" i="32" s="1"/>
  <c r="AO5" i="32"/>
  <c r="AO7" i="32" s="1"/>
  <c r="AO32" i="32" s="1"/>
  <c r="AN5" i="32"/>
  <c r="AN7" i="32" s="1"/>
  <c r="AN32" i="32" s="1"/>
  <c r="AM5" i="32"/>
  <c r="AM7" i="32" s="1"/>
  <c r="AM32" i="32" s="1"/>
  <c r="AL5" i="32"/>
  <c r="AL7" i="32" s="1"/>
  <c r="AL32" i="32" s="1"/>
  <c r="AK5" i="32"/>
  <c r="AK7" i="32" s="1"/>
  <c r="AK32" i="32" s="1"/>
  <c r="AJ5" i="32"/>
  <c r="AJ7" i="32" s="1"/>
  <c r="AJ32" i="32" s="1"/>
  <c r="AI5" i="32"/>
  <c r="AI7" i="32" s="1"/>
  <c r="AI32" i="32" s="1"/>
  <c r="AH5" i="32"/>
  <c r="AH7" i="32" s="1"/>
  <c r="AH32" i="32" s="1"/>
  <c r="AG5" i="32"/>
  <c r="AG7" i="32" s="1"/>
  <c r="AG32" i="32" s="1"/>
  <c r="AF5" i="32"/>
  <c r="AF7" i="32" s="1"/>
  <c r="AF32" i="32" s="1"/>
  <c r="AE5" i="32"/>
  <c r="AE7" i="32" s="1"/>
  <c r="AE32" i="32" s="1"/>
  <c r="AD5" i="32"/>
  <c r="AD7" i="32" s="1"/>
  <c r="AD32" i="32" s="1"/>
  <c r="AC5" i="32"/>
  <c r="AC7" i="32" s="1"/>
  <c r="AC32" i="32" s="1"/>
  <c r="AB5" i="32"/>
  <c r="AB7" i="32" s="1"/>
  <c r="AB32" i="32" s="1"/>
  <c r="AA5" i="32"/>
  <c r="AA7" i="32" s="1"/>
  <c r="AA32" i="32" s="1"/>
  <c r="Z5" i="32"/>
  <c r="Z7" i="32" s="1"/>
  <c r="Z32" i="32" s="1"/>
  <c r="Y5" i="32"/>
  <c r="Y7" i="32" s="1"/>
  <c r="Y32" i="32" s="1"/>
  <c r="X5" i="32"/>
  <c r="X7" i="32" s="1"/>
  <c r="X32" i="32" s="1"/>
  <c r="W5" i="32"/>
  <c r="W7" i="32" s="1"/>
  <c r="W32" i="32" s="1"/>
  <c r="V5" i="32"/>
  <c r="V7" i="32" s="1"/>
  <c r="V32" i="32" s="1"/>
  <c r="U5" i="32"/>
  <c r="U7" i="32" s="1"/>
  <c r="U32" i="32" s="1"/>
  <c r="T5" i="32"/>
  <c r="T7" i="32" s="1"/>
  <c r="T32" i="32" s="1"/>
  <c r="S5" i="32"/>
  <c r="S7" i="32" s="1"/>
  <c r="S32" i="32" s="1"/>
  <c r="R5" i="32"/>
  <c r="R7" i="32" s="1"/>
  <c r="R32" i="32" s="1"/>
  <c r="Q5" i="32"/>
  <c r="Q7" i="32" s="1"/>
  <c r="Q32" i="32" s="1"/>
  <c r="P5" i="32"/>
  <c r="P7" i="32" s="1"/>
  <c r="P32" i="32" s="1"/>
  <c r="O5" i="32"/>
  <c r="O7" i="32" s="1"/>
  <c r="O32" i="32" s="1"/>
  <c r="N5" i="32"/>
  <c r="N7" i="32" s="1"/>
  <c r="N32" i="32" s="1"/>
  <c r="M5" i="32"/>
  <c r="M7" i="32" s="1"/>
  <c r="M32" i="32" s="1"/>
  <c r="L5" i="32"/>
  <c r="L7" i="32" s="1"/>
  <c r="L32" i="32" s="1"/>
  <c r="K5" i="32"/>
  <c r="K7" i="32" s="1"/>
  <c r="K32" i="32" s="1"/>
  <c r="J5" i="32"/>
  <c r="J7" i="32" s="1"/>
  <c r="J32" i="32" s="1"/>
  <c r="I5" i="32"/>
  <c r="I7" i="32" s="1"/>
  <c r="I32" i="32" s="1"/>
  <c r="H5" i="32"/>
  <c r="H7" i="32" s="1"/>
  <c r="H32" i="32" s="1"/>
  <c r="G5" i="32"/>
  <c r="G7" i="32" s="1"/>
  <c r="G32" i="32" s="1"/>
  <c r="F5" i="32"/>
  <c r="F7" i="32" s="1"/>
  <c r="F32" i="32" s="1"/>
  <c r="E5" i="32"/>
  <c r="E7" i="32" s="1"/>
  <c r="E32" i="32" s="1"/>
  <c r="D5" i="32"/>
  <c r="D7" i="32" s="1"/>
  <c r="D32" i="32" s="1"/>
  <c r="C5" i="32"/>
  <c r="C7" i="32" s="1"/>
  <c r="C32" i="32" s="1"/>
  <c r="BD5" i="9"/>
  <c r="BD83" i="9" s="1"/>
  <c r="BC5" i="9"/>
  <c r="BC83" i="9" s="1"/>
  <c r="BB5" i="9"/>
  <c r="BB83" i="9" s="1"/>
  <c r="BA5" i="9"/>
  <c r="BA83" i="9" s="1"/>
  <c r="AZ5" i="9"/>
  <c r="AZ83" i="9" s="1"/>
  <c r="AY5" i="9"/>
  <c r="AY83" i="9" s="1"/>
  <c r="AX5" i="9"/>
  <c r="AX83" i="9" s="1"/>
  <c r="AW5" i="9"/>
  <c r="AV5" i="9"/>
  <c r="AU5" i="9"/>
  <c r="AT5" i="9"/>
  <c r="AS5" i="9"/>
  <c r="AR5" i="9"/>
  <c r="AQ5" i="9"/>
  <c r="AP5" i="9"/>
  <c r="AO5" i="9"/>
  <c r="AN5" i="9"/>
  <c r="AM5" i="9"/>
  <c r="AL5" i="9"/>
  <c r="AL83" i="9" s="1"/>
  <c r="AK5" i="9"/>
  <c r="AK83" i="9" s="1"/>
  <c r="AJ5" i="9"/>
  <c r="AJ83" i="9" s="1"/>
  <c r="AI5" i="9"/>
  <c r="AI83" i="9" s="1"/>
  <c r="AH5" i="9"/>
  <c r="AH83" i="9" s="1"/>
  <c r="AG5" i="9"/>
  <c r="AG83" i="9" s="1"/>
  <c r="AF5" i="9"/>
  <c r="AF83" i="9" s="1"/>
  <c r="AE5" i="9"/>
  <c r="AE83" i="9" s="1"/>
  <c r="AD5" i="9"/>
  <c r="AD83" i="9" s="1"/>
  <c r="AC5" i="9"/>
  <c r="AC83" i="9" s="1"/>
  <c r="AB5" i="9"/>
  <c r="AB83" i="9" s="1"/>
  <c r="AA5" i="9"/>
  <c r="AA83" i="9" s="1"/>
  <c r="Z5" i="9"/>
  <c r="Z83" i="9" s="1"/>
  <c r="Y5" i="9"/>
  <c r="Y83" i="9" s="1"/>
  <c r="X5" i="9"/>
  <c r="X83" i="9" s="1"/>
  <c r="W5" i="9"/>
  <c r="W83" i="9" s="1"/>
  <c r="V5" i="9"/>
  <c r="V83" i="9" s="1"/>
  <c r="U5" i="9"/>
  <c r="U83" i="9" s="1"/>
  <c r="T5" i="9"/>
  <c r="T83" i="9" s="1"/>
  <c r="S5" i="9"/>
  <c r="S83" i="9" s="1"/>
  <c r="R5" i="9"/>
  <c r="R83" i="9" s="1"/>
  <c r="Q5" i="9"/>
  <c r="Q83" i="9" s="1"/>
  <c r="P5" i="9"/>
  <c r="P83" i="9" s="1"/>
  <c r="O5" i="9"/>
  <c r="O83" i="9" s="1"/>
  <c r="N5" i="9"/>
  <c r="N83" i="9" s="1"/>
  <c r="M5" i="9"/>
  <c r="M83" i="9" s="1"/>
  <c r="L5" i="9"/>
  <c r="L83" i="9" s="1"/>
  <c r="K5" i="9"/>
  <c r="K83" i="9" s="1"/>
  <c r="J5" i="9"/>
  <c r="J83" i="9" s="1"/>
  <c r="I5" i="9"/>
  <c r="I83" i="9" s="1"/>
  <c r="H5" i="9"/>
  <c r="H83" i="9" s="1"/>
  <c r="G5" i="9"/>
  <c r="G83" i="9" s="1"/>
  <c r="F5" i="9"/>
  <c r="F83" i="9" s="1"/>
  <c r="E5" i="9"/>
  <c r="E83" i="9" s="1"/>
  <c r="D5" i="9"/>
  <c r="D83" i="9" s="1"/>
  <c r="C5" i="9"/>
  <c r="C83" i="9" s="1"/>
  <c r="BD5" i="27"/>
  <c r="BC5" i="27"/>
  <c r="BB5" i="27"/>
  <c r="BA5" i="27"/>
  <c r="AZ5" i="27"/>
  <c r="AY5" i="27"/>
  <c r="AX5" i="27"/>
  <c r="AW5" i="27"/>
  <c r="AW194" i="27" s="1"/>
  <c r="AV5" i="27"/>
  <c r="AV194" i="27" s="1"/>
  <c r="AU5" i="27"/>
  <c r="AU194" i="27" s="1"/>
  <c r="AT5" i="27"/>
  <c r="AT194" i="27" s="1"/>
  <c r="AS5" i="27"/>
  <c r="AS194" i="27" s="1"/>
  <c r="AR5" i="27"/>
  <c r="AR194" i="27" s="1"/>
  <c r="AQ5" i="27"/>
  <c r="AQ194" i="27" s="1"/>
  <c r="AP5" i="27"/>
  <c r="AP194" i="27" s="1"/>
  <c r="AO5" i="27"/>
  <c r="AO194" i="27" s="1"/>
  <c r="AN5" i="27"/>
  <c r="AN194" i="27" s="1"/>
  <c r="AM5" i="27"/>
  <c r="AM194" i="27" s="1"/>
  <c r="AL5" i="27"/>
  <c r="AL194" i="27" s="1"/>
  <c r="AK5" i="27"/>
  <c r="AK194" i="27" s="1"/>
  <c r="AJ5" i="27"/>
  <c r="AJ194" i="27" s="1"/>
  <c r="AI5" i="27"/>
  <c r="AI194" i="27" s="1"/>
  <c r="AH5" i="27"/>
  <c r="AH194" i="27" s="1"/>
  <c r="AG5" i="27"/>
  <c r="AG194" i="27" s="1"/>
  <c r="AF5" i="27"/>
  <c r="AF194" i="27" s="1"/>
  <c r="AE5" i="27"/>
  <c r="AE194" i="27" s="1"/>
  <c r="AD5" i="27"/>
  <c r="AD194" i="27" s="1"/>
  <c r="AC5" i="27"/>
  <c r="AC194" i="27" s="1"/>
  <c r="AB5" i="27"/>
  <c r="AB194" i="27" s="1"/>
  <c r="AA5" i="27"/>
  <c r="AA194" i="27" s="1"/>
  <c r="Z5" i="27"/>
  <c r="Z194" i="27" s="1"/>
  <c r="Y5" i="27"/>
  <c r="Y194" i="27" s="1"/>
  <c r="X5" i="27"/>
  <c r="X194" i="27" s="1"/>
  <c r="W5" i="27"/>
  <c r="W194" i="27" s="1"/>
  <c r="V5" i="27"/>
  <c r="V194" i="27" s="1"/>
  <c r="U5" i="27"/>
  <c r="U194" i="27" s="1"/>
  <c r="T5" i="27"/>
  <c r="T194" i="27" s="1"/>
  <c r="S5" i="27"/>
  <c r="S194" i="27" s="1"/>
  <c r="R5" i="27"/>
  <c r="R194" i="27" s="1"/>
  <c r="Q5" i="27"/>
  <c r="Q194" i="27" s="1"/>
  <c r="P5" i="27"/>
  <c r="P194" i="27" s="1"/>
  <c r="O5" i="27"/>
  <c r="O194" i="27" s="1"/>
  <c r="N5" i="27"/>
  <c r="N194" i="27" s="1"/>
  <c r="M5" i="27"/>
  <c r="M194" i="27" s="1"/>
  <c r="L5" i="27"/>
  <c r="L194" i="27" s="1"/>
  <c r="K5" i="27"/>
  <c r="K194" i="27" s="1"/>
  <c r="J5" i="27"/>
  <c r="J194" i="27" s="1"/>
  <c r="I5" i="27"/>
  <c r="I194" i="27" s="1"/>
  <c r="H5" i="27"/>
  <c r="H194" i="27" s="1"/>
  <c r="G5" i="27"/>
  <c r="G194" i="27" s="1"/>
  <c r="F5" i="27"/>
  <c r="F194" i="27" s="1"/>
  <c r="E5" i="27"/>
  <c r="E194" i="27" s="1"/>
  <c r="D5" i="27"/>
  <c r="D194" i="27" s="1"/>
  <c r="C5" i="27"/>
  <c r="C194" i="27" s="1"/>
  <c r="AY7" i="27" l="1"/>
  <c r="AY194" i="27"/>
  <c r="AZ7" i="27"/>
  <c r="AZ194" i="27"/>
  <c r="BA7" i="27"/>
  <c r="BA194" i="27"/>
  <c r="BB7" i="27"/>
  <c r="BB194" i="27"/>
  <c r="BC7" i="27"/>
  <c r="BC194" i="27"/>
  <c r="BD7" i="27"/>
  <c r="BD194" i="27"/>
  <c r="AX7" i="27"/>
  <c r="AX194" i="27"/>
  <c r="L130" i="27"/>
  <c r="L7" i="27"/>
  <c r="AJ130" i="27"/>
  <c r="AJ7" i="27"/>
  <c r="AT130" i="27"/>
  <c r="AT7" i="27"/>
  <c r="AC130" i="27"/>
  <c r="AC7" i="27"/>
  <c r="N130" i="27"/>
  <c r="N7" i="27"/>
  <c r="T130" i="27"/>
  <c r="T7" i="27"/>
  <c r="AS130" i="27"/>
  <c r="AS7" i="27"/>
  <c r="AL130" i="27"/>
  <c r="AL7" i="27"/>
  <c r="AE130" i="27"/>
  <c r="AE7" i="27"/>
  <c r="H130" i="27"/>
  <c r="H7" i="27"/>
  <c r="AN130" i="27"/>
  <c r="AN7" i="27"/>
  <c r="AV130" i="27"/>
  <c r="AV7" i="27"/>
  <c r="D130" i="27"/>
  <c r="D7" i="27"/>
  <c r="E130" i="27"/>
  <c r="E7" i="27"/>
  <c r="G130" i="27"/>
  <c r="G7" i="27"/>
  <c r="AM130" i="27"/>
  <c r="AM7" i="27"/>
  <c r="X130" i="27"/>
  <c r="X7" i="27"/>
  <c r="I130" i="27"/>
  <c r="I7" i="27"/>
  <c r="Q130" i="27"/>
  <c r="Q7" i="27"/>
  <c r="Y130" i="27"/>
  <c r="Y7" i="27"/>
  <c r="AG130" i="27"/>
  <c r="AG7" i="27"/>
  <c r="AO130" i="27"/>
  <c r="AO7" i="27"/>
  <c r="AW130" i="27"/>
  <c r="AW7" i="27"/>
  <c r="AB130" i="27"/>
  <c r="AB7" i="27"/>
  <c r="U130" i="27"/>
  <c r="U7" i="27"/>
  <c r="F130" i="27"/>
  <c r="F7" i="27"/>
  <c r="V130" i="27"/>
  <c r="V7" i="27"/>
  <c r="O130" i="27"/>
  <c r="O7" i="27"/>
  <c r="AU130" i="27"/>
  <c r="AU7" i="27"/>
  <c r="AF130" i="27"/>
  <c r="AF7" i="27"/>
  <c r="J130" i="27"/>
  <c r="J7" i="27"/>
  <c r="R130" i="27"/>
  <c r="R7" i="27"/>
  <c r="Z130" i="27"/>
  <c r="Z7" i="27"/>
  <c r="AH130" i="27"/>
  <c r="AH7" i="27"/>
  <c r="AP130" i="27"/>
  <c r="AP7" i="27"/>
  <c r="AR130" i="27"/>
  <c r="AR7" i="27"/>
  <c r="M130" i="27"/>
  <c r="M7" i="27"/>
  <c r="AK130" i="27"/>
  <c r="AK7" i="27"/>
  <c r="AD130" i="27"/>
  <c r="AD7" i="27"/>
  <c r="W130" i="27"/>
  <c r="W7" i="27"/>
  <c r="P130" i="27"/>
  <c r="P7" i="27"/>
  <c r="C130" i="27"/>
  <c r="C7" i="27"/>
  <c r="K130" i="27"/>
  <c r="K7" i="27"/>
  <c r="S130" i="27"/>
  <c r="S7" i="27"/>
  <c r="AA130" i="27"/>
  <c r="AA7" i="27"/>
  <c r="AI130" i="27"/>
  <c r="AI7" i="27"/>
  <c r="AQ130" i="27"/>
  <c r="AQ7" i="27"/>
  <c r="AS83" i="9"/>
  <c r="AS103" i="9"/>
  <c r="AT83" i="9"/>
  <c r="AT103" i="9"/>
  <c r="AM83" i="9"/>
  <c r="AM103" i="9"/>
  <c r="AU83" i="9"/>
  <c r="AU103" i="9"/>
  <c r="AN83" i="9"/>
  <c r="AN103" i="9"/>
  <c r="AV83" i="9"/>
  <c r="AV103" i="9"/>
  <c r="AO83" i="9"/>
  <c r="AO103" i="9"/>
  <c r="AW83" i="9"/>
  <c r="AW103" i="9"/>
  <c r="AP83" i="9"/>
  <c r="AP103" i="9"/>
  <c r="AR83" i="9"/>
  <c r="AR103" i="9"/>
  <c r="AQ83" i="9"/>
  <c r="AQ103" i="9"/>
  <c r="BC96" i="27"/>
  <c r="BC97" i="27" s="1"/>
  <c r="BC130" i="27"/>
  <c r="AX96" i="27"/>
  <c r="AX97" i="27" s="1"/>
  <c r="AX130" i="27"/>
  <c r="AY96" i="27"/>
  <c r="AY97" i="27" s="1"/>
  <c r="AY130" i="27"/>
  <c r="AZ96" i="27"/>
  <c r="AZ97" i="27" s="1"/>
  <c r="AZ130" i="27"/>
  <c r="BD96" i="27"/>
  <c r="BD97" i="27" s="1"/>
  <c r="BD130" i="27"/>
  <c r="BA96" i="27"/>
  <c r="BA97" i="27" s="1"/>
  <c r="BA130" i="27"/>
  <c r="BB96" i="27"/>
  <c r="BB97" i="27" s="1"/>
  <c r="BB130" i="27"/>
  <c r="W35" i="27"/>
  <c r="W66" i="27" s="1"/>
  <c r="W96" i="27"/>
  <c r="W97" i="27" s="1"/>
  <c r="AE35" i="27"/>
  <c r="AE66" i="27" s="1"/>
  <c r="AE96" i="27"/>
  <c r="AE97" i="27" s="1"/>
  <c r="AM35" i="27"/>
  <c r="AM66" i="27" s="1"/>
  <c r="AM96" i="27"/>
  <c r="AM97" i="27" s="1"/>
  <c r="AU35" i="27"/>
  <c r="AU66" i="27" s="1"/>
  <c r="AU96" i="27"/>
  <c r="AU97" i="27" s="1"/>
  <c r="D35" i="27"/>
  <c r="D66" i="27" s="1"/>
  <c r="D96" i="27"/>
  <c r="D97" i="27" s="1"/>
  <c r="T35" i="27"/>
  <c r="T66" i="27" s="1"/>
  <c r="T96" i="27"/>
  <c r="T97" i="27" s="1"/>
  <c r="M35" i="27"/>
  <c r="M66" i="27" s="1"/>
  <c r="M96" i="27"/>
  <c r="M97" i="27" s="1"/>
  <c r="AK35" i="27"/>
  <c r="AK66" i="27" s="1"/>
  <c r="AK96" i="27"/>
  <c r="AK97" i="27" s="1"/>
  <c r="V35" i="27"/>
  <c r="V66" i="27" s="1"/>
  <c r="V96" i="27"/>
  <c r="V97" i="27" s="1"/>
  <c r="G35" i="27"/>
  <c r="G66" i="27" s="1"/>
  <c r="G96" i="27"/>
  <c r="G97" i="27" s="1"/>
  <c r="H35" i="27"/>
  <c r="H66" i="27" s="1"/>
  <c r="H96" i="27"/>
  <c r="H97" i="27" s="1"/>
  <c r="X35" i="27"/>
  <c r="X66" i="27" s="1"/>
  <c r="X96" i="27"/>
  <c r="X97" i="27" s="1"/>
  <c r="I35" i="27"/>
  <c r="I66" i="27" s="1"/>
  <c r="I96" i="27"/>
  <c r="I97" i="27" s="1"/>
  <c r="AG35" i="27"/>
  <c r="AG66" i="27" s="1"/>
  <c r="AG96" i="27"/>
  <c r="AG97" i="27" s="1"/>
  <c r="AO35" i="27"/>
  <c r="AO66" i="27" s="1"/>
  <c r="AO96" i="27"/>
  <c r="AO97" i="27" s="1"/>
  <c r="J35" i="27"/>
  <c r="J66" i="27" s="1"/>
  <c r="J96" i="27"/>
  <c r="J97" i="27" s="1"/>
  <c r="R35" i="27"/>
  <c r="R66" i="27" s="1"/>
  <c r="R96" i="27"/>
  <c r="R97" i="27" s="1"/>
  <c r="Z35" i="27"/>
  <c r="Z66" i="27" s="1"/>
  <c r="Z96" i="27"/>
  <c r="Z97" i="27" s="1"/>
  <c r="AH35" i="27"/>
  <c r="AH66" i="27" s="1"/>
  <c r="AH96" i="27"/>
  <c r="AH97" i="27" s="1"/>
  <c r="AP35" i="27"/>
  <c r="AP66" i="27" s="1"/>
  <c r="AP96" i="27"/>
  <c r="AP97" i="27" s="1"/>
  <c r="L35" i="27"/>
  <c r="L66" i="27" s="1"/>
  <c r="L96" i="27"/>
  <c r="L97" i="27" s="1"/>
  <c r="AB35" i="27"/>
  <c r="AB66" i="27" s="1"/>
  <c r="AB96" i="27"/>
  <c r="AB97" i="27" s="1"/>
  <c r="AJ35" i="27"/>
  <c r="AJ66" i="27" s="1"/>
  <c r="AJ96" i="27"/>
  <c r="AJ97" i="27" s="1"/>
  <c r="AR35" i="27"/>
  <c r="AR66" i="27" s="1"/>
  <c r="AR96" i="27"/>
  <c r="AR97" i="27" s="1"/>
  <c r="E35" i="27"/>
  <c r="E66" i="27" s="1"/>
  <c r="E96" i="27"/>
  <c r="E97" i="27" s="1"/>
  <c r="U35" i="27"/>
  <c r="U66" i="27" s="1"/>
  <c r="U96" i="27"/>
  <c r="U97" i="27" s="1"/>
  <c r="AC35" i="27"/>
  <c r="AC66" i="27" s="1"/>
  <c r="AC96" i="27"/>
  <c r="AC97" i="27" s="1"/>
  <c r="F35" i="27"/>
  <c r="F66" i="27" s="1"/>
  <c r="F96" i="27"/>
  <c r="F97" i="27" s="1"/>
  <c r="N35" i="27"/>
  <c r="N66" i="27" s="1"/>
  <c r="N96" i="27"/>
  <c r="N97" i="27" s="1"/>
  <c r="AD35" i="27"/>
  <c r="AD66" i="27" s="1"/>
  <c r="AD96" i="27"/>
  <c r="AD97" i="27" s="1"/>
  <c r="AL35" i="27"/>
  <c r="AL66" i="27" s="1"/>
  <c r="AL96" i="27"/>
  <c r="AL97" i="27" s="1"/>
  <c r="AT35" i="27"/>
  <c r="AT66" i="27" s="1"/>
  <c r="AT96" i="27"/>
  <c r="AT97" i="27" s="1"/>
  <c r="O35" i="27"/>
  <c r="O66" i="27" s="1"/>
  <c r="O96" i="27"/>
  <c r="O97" i="27" s="1"/>
  <c r="P35" i="27"/>
  <c r="P66" i="27" s="1"/>
  <c r="P96" i="27"/>
  <c r="P97" i="27" s="1"/>
  <c r="AF35" i="27"/>
  <c r="AF66" i="27" s="1"/>
  <c r="AF96" i="27"/>
  <c r="AF97" i="27" s="1"/>
  <c r="AN35" i="27"/>
  <c r="AN66" i="27" s="1"/>
  <c r="AN96" i="27"/>
  <c r="AN97" i="27" s="1"/>
  <c r="AV35" i="27"/>
  <c r="AV66" i="27" s="1"/>
  <c r="AV96" i="27"/>
  <c r="AV97" i="27" s="1"/>
  <c r="Q35" i="27"/>
  <c r="Q66" i="27" s="1"/>
  <c r="Q96" i="27"/>
  <c r="Q97" i="27" s="1"/>
  <c r="Y35" i="27"/>
  <c r="Y66" i="27" s="1"/>
  <c r="Y96" i="27"/>
  <c r="Y97" i="27" s="1"/>
  <c r="AW35" i="27"/>
  <c r="AW66" i="27" s="1"/>
  <c r="AW96" i="27"/>
  <c r="AW97" i="27" s="1"/>
  <c r="C35" i="27"/>
  <c r="C66" i="27" s="1"/>
  <c r="C96" i="27"/>
  <c r="C97" i="27" s="1"/>
  <c r="K35" i="27"/>
  <c r="K66" i="27" s="1"/>
  <c r="K96" i="27"/>
  <c r="K97" i="27" s="1"/>
  <c r="S35" i="27"/>
  <c r="S66" i="27" s="1"/>
  <c r="S96" i="27"/>
  <c r="S97" i="27" s="1"/>
  <c r="AA35" i="27"/>
  <c r="AA66" i="27" s="1"/>
  <c r="AA96" i="27"/>
  <c r="AA97" i="27" s="1"/>
  <c r="AI35" i="27"/>
  <c r="AI66" i="27" s="1"/>
  <c r="AI96" i="27"/>
  <c r="AI97" i="27" s="1"/>
  <c r="AQ35" i="27"/>
  <c r="AQ66" i="27" s="1"/>
  <c r="AQ96" i="27"/>
  <c r="AQ97" i="27" s="1"/>
  <c r="AS35" i="27"/>
  <c r="AS66" i="27" s="1"/>
  <c r="AS96" i="27"/>
  <c r="AS97" i="27" s="1"/>
  <c r="P7" i="9"/>
  <c r="P42" i="9"/>
  <c r="I42" i="9"/>
  <c r="I7" i="9"/>
  <c r="Q42" i="9"/>
  <c r="Q7" i="9"/>
  <c r="Y42" i="9"/>
  <c r="Y7" i="9"/>
  <c r="AG42" i="9"/>
  <c r="AG7" i="9"/>
  <c r="AO42" i="9"/>
  <c r="AO7" i="9"/>
  <c r="AW42" i="9"/>
  <c r="AW7" i="9"/>
  <c r="H7" i="9"/>
  <c r="H42" i="9"/>
  <c r="J7" i="9"/>
  <c r="J42" i="9"/>
  <c r="R7" i="9"/>
  <c r="R42" i="9"/>
  <c r="Z7" i="9"/>
  <c r="Z42" i="9"/>
  <c r="AH7" i="9"/>
  <c r="AH42" i="9"/>
  <c r="AP7" i="9"/>
  <c r="AP42" i="9"/>
  <c r="AX7" i="9"/>
  <c r="AX42" i="9"/>
  <c r="AF7" i="9"/>
  <c r="AF42" i="9"/>
  <c r="C7" i="9"/>
  <c r="C42" i="9"/>
  <c r="K7" i="9"/>
  <c r="K42" i="9"/>
  <c r="S7" i="9"/>
  <c r="S42" i="9"/>
  <c r="AA7" i="9"/>
  <c r="AA42" i="9"/>
  <c r="AI7" i="9"/>
  <c r="AI42" i="9"/>
  <c r="AQ7" i="9"/>
  <c r="AQ42" i="9"/>
  <c r="AY7" i="9"/>
  <c r="AY42" i="9"/>
  <c r="AN7" i="9"/>
  <c r="AN42" i="9"/>
  <c r="D42" i="9"/>
  <c r="D7" i="9"/>
  <c r="L42" i="9"/>
  <c r="L7" i="9"/>
  <c r="T7" i="9"/>
  <c r="T42" i="9"/>
  <c r="AB42" i="9"/>
  <c r="AB7" i="9"/>
  <c r="AJ42" i="9"/>
  <c r="AJ7" i="9"/>
  <c r="AR7" i="9"/>
  <c r="AR42" i="9"/>
  <c r="AZ7" i="9"/>
  <c r="AZ42" i="9"/>
  <c r="BD7" i="9"/>
  <c r="BD42" i="9"/>
  <c r="E7" i="9"/>
  <c r="E42" i="9"/>
  <c r="M42" i="9"/>
  <c r="M7" i="9"/>
  <c r="U7" i="9"/>
  <c r="U42" i="9"/>
  <c r="AC42" i="9"/>
  <c r="AC7" i="9"/>
  <c r="AK7" i="9"/>
  <c r="AK42" i="9"/>
  <c r="AS7" i="9"/>
  <c r="AS42" i="9"/>
  <c r="BA7" i="9"/>
  <c r="BA42" i="9"/>
  <c r="AV7" i="9"/>
  <c r="AV42" i="9"/>
  <c r="F42" i="9"/>
  <c r="F7" i="9"/>
  <c r="N7" i="9"/>
  <c r="N42" i="9"/>
  <c r="V42" i="9"/>
  <c r="V7" i="9"/>
  <c r="AD7" i="9"/>
  <c r="AD42" i="9"/>
  <c r="AL7" i="9"/>
  <c r="AL42" i="9"/>
  <c r="AT7" i="9"/>
  <c r="AT42" i="9"/>
  <c r="BB7" i="9"/>
  <c r="BB42" i="9"/>
  <c r="X7" i="9"/>
  <c r="X42" i="9"/>
  <c r="G7" i="9"/>
  <c r="G42" i="9"/>
  <c r="O7" i="9"/>
  <c r="O42" i="9"/>
  <c r="W7" i="9"/>
  <c r="W42" i="9"/>
  <c r="AE7" i="9"/>
  <c r="AE42" i="9"/>
  <c r="AM7" i="9"/>
  <c r="AM42" i="9"/>
  <c r="AU7" i="9"/>
  <c r="AU42" i="9"/>
  <c r="BC7" i="9"/>
  <c r="BC42" i="9"/>
  <c r="AY5" i="13" l="1"/>
  <c r="AZ5" i="13"/>
  <c r="BA5" i="13"/>
  <c r="BB5" i="13"/>
  <c r="BC5" i="13"/>
  <c r="BD5" i="13"/>
  <c r="AY5" i="19"/>
  <c r="AY86" i="19" s="1"/>
  <c r="AZ5" i="19"/>
  <c r="AZ86" i="19" s="1"/>
  <c r="BA5" i="19"/>
  <c r="BA86" i="19" s="1"/>
  <c r="BB5" i="19"/>
  <c r="BB86" i="19" s="1"/>
  <c r="BC5" i="19"/>
  <c r="BC86" i="19" s="1"/>
  <c r="BD5" i="19"/>
  <c r="BD86" i="19" s="1"/>
  <c r="BA103" i="9"/>
  <c r="BB103" i="9"/>
  <c r="BC103" i="9"/>
  <c r="BD103" i="9"/>
  <c r="BB35" i="27"/>
  <c r="BB66" i="27" s="1"/>
  <c r="AZ35" i="27"/>
  <c r="AZ66" i="27" s="1"/>
  <c r="BY7" i="20"/>
  <c r="BZ7" i="20"/>
  <c r="CA7" i="20"/>
  <c r="CB7" i="20"/>
  <c r="CC7" i="20"/>
  <c r="CD7" i="20"/>
  <c r="AZ46" i="19" l="1"/>
  <c r="AZ7" i="19"/>
  <c r="BD7" i="19"/>
  <c r="AY7" i="19"/>
  <c r="AY46" i="19"/>
  <c r="BC7" i="19"/>
  <c r="BB7" i="19"/>
  <c r="BA7" i="19"/>
  <c r="BD31" i="13"/>
  <c r="BC31" i="13"/>
  <c r="BB59" i="13"/>
  <c r="BA59" i="13"/>
  <c r="AZ7" i="13"/>
  <c r="AY7" i="13"/>
  <c r="AZ103" i="9"/>
  <c r="AY35" i="27"/>
  <c r="AY66" i="27" s="1"/>
  <c r="BA35" i="27"/>
  <c r="BA66" i="27" s="1"/>
  <c r="BD7" i="13"/>
  <c r="BB31" i="13"/>
  <c r="AZ59" i="13"/>
  <c r="BC7" i="13"/>
  <c r="BA31" i="13"/>
  <c r="AY59" i="13"/>
  <c r="BB7" i="13"/>
  <c r="AZ31" i="13"/>
  <c r="BD46" i="19"/>
  <c r="BA7" i="13"/>
  <c r="AY31" i="13"/>
  <c r="BC46" i="19"/>
  <c r="BD59" i="13"/>
  <c r="BB46" i="19"/>
  <c r="BC59" i="13"/>
  <c r="BA46" i="19"/>
  <c r="AY103" i="9"/>
  <c r="BD35" i="27"/>
  <c r="BD66" i="27" s="1"/>
  <c r="BC35" i="27"/>
  <c r="BC66" i="27" s="1"/>
  <c r="BD7" i="20"/>
  <c r="AZ7" i="20"/>
  <c r="BA7" i="20"/>
  <c r="BB7" i="20"/>
  <c r="BC7" i="20"/>
  <c r="AY7" i="20"/>
  <c r="AH103" i="9" l="1"/>
  <c r="AG103" i="9"/>
  <c r="AF103" i="9"/>
  <c r="AE103" i="9"/>
  <c r="AD103" i="9"/>
  <c r="AC103" i="9"/>
  <c r="AB103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AX5" i="19" l="1"/>
  <c r="AX7" i="19" s="1"/>
  <c r="AX5" i="13"/>
  <c r="AX103" i="9"/>
  <c r="AX35" i="27"/>
  <c r="AX66" i="27" s="1"/>
  <c r="AX7" i="20"/>
  <c r="AX46" i="19" l="1"/>
  <c r="AX86" i="19"/>
  <c r="AX59" i="13"/>
  <c r="AX31" i="13"/>
  <c r="AX7" i="13"/>
  <c r="AW7" i="20"/>
  <c r="AW5" i="19"/>
  <c r="AW7" i="19" s="1"/>
  <c r="AW5" i="13"/>
  <c r="AW7" i="13" s="1"/>
  <c r="AW86" i="19" l="1"/>
  <c r="AW46" i="19"/>
  <c r="AW31" i="13"/>
  <c r="AW59" i="13"/>
  <c r="AV5" i="19"/>
  <c r="AV7" i="19" s="1"/>
  <c r="AV5" i="13"/>
  <c r="AV7" i="20"/>
  <c r="AV46" i="19" l="1"/>
  <c r="AV86" i="19"/>
  <c r="AV59" i="13"/>
  <c r="AV31" i="13"/>
  <c r="AV7" i="13"/>
  <c r="AU5" i="19"/>
  <c r="AU7" i="19" s="1"/>
  <c r="AU5" i="13"/>
  <c r="AU7" i="20"/>
  <c r="AU86" i="19" l="1"/>
  <c r="AU46" i="19"/>
  <c r="AU59" i="13"/>
  <c r="AU31" i="13"/>
  <c r="AU7" i="13"/>
  <c r="AT5" i="19" l="1"/>
  <c r="AT7" i="19" s="1"/>
  <c r="AT5" i="13"/>
  <c r="AT7" i="20"/>
  <c r="AT46" i="19" l="1"/>
  <c r="AT86" i="19"/>
  <c r="AT59" i="13"/>
  <c r="AT7" i="13"/>
  <c r="AT31" i="13"/>
  <c r="AS5" i="19" l="1"/>
  <c r="AS7" i="19" s="1"/>
  <c r="AS5" i="13"/>
  <c r="AS7" i="20"/>
  <c r="AS86" i="19" l="1"/>
  <c r="AS46" i="19"/>
  <c r="AS59" i="13"/>
  <c r="AS7" i="13"/>
  <c r="AS31" i="13"/>
  <c r="AR5" i="19" l="1"/>
  <c r="AR7" i="19" s="1"/>
  <c r="AR5" i="13"/>
  <c r="AR7" i="13" s="1"/>
  <c r="AR7" i="20"/>
  <c r="AR86" i="19" l="1"/>
  <c r="AR46" i="19"/>
  <c r="AR31" i="13"/>
  <c r="AR59" i="13"/>
  <c r="AQ7" i="20" l="1"/>
  <c r="AQ5" i="19" l="1"/>
  <c r="AQ7" i="19" s="1"/>
  <c r="AQ86" i="19" l="1"/>
  <c r="AQ46" i="19"/>
  <c r="AO5" i="19" l="1"/>
  <c r="AO7" i="19" s="1"/>
  <c r="AN5" i="19"/>
  <c r="AN7" i="19" s="1"/>
  <c r="AM5" i="19"/>
  <c r="AM7" i="19" s="1"/>
  <c r="AL5" i="19"/>
  <c r="AL7" i="19" s="1"/>
  <c r="AK5" i="19"/>
  <c r="AK7" i="19" s="1"/>
  <c r="AJ5" i="19"/>
  <c r="AJ7" i="19" s="1"/>
  <c r="AI5" i="19"/>
  <c r="AI7" i="19" s="1"/>
  <c r="AH5" i="19"/>
  <c r="AH7" i="19" s="1"/>
  <c r="AG5" i="19"/>
  <c r="AG7" i="19" s="1"/>
  <c r="AF5" i="19"/>
  <c r="AF7" i="19" s="1"/>
  <c r="AE5" i="19"/>
  <c r="AE7" i="19" s="1"/>
  <c r="AD5" i="19"/>
  <c r="AD7" i="19" s="1"/>
  <c r="AC5" i="19"/>
  <c r="AC7" i="19" s="1"/>
  <c r="AB5" i="19"/>
  <c r="AB7" i="19" s="1"/>
  <c r="AA5" i="19"/>
  <c r="AA7" i="19" s="1"/>
  <c r="Z5" i="19"/>
  <c r="Z7" i="19" s="1"/>
  <c r="Y5" i="19"/>
  <c r="Y7" i="19" s="1"/>
  <c r="X5" i="19"/>
  <c r="X7" i="19" s="1"/>
  <c r="W5" i="19"/>
  <c r="W7" i="19" s="1"/>
  <c r="V5" i="19"/>
  <c r="V7" i="19" s="1"/>
  <c r="U5" i="19"/>
  <c r="U7" i="19" s="1"/>
  <c r="T5" i="19"/>
  <c r="T7" i="19" s="1"/>
  <c r="S5" i="19"/>
  <c r="S7" i="19" s="1"/>
  <c r="R5" i="19"/>
  <c r="R7" i="19" s="1"/>
  <c r="Q5" i="19"/>
  <c r="Q7" i="19" s="1"/>
  <c r="P5" i="19"/>
  <c r="P7" i="19" s="1"/>
  <c r="O5" i="19"/>
  <c r="O7" i="19" s="1"/>
  <c r="N5" i="19"/>
  <c r="N7" i="19" s="1"/>
  <c r="M5" i="19"/>
  <c r="M7" i="19" s="1"/>
  <c r="L5" i="19"/>
  <c r="L7" i="19" s="1"/>
  <c r="K5" i="19"/>
  <c r="K7" i="19" s="1"/>
  <c r="J5" i="19"/>
  <c r="J7" i="19" s="1"/>
  <c r="I5" i="19"/>
  <c r="I7" i="19" s="1"/>
  <c r="H5" i="19"/>
  <c r="H7" i="19" s="1"/>
  <c r="G5" i="19"/>
  <c r="G7" i="19" s="1"/>
  <c r="F5" i="19"/>
  <c r="F7" i="19" s="1"/>
  <c r="E5" i="19"/>
  <c r="E7" i="19" s="1"/>
  <c r="D5" i="19"/>
  <c r="D7" i="19" s="1"/>
  <c r="C5" i="19"/>
  <c r="C7" i="19" s="1"/>
  <c r="AQ5" i="13"/>
  <c r="AQ31" i="13" s="1"/>
  <c r="AO5" i="13"/>
  <c r="AN5" i="13"/>
  <c r="AM5" i="13"/>
  <c r="AL5" i="13"/>
  <c r="AK5" i="13"/>
  <c r="AK7" i="13" s="1"/>
  <c r="AJ5" i="13"/>
  <c r="AJ7" i="13" s="1"/>
  <c r="AI5" i="13"/>
  <c r="AH5" i="13"/>
  <c r="AG5" i="13"/>
  <c r="AF5" i="13"/>
  <c r="AE5" i="13"/>
  <c r="AD5" i="13"/>
  <c r="AC5" i="13"/>
  <c r="AC7" i="13" s="1"/>
  <c r="AB5" i="13"/>
  <c r="AB7" i="13" s="1"/>
  <c r="AA5" i="13"/>
  <c r="Z5" i="13"/>
  <c r="Y5" i="13"/>
  <c r="X5" i="13"/>
  <c r="W5" i="13"/>
  <c r="V5" i="13"/>
  <c r="U5" i="13"/>
  <c r="U7" i="13" s="1"/>
  <c r="T5" i="13"/>
  <c r="T7" i="13" s="1"/>
  <c r="S5" i="13"/>
  <c r="R5" i="13"/>
  <c r="Q5" i="13"/>
  <c r="P5" i="13"/>
  <c r="O5" i="13"/>
  <c r="N5" i="13"/>
  <c r="M5" i="13"/>
  <c r="M7" i="13" s="1"/>
  <c r="L5" i="13"/>
  <c r="L7" i="13" s="1"/>
  <c r="K5" i="13"/>
  <c r="J5" i="13"/>
  <c r="I5" i="13"/>
  <c r="H5" i="13"/>
  <c r="G5" i="13"/>
  <c r="F5" i="13"/>
  <c r="E5" i="13"/>
  <c r="E7" i="13" s="1"/>
  <c r="D5" i="13"/>
  <c r="D7" i="13" s="1"/>
  <c r="C5" i="13"/>
  <c r="F46" i="19" l="1"/>
  <c r="F86" i="19"/>
  <c r="N46" i="19"/>
  <c r="N86" i="19"/>
  <c r="V46" i="19"/>
  <c r="V86" i="19"/>
  <c r="AD46" i="19"/>
  <c r="AD86" i="19"/>
  <c r="AL46" i="19"/>
  <c r="AL86" i="19"/>
  <c r="G46" i="19"/>
  <c r="G86" i="19"/>
  <c r="O46" i="19"/>
  <c r="O86" i="19"/>
  <c r="W46" i="19"/>
  <c r="W86" i="19"/>
  <c r="AE46" i="19"/>
  <c r="AE86" i="19"/>
  <c r="AM46" i="19"/>
  <c r="AM86" i="19"/>
  <c r="H46" i="19"/>
  <c r="H86" i="19"/>
  <c r="P46" i="19"/>
  <c r="P86" i="19"/>
  <c r="X46" i="19"/>
  <c r="X86" i="19"/>
  <c r="AF46" i="19"/>
  <c r="AF86" i="19"/>
  <c r="AN46" i="19"/>
  <c r="AN86" i="19"/>
  <c r="I46" i="19"/>
  <c r="I86" i="19"/>
  <c r="Q46" i="19"/>
  <c r="Q86" i="19"/>
  <c r="Y46" i="19"/>
  <c r="Y86" i="19"/>
  <c r="AG46" i="19"/>
  <c r="AG86" i="19"/>
  <c r="AO46" i="19"/>
  <c r="AO86" i="19"/>
  <c r="J46" i="19"/>
  <c r="J86" i="19"/>
  <c r="R46" i="19"/>
  <c r="R86" i="19"/>
  <c r="Z46" i="19"/>
  <c r="Z86" i="19"/>
  <c r="AH46" i="19"/>
  <c r="AH86" i="19"/>
  <c r="C46" i="19"/>
  <c r="C86" i="19"/>
  <c r="K46" i="19"/>
  <c r="K86" i="19"/>
  <c r="S46" i="19"/>
  <c r="S86" i="19"/>
  <c r="AA46" i="19"/>
  <c r="AA86" i="19"/>
  <c r="AI46" i="19"/>
  <c r="AI86" i="19"/>
  <c r="D46" i="19"/>
  <c r="D86" i="19"/>
  <c r="L46" i="19"/>
  <c r="L86" i="19"/>
  <c r="T46" i="19"/>
  <c r="T86" i="19"/>
  <c r="AB46" i="19"/>
  <c r="AB86" i="19"/>
  <c r="AJ46" i="19"/>
  <c r="AJ86" i="19"/>
  <c r="E46" i="19"/>
  <c r="E86" i="19"/>
  <c r="M46" i="19"/>
  <c r="M86" i="19"/>
  <c r="U46" i="19"/>
  <c r="U86" i="19"/>
  <c r="AC46" i="19"/>
  <c r="AC86" i="19"/>
  <c r="AK46" i="19"/>
  <c r="AK86" i="19"/>
  <c r="S7" i="13"/>
  <c r="AN7" i="13"/>
  <c r="P7" i="13"/>
  <c r="X7" i="13"/>
  <c r="W7" i="13"/>
  <c r="V7" i="13"/>
  <c r="AF7" i="13"/>
  <c r="AI7" i="13"/>
  <c r="Q7" i="13"/>
  <c r="AG7" i="13"/>
  <c r="AO7" i="13"/>
  <c r="H7" i="13"/>
  <c r="Y7" i="13"/>
  <c r="I7" i="13"/>
  <c r="AD7" i="13"/>
  <c r="G7" i="13"/>
  <c r="K7" i="13"/>
  <c r="AL7" i="13"/>
  <c r="N7" i="13"/>
  <c r="AM7" i="13"/>
  <c r="O7" i="13"/>
  <c r="AA7" i="13"/>
  <c r="F7" i="13"/>
  <c r="AE7" i="13"/>
  <c r="AQ59" i="13"/>
  <c r="AQ7" i="13"/>
  <c r="J7" i="13"/>
  <c r="R7" i="13"/>
  <c r="Z7" i="13"/>
  <c r="AH7" i="13"/>
  <c r="AP5" i="19"/>
  <c r="AP7" i="19" s="1"/>
  <c r="AP5" i="13"/>
  <c r="AP7" i="20"/>
  <c r="AP86" i="19" l="1"/>
  <c r="AP59" i="13"/>
  <c r="AP46" i="19"/>
  <c r="AP7" i="13"/>
  <c r="AP31" i="13"/>
  <c r="AO59" i="13" l="1"/>
  <c r="AO31" i="13"/>
  <c r="AO7" i="20"/>
  <c r="AH31" i="13" l="1"/>
  <c r="AG31" i="13"/>
  <c r="AF31" i="13"/>
  <c r="AE31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AN59" i="13"/>
  <c r="AM59" i="13"/>
  <c r="AL59" i="13"/>
  <c r="AK59" i="13"/>
  <c r="AJ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AI59" i="13"/>
  <c r="AN31" i="13" l="1"/>
  <c r="AN7" i="20"/>
  <c r="AL31" i="13" l="1"/>
  <c r="AM31" i="13" l="1"/>
  <c r="AM7" i="20" l="1"/>
  <c r="AL7" i="20" l="1"/>
  <c r="AL103" i="9" l="1"/>
  <c r="AK31" i="13" l="1"/>
  <c r="AK103" i="9" l="1"/>
  <c r="AK7" i="20" l="1"/>
  <c r="AJ31" i="13" l="1"/>
  <c r="AJ103" i="9" l="1"/>
  <c r="AJ7" i="20" l="1"/>
  <c r="AH7" i="20" l="1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AI31" i="13"/>
  <c r="AI7" i="20"/>
  <c r="AI103" i="9" l="1"/>
  <c r="C59" i="13" l="1"/>
  <c r="C31" i="13"/>
  <c r="C7" i="13"/>
  <c r="T33" i="19"/>
  <c r="S33" i="19"/>
  <c r="Q33" i="19"/>
  <c r="BJ102" i="27" l="1"/>
  <c r="BJ117" i="27"/>
  <c r="BJ119" i="27" l="1"/>
  <c r="BJ121" i="27"/>
  <c r="BJ120" i="27"/>
  <c r="BJ111" i="27"/>
  <c r="BJ116" i="27"/>
  <c r="BJ103" i="27"/>
  <c r="BJ99" i="27"/>
  <c r="BJ118" i="27"/>
  <c r="BJ110" i="27"/>
  <c r="BJ108" i="27"/>
  <c r="BJ114" i="27"/>
  <c r="BJ104" i="27"/>
  <c r="BJ105" i="27"/>
  <c r="BJ109" i="27"/>
  <c r="BJ98" i="27"/>
  <c r="BJ122" i="27" l="1"/>
  <c r="BJ91" i="27"/>
  <c r="BJ60" i="27"/>
</calcChain>
</file>

<file path=xl/sharedStrings.xml><?xml version="1.0" encoding="utf-8"?>
<sst xmlns="http://schemas.openxmlformats.org/spreadsheetml/2006/main" count="3856" uniqueCount="781">
  <si>
    <t>Outros</t>
  </si>
  <si>
    <t>Investimentos</t>
  </si>
  <si>
    <t>Imobilizado</t>
  </si>
  <si>
    <t>Intangível</t>
  </si>
  <si>
    <t>Total Ativo</t>
  </si>
  <si>
    <t>Total Passivo</t>
  </si>
  <si>
    <t>Receita Bruta</t>
  </si>
  <si>
    <t>Balanço Patrimonial</t>
  </si>
  <si>
    <t>Receita Líquida</t>
  </si>
  <si>
    <t>Total</t>
  </si>
  <si>
    <t>Taxa de Ocupação</t>
  </si>
  <si>
    <t>Demonstração de Resultados</t>
  </si>
  <si>
    <t>Reservas de Capital</t>
  </si>
  <si>
    <t>Debêntures</t>
  </si>
  <si>
    <t>-</t>
  </si>
  <si>
    <t>Lucro Líquido</t>
  </si>
  <si>
    <t>Receitas Diferidas</t>
  </si>
  <si>
    <t>Iguatemi São Paulo</t>
  </si>
  <si>
    <t>JK Iguatemi</t>
  </si>
  <si>
    <t>Market Place</t>
  </si>
  <si>
    <t>Iguatemi Alphaville</t>
  </si>
  <si>
    <t>Iguatemi Brasília</t>
  </si>
  <si>
    <t>Iguatemi Campinas</t>
  </si>
  <si>
    <t>Galleria</t>
  </si>
  <si>
    <t>Iguatemi São Carlos</t>
  </si>
  <si>
    <t>Iguatemi Ribeirão Preto</t>
  </si>
  <si>
    <t>Iguatemi Porto Alegre</t>
  </si>
  <si>
    <t>Iguatemi Florianópolis</t>
  </si>
  <si>
    <t>Iguatemi Caxias</t>
  </si>
  <si>
    <t>Participação Iguatemi</t>
  </si>
  <si>
    <t>Desempenho Operacional</t>
  </si>
  <si>
    <t>Impostos e descontos</t>
  </si>
  <si>
    <t>Custos e Despesas</t>
  </si>
  <si>
    <t>Resultado de Equivalência Patrimonial</t>
  </si>
  <si>
    <t>EBITDA</t>
  </si>
  <si>
    <t>Margem EBITDA</t>
  </si>
  <si>
    <t>EBIT</t>
  </si>
  <si>
    <t>IR e CSLL</t>
  </si>
  <si>
    <t>(2) Considera o investimento no JK Iguatemi consolidado via método de equivalência patrimonial.</t>
  </si>
  <si>
    <t>Ativo Circulante</t>
  </si>
  <si>
    <t>Disponibilidades</t>
  </si>
  <si>
    <t>Contas a Receber</t>
  </si>
  <si>
    <t>Tributos a Recuperar</t>
  </si>
  <si>
    <t>Despesas Antecipadas</t>
  </si>
  <si>
    <t>Outros Ativos Circulantes</t>
  </si>
  <si>
    <t>Ativo Não Circulante</t>
  </si>
  <si>
    <t>Ativo Realizável a Longo Prazo</t>
  </si>
  <si>
    <t>Tributos Diferidos</t>
  </si>
  <si>
    <t>Créditos com Partes Relacionadas</t>
  </si>
  <si>
    <t>Outros Ativos Não Circulantes</t>
  </si>
  <si>
    <t>Participações Societárias</t>
  </si>
  <si>
    <t>Propriedades para Investimento</t>
  </si>
  <si>
    <t>Passivo Circulante</t>
  </si>
  <si>
    <t>Obrigações Sociais e Trabalhistas</t>
  </si>
  <si>
    <t>Fornecedores</t>
  </si>
  <si>
    <t>Obrigações Fiscais</t>
  </si>
  <si>
    <t>Empréstimos e Financiamentos</t>
  </si>
  <si>
    <t>Outras Obrigações</t>
  </si>
  <si>
    <t>Passivo Não Circulante</t>
  </si>
  <si>
    <t>Passivos com Partes Relacionadas</t>
  </si>
  <si>
    <t>Provisões</t>
  </si>
  <si>
    <t>Lucros e Receitas a Apropriar</t>
  </si>
  <si>
    <t>Patrimônio Líquido</t>
  </si>
  <si>
    <t>Capital Social Realizado</t>
  </si>
  <si>
    <t>Reservas de Lucros</t>
  </si>
  <si>
    <t>Lucros / Prejuízos Acumulados</t>
  </si>
  <si>
    <t>Participação dos Acionistas Não Controladores</t>
  </si>
  <si>
    <t>Fluxo de Caixa</t>
  </si>
  <si>
    <t>Caixa Líquido Atividades Operacionais</t>
  </si>
  <si>
    <t>Caixa Gerado nas Operações</t>
  </si>
  <si>
    <t>Lucro Líquido do Exercício</t>
  </si>
  <si>
    <t>Depreciação e Amortização</t>
  </si>
  <si>
    <t>Variações Monetárias, Líquidas</t>
  </si>
  <si>
    <t>Provisões para riscos fiscais, trab. e cíveis</t>
  </si>
  <si>
    <t>Imposto de Renda e Contribuição Social Diferidos</t>
  </si>
  <si>
    <t>Provisão para Pagamento Baseado em Ações</t>
  </si>
  <si>
    <t>Provisão para Programa de Bonificação</t>
  </si>
  <si>
    <t>Provisão para créditos de liq. duvidosa</t>
  </si>
  <si>
    <t>Provisão para desvalorização de Estoque</t>
  </si>
  <si>
    <t>Variações nos Ativos e Passivos</t>
  </si>
  <si>
    <t>Caixa Líquido Atividades de Investimento</t>
  </si>
  <si>
    <t>Caixa Líquido Atividades de Financiamento</t>
  </si>
  <si>
    <t>Amortização de Financiamentos</t>
  </si>
  <si>
    <t>Dividendos Pagos</t>
  </si>
  <si>
    <t>Captação de Empréstimos</t>
  </si>
  <si>
    <t>Recursos Oriundos da Emissão de Debêntures</t>
  </si>
  <si>
    <t>Recursos Oriundos da Emissão de Ações</t>
  </si>
  <si>
    <t>Pagamento de Juros</t>
  </si>
  <si>
    <t>Aumento (Redução) de Caixa e Equivalentes</t>
  </si>
  <si>
    <t>Saldo Inicial de Caixa e Equivalentes</t>
  </si>
  <si>
    <t>Saldo Final de Caixa e Equivalentes</t>
  </si>
  <si>
    <t>Ganho ou Perda na alienação de Ativo Permanente</t>
  </si>
  <si>
    <t>Aplicações Financeiras</t>
  </si>
  <si>
    <t>Indicadores de Performance</t>
  </si>
  <si>
    <t>Vendas Totais (R$ mil)</t>
  </si>
  <si>
    <t>Custo de Ocupação (% das vendas)</t>
  </si>
  <si>
    <t> 613.010</t>
  </si>
  <si>
    <t>Taxa de Administração</t>
  </si>
  <si>
    <t>Estacionamento</t>
  </si>
  <si>
    <t>Aluguel Percentual</t>
  </si>
  <si>
    <t xml:space="preserve"> -   </t>
  </si>
  <si>
    <t xml:space="preserve">                 -   </t>
  </si>
  <si>
    <t>50,5%</t>
  </si>
  <si>
    <t>54,8%</t>
  </si>
  <si>
    <t>Dividendos e juros sobre o capital próprio propostos</t>
  </si>
  <si>
    <t>Outros créditos</t>
  </si>
  <si>
    <t>Estoques</t>
  </si>
  <si>
    <t>Iguatemi Rio Preto</t>
  </si>
  <si>
    <t>Pátio Higienópolis</t>
  </si>
  <si>
    <t>Torres Market Place</t>
  </si>
  <si>
    <t>I Fashion Outlet Novo Hamburgo</t>
  </si>
  <si>
    <t>Amortização dos Custos de Captação</t>
  </si>
  <si>
    <t xml:space="preserve">Praia de Belas </t>
  </si>
  <si>
    <t>Despesas</t>
  </si>
  <si>
    <t>ABL Própria Média (m²)</t>
  </si>
  <si>
    <t xml:space="preserve"> - </t>
  </si>
  <si>
    <t>Custos de Aluguéis e Serviços</t>
  </si>
  <si>
    <t>Praia de Belas</t>
  </si>
  <si>
    <t>Torre Iguatemi Porto Alegre</t>
  </si>
  <si>
    <t xml:space="preserve">Vendas mesmas lojas (SSS) </t>
  </si>
  <si>
    <t>Vendas mesma área (SAS)</t>
  </si>
  <si>
    <t>Aluguéis mesmas lojas (SSR)</t>
  </si>
  <si>
    <t>Aluguéis mesma área (SAR)</t>
  </si>
  <si>
    <t>Inadimplência líquida</t>
  </si>
  <si>
    <t>(1) Com a abertura do Shopping JK Iguatemi no 2T12 adotamos a consolidação gerencial para refletir a participação do Shopping nas demonostrações financeiras da Iguatemi</t>
  </si>
  <si>
    <t>Informação Gerencial (R$ mil)</t>
  </si>
  <si>
    <t>Aplicações Financieras</t>
  </si>
  <si>
    <t>Power Center Iguatemi Campinas</t>
  </si>
  <si>
    <t>I Fashion Outlet Santa Catarina</t>
  </si>
  <si>
    <t>I Fashion Santa Catarina</t>
  </si>
  <si>
    <t>ENDIVIDAMENTO</t>
  </si>
  <si>
    <t>Dívida Bruta (R$ mil)</t>
  </si>
  <si>
    <t>(3) EBITDA ajustado no 3T12 pela venda do Shopping Boulevard Rio Iguatemi, no 3T19 pela venda do Iguatemi Caxias e no 4T19 pela venda do Iguatemi Florianópolis</t>
  </si>
  <si>
    <t>Pessoal</t>
  </si>
  <si>
    <t>Remuneração baseado em ações</t>
  </si>
  <si>
    <t>Serviços de terceiros</t>
  </si>
  <si>
    <t>Aluguel e condomínio</t>
  </si>
  <si>
    <t>Fundo de promoção</t>
  </si>
  <si>
    <t xml:space="preserve">Estacionamento </t>
  </si>
  <si>
    <t>Impostos, taxas e despesas legais</t>
  </si>
  <si>
    <t>ATIVO Consolidado Contábil (R$  mil)</t>
  </si>
  <si>
    <t>PASSIVO Consolidado Contábil (R$  mil)</t>
  </si>
  <si>
    <t>Ajuste a Valor Presente</t>
  </si>
  <si>
    <t>Linearização dos descontos</t>
  </si>
  <si>
    <t>DRE Varejo (I-Retail e Iguatemi 365)</t>
  </si>
  <si>
    <t>Outras Receitas (Desp.) Operacionais</t>
  </si>
  <si>
    <t>Varejo (i-Retail e Iguatemi 365)</t>
  </si>
  <si>
    <r>
      <t xml:space="preserve">Total Shoppings </t>
    </r>
    <r>
      <rPr>
        <vertAlign val="superscript"/>
        <sz val="10"/>
        <color rgb="FF000000"/>
        <rFont val="Calibri"/>
        <family val="2"/>
        <scheme val="minor"/>
      </rPr>
      <t>(1)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</si>
  <si>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(1)</t>
    </r>
  </si>
  <si>
    <r>
      <t xml:space="preserve">Iguatemi Esplanada - área propietária </t>
    </r>
    <r>
      <rPr>
        <vertAlign val="superscript"/>
        <sz val="10"/>
        <rFont val="Calibri"/>
        <family val="2"/>
        <scheme val="minor"/>
      </rPr>
      <t>(2)</t>
    </r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</si>
  <si>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(4)</t>
    </r>
  </si>
  <si>
    <r>
      <t>Iguatemi Esplanada - Área proprietária</t>
    </r>
    <r>
      <rPr>
        <vertAlign val="superscript"/>
        <sz val="10"/>
        <rFont val="Calibri"/>
        <family val="2"/>
        <scheme val="minor"/>
      </rPr>
      <t xml:space="preserve"> (2)</t>
    </r>
  </si>
  <si>
    <t>Receitas Financeiras</t>
  </si>
  <si>
    <t>Despesas Financeiras</t>
  </si>
  <si>
    <t>Valor justo de instrumento de capital</t>
  </si>
  <si>
    <t>Participação dos minoritários</t>
  </si>
  <si>
    <r>
      <t xml:space="preserve">Aluguel/m² </t>
    </r>
    <r>
      <rPr>
        <vertAlign val="superscript"/>
        <sz val="10"/>
        <rFont val="Calibri"/>
        <family val="2"/>
        <scheme val="minor"/>
      </rPr>
      <t>(3)</t>
    </r>
  </si>
  <si>
    <t>Torre Sky Galleria</t>
  </si>
  <si>
    <t>DRE Consolidada Gerencial (R$ mil)</t>
  </si>
  <si>
    <t xml:space="preserve">DRE Shoppings (R$ mil) </t>
  </si>
  <si>
    <t>Perda (Ganho) de Participação</t>
  </si>
  <si>
    <t>Capex</t>
  </si>
  <si>
    <t>Manutenção</t>
  </si>
  <si>
    <t>Desenvolvimento Imobiliário</t>
  </si>
  <si>
    <t>Aquisições</t>
  </si>
  <si>
    <r>
      <t xml:space="preserve">Aluguel/m² - Shoppings </t>
    </r>
    <r>
      <rPr>
        <vertAlign val="superscript"/>
        <sz val="10"/>
        <rFont val="Calibri"/>
        <family val="2"/>
        <scheme val="minor"/>
      </rPr>
      <t>(2)</t>
    </r>
  </si>
  <si>
    <r>
      <t>Venda/m² - Shoppings</t>
    </r>
    <r>
      <rPr>
        <vertAlign val="superscript"/>
        <sz val="10"/>
        <rFont val="Calibri"/>
        <family val="2"/>
        <scheme val="minor"/>
      </rPr>
      <t xml:space="preserve"> (2)</t>
    </r>
  </si>
  <si>
    <t>IGUATEMI S.A.</t>
  </si>
  <si>
    <t>IGUATEMI EMPRESA DE SHOPPING CENTERS S/A</t>
  </si>
  <si>
    <r>
      <t>ABL Total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</si>
  <si>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ABL Iguatemi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</si>
  <si>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t xml:space="preserve">Principais Indicadores </t>
  </si>
  <si>
    <t xml:space="preserve">Main Indicators </t>
  </si>
  <si>
    <t>EBITDA Margin</t>
  </si>
  <si>
    <t>Performance Indicators</t>
  </si>
  <si>
    <t>Total GLA (sqm)</t>
  </si>
  <si>
    <t>Owned GLA (sqm)</t>
  </si>
  <si>
    <t>Average Owned GLA (sqm)</t>
  </si>
  <si>
    <t>Total GLA, malls (sqm)</t>
  </si>
  <si>
    <t>Owned GLA, malls (sqm)</t>
  </si>
  <si>
    <t>Number of malls(1)</t>
  </si>
  <si>
    <t>Total sales (R$ ’000)</t>
  </si>
  <si>
    <t>Same-stores sales (SSS)</t>
  </si>
  <si>
    <t>Same-area sales (SAS)</t>
  </si>
  <si>
    <t>Same-store rentals (SSR)</t>
  </si>
  <si>
    <t>Same-area rentals (SAR)</t>
  </si>
  <si>
    <t>Occupancy cost (% of sales)</t>
  </si>
  <si>
    <t>Occupancy rate</t>
  </si>
  <si>
    <t>Net delinquency rate</t>
  </si>
  <si>
    <r>
      <t xml:space="preserve">Sales/sqm - Malls </t>
    </r>
    <r>
      <rPr>
        <vertAlign val="superscript"/>
        <sz val="10"/>
        <rFont val="Calibri"/>
        <family val="2"/>
        <scheme val="minor"/>
      </rPr>
      <t>(2)</t>
    </r>
  </si>
  <si>
    <r>
      <t>Rent/sqm - Malls</t>
    </r>
    <r>
      <rPr>
        <vertAlign val="superscript"/>
        <sz val="10"/>
        <rFont val="Calibri"/>
        <family val="2"/>
        <scheme val="minor"/>
      </rPr>
      <t xml:space="preserve"> (2)</t>
    </r>
  </si>
  <si>
    <r>
      <t xml:space="preserve">Ren/sqm </t>
    </r>
    <r>
      <rPr>
        <vertAlign val="superscript"/>
        <sz val="10"/>
        <rFont val="Calibri"/>
        <family val="2"/>
        <scheme val="minor"/>
      </rPr>
      <t>(3)</t>
    </r>
  </si>
  <si>
    <t>Portfólio Iguatemi</t>
  </si>
  <si>
    <t>Iguatemi Portfolio</t>
  </si>
  <si>
    <r>
      <t xml:space="preserve">Iguatemi Esplanada - propietary area </t>
    </r>
    <r>
      <rPr>
        <vertAlign val="superscript"/>
        <sz val="10"/>
        <rFont val="Calibri"/>
        <family val="2"/>
        <scheme val="minor"/>
      </rPr>
      <t>(2)</t>
    </r>
  </si>
  <si>
    <t>Operatinal Performance (100%)</t>
  </si>
  <si>
    <t>Parking (R$ ‘000)</t>
  </si>
  <si>
    <r>
      <t>AMM+OV+TEMP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</si>
  <si>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r>
      <t xml:space="preserve">Minimum Rental + Overage + Temporary Rent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</si>
  <si>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Financial Performance</t>
  </si>
  <si>
    <t>Consolidated P&amp;L - Managerial (R$ ‘000)</t>
  </si>
  <si>
    <t>Gross Revenue</t>
  </si>
  <si>
    <t>Taxes and Discounts</t>
  </si>
  <si>
    <t>Net Revenue</t>
  </si>
  <si>
    <t>Costs and Expenses</t>
  </si>
  <si>
    <t>Other Operational Revenues</t>
  </si>
  <si>
    <t>Asset Equivalence Result</t>
  </si>
  <si>
    <t>Depreciation and Amortization</t>
  </si>
  <si>
    <t>Financial Revenue</t>
  </si>
  <si>
    <t>Financial Expenses</t>
  </si>
  <si>
    <t>Fair value of capital instrument</t>
  </si>
  <si>
    <t>Income Tax &amp; Social Contribution</t>
  </si>
  <si>
    <t>Minority interest</t>
  </si>
  <si>
    <t>Malls P&amp;L (R$ ‘000)</t>
  </si>
  <si>
    <t>Retail P&amp;L - i-Retail and Iguatemi 365 (R$ ‘000)</t>
  </si>
  <si>
    <t>Parking</t>
  </si>
  <si>
    <t>Other</t>
  </si>
  <si>
    <t>Retail operations (i-Retail and Iguatemi 365)</t>
  </si>
  <si>
    <t>Managerial (R$ ’000)</t>
  </si>
  <si>
    <t>Rent and Services Costs</t>
  </si>
  <si>
    <t>Personnel</t>
  </si>
  <si>
    <t>Share-based Compensation</t>
  </si>
  <si>
    <t>Third party services</t>
  </si>
  <si>
    <t>Rent and Condominium</t>
  </si>
  <si>
    <t>Promotional fund</t>
  </si>
  <si>
    <t>Taxes, fees, legal costs</t>
  </si>
  <si>
    <t>Others</t>
  </si>
  <si>
    <t>Expenses</t>
  </si>
  <si>
    <t>Taxes, fees, legal expenses</t>
  </si>
  <si>
    <t>Subtotal</t>
  </si>
  <si>
    <t>Other Operational Revenues (Expenses) (R$ ‘000)</t>
  </si>
  <si>
    <r>
      <t xml:space="preserve">Property development </t>
    </r>
    <r>
      <rPr>
        <vertAlign val="superscript"/>
        <sz val="10"/>
        <rFont val="Calibri"/>
        <family val="2"/>
        <scheme val="minor"/>
      </rPr>
      <t>(1)</t>
    </r>
  </si>
  <si>
    <t>Balance sheet</t>
  </si>
  <si>
    <t>ASSETS (R$ ’000) - Formal Accounting</t>
  </si>
  <si>
    <t>Current assets</t>
  </si>
  <si>
    <t xml:space="preserve">Cash </t>
  </si>
  <si>
    <t>Accounts receivable</t>
  </si>
  <si>
    <t>Inventory</t>
  </si>
  <si>
    <t>Taxes recoverable</t>
  </si>
  <si>
    <t>Prepaid expenses</t>
  </si>
  <si>
    <t>Other current assets</t>
  </si>
  <si>
    <t>Noncurrent assets</t>
  </si>
  <si>
    <t>Long term assets</t>
  </si>
  <si>
    <t>Financial Investments</t>
  </si>
  <si>
    <t>Deferred taxes</t>
  </si>
  <si>
    <t>Owed by related parties</t>
  </si>
  <si>
    <t>Other assets – non-current</t>
  </si>
  <si>
    <t>Others Credits</t>
  </si>
  <si>
    <t>Investments</t>
  </si>
  <si>
    <t>Stockholdings</t>
  </si>
  <si>
    <t>Investment properties</t>
  </si>
  <si>
    <t>Property, plant and equipment</t>
  </si>
  <si>
    <t>Intangible assets</t>
  </si>
  <si>
    <t>Total assets</t>
  </si>
  <si>
    <t>LIABILITIES (R$ ’000) - Formal Accounting</t>
  </si>
  <si>
    <t>Current liabilities</t>
  </si>
  <si>
    <t>Payroll-associated and employment-law obligations</t>
  </si>
  <si>
    <t>Suppliers</t>
  </si>
  <si>
    <t>Tax issues</t>
  </si>
  <si>
    <t>Loans and financings</t>
  </si>
  <si>
    <t>Debentures</t>
  </si>
  <si>
    <t>Other liabilities</t>
  </si>
  <si>
    <t>Dividends and interest on own capital</t>
  </si>
  <si>
    <t>Provisions</t>
  </si>
  <si>
    <t>Noncurrent liabilities</t>
  </si>
  <si>
    <t>Liabilities owed to related parties</t>
  </si>
  <si>
    <t>Profits and revenues to be appropriated</t>
  </si>
  <si>
    <t>Stockholders’ equity</t>
  </si>
  <si>
    <t>Paid-up share capital</t>
  </si>
  <si>
    <t>Capital reserves</t>
  </si>
  <si>
    <t>Profit reserves</t>
  </si>
  <si>
    <t>Accumulated profit (loss)</t>
  </si>
  <si>
    <t>Minority interests</t>
  </si>
  <si>
    <t>Total Liabilities</t>
  </si>
  <si>
    <t>DEBT (R$ ’000)</t>
  </si>
  <si>
    <t>Total Debt</t>
  </si>
  <si>
    <t>Cash and Cash Equivalents</t>
  </si>
  <si>
    <t xml:space="preserve">Net Debt </t>
  </si>
  <si>
    <t>EBITDA (LTM)</t>
  </si>
  <si>
    <t>Net Debt/EBITDA LTM</t>
  </si>
  <si>
    <t>Debt term (years)</t>
  </si>
  <si>
    <t>Cost of debt (% of CDI)</t>
  </si>
  <si>
    <r>
      <t xml:space="preserve">Adjusted EBITDA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</si>
  <si>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>Cash Flow</t>
  </si>
  <si>
    <t>Net cash from operating activities</t>
  </si>
  <si>
    <t>Cash from Operations</t>
  </si>
  <si>
    <t>Net Income for the year</t>
  </si>
  <si>
    <t>Depreciation and amortization</t>
  </si>
  <si>
    <t>Gain or Loss on disposal of Permanent Assets</t>
  </si>
  <si>
    <t>Equity gain (loss) in subsidiaries</t>
  </si>
  <si>
    <t>Monetary variations, net</t>
  </si>
  <si>
    <t>Provisions for tax, labor, and civil risks</t>
  </si>
  <si>
    <t>Deferred income tax and social contribution tax</t>
  </si>
  <si>
    <t>Provision for share-based payments</t>
  </si>
  <si>
    <t>Provision for bonus program</t>
  </si>
  <si>
    <t>Allowance for doubtful accounts</t>
  </si>
  <si>
    <t>Loss (gain) in interest</t>
  </si>
  <si>
    <t>Adjustment to fair value</t>
  </si>
  <si>
    <t>Amortization of funding costs</t>
  </si>
  <si>
    <t>Provision for inventory devaluation</t>
  </si>
  <si>
    <t>Adjustment to present value</t>
  </si>
  <si>
    <t>Changes in assets and liabilities</t>
  </si>
  <si>
    <t>Net cash from Investment Activities</t>
  </si>
  <si>
    <t>Financial investments</t>
  </si>
  <si>
    <t>Acquisition of non-current assets</t>
  </si>
  <si>
    <t>Net cash from financing activities</t>
  </si>
  <si>
    <t>Amortization of financings</t>
  </si>
  <si>
    <t>Dividends paid</t>
  </si>
  <si>
    <t>Funds raised</t>
  </si>
  <si>
    <t>Proceeds from Debenture Issue</t>
  </si>
  <si>
    <t>Proceeds from Share Issue</t>
  </si>
  <si>
    <t>Payment of Interest</t>
  </si>
  <si>
    <t>Increase (Decrease) in Cash and Cash Equivalents</t>
  </si>
  <si>
    <t>Initial Balance of Cash, Equivalents and Financial Investments</t>
  </si>
  <si>
    <t>Closing Balance of Cash, Equivalents and Financial Investments</t>
  </si>
  <si>
    <t>Net cash from operations</t>
  </si>
  <si>
    <t>Cash generated by operations</t>
  </si>
  <si>
    <t>Net profit for the year</t>
  </si>
  <si>
    <t>Write-off of fixed assets</t>
  </si>
  <si>
    <t>Provisions for tax, labor-law and third-party risks</t>
  </si>
  <si>
    <t>Deferred income tax and Social Contribution tax</t>
  </si>
  <si>
    <t>Provision for Bonus Program</t>
  </si>
  <si>
    <t>Loss (Gain) in participation</t>
  </si>
  <si>
    <t xml:space="preserve">Deferred revenues </t>
  </si>
  <si>
    <t>Amortization of cost of capitalization</t>
  </si>
  <si>
    <t>Provision for inventory loss</t>
  </si>
  <si>
    <t>Present value adjustment</t>
  </si>
  <si>
    <t>Net cash from (used in) investment activities</t>
  </si>
  <si>
    <t>Net cash from (used in) financing activities</t>
  </si>
  <si>
    <t>Proceeds of debenture issue</t>
  </si>
  <si>
    <t>Proceeds of issue of shares</t>
  </si>
  <si>
    <t>Increase (reduction) in cash and cash equivalents</t>
  </si>
  <si>
    <t>Initial balance of cash and equivalents</t>
  </si>
  <si>
    <t>Final balance of cash and equivalents</t>
  </si>
  <si>
    <t>Maintenance</t>
  </si>
  <si>
    <t>Real Estate Development</t>
  </si>
  <si>
    <t>Aquisitions</t>
  </si>
  <si>
    <t>Financial Result</t>
  </si>
  <si>
    <t>Net financial result – Managerial
(R$ '000)</t>
  </si>
  <si>
    <t>Earnings from investments</t>
  </si>
  <si>
    <t>Result from SWAP operation</t>
  </si>
  <si>
    <t>Interest expenses</t>
  </si>
  <si>
    <r>
      <t xml:space="preserve">Net Debt/Adjusted EBITDA </t>
    </r>
    <r>
      <rPr>
        <b/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</si>
  <si>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</si>
  <si>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 xml:space="preserve">Dívida Líquida/EBITDA </t>
  </si>
  <si>
    <r>
      <t xml:space="preserve">Dívida Líquida/EBITDA Ajustado </t>
    </r>
    <r>
      <rPr>
        <b/>
        <vertAlign val="superscript"/>
        <sz val="10"/>
        <rFont val="Calibri"/>
        <family val="2"/>
        <scheme val="minor"/>
      </rPr>
      <t>(1)</t>
    </r>
  </si>
  <si>
    <t>Prazo da Dívida (anos)</t>
  </si>
  <si>
    <t>Custo da Dívida (% CDI)</t>
  </si>
  <si>
    <t>Resultado Financeiro</t>
  </si>
  <si>
    <t>Resultado financeiro líquido (R$ Mil)</t>
  </si>
  <si>
    <t>Rendimento aplicações</t>
  </si>
  <si>
    <t xml:space="preserve">Resultado operação SWAP </t>
  </si>
  <si>
    <t>Despesas com juros</t>
  </si>
  <si>
    <t>Aluguel Mínimo Mensal</t>
  </si>
  <si>
    <t>Locação Temporária</t>
  </si>
  <si>
    <t>Outros (Shopping)</t>
  </si>
  <si>
    <t>Varejo (Iguatemi 365 e I-Retail)</t>
  </si>
  <si>
    <t>Custos</t>
  </si>
  <si>
    <t>Outras Receitas (Desp.) Operacionais - Shoppings</t>
  </si>
  <si>
    <t>Linearização revenda de ponto</t>
  </si>
  <si>
    <t>Minimum monthly rent</t>
  </si>
  <si>
    <t>Overage</t>
  </si>
  <si>
    <t>Temporary rent</t>
  </si>
  <si>
    <t>Management Fee</t>
  </si>
  <si>
    <t>Others (Mall)</t>
  </si>
  <si>
    <t>Taxes and discounts</t>
  </si>
  <si>
    <t>Income using the equity method</t>
  </si>
  <si>
    <t>Retail (Iguatemi 365 and I-Retail)</t>
  </si>
  <si>
    <t>Straight-line effect on key money</t>
  </si>
  <si>
    <t>Financial revenue</t>
  </si>
  <si>
    <t>Financial expenses</t>
  </si>
  <si>
    <t>Net Income</t>
  </si>
  <si>
    <t xml:space="preserve">Outras Receitas (Desp.) Operacionais </t>
  </si>
  <si>
    <t xml:space="preserve">Other Operational Revenue (Expenses) </t>
  </si>
  <si>
    <t>Costs</t>
  </si>
  <si>
    <t xml:space="preserve">Outros </t>
  </si>
  <si>
    <t xml:space="preserve">Others </t>
  </si>
  <si>
    <r>
      <t xml:space="preserve">Linearização dos descontos </t>
    </r>
    <r>
      <rPr>
        <vertAlign val="superscript"/>
        <sz val="10"/>
        <rFont val="Calibri"/>
        <family val="2"/>
        <scheme val="minor"/>
      </rPr>
      <t>(1)</t>
    </r>
  </si>
  <si>
    <r>
      <t xml:space="preserve">Straight-line effect on discounts </t>
    </r>
    <r>
      <rPr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</si>
  <si>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</si>
  <si>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Lucro Líquido Ajustado </t>
    </r>
    <r>
      <rPr>
        <b/>
        <vertAlign val="superscript"/>
        <sz val="10"/>
        <rFont val="Calibri"/>
        <family val="2"/>
        <scheme val="minor"/>
      </rPr>
      <t>(2)</t>
    </r>
  </si>
  <si>
    <t>Cost</t>
  </si>
  <si>
    <t>Other Operational Revenue (Expenses)</t>
  </si>
  <si>
    <t xml:space="preserve">Straight-line effect on discounts </t>
  </si>
  <si>
    <r>
      <t xml:space="preserve">Adjusted EBITDA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</si>
  <si>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Adjusted Net Income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</si>
  <si>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Desenvolvimento imobiliário </t>
    </r>
    <r>
      <rPr>
        <vertAlign val="superscript"/>
        <sz val="10"/>
        <rFont val="Calibri"/>
        <family val="2"/>
        <scheme val="minor"/>
      </rPr>
      <t>(2)</t>
    </r>
  </si>
  <si>
    <r>
      <t xml:space="preserve">Outras Receitas e Despesas Operacionais (R$ mil)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</si>
  <si>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Demonstração de Fluxo de Caixa Ajustado (R$  mil)</t>
  </si>
  <si>
    <t>Adjusted Cash Flow Statement (R$ '000)</t>
  </si>
  <si>
    <t>Ajuste valor justo</t>
  </si>
  <si>
    <t>Linearização líquida de amortização</t>
  </si>
  <si>
    <t>Aquisições de Ativo Não Circulante</t>
  </si>
  <si>
    <t>Straight-line effect net of amortization</t>
  </si>
  <si>
    <t>Demonstração de Fluxo de Caixa Contábil (R$  mil)</t>
  </si>
  <si>
    <t xml:space="preserve">Accounting Cash Flow Statement (R$ '000) </t>
  </si>
  <si>
    <t>(1) Considers Iguatemi Esplanada and Esplanada Shopping as one asset.</t>
  </si>
  <si>
    <t>(2) Considers malls sales and rental income and total GLA malls (excludes towers, outlet and Power Center Iguatemi Campinas).</t>
  </si>
  <si>
    <t>(3) Considers total GLA, malls and towers.</t>
  </si>
  <si>
    <t>(1) Considera Iguatemi Esplanada e Esplanada Shopping como um único empreendimento.</t>
  </si>
  <si>
    <t>(2) Considera vendas e receita de aluguel dos shoppings e ABL total shoppings (exclui torres, outlets e Power Center Iguatemi Campinas).</t>
  </si>
  <si>
    <t>(3) Considera ABL total shoppings e torres.</t>
  </si>
  <si>
    <t>(1)  Considera o complexo Iguatemi Esplanada, formado pelo Esplanada Shopping e o Iguatemi Esplanada.</t>
  </si>
  <si>
    <t>(2)  Área de propriedade da Iguatemi no Esplanada, detida através de subsidiária.</t>
  </si>
  <si>
    <t>(1) Números apresentados não incluem o efeito da linearização.</t>
  </si>
  <si>
    <t>(1) Numbers do not include the linearization effect.</t>
  </si>
  <si>
    <t>(1) Linearização dos descontos líquida da amortização.</t>
  </si>
  <si>
    <t>(1) Straight-line effect on the discounts net of amortization.</t>
  </si>
  <si>
    <t>(2)  Excluindo o efeito da linearização, efeitos não caixa da variação do preço da ação da Infracommerce e SWAP de ações.</t>
  </si>
  <si>
    <t>(2) Excluding the straight-line effect, non-cash effects of Infracommerce's share price variation and share SWAP.</t>
  </si>
  <si>
    <t>(1) Com linearização.</t>
  </si>
  <si>
    <t>(1) With straight-line effect.</t>
  </si>
  <si>
    <t>(2) Montante líquido.</t>
  </si>
  <si>
    <t>(2) Net amount.</t>
  </si>
  <si>
    <t>DRE Consolidada Ajustada (R$ mil)</t>
  </si>
  <si>
    <t>IRPJ/CSLL corrente</t>
  </si>
  <si>
    <t>IRPJ/CSLL diferido</t>
  </si>
  <si>
    <t>Despesas Pré-operacionais</t>
  </si>
  <si>
    <t>Pre-Operating Expenses</t>
  </si>
  <si>
    <t>Current IRPJ/CSLL</t>
  </si>
  <si>
    <t>Deferred IRPJ/CSLL</t>
  </si>
  <si>
    <t>Despesas administrativas</t>
  </si>
  <si>
    <t>Administrative Expenses</t>
  </si>
  <si>
    <t>Desempenho Operacional (Participação Iguatemi)</t>
  </si>
  <si>
    <t>Operatinal Performance (Participação Iguatemi)</t>
  </si>
  <si>
    <t xml:space="preserve">                     -  </t>
  </si>
  <si>
    <t>2,11x</t>
  </si>
  <si>
    <t>2,08x</t>
  </si>
  <si>
    <t>2,01x</t>
  </si>
  <si>
    <t>1,91x</t>
  </si>
  <si>
    <t>1,84x</t>
  </si>
  <si>
    <t>1,80x</t>
  </si>
  <si>
    <t>Market Place Torre (I &amp; II)</t>
  </si>
  <si>
    <t>Market Place Tower (I &amp; II)</t>
  </si>
  <si>
    <t>Iguatemi Porto Alegre Tower</t>
  </si>
  <si>
    <t>Sky Galleria Tower</t>
  </si>
  <si>
    <t>Revenda de ponto e Linearização Revenda de ponto</t>
  </si>
  <si>
    <t>Key Money and Straight-line effect over Key Money</t>
  </si>
  <si>
    <t>Margem Líquida Ajustada</t>
  </si>
  <si>
    <r>
      <t xml:space="preserve">FFO Ajustado (R$ mil) </t>
    </r>
    <r>
      <rPr>
        <vertAlign val="superscript"/>
        <sz val="10"/>
        <rFont val="Calibri"/>
        <family val="2"/>
        <scheme val="minor"/>
      </rPr>
      <t>(1)</t>
    </r>
  </si>
  <si>
    <t>Margem FFO Ajustada</t>
  </si>
  <si>
    <t>NOI</t>
  </si>
  <si>
    <t>Adjusted Net Margin</t>
  </si>
  <si>
    <t>Adjusted FFO (R$ '000) (1)</t>
  </si>
  <si>
    <t>Adjusted FFO Margin</t>
  </si>
  <si>
    <t>NOI Margin</t>
  </si>
  <si>
    <t>(3) Considers Iguatemi’s participation in the real estate assets and excludes tax, brokerage, and management fee</t>
  </si>
  <si>
    <t>2Q24</t>
  </si>
  <si>
    <t>Aberturas DRE - Gerencial</t>
  </si>
  <si>
    <t>Alimentação</t>
  </si>
  <si>
    <t>Moda, Calçados, Artigos de Couro</t>
  </si>
  <si>
    <t>Artigos para o Lar, Livraria, Papelaria, Info.</t>
  </si>
  <si>
    <t>Artigos Diversos, Saúde &amp; Beleza, Joalherias</t>
  </si>
  <si>
    <t>Serviços, Entretenimento, Outros</t>
  </si>
  <si>
    <t>Food</t>
  </si>
  <si>
    <t>Apparel, Shoes, Leather Goods</t>
  </si>
  <si>
    <t>Housewares, Bookstores, Stationerty, Tech</t>
  </si>
  <si>
    <t>Miscellaneous, Health &amp; Beauty, Jewelry</t>
  </si>
  <si>
    <t>Services, Entertainement, Others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</si>
  <si>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</si>
  <si>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</si>
  <si>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</si>
  <si>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</si>
  <si>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</si>
  <si>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</si>
  <si>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</si>
  <si>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</si>
  <si>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</si>
  <si>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</si>
  <si>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</si>
  <si>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</si>
  <si>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</si>
  <si>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</si>
  <si>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</si>
  <si>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</si>
  <si>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</si>
  <si>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</si>
  <si>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</si>
  <si>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</si>
  <si>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</si>
  <si>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</si>
  <si>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</si>
  <si>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</si>
  <si>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</si>
  <si>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</si>
  <si>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</si>
  <si>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</si>
  <si>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</si>
  <si>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</si>
  <si>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</si>
  <si>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</si>
  <si>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</si>
  <si>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</si>
  <si>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</si>
  <si>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</si>
  <si>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</si>
  <si>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</si>
  <si>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</si>
  <si>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</si>
  <si>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</si>
  <si>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</si>
  <si>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</si>
  <si>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</si>
  <si>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</si>
  <si>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</si>
  <si>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</si>
  <si>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</si>
  <si>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</si>
  <si>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</si>
  <si>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</si>
  <si>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</si>
  <si>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</si>
  <si>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</si>
  <si>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</si>
  <si>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</si>
  <si>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</si>
  <si>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Vendas mesmas lojas (SSS) - Demais Lojas</t>
  </si>
  <si>
    <t>Vendas mesmas lojas (SSS) - Total</t>
  </si>
  <si>
    <t>Same-Store Sales (SSS) - Total</t>
  </si>
  <si>
    <t>(1) Considering anchors such as stores with GLA equal to or greater than 1,000 sqm and other stores with GLA lower than 1,000 sqm.</t>
  </si>
  <si>
    <t>(1) Considerando âncoras como lojas com ABL igual ou superior a 1.000 m2 e demais lojas com ABL inferior a 1.000 m2</t>
  </si>
  <si>
    <t>Vendas mesmas lojas (SSS) - Âncoras¹</t>
  </si>
  <si>
    <t>Same-Store Sales (SSS) = Anchors¹</t>
  </si>
  <si>
    <t>Same-Store Sales (SSS) - Other Stores</t>
  </si>
  <si>
    <t>DRE Openings - Managerial</t>
  </si>
  <si>
    <t xml:space="preserve">Iguatemi Campinas </t>
  </si>
  <si>
    <t>Iguatemi Campinas - Power Center</t>
  </si>
  <si>
    <t>Iguatemi Esplanada</t>
  </si>
  <si>
    <t>(1) Terrenos permutados.</t>
  </si>
  <si>
    <t>(2) Opção de permuta + preferência.</t>
  </si>
  <si>
    <t>Nota: Landbank indicativo. Os projetos podem ser alterados, mudando os coeficientes de aproveitamento e de utilização do potencial construtivo.</t>
  </si>
  <si>
    <t>Note: Indicative landbank. Projects may be altered, changing the coefficients of use and usage of the construction potential.</t>
  </si>
  <si>
    <t>(1) Sites exchanged.</t>
  </si>
  <si>
    <t>(2) Exchange option + preference</t>
  </si>
  <si>
    <t>Construction Potencial - Real State Property (AP sqm)</t>
  </si>
  <si>
    <t>Empreendimento - Imobiliário (AP m²)</t>
  </si>
  <si>
    <t>Empreendimento - % Iguatemi</t>
  </si>
  <si>
    <t>Construction Potencial - % Iguatemi</t>
  </si>
  <si>
    <r>
      <t>Linearização dos descontos</t>
    </r>
    <r>
      <rPr>
        <vertAlign val="superscript"/>
        <sz val="10"/>
        <rFont val="Arial"/>
        <family val="2"/>
      </rPr>
      <t>(1)</t>
    </r>
  </si>
  <si>
    <t>1Q21 with 
straight-line effect, 
IFCM, and SWAP</t>
  </si>
  <si>
    <t>1Q21 without 
straight-line effect, 
IFCM, and SWAP</t>
  </si>
  <si>
    <t>4Q20 with 
straight-line effect, 
IFCM, and SWAP</t>
  </si>
  <si>
    <t>4Q20 without 
straight-line effect, 
IFCM, and SWAP</t>
  </si>
  <si>
    <t>2Q21 with 
straight-line effect, 
IFCM, and SWAP</t>
  </si>
  <si>
    <t>2Q21 without 
straight-line effect, 
IFCM, and SWAP</t>
  </si>
  <si>
    <t>3Q21 with 
straight-line effect, 
IFCM, and SWAP</t>
  </si>
  <si>
    <t>3Q21 without 
straight-line effect, 
IFCM, and SWAP</t>
  </si>
  <si>
    <t>4Q21 with 
straight-line effect, 
IFCM, and SWAP</t>
  </si>
  <si>
    <t>4Q21 without 
straight-line effect, 
IFCM, and SWAP</t>
  </si>
  <si>
    <t>1Q22 with 
straight-line effect, 
IFCM, and SWAP</t>
  </si>
  <si>
    <t>1Q22 without 
straight-line effect, 
IFCM, and SWAP</t>
  </si>
  <si>
    <t>2Q22 with 
straight-line effect, 
IFCM, and SWAP</t>
  </si>
  <si>
    <t>2Q22 without 
straight-line effect, 
IFCM, and SWAP</t>
  </si>
  <si>
    <t>3Q22 with 
straight-line effect, 
IFCM, and SWAP</t>
  </si>
  <si>
    <t>3Q22 without 
straight-line effect, 
IFCM, and SWAP</t>
  </si>
  <si>
    <t>4Q22 with 
straight-line effect, 
IFCM, and SWAP</t>
  </si>
  <si>
    <t>4Q22 without 
straight-line effect, 
IFCM, and SWAP</t>
  </si>
  <si>
    <t>1Q23 with 
straight-line effect, 
IFCM, and SWAP</t>
  </si>
  <si>
    <t>1Q23 without 
straight-line effect, 
IFCM, and SWAP</t>
  </si>
  <si>
    <t>2Q23 with 
straight-line effect, 
IFCM, and SWAP</t>
  </si>
  <si>
    <t>2Q23 without 
straight-line effect, 
IFCM, and SWAP</t>
  </si>
  <si>
    <t>3Q23 with 
straight-line effect, 
IFCM, and SWAP</t>
  </si>
  <si>
    <t>3Q23 without 
straight-line effect, 
IFCM, and SWAP</t>
  </si>
  <si>
    <t>4Q23 with 
straight-line effect, 
IFCM, and SWAP</t>
  </si>
  <si>
    <t>4Q23 without 
straight-line effect, 
IFCM, and SWAP</t>
  </si>
  <si>
    <t>1Q24 with 
straight-line effect, 
IFCM, and SWAP</t>
  </si>
  <si>
    <t>1Q24 without 
straight-line effect, 
IFCM, and SWAP</t>
  </si>
  <si>
    <t>2Q24 with 
straight-line effect, 
IFCM, and SWAP</t>
  </si>
  <si>
    <t>2Q24 without 
straight-line effect, 
IFCM, and SWAP</t>
  </si>
  <si>
    <t>Var. R$</t>
  </si>
  <si>
    <t>Mercado de Capitais</t>
  </si>
  <si>
    <t>Capital Markets</t>
  </si>
  <si>
    <r>
      <t>IGTI11</t>
    </r>
    <r>
      <rPr>
        <b/>
        <vertAlign val="superscript"/>
        <sz val="10"/>
        <color rgb="FFBE9C61"/>
        <rFont val="Calibri"/>
        <family val="2"/>
        <scheme val="minor"/>
      </rPr>
      <t>(1)</t>
    </r>
  </si>
  <si>
    <t>Preço Final</t>
  </si>
  <si>
    <t xml:space="preserve">Número de Units Equivalentes </t>
  </si>
  <si>
    <t>Market Cap</t>
  </si>
  <si>
    <t>Closing Price</t>
  </si>
  <si>
    <t>Number of 
equivalent units</t>
  </si>
  <si>
    <r>
      <t xml:space="preserve">IGTI3 </t>
    </r>
    <r>
      <rPr>
        <sz val="10"/>
        <color rgb="FFBE9C5E"/>
        <rFont val="Calibri Light"/>
        <family val="2"/>
      </rPr>
      <t>(ONs)</t>
    </r>
  </si>
  <si>
    <r>
      <t xml:space="preserve">IGTI4 </t>
    </r>
    <r>
      <rPr>
        <sz val="10"/>
        <color rgb="FFBE9C5E"/>
        <rFont val="Calibri Light"/>
        <family val="2"/>
      </rPr>
      <t>(PNs)</t>
    </r>
  </si>
  <si>
    <r>
      <t xml:space="preserve">IGTI11 </t>
    </r>
    <r>
      <rPr>
        <sz val="10"/>
        <color rgb="FFBE9C5E"/>
        <rFont val="Calibri Light"/>
        <family val="2"/>
      </rPr>
      <t>(Units)</t>
    </r>
  </si>
  <si>
    <t>Unit Equivalente</t>
  </si>
  <si>
    <t># ações ON</t>
  </si>
  <si>
    <t># ações PN</t>
  </si>
  <si>
    <t>(teórico)</t>
  </si>
  <si>
    <t>% total</t>
  </si>
  <si>
    <t>Acionista controlador</t>
  </si>
  <si>
    <t>Float</t>
  </si>
  <si>
    <t>Tesouraria</t>
  </si>
  <si>
    <t>Fonte: Bloomberg</t>
  </si>
  <si>
    <t>Source: Bloomberg</t>
  </si>
  <si>
    <t>3Q24</t>
  </si>
  <si>
    <t>ABL Total Média (m²)</t>
  </si>
  <si>
    <t>ABL Própria Final (m²)</t>
  </si>
  <si>
    <t>ABL Total Média Shopping (m²)</t>
  </si>
  <si>
    <t>ABL Própria Média Shopping (m²)</t>
  </si>
  <si>
    <t>Venda de Ativo Permanente</t>
  </si>
  <si>
    <t>Sale of Permanent Assets</t>
  </si>
  <si>
    <t>3Q24 with 
straight-line effect, 
IFCM, and SWAP</t>
  </si>
  <si>
    <t>3Q24 without 
straight-line effect, 
IFCM, and SWAP</t>
  </si>
  <si>
    <t>Iguatemi S.A.</t>
  </si>
  <si>
    <t># Preferred shares</t>
  </si>
  <si>
    <t># Common 
shares</t>
  </si>
  <si>
    <t>(theoretical)</t>
  </si>
  <si>
    <t>Controlling 
Shareholder</t>
  </si>
  <si>
    <t>Financial Investment</t>
  </si>
  <si>
    <t>(2) A contabilização das Receitas no Pátio Higienópolis foi feita através do regime caixa de 2015 a 2016, com receitas acumuladas de 2015 não foram divulgadas uma vez que adquirimos participação no ativo em Julho/2015. A partir de 2017 passamos a utilizar o método de competência.</t>
  </si>
  <si>
    <t>(3) Considera o Complexo formado pelo Iguatemi Esplanada e pelo Esplanada Shopping.</t>
  </si>
  <si>
    <r>
      <t>Pátio Higienópolis</t>
    </r>
    <r>
      <rPr>
        <vertAlign val="superscript"/>
        <sz val="10"/>
        <rFont val="Calibri"/>
        <family val="2"/>
        <scheme val="minor"/>
      </rPr>
      <t xml:space="preserve"> (2)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</si>
  <si>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(3)</t>
    </r>
  </si>
  <si>
    <r>
      <t xml:space="preserve">Iguatemi Alphaville </t>
    </r>
    <r>
      <rPr>
        <vertAlign val="superscript"/>
        <sz val="10"/>
        <rFont val="Calibri"/>
        <family val="2"/>
        <scheme val="minor"/>
      </rPr>
      <t>(4)</t>
    </r>
  </si>
  <si>
    <r>
      <t>Iguatemi São Carlos</t>
    </r>
    <r>
      <rPr>
        <vertAlign val="superscript"/>
        <sz val="10"/>
        <rFont val="Calibri"/>
        <family val="2"/>
        <scheme val="minor"/>
      </rPr>
      <t xml:space="preserve"> (5)</t>
    </r>
  </si>
  <si>
    <t>(2) Revenues for Pátio Higienópolis calculated using the cash accounting regime in 2015 and 2016 (accumulated Revenues for 2015 not disclosed as we acquired a stake in the mall in July/2015). From 2017 onwards the mall started reporting under the formal accounting method.</t>
  </si>
  <si>
    <t>(3) Considers Iguatemi Esplanada and Esplanada Shopping as one asset.</t>
  </si>
  <si>
    <t>(4) In 3Q24, it considers a 78% stake in July and August and 60% in September.</t>
  </si>
  <si>
    <t>(5) In 3Q24, it considers a 50% stake in July and August and no stake in September.</t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</si>
  <si>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(3)</t>
    </r>
  </si>
  <si>
    <r>
      <t>Iguatemi Porto Alegre</t>
    </r>
    <r>
      <rPr>
        <vertAlign val="superscript"/>
        <sz val="10"/>
        <rFont val="Calibri"/>
        <family val="2"/>
        <scheme val="minor"/>
      </rPr>
      <t xml:space="preserve"> (6)</t>
    </r>
  </si>
  <si>
    <t>(3)  Power Center localizado anexo ao Shopping Iguatemi Campinas.</t>
  </si>
  <si>
    <t>(6)  Considera a participação indireta de 6,58% detida através da Maiojama Participações.</t>
  </si>
  <si>
    <t>(1) Considers Esplanada Shopping and Iguatemi Esplanada as a single asset.</t>
  </si>
  <si>
    <t>(2) Area owned by Iguatemi in Esplanada, held through a subsidiary.</t>
  </si>
  <si>
    <t>(3) Power Center is contiguous to the Iguatemi Campinas mall.</t>
  </si>
  <si>
    <t>(6) Considers the 6,58% indirect stake owned by Maiojama Participações.</t>
  </si>
  <si>
    <r>
      <t>Iguatemi Campinas - Terreno Anexo</t>
    </r>
    <r>
      <rPr>
        <vertAlign val="superscript"/>
        <sz val="10"/>
        <rFont val="Calibri"/>
        <family val="2"/>
        <scheme val="minor"/>
      </rPr>
      <t xml:space="preserve"> (2)</t>
    </r>
  </si>
  <si>
    <r>
      <t>I Fashion Outlet Santa Catarina</t>
    </r>
    <r>
      <rPr>
        <vertAlign val="superscript"/>
        <sz val="10"/>
        <rFont val="Calibri"/>
        <family val="2"/>
        <scheme val="minor"/>
      </rPr>
      <t xml:space="preserve"> (1)</t>
    </r>
  </si>
  <si>
    <t>(4)  Devido a venda de 18% da participação do Iguatemi Alphaville  em setembro de 2024, o 3T24 considera 78% de participação em julho e agosto e 60% em setembro.</t>
  </si>
  <si>
    <t>(5)  Devido a venda da participação do Iguatemi São Carlos em setembro de 2024, o 3T24 considera 50% de participação em julho e agosto e nenhuma em setembro.</t>
  </si>
  <si>
    <t>Iguatemi Stake</t>
  </si>
  <si>
    <t>Estacionamento (R$ mil)</t>
  </si>
  <si>
    <t>(3) Se refere apenas aos shoppings, considera a participação da Iguatemi nos empreendimentos e exclui imposto, corretagem e taxa de administração</t>
  </si>
  <si>
    <t>(4) NOI divided by net revenue of discounts of malls.</t>
  </si>
  <si>
    <t>Units mantidas em Tesouraria</t>
  </si>
  <si>
    <t>Units held in Treasury</t>
  </si>
  <si>
    <t>(1) Os preços consideram 
o reinvestimento dos dividendos</t>
  </si>
  <si>
    <t>(1) The prices consider the reinvestment of dividends</t>
  </si>
  <si>
    <t>(4)  Power Center localizado anexo ao Shopping Iguatemi Campinas.</t>
  </si>
  <si>
    <t>(4) Power Center is contiguous to the Iguatemi Campinas mall.</t>
  </si>
  <si>
    <t>Equivalent Unit</t>
  </si>
  <si>
    <t>IGTI3</t>
  </si>
  <si>
    <t>IGTI4</t>
  </si>
  <si>
    <r>
      <t xml:space="preserve">IGTI11 </t>
    </r>
    <r>
      <rPr>
        <sz val="10"/>
        <color rgb="FFBE9C5E"/>
        <rFont val="Calibri Light"/>
        <family val="2"/>
      </rPr>
      <t>(Unit)</t>
    </r>
  </si>
  <si>
    <t>Margem Líquida</t>
  </si>
  <si>
    <t xml:space="preserve">Margem FFO </t>
  </si>
  <si>
    <t>FFO  (R$ mil)</t>
  </si>
  <si>
    <t>DRE - Conciliação entre a demonstração contábil e gerencial</t>
  </si>
  <si>
    <t>P&amp;L - Conciliation between formal and managerial accounting</t>
  </si>
  <si>
    <t>Deductions, taxes and contributions</t>
  </si>
  <si>
    <t>Cost of Goods and/or Services Sold</t>
  </si>
  <si>
    <t>Gross Profit</t>
  </si>
  <si>
    <t>Operating Revenue/Expenses</t>
  </si>
  <si>
    <t>General &amp; Administrative Expenses</t>
  </si>
  <si>
    <t>Other Operating Revenue and Expenses</t>
  </si>
  <si>
    <t>Equity Gain (Loss) in Subsidiaries</t>
  </si>
  <si>
    <t>Profit (Loss) before Financial Result &amp; Taxes</t>
  </si>
  <si>
    <t>Fair value of financial instrument</t>
  </si>
  <si>
    <t>Profit (Loss) Before Income Taxes</t>
  </si>
  <si>
    <t>Profit before Income Tax and Social Contribution Tax</t>
  </si>
  <si>
    <t>Loss/Profit in the Period</t>
  </si>
  <si>
    <t>Attributable to Shareholders of the Parent Company</t>
  </si>
  <si>
    <t>Attributable to Non-Controlling Shareholders</t>
  </si>
  <si>
    <t>Deduções, impostos e contribuições</t>
  </si>
  <si>
    <t>Custo dos Bens e/ou Serviços Vendidos -</t>
  </si>
  <si>
    <t>Resultado Bruto</t>
  </si>
  <si>
    <t>Despesas/Receitas Operacionais</t>
  </si>
  <si>
    <t>Despesas Gerais e Administrativas</t>
  </si>
  <si>
    <t>Equivalência Patrimonial</t>
  </si>
  <si>
    <t>Resultado Antes do Result. Fin. e dos Tributos</t>
  </si>
  <si>
    <t>Valor justo de instrumento financeiro</t>
  </si>
  <si>
    <t>Resultado Antes dos Tributos sobre o Lucro</t>
  </si>
  <si>
    <t>IR e Contribuição Social sobre o Lucro</t>
  </si>
  <si>
    <t>Lucro/Prejuízo do Período</t>
  </si>
  <si>
    <t>Atribuído a Sócios da Empresa Controladora</t>
  </si>
  <si>
    <t>Outras Receitas e Despesas Operacionais</t>
  </si>
  <si>
    <t>Atribuído a Sócios Não Controladores</t>
  </si>
  <si>
    <t>4Q20
Managerial</t>
  </si>
  <si>
    <t>4Q20
Formal</t>
  </si>
  <si>
    <t>1Q21 
Formal</t>
  </si>
  <si>
    <t>1Q21
Managerial</t>
  </si>
  <si>
    <t>2Q21
Managerial</t>
  </si>
  <si>
    <t>2Q21 
Formal</t>
  </si>
  <si>
    <t>3Q21
Managerial</t>
  </si>
  <si>
    <t>3Q21 
Formal</t>
  </si>
  <si>
    <t>4Q21 
Managerial</t>
  </si>
  <si>
    <t>4Q21
Formal</t>
  </si>
  <si>
    <t>1Q22
Formal</t>
  </si>
  <si>
    <t>1Q22
Managerial</t>
  </si>
  <si>
    <t>2Q22  
Managerial</t>
  </si>
  <si>
    <t>2Q22
Formal</t>
  </si>
  <si>
    <t>3Q22
Managerial</t>
  </si>
  <si>
    <t>3Q22
Formal</t>
  </si>
  <si>
    <t>4Q22
Managerial</t>
  </si>
  <si>
    <t>4Q22
Formal</t>
  </si>
  <si>
    <t>1Q23 
Managerial</t>
  </si>
  <si>
    <t>1Q23
Formal</t>
  </si>
  <si>
    <t>2Q23 
Managerial</t>
  </si>
  <si>
    <t>2Q23
Formal</t>
  </si>
  <si>
    <t>3Q23 
Managerial</t>
  </si>
  <si>
    <t>3Q23
Formal</t>
  </si>
  <si>
    <t>4Q23
Managerial</t>
  </si>
  <si>
    <t>4Q23 
Formal</t>
  </si>
  <si>
    <t>1Q24
Managerial</t>
  </si>
  <si>
    <t>1Q24 
Formal</t>
  </si>
  <si>
    <t>2Q24
Managerial</t>
  </si>
  <si>
    <t>2Q24 
Formal</t>
  </si>
  <si>
    <t>3Q24
Managerial</t>
  </si>
  <si>
    <t>3Q24 
Formal</t>
  </si>
  <si>
    <t>4Q24</t>
  </si>
  <si>
    <t>4Q24 with 
straight-line effect, 
IFCM, and SWAP</t>
  </si>
  <si>
    <t>4Q24 without 
straight-line effect, 
IFCM, and SWAP</t>
  </si>
  <si>
    <t>4Q24
Managerial</t>
  </si>
  <si>
    <t>4Q24 
Formal</t>
  </si>
  <si>
    <t>1Q25</t>
  </si>
  <si>
    <t>1Q25 with 
straight-line effect and SWAP</t>
  </si>
  <si>
    <t>1Q25 without 
straight-line effect and SWAP</t>
  </si>
  <si>
    <t>1Q25
Managerial</t>
  </si>
  <si>
    <t>1Q25 
Formal</t>
  </si>
  <si>
    <t>RioSul</t>
  </si>
  <si>
    <r>
      <t xml:space="preserve">Disponibilidades (R$ mil) </t>
    </r>
    <r>
      <rPr>
        <vertAlign val="superscript"/>
        <sz val="10"/>
        <rFont val="Calibri"/>
        <family val="2"/>
        <scheme val="minor"/>
      </rPr>
      <t>(2)</t>
    </r>
  </si>
  <si>
    <r>
      <t xml:space="preserve">Dívida Líquida (R$ mil) </t>
    </r>
    <r>
      <rPr>
        <vertAlign val="superscript"/>
        <sz val="10"/>
        <rFont val="Calibri"/>
        <family val="2"/>
        <scheme val="minor"/>
      </rPr>
      <t>(2)</t>
    </r>
  </si>
  <si>
    <t>(2) Para o 4T24 considera Disponibilidades e Dívida Líquida após a liquidação do CRI, lastro da aquisição do RioSul, realizada em 2 de janeiro de 2025.</t>
  </si>
  <si>
    <t>1. Excluding the straight-line effect, Infracommerce and the share SWAP result.</t>
  </si>
  <si>
    <t>2. For 4Q24, considers Cash and Net Debt after the settlement of the Real Estate Receivables Certificate (CRI), underlying the acquisition of RioSul, carried out on January 2, 2025.</t>
  </si>
  <si>
    <t>2Q25</t>
  </si>
  <si>
    <t>2Q25 with 
straight-line effect and SWAP</t>
  </si>
  <si>
    <t>2Q25 without 
straight-line effect and SWAP</t>
  </si>
  <si>
    <t>2Q25
Managerial</t>
  </si>
  <si>
    <t>2Q25 
Formal</t>
  </si>
  <si>
    <t>Pátio Paulista</t>
  </si>
  <si>
    <t>(1) Excluindo o efeito da linearização e o resultado do SWAP das ações</t>
  </si>
  <si>
    <r>
      <t xml:space="preserve">Resultado vendas shoppings </t>
    </r>
    <r>
      <rPr>
        <vertAlign val="superscript"/>
        <sz val="10"/>
        <rFont val="Calibri"/>
        <family val="2"/>
        <scheme val="minor"/>
      </rPr>
      <t>(3)</t>
    </r>
  </si>
  <si>
    <t>(4) NOI Shoppings consolidado na participação Iguatemi</t>
  </si>
  <si>
    <r>
      <t xml:space="preserve">NOI (R$ mil) </t>
    </r>
    <r>
      <rPr>
        <vertAlign val="superscript"/>
        <sz val="10"/>
        <rFont val="Calibri"/>
        <family val="2"/>
        <scheme val="minor"/>
      </rPr>
      <t>(4)</t>
    </r>
  </si>
  <si>
    <t>Margem NOI</t>
  </si>
  <si>
    <t>DRE - Conciliação entre a demonstração 
gerencial com e sem linearização e SWAP</t>
  </si>
  <si>
    <t>P&amp;L - Conciliation between managerial
accounting with and without straight-line
effect and SWAP</t>
  </si>
  <si>
    <t>3Q25</t>
  </si>
  <si>
    <t>3Q25 with 
straight-line effect and SWAP</t>
  </si>
  <si>
    <t>3Q25 without 
straight-line effect and SWAP</t>
  </si>
  <si>
    <t>3Q25
Managerial</t>
  </si>
  <si>
    <t>3Q25 
Formal</t>
  </si>
  <si>
    <t>4Q25</t>
  </si>
  <si>
    <t>DRE - Conciliação entre a demonstração contábil e a demonstração gerencial</t>
  </si>
  <si>
    <t>Desinvestimentos</t>
  </si>
  <si>
    <t>Deinvestments</t>
  </si>
  <si>
    <t>4Q25 with 
straight-line effect and SWAP</t>
  </si>
  <si>
    <t>4Q25 without 
straight-line effect and SWAP</t>
  </si>
  <si>
    <t>4Q25
Managerial</t>
  </si>
  <si>
    <t>4Q25 
Formal</t>
  </si>
  <si>
    <t>(+) IR / CS</t>
  </si>
  <si>
    <t>(+) Despesas Financeiras líquidas</t>
  </si>
  <si>
    <t>EBIT (LAJIR)</t>
  </si>
  <si>
    <t>(+) Depreciação e Amortização</t>
  </si>
  <si>
    <r>
      <t xml:space="preserve">(+) Linearização </t>
    </r>
    <r>
      <rPr>
        <vertAlign val="superscript"/>
        <sz val="10"/>
        <color rgb="FF000000"/>
        <rFont val="Calibri Light"/>
        <family val="2"/>
      </rPr>
      <t>2</t>
    </r>
  </si>
  <si>
    <t>EBITDA ajustado</t>
  </si>
  <si>
    <t>EBITDA Ajustado -  Shoppings</t>
  </si>
  <si>
    <t>EBITDA Ajustado -  Varejo</t>
  </si>
  <si>
    <t xml:space="preserve">(1) Participação indireta no Shopping Iguatemi Porto Alegre e Torre anexa (Iguatemi Business). </t>
  </si>
  <si>
    <r>
      <t xml:space="preserve">Ajustes </t>
    </r>
    <r>
      <rPr>
        <b/>
        <vertAlign val="superscript"/>
        <sz val="10"/>
        <color theme="0"/>
        <rFont val="Calibri Light"/>
        <family val="2"/>
      </rPr>
      <t>1</t>
    </r>
  </si>
  <si>
    <r>
      <t>Vendas Totais - visão 100%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</si>
  <si>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t>Taxa de Ocupação (% ABL)</t>
  </si>
  <si>
    <t>Occupancy Rate (% of GLA)</t>
  </si>
  <si>
    <t>*Valores acima já refletem reclassificações realizadas no 3T25 de modo a garantir melhor compreensão dos resultados anuais</t>
  </si>
  <si>
    <r>
      <t xml:space="preserve">Total Sales - asset level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</si>
  <si>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1Q26</t>
  </si>
  <si>
    <t>1Q26 with 
straight-line effect and SWAP</t>
  </si>
  <si>
    <t>1Q26 without 
straight-line effect and SWAP</t>
  </si>
  <si>
    <t>1Q26
Managerial</t>
  </si>
  <si>
    <t>1Q26
Formal</t>
  </si>
  <si>
    <t>2Q26</t>
  </si>
  <si>
    <t>2Q26 with 
straight-line effect and SWAP</t>
  </si>
  <si>
    <t>2Q26 without 
straight-line effect and SWAP</t>
  </si>
  <si>
    <t>2Q26
Managerial</t>
  </si>
  <si>
    <t>2Q26
Formal</t>
  </si>
  <si>
    <t>Composição Acionária 2T26</t>
  </si>
  <si>
    <t>Ownership Breakdown 2Q26</t>
  </si>
  <si>
    <t>Visões Comparáveis 2Q25 abaixo
 2Q25 Comparable views below</t>
  </si>
  <si>
    <r>
      <t xml:space="preserve">Recorrente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</si>
  <si>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r>
      <t xml:space="preserve">Pro forma </t>
    </r>
    <r>
      <rPr>
        <b/>
        <vertAlign val="superscript"/>
        <sz val="10"/>
        <color theme="1"/>
        <rFont val="Calibri"/>
        <family val="2"/>
        <scheme val="minor"/>
      </rPr>
      <t>(2)</t>
    </r>
  </si>
  <si>
    <r>
      <t xml:space="preserve">(1) </t>
    </r>
    <r>
      <rPr>
        <sz val="9"/>
        <color rgb="FF000000"/>
        <rFont val="Calibri Light"/>
        <family val="2"/>
      </rPr>
      <t xml:space="preserve">Visão recorrente, desconsidera as participações do Pátio Higienópolis e Pátio Paulista dos investidores parceiros da operação, como também o ganho de capital das vendas do Market Place e Galleria. </t>
    </r>
  </si>
  <si>
    <r>
      <t xml:space="preserve">(2) </t>
    </r>
    <r>
      <rPr>
        <sz val="9"/>
        <color rgb="FF000000"/>
        <rFont val="Calibri Light"/>
        <family val="2"/>
      </rPr>
      <t>Visão pro forma exclui o resultado dos ativos com alteração de participação societária entre os dois períodos, conforme tabela de comparabilidade.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</si>
</sst>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6" formatCode="&quot;R$&quot;\ #,##0;[Red]\-&quot;R$&quot;\ #,##0"/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;\-"/>
    <numFmt numFmtId="167" formatCode="0.0%"/>
    <numFmt numFmtId="168" formatCode="#,##0&quot; m²&quot;"/>
    <numFmt numFmtId="169" formatCode="[$-409]mmm\-yy;@"/>
    <numFmt numFmtId="170" formatCode="_-* #,##0_-;\-* #,##0_-;_-* &quot;-&quot;??_-;_-@_-"/>
    <numFmt numFmtId="171" formatCode="\-"/>
    <numFmt numFmtId="172" formatCode="#,##0.00\x"/>
    <numFmt numFmtId="173" formatCode="0.0"/>
    <numFmt numFmtId="174" formatCode="#,##0.0"/>
    <numFmt numFmtId="175" formatCode="_(* #,##0.0_);_(* \(#,##0.0\);_(* &quot;-&quot;??_);_(@_)"/>
    <numFmt numFmtId="176" formatCode="_(* #,##0.0000_);_(* \(#,##0.0000\);_(* &quot;-&quot;??_);_(@_)"/>
    <numFmt numFmtId="177" formatCode="_-* #,##0.0000_-;\-* #,##0.0000_-;_-* &quot;-&quot;????_-;_-@_-"/>
    <numFmt numFmtId="178" formatCode="#,##0_ ;[Red]\-#,##0\ "/>
    <numFmt numFmtId="179" formatCode="#,##0;\-#,##0;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vertAlign val="superscript"/>
      <sz val="10"/>
      <name val="Arial"/>
      <family val="2"/>
    </font>
    <font>
      <b/>
      <sz val="10"/>
      <color rgb="FFBE9C61"/>
      <name val="Calibri"/>
      <family val="2"/>
      <scheme val="minor"/>
    </font>
    <font>
      <b/>
      <vertAlign val="superscript"/>
      <sz val="10"/>
      <color rgb="FFBE9C61"/>
      <name val="Calibri"/>
      <family val="2"/>
      <scheme val="minor"/>
    </font>
    <font>
      <b/>
      <sz val="10"/>
      <color rgb="FFBE9C5E"/>
      <name val="Calibri Light"/>
      <family val="2"/>
    </font>
    <font>
      <sz val="10"/>
      <color rgb="FFBE9C5E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.5"/>
      <color rgb="FF000000"/>
      <name val="Calibri"/>
      <family val="2"/>
    </font>
    <font>
      <b/>
      <sz val="10"/>
      <color rgb="FFBE9C5E"/>
      <name val="Calibri Light"/>
      <family val="2"/>
    </font>
    <font>
      <b/>
      <sz val="10"/>
      <name val="Arial"/>
      <family val="2"/>
    </font>
    <font>
      <sz val="10.5"/>
      <name val="Calibri"/>
      <family val="2"/>
    </font>
    <font>
      <sz val="8"/>
      <name val="Arial"/>
      <family val="2"/>
    </font>
    <font>
      <sz val="8"/>
      <name val="Arial"/>
      <family val="2"/>
    </font>
    <font>
      <vertAlign val="superscript"/>
      <sz val="10"/>
      <color rgb="FF000000"/>
      <name val="Calibri Light"/>
      <family val="2"/>
    </font>
    <font>
      <b/>
      <sz val="10"/>
      <color theme="1"/>
      <name val="Calibri Light"/>
      <family val="2"/>
    </font>
    <font>
      <sz val="9"/>
      <color rgb="FF000000"/>
      <name val="Calibri Light"/>
      <family val="2"/>
    </font>
    <font>
      <sz val="10"/>
      <color theme="0"/>
      <name val="Arial"/>
      <family val="2"/>
    </font>
    <font>
      <b/>
      <sz val="10"/>
      <color theme="0"/>
      <name val="Calibri Light"/>
      <family val="2"/>
    </font>
    <font>
      <b/>
      <vertAlign val="superscript"/>
      <sz val="10"/>
      <color theme="0"/>
      <name val="Calibri Light"/>
      <family val="2"/>
    </font>
    <font>
      <sz val="8"/>
      <color rgb="FF000000"/>
      <name val="Calibri Light"/>
      <family val="2"/>
    </font>
    <font>
      <sz val="10"/>
      <color rgb="FF000000"/>
      <name val="Calibri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CC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indexed="64"/>
      </top>
      <bottom/>
      <diagonal/>
    </border>
    <border>
      <left style="medium">
        <color theme="0" tint="-0.499984740745262"/>
      </left>
      <right/>
      <top/>
      <bottom style="thin">
        <color theme="1"/>
      </bottom>
      <diagonal/>
    </border>
    <border>
      <left style="medium">
        <color theme="0" tint="-0.49998474074526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 tint="-0.499984740745262"/>
      </right>
      <top style="thin">
        <color theme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BE9C61"/>
      </bottom>
      <diagonal/>
    </border>
    <border>
      <left/>
      <right/>
      <top/>
      <bottom style="thin">
        <color rgb="FFBE9C5E"/>
      </bottom>
      <diagonal/>
    </border>
    <border>
      <left/>
      <right style="thin">
        <color rgb="FFBE9C5E"/>
      </right>
      <top/>
      <bottom style="thin">
        <color rgb="FFBE9C5E"/>
      </bottom>
      <diagonal/>
    </border>
    <border>
      <left style="thin">
        <color rgb="FFBE9C5E"/>
      </left>
      <right/>
      <top/>
      <bottom style="thin">
        <color rgb="FFBE9C5E"/>
      </bottom>
      <diagonal/>
    </border>
    <border>
      <left/>
      <right style="thin">
        <color rgb="FFBE9C5E"/>
      </right>
      <top/>
      <bottom/>
      <diagonal/>
    </border>
    <border>
      <left style="thin">
        <color rgb="FFBE9C5E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thin">
        <color rgb="FFBE9C5E"/>
      </bottom>
      <diagonal/>
    </border>
    <border>
      <left/>
      <right/>
      <top style="thin">
        <color rgb="FFBE9C5E"/>
      </top>
      <bottom/>
      <diagonal/>
    </border>
    <border>
      <left/>
      <right style="thin">
        <color rgb="FFBE9C5E"/>
      </right>
      <top style="thin">
        <color rgb="FFBE9C5E"/>
      </top>
      <bottom/>
      <diagonal/>
    </border>
    <border>
      <left style="thin">
        <color rgb="FFBE9C5E"/>
      </left>
      <right/>
      <top style="thin">
        <color rgb="FFBE9C5E"/>
      </top>
      <bottom/>
      <diagonal/>
    </border>
    <border>
      <left/>
      <right style="medium">
        <color theme="0" tint="-0.499984740745262"/>
      </right>
      <top style="thin">
        <color rgb="FFBE9C5E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2" fillId="0" borderId="0"/>
  </cellStyleXfs>
  <cellXfs count="494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" fontId="8" fillId="0" borderId="0" xfId="0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165" fontId="8" fillId="0" borderId="0" xfId="8" applyNumberFormat="1" applyFont="1" applyFill="1" applyAlignment="1">
      <alignment horizontal="left" vertical="center" wrapText="1"/>
    </xf>
    <xf numFmtId="169" fontId="8" fillId="0" borderId="0" xfId="8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167" fontId="9" fillId="0" borderId="0" xfId="4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167" fontId="9" fillId="0" borderId="3" xfId="4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5" fontId="9" fillId="0" borderId="0" xfId="8" applyNumberFormat="1" applyFont="1" applyFill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167" fontId="9" fillId="3" borderId="0" xfId="4" applyNumberFormat="1" applyFont="1" applyFill="1" applyBorder="1" applyAlignment="1">
      <alignment horizontal="right" vertical="center"/>
    </xf>
    <xf numFmtId="0" fontId="9" fillId="3" borderId="0" xfId="3" applyFont="1" applyFill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7" fontId="9" fillId="3" borderId="6" xfId="4" applyNumberFormat="1" applyFont="1" applyFill="1" applyBorder="1" applyAlignment="1">
      <alignment horizontal="right" vertical="center"/>
    </xf>
    <xf numFmtId="167" fontId="9" fillId="0" borderId="6" xfId="4" applyNumberFormat="1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0" xfId="3" applyFont="1" applyAlignment="1">
      <alignment horizontal="right" vertical="center"/>
    </xf>
    <xf numFmtId="0" fontId="13" fillId="0" borderId="1" xfId="2" applyFont="1" applyBorder="1" applyAlignment="1">
      <alignment vertical="center"/>
    </xf>
    <xf numFmtId="165" fontId="13" fillId="0" borderId="1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10" fontId="9" fillId="0" borderId="0" xfId="4" applyNumberFormat="1" applyFont="1" applyAlignment="1">
      <alignment vertical="center"/>
    </xf>
    <xf numFmtId="10" fontId="9" fillId="0" borderId="0" xfId="4" applyNumberFormat="1" applyFont="1" applyFill="1" applyBorder="1" applyAlignment="1">
      <alignment horizontal="right" vertical="center"/>
    </xf>
    <xf numFmtId="10" fontId="9" fillId="0" borderId="0" xfId="4" applyNumberFormat="1" applyFont="1" applyAlignment="1">
      <alignment horizontal="right" vertical="center"/>
    </xf>
    <xf numFmtId="10" fontId="9" fillId="0" borderId="0" xfId="0" applyNumberFormat="1" applyFont="1" applyAlignment="1">
      <alignment vertical="center"/>
    </xf>
    <xf numFmtId="10" fontId="9" fillId="0" borderId="0" xfId="5" applyNumberFormat="1" applyFont="1" applyFill="1" applyBorder="1" applyAlignment="1">
      <alignment horizontal="right" vertical="center"/>
    </xf>
    <xf numFmtId="10" fontId="9" fillId="0" borderId="0" xfId="2" applyNumberFormat="1" applyFont="1" applyAlignment="1">
      <alignment horizontal="right" vertical="center"/>
    </xf>
    <xf numFmtId="171" fontId="9" fillId="0" borderId="0" xfId="5" applyNumberFormat="1" applyFont="1" applyFill="1" applyBorder="1" applyAlignment="1">
      <alignment horizontal="right" vertical="center"/>
    </xf>
    <xf numFmtId="165" fontId="13" fillId="0" borderId="1" xfId="8" applyNumberFormat="1" applyFont="1" applyFill="1" applyBorder="1" applyAlignment="1">
      <alignment vertical="center"/>
    </xf>
    <xf numFmtId="0" fontId="9" fillId="0" borderId="0" xfId="2" applyFont="1" applyAlignment="1">
      <alignment vertical="center"/>
    </xf>
    <xf numFmtId="167" fontId="9" fillId="0" borderId="0" xfId="4" applyNumberFormat="1" applyFont="1" applyBorder="1" applyAlignment="1">
      <alignment horizontal="center" vertical="center"/>
    </xf>
    <xf numFmtId="169" fontId="8" fillId="0" borderId="0" xfId="8" applyNumberFormat="1" applyFont="1" applyFill="1" applyBorder="1" applyAlignment="1">
      <alignment horizontal="right" wrapText="1"/>
    </xf>
    <xf numFmtId="0" fontId="9" fillId="0" borderId="0" xfId="2" applyFont="1" applyAlignment="1">
      <alignment horizontal="right"/>
    </xf>
    <xf numFmtId="0" fontId="9" fillId="0" borderId="0" xfId="0" applyFont="1"/>
    <xf numFmtId="3" fontId="9" fillId="0" borderId="0" xfId="7" applyNumberFormat="1" applyFont="1" applyFill="1" applyBorder="1" applyAlignment="1">
      <alignment horizontal="right"/>
    </xf>
    <xf numFmtId="3" fontId="9" fillId="0" borderId="3" xfId="7" applyNumberFormat="1" applyFont="1" applyFill="1" applyBorder="1" applyAlignment="1">
      <alignment horizontal="right"/>
    </xf>
    <xf numFmtId="0" fontId="9" fillId="0" borderId="0" xfId="3" applyFont="1" applyAlignment="1">
      <alignment horizontal="right"/>
    </xf>
    <xf numFmtId="10" fontId="9" fillId="0" borderId="0" xfId="4" applyNumberFormat="1" applyFont="1" applyFill="1" applyBorder="1" applyAlignment="1">
      <alignment horizontal="right"/>
    </xf>
    <xf numFmtId="166" fontId="13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3" fillId="0" borderId="0" xfId="3" applyFont="1" applyAlignment="1">
      <alignment vertical="center"/>
    </xf>
    <xf numFmtId="0" fontId="9" fillId="0" borderId="6" xfId="0" applyFont="1" applyBorder="1" applyAlignment="1">
      <alignment vertical="center"/>
    </xf>
    <xf numFmtId="3" fontId="13" fillId="0" borderId="0" xfId="3" applyNumberFormat="1" applyFont="1" applyAlignment="1">
      <alignment horizontal="right" vertical="center"/>
    </xf>
    <xf numFmtId="3" fontId="9" fillId="0" borderId="0" xfId="8" applyNumberFormat="1" applyFont="1" applyAlignment="1">
      <alignment horizontal="right" vertical="center"/>
    </xf>
    <xf numFmtId="3" fontId="9" fillId="0" borderId="0" xfId="8" applyNumberFormat="1" applyFont="1" applyFill="1" applyBorder="1" applyAlignment="1">
      <alignment horizontal="right" vertical="center"/>
    </xf>
    <xf numFmtId="3" fontId="13" fillId="0" borderId="2" xfId="6" applyNumberFormat="1" applyFont="1" applyFill="1" applyBorder="1" applyAlignment="1">
      <alignment horizontal="right" vertical="center"/>
    </xf>
    <xf numFmtId="3" fontId="9" fillId="0" borderId="0" xfId="6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17" fontId="8" fillId="2" borderId="0" xfId="0" applyNumberFormat="1" applyFont="1" applyFill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9" fillId="0" borderId="0" xfId="8" applyNumberFormat="1" applyFont="1" applyFill="1" applyAlignment="1">
      <alignment horizontal="right" vertical="center"/>
    </xf>
    <xf numFmtId="165" fontId="9" fillId="0" borderId="6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Alignment="1">
      <alignment horizontal="right" vertical="center"/>
    </xf>
    <xf numFmtId="0" fontId="9" fillId="0" borderId="0" xfId="3" applyFont="1" applyAlignment="1">
      <alignment horizontal="left" vertical="center" indent="2"/>
    </xf>
    <xf numFmtId="0" fontId="13" fillId="0" borderId="2" xfId="3" applyFont="1" applyBorder="1" applyAlignment="1">
      <alignment vertical="center"/>
    </xf>
    <xf numFmtId="165" fontId="13" fillId="0" borderId="2" xfId="8" applyNumberFormat="1" applyFont="1" applyFill="1" applyBorder="1" applyAlignment="1">
      <alignment horizontal="right" vertical="center"/>
    </xf>
    <xf numFmtId="165" fontId="9" fillId="0" borderId="3" xfId="3" applyNumberFormat="1" applyFont="1" applyBorder="1" applyAlignment="1">
      <alignment horizontal="right" vertical="center"/>
    </xf>
    <xf numFmtId="164" fontId="9" fillId="0" borderId="0" xfId="8" applyFont="1" applyFill="1" applyBorder="1" applyAlignment="1">
      <alignment horizontal="right" vertical="center"/>
    </xf>
    <xf numFmtId="164" fontId="9" fillId="0" borderId="0" xfId="8" applyFont="1" applyFill="1" applyBorder="1" applyAlignment="1">
      <alignment horizontal="right"/>
    </xf>
    <xf numFmtId="3" fontId="9" fillId="0" borderId="0" xfId="3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9" fillId="0" borderId="0" xfId="8" applyFont="1" applyAlignment="1">
      <alignment horizontal="right" vertical="center"/>
    </xf>
    <xf numFmtId="165" fontId="13" fillId="0" borderId="4" xfId="8" applyNumberFormat="1" applyFont="1" applyFill="1" applyBorder="1" applyAlignment="1">
      <alignment horizontal="right" vertical="center"/>
    </xf>
    <xf numFmtId="3" fontId="13" fillId="0" borderId="2" xfId="3" applyNumberFormat="1" applyFont="1" applyBorder="1" applyAlignment="1">
      <alignment vertical="center"/>
    </xf>
    <xf numFmtId="0" fontId="9" fillId="0" borderId="3" xfId="3" applyFont="1" applyBorder="1" applyAlignment="1">
      <alignment vertical="center"/>
    </xf>
    <xf numFmtId="3" fontId="9" fillId="3" borderId="0" xfId="3" applyNumberFormat="1" applyFont="1" applyFill="1" applyAlignment="1">
      <alignment horizontal="right" vertical="center"/>
    </xf>
    <xf numFmtId="167" fontId="9" fillId="3" borderId="3" xfId="4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165" fontId="9" fillId="3" borderId="0" xfId="8" applyNumberFormat="1" applyFont="1" applyFill="1" applyBorder="1" applyAlignment="1">
      <alignment horizontal="right" vertical="center"/>
    </xf>
    <xf numFmtId="165" fontId="9" fillId="3" borderId="3" xfId="8" applyNumberFormat="1" applyFont="1" applyFill="1" applyBorder="1" applyAlignment="1">
      <alignment horizontal="right" vertical="center"/>
    </xf>
    <xf numFmtId="165" fontId="9" fillId="3" borderId="4" xfId="8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0" fontId="13" fillId="3" borderId="5" xfId="3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0" xfId="3" applyFont="1" applyFill="1" applyAlignment="1">
      <alignment horizontal="right" vertical="center"/>
    </xf>
    <xf numFmtId="165" fontId="13" fillId="3" borderId="5" xfId="7" applyNumberFormat="1" applyFont="1" applyFill="1" applyBorder="1" applyAlignment="1">
      <alignment horizontal="left" vertical="center"/>
    </xf>
    <xf numFmtId="166" fontId="9" fillId="3" borderId="4" xfId="0" applyNumberFormat="1" applyFont="1" applyFill="1" applyBorder="1" applyAlignment="1">
      <alignment horizontal="right" vertical="center"/>
    </xf>
    <xf numFmtId="169" fontId="8" fillId="0" borderId="0" xfId="8" applyNumberFormat="1" applyFont="1" applyFill="1" applyAlignment="1">
      <alignment horizontal="right" vertical="center" wrapText="1"/>
    </xf>
    <xf numFmtId="0" fontId="7" fillId="5" borderId="0" xfId="3" applyFont="1" applyFill="1" applyAlignment="1">
      <alignment horizontal="centerContinuous" vertical="center"/>
    </xf>
    <xf numFmtId="0" fontId="7" fillId="5" borderId="0" xfId="3" applyFont="1" applyFill="1" applyAlignment="1">
      <alignment vertical="center"/>
    </xf>
    <xf numFmtId="0" fontId="15" fillId="6" borderId="0" xfId="0" applyFont="1" applyFill="1" applyAlignment="1">
      <alignment vertical="center"/>
    </xf>
    <xf numFmtId="17" fontId="15" fillId="6" borderId="0" xfId="0" applyNumberFormat="1" applyFont="1" applyFill="1" applyAlignment="1">
      <alignment horizontal="right" vertical="center"/>
    </xf>
    <xf numFmtId="0" fontId="9" fillId="5" borderId="0" xfId="3" applyFont="1" applyFill="1" applyAlignment="1">
      <alignment vertical="center"/>
    </xf>
    <xf numFmtId="165" fontId="8" fillId="0" borderId="0" xfId="8" applyNumberFormat="1" applyFont="1" applyFill="1" applyAlignment="1">
      <alignment horizontal="right" vertical="center" wrapText="1"/>
    </xf>
    <xf numFmtId="169" fontId="8" fillId="0" borderId="0" xfId="6" applyNumberFormat="1" applyFont="1" applyFill="1" applyAlignment="1">
      <alignment horizontal="right" vertical="center" wrapText="1"/>
    </xf>
    <xf numFmtId="168" fontId="13" fillId="0" borderId="0" xfId="2" applyNumberFormat="1" applyFont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0" fontId="9" fillId="0" borderId="0" xfId="4" applyNumberFormat="1" applyFont="1" applyFill="1" applyAlignment="1">
      <alignment horizontal="right" vertical="center"/>
    </xf>
    <xf numFmtId="167" fontId="13" fillId="0" borderId="0" xfId="4" applyNumberFormat="1" applyFont="1" applyFill="1" applyBorder="1" applyAlignment="1">
      <alignment horizontal="right" vertical="center"/>
    </xf>
    <xf numFmtId="167" fontId="13" fillId="0" borderId="0" xfId="5" applyNumberFormat="1" applyFont="1" applyFill="1" applyBorder="1" applyAlignment="1">
      <alignment horizontal="right" vertical="center"/>
    </xf>
    <xf numFmtId="167" fontId="13" fillId="0" borderId="0" xfId="5" applyNumberFormat="1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right" vertical="center"/>
    </xf>
    <xf numFmtId="17" fontId="15" fillId="6" borderId="0" xfId="0" applyNumberFormat="1" applyFont="1" applyFill="1" applyAlignment="1">
      <alignment horizontal="left" vertical="center"/>
    </xf>
    <xf numFmtId="165" fontId="9" fillId="0" borderId="0" xfId="8" applyNumberFormat="1" applyFont="1" applyFill="1" applyBorder="1" applyAlignment="1">
      <alignment vertical="center"/>
    </xf>
    <xf numFmtId="17" fontId="8" fillId="2" borderId="9" xfId="0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vertical="center" wrapText="1"/>
    </xf>
    <xf numFmtId="17" fontId="15" fillId="6" borderId="9" xfId="0" applyNumberFormat="1" applyFont="1" applyFill="1" applyBorder="1" applyAlignment="1">
      <alignment horizontal="right" vertical="center"/>
    </xf>
    <xf numFmtId="3" fontId="9" fillId="3" borderId="9" xfId="3" applyNumberFormat="1" applyFont="1" applyFill="1" applyBorder="1" applyAlignment="1">
      <alignment horizontal="right" vertical="center"/>
    </xf>
    <xf numFmtId="3" fontId="9" fillId="0" borderId="9" xfId="3" applyNumberFormat="1" applyFont="1" applyBorder="1" applyAlignment="1">
      <alignment horizontal="right" vertical="center"/>
    </xf>
    <xf numFmtId="0" fontId="9" fillId="0" borderId="9" xfId="3" applyFont="1" applyBorder="1" applyAlignment="1">
      <alignment vertical="center"/>
    </xf>
    <xf numFmtId="165" fontId="9" fillId="0" borderId="9" xfId="8" applyNumberFormat="1" applyFont="1" applyFill="1" applyBorder="1" applyAlignment="1">
      <alignment horizontal="right" vertical="center"/>
    </xf>
    <xf numFmtId="165" fontId="9" fillId="0" borderId="10" xfId="8" applyNumberFormat="1" applyFont="1" applyFill="1" applyBorder="1" applyAlignment="1">
      <alignment horizontal="right" vertical="center"/>
    </xf>
    <xf numFmtId="3" fontId="9" fillId="0" borderId="11" xfId="3" applyNumberFormat="1" applyFont="1" applyBorder="1" applyAlignment="1">
      <alignment horizontal="right" vertical="center"/>
    </xf>
    <xf numFmtId="167" fontId="9" fillId="3" borderId="9" xfId="4" applyNumberFormat="1" applyFont="1" applyFill="1" applyBorder="1" applyAlignment="1">
      <alignment horizontal="right" vertical="center"/>
    </xf>
    <xf numFmtId="167" fontId="9" fillId="3" borderId="12" xfId="4" applyNumberFormat="1" applyFont="1" applyFill="1" applyBorder="1" applyAlignment="1">
      <alignment horizontal="right" vertical="center"/>
    </xf>
    <xf numFmtId="167" fontId="9" fillId="0" borderId="12" xfId="4" applyNumberFormat="1" applyFont="1" applyFill="1" applyBorder="1" applyAlignment="1">
      <alignment horizontal="right" vertical="center"/>
    </xf>
    <xf numFmtId="165" fontId="13" fillId="0" borderId="13" xfId="8" applyNumberFormat="1" applyFont="1" applyFill="1" applyBorder="1" applyAlignment="1">
      <alignment horizontal="right" vertical="center"/>
    </xf>
    <xf numFmtId="0" fontId="9" fillId="0" borderId="9" xfId="2" applyFont="1" applyBorder="1" applyAlignment="1">
      <alignment horizontal="right" vertical="center"/>
    </xf>
    <xf numFmtId="17" fontId="8" fillId="0" borderId="9" xfId="0" applyNumberFormat="1" applyFont="1" applyBorder="1" applyAlignment="1">
      <alignment horizontal="right" vertical="center"/>
    </xf>
    <xf numFmtId="10" fontId="9" fillId="0" borderId="9" xfId="5" applyNumberFormat="1" applyFont="1" applyFill="1" applyBorder="1" applyAlignment="1">
      <alignment horizontal="right" vertical="center"/>
    </xf>
    <xf numFmtId="171" fontId="9" fillId="0" borderId="9" xfId="5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wrapText="1"/>
    </xf>
    <xf numFmtId="3" fontId="9" fillId="0" borderId="9" xfId="7" applyNumberFormat="1" applyFont="1" applyFill="1" applyBorder="1" applyAlignment="1">
      <alignment horizontal="right"/>
    </xf>
    <xf numFmtId="171" fontId="9" fillId="0" borderId="9" xfId="7" applyNumberFormat="1" applyFont="1" applyFill="1" applyBorder="1" applyAlignment="1">
      <alignment horizontal="right"/>
    </xf>
    <xf numFmtId="3" fontId="9" fillId="0" borderId="10" xfId="7" applyNumberFormat="1" applyFont="1" applyFill="1" applyBorder="1" applyAlignment="1">
      <alignment horizontal="right"/>
    </xf>
    <xf numFmtId="165" fontId="13" fillId="0" borderId="9" xfId="3" applyNumberFormat="1" applyFont="1" applyBorder="1" applyAlignment="1">
      <alignment horizontal="right" vertical="center"/>
    </xf>
    <xf numFmtId="0" fontId="0" fillId="3" borderId="0" xfId="0" applyFill="1"/>
    <xf numFmtId="0" fontId="17" fillId="3" borderId="0" xfId="0" applyFont="1" applyFill="1"/>
    <xf numFmtId="0" fontId="11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" fontId="13" fillId="3" borderId="0" xfId="0" applyNumberFormat="1" applyFont="1" applyFill="1" applyAlignment="1">
      <alignment horizontal="right" vertical="center"/>
    </xf>
    <xf numFmtId="1" fontId="8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67" fontId="9" fillId="3" borderId="4" xfId="4" applyNumberFormat="1" applyFont="1" applyFill="1" applyBorder="1" applyAlignment="1">
      <alignment horizontal="right" vertical="center"/>
    </xf>
    <xf numFmtId="3" fontId="9" fillId="0" borderId="4" xfId="3" applyNumberFormat="1" applyFont="1" applyBorder="1" applyAlignment="1">
      <alignment vertical="center"/>
    </xf>
    <xf numFmtId="17" fontId="15" fillId="6" borderId="15" xfId="0" applyNumberFormat="1" applyFont="1" applyFill="1" applyBorder="1" applyAlignment="1">
      <alignment horizontal="right" vertical="center"/>
    </xf>
    <xf numFmtId="0" fontId="9" fillId="0" borderId="16" xfId="2" applyFont="1" applyBorder="1" applyAlignment="1">
      <alignment horizontal="right" vertical="center"/>
    </xf>
    <xf numFmtId="0" fontId="9" fillId="0" borderId="4" xfId="3" applyFont="1" applyBorder="1" applyAlignment="1">
      <alignment vertical="center"/>
    </xf>
    <xf numFmtId="3" fontId="9" fillId="0" borderId="0" xfId="7" applyNumberFormat="1" applyFont="1" applyFill="1" applyBorder="1" applyAlignment="1">
      <alignment horizontal="right" vertical="center"/>
    </xf>
    <xf numFmtId="171" fontId="9" fillId="0" borderId="0" xfId="4" applyNumberFormat="1" applyFont="1" applyFill="1" applyBorder="1" applyAlignment="1">
      <alignment horizontal="right" vertical="center"/>
    </xf>
    <xf numFmtId="171" fontId="9" fillId="0" borderId="0" xfId="7" applyNumberFormat="1" applyFont="1" applyFill="1" applyBorder="1" applyAlignment="1">
      <alignment horizontal="right" vertical="center"/>
    </xf>
    <xf numFmtId="3" fontId="9" fillId="0" borderId="3" xfId="7" applyNumberFormat="1" applyFont="1" applyFill="1" applyBorder="1" applyAlignment="1">
      <alignment horizontal="right" vertical="center"/>
    </xf>
    <xf numFmtId="170" fontId="9" fillId="0" borderId="0" xfId="8" applyNumberFormat="1" applyFont="1" applyFill="1" applyAlignment="1">
      <alignment vertical="center"/>
    </xf>
    <xf numFmtId="170" fontId="9" fillId="0" borderId="0" xfId="8" applyNumberFormat="1" applyFont="1" applyFill="1" applyAlignment="1">
      <alignment horizontal="right" vertical="center"/>
    </xf>
    <xf numFmtId="170" fontId="15" fillId="6" borderId="0" xfId="8" applyNumberFormat="1" applyFont="1" applyFill="1" applyAlignment="1">
      <alignment horizontal="right" vertical="center"/>
    </xf>
    <xf numFmtId="0" fontId="6" fillId="0" borderId="0" xfId="2" applyFont="1" applyAlignment="1">
      <alignment horizontal="right" vertical="center"/>
    </xf>
    <xf numFmtId="171" fontId="9" fillId="0" borderId="0" xfId="7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3" applyFont="1" applyAlignment="1">
      <alignment horizontal="right" vertical="center"/>
    </xf>
    <xf numFmtId="0" fontId="13" fillId="0" borderId="5" xfId="3" applyFont="1" applyBorder="1" applyAlignment="1">
      <alignment vertical="center"/>
    </xf>
    <xf numFmtId="9" fontId="9" fillId="0" borderId="0" xfId="4" applyFont="1" applyFill="1" applyBorder="1" applyAlignment="1">
      <alignment horizontal="right" vertical="center"/>
    </xf>
    <xf numFmtId="0" fontId="9" fillId="0" borderId="15" xfId="3" applyFont="1" applyBorder="1" applyAlignment="1">
      <alignment vertical="center"/>
    </xf>
    <xf numFmtId="0" fontId="9" fillId="0" borderId="16" xfId="3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left" vertical="center"/>
    </xf>
    <xf numFmtId="167" fontId="9" fillId="0" borderId="0" xfId="4" applyNumberFormat="1" applyFont="1" applyBorder="1" applyAlignment="1">
      <alignment horizontal="left" vertical="center" indent="2"/>
    </xf>
    <xf numFmtId="0" fontId="13" fillId="0" borderId="2" xfId="0" applyFont="1" applyBorder="1" applyAlignment="1">
      <alignment horizontal="left" vertical="center"/>
    </xf>
    <xf numFmtId="0" fontId="13" fillId="0" borderId="0" xfId="2" applyFont="1" applyAlignment="1">
      <alignment horizontal="right" vertical="center"/>
    </xf>
    <xf numFmtId="3" fontId="13" fillId="0" borderId="0" xfId="2" applyNumberFormat="1" applyFont="1" applyAlignment="1">
      <alignment horizontal="right" vertical="center"/>
    </xf>
    <xf numFmtId="14" fontId="9" fillId="0" borderId="0" xfId="3" applyNumberFormat="1" applyFont="1" applyAlignment="1">
      <alignment horizontal="right" vertical="center"/>
    </xf>
    <xf numFmtId="4" fontId="9" fillId="0" borderId="0" xfId="3" applyNumberFormat="1" applyFont="1" applyAlignment="1">
      <alignment horizontal="right" vertical="center"/>
    </xf>
    <xf numFmtId="167" fontId="9" fillId="0" borderId="0" xfId="4" applyNumberFormat="1" applyFont="1" applyBorder="1" applyAlignment="1">
      <alignment horizontal="left" vertical="center"/>
    </xf>
    <xf numFmtId="171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6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9" fillId="0" borderId="0" xfId="3" applyFont="1" applyAlignment="1">
      <alignment horizontal="left" vertical="center" indent="1"/>
    </xf>
    <xf numFmtId="0" fontId="9" fillId="0" borderId="6" xfId="3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165" fontId="15" fillId="6" borderId="0" xfId="8" applyNumberFormat="1" applyFont="1" applyFill="1" applyAlignment="1">
      <alignment horizontal="left" vertical="center" wrapText="1"/>
    </xf>
    <xf numFmtId="0" fontId="9" fillId="0" borderId="15" xfId="3" applyFont="1" applyBorder="1" applyAlignment="1">
      <alignment horizontal="right" vertical="center"/>
    </xf>
    <xf numFmtId="165" fontId="9" fillId="0" borderId="6" xfId="3" applyNumberFormat="1" applyFont="1" applyBorder="1" applyAlignment="1">
      <alignment horizontal="right" vertical="center"/>
    </xf>
    <xf numFmtId="0" fontId="13" fillId="0" borderId="21" xfId="3" applyFont="1" applyBorder="1" applyAlignment="1">
      <alignment vertical="center"/>
    </xf>
    <xf numFmtId="0" fontId="13" fillId="0" borderId="6" xfId="3" applyFont="1" applyBorder="1" applyAlignment="1">
      <alignment vertical="center"/>
    </xf>
    <xf numFmtId="0" fontId="13" fillId="0" borderId="6" xfId="3" applyFont="1" applyBorder="1" applyAlignment="1">
      <alignment horizontal="right" vertical="center"/>
    </xf>
    <xf numFmtId="0" fontId="13" fillId="0" borderId="5" xfId="3" applyFont="1" applyBorder="1" applyAlignment="1">
      <alignment horizontal="right" vertical="center"/>
    </xf>
    <xf numFmtId="0" fontId="9" fillId="0" borderId="0" xfId="3" quotePrefix="1" applyFont="1" applyAlignment="1">
      <alignment vertical="center"/>
    </xf>
    <xf numFmtId="165" fontId="9" fillId="0" borderId="15" xfId="3" applyNumberFormat="1" applyFont="1" applyBorder="1" applyAlignment="1">
      <alignment horizontal="right" vertical="center"/>
    </xf>
    <xf numFmtId="0" fontId="13" fillId="0" borderId="19" xfId="3" applyFont="1" applyBorder="1" applyAlignment="1">
      <alignment horizontal="right" vertical="center"/>
    </xf>
    <xf numFmtId="0" fontId="13" fillId="0" borderId="17" xfId="3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/>
    </xf>
    <xf numFmtId="165" fontId="8" fillId="0" borderId="0" xfId="8" applyNumberFormat="1" applyFont="1" applyFill="1" applyBorder="1" applyAlignment="1">
      <alignment horizontal="right" vertical="center" wrapText="1"/>
    </xf>
    <xf numFmtId="165" fontId="8" fillId="0" borderId="9" xfId="8" applyNumberFormat="1" applyFont="1" applyFill="1" applyBorder="1" applyAlignment="1">
      <alignment horizontal="right" vertical="center" wrapText="1"/>
    </xf>
    <xf numFmtId="170" fontId="6" fillId="4" borderId="0" xfId="10" applyNumberFormat="1" applyFont="1" applyFill="1" applyAlignment="1">
      <alignment horizontal="right" vertical="center" wrapText="1"/>
    </xf>
    <xf numFmtId="0" fontId="13" fillId="0" borderId="0" xfId="3" applyFont="1" applyAlignment="1">
      <alignment horizontal="left" vertical="center"/>
    </xf>
    <xf numFmtId="165" fontId="9" fillId="0" borderId="0" xfId="8" applyNumberFormat="1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 vertical="center"/>
    </xf>
    <xf numFmtId="165" fontId="9" fillId="0" borderId="0" xfId="8" applyNumberFormat="1" applyFont="1" applyFill="1" applyBorder="1" applyAlignment="1">
      <alignment horizontal="left" vertical="center" wrapText="1"/>
    </xf>
    <xf numFmtId="0" fontId="9" fillId="0" borderId="6" xfId="3" applyFont="1" applyBorder="1" applyAlignment="1">
      <alignment vertical="center"/>
    </xf>
    <xf numFmtId="0" fontId="9" fillId="0" borderId="5" xfId="3" applyFont="1" applyBorder="1" applyAlignment="1">
      <alignment vertical="center"/>
    </xf>
    <xf numFmtId="165" fontId="15" fillId="6" borderId="0" xfId="3" applyNumberFormat="1" applyFont="1" applyFill="1" applyAlignment="1">
      <alignment horizontal="right" vertical="center"/>
    </xf>
    <xf numFmtId="0" fontId="15" fillId="6" borderId="0" xfId="3" applyFont="1" applyFill="1" applyAlignment="1">
      <alignment horizontal="right" vertical="center"/>
    </xf>
    <xf numFmtId="0" fontId="13" fillId="0" borderId="21" xfId="2" applyFont="1" applyBorder="1" applyAlignment="1">
      <alignment vertical="center"/>
    </xf>
    <xf numFmtId="171" fontId="13" fillId="0" borderId="0" xfId="3" applyNumberFormat="1" applyFont="1" applyAlignment="1">
      <alignment horizontal="right" vertical="center"/>
    </xf>
    <xf numFmtId="3" fontId="13" fillId="0" borderId="15" xfId="3" applyNumberFormat="1" applyFont="1" applyBorder="1" applyAlignment="1">
      <alignment horizontal="right" vertical="center"/>
    </xf>
    <xf numFmtId="3" fontId="9" fillId="0" borderId="15" xfId="3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165" fontId="9" fillId="0" borderId="15" xfId="8" applyNumberFormat="1" applyFont="1" applyFill="1" applyBorder="1" applyAlignment="1">
      <alignment horizontal="right" vertical="center"/>
    </xf>
    <xf numFmtId="0" fontId="9" fillId="0" borderId="15" xfId="2" applyFont="1" applyBorder="1" applyAlignment="1">
      <alignment horizontal="right" vertical="center"/>
    </xf>
    <xf numFmtId="10" fontId="9" fillId="0" borderId="15" xfId="4" applyNumberFormat="1" applyFont="1" applyFill="1" applyBorder="1" applyAlignment="1">
      <alignment horizontal="right" vertical="center"/>
    </xf>
    <xf numFmtId="3" fontId="9" fillId="0" borderId="15" xfId="7" applyNumberFormat="1" applyFont="1" applyFill="1" applyBorder="1" applyAlignment="1">
      <alignment horizontal="right" vertical="center"/>
    </xf>
    <xf numFmtId="171" fontId="9" fillId="0" borderId="15" xfId="7" applyNumberFormat="1" applyFont="1" applyFill="1" applyBorder="1" applyAlignment="1">
      <alignment horizontal="right" vertical="center"/>
    </xf>
    <xf numFmtId="3" fontId="9" fillId="0" borderId="18" xfId="7" applyNumberFormat="1" applyFont="1" applyFill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3" fontId="13" fillId="0" borderId="2" xfId="7" applyNumberFormat="1" applyFont="1" applyFill="1" applyBorder="1" applyAlignment="1">
      <alignment horizontal="right" vertical="center"/>
    </xf>
    <xf numFmtId="3" fontId="9" fillId="0" borderId="15" xfId="8" applyNumberFormat="1" applyFont="1" applyBorder="1" applyAlignment="1">
      <alignment horizontal="right" vertical="center"/>
    </xf>
    <xf numFmtId="3" fontId="13" fillId="0" borderId="24" xfId="6" applyNumberFormat="1" applyFont="1" applyFill="1" applyBorder="1" applyAlignment="1">
      <alignment horizontal="right" vertical="center"/>
    </xf>
    <xf numFmtId="3" fontId="13" fillId="0" borderId="23" xfId="2" applyNumberFormat="1" applyFont="1" applyBorder="1" applyAlignment="1">
      <alignment horizontal="right" vertical="center"/>
    </xf>
    <xf numFmtId="165" fontId="13" fillId="0" borderId="15" xfId="3" applyNumberFormat="1" applyFont="1" applyBorder="1" applyAlignment="1">
      <alignment horizontal="right" vertical="center"/>
    </xf>
    <xf numFmtId="165" fontId="9" fillId="0" borderId="19" xfId="8" applyNumberFormat="1" applyFont="1" applyFill="1" applyBorder="1" applyAlignment="1">
      <alignment horizontal="right" vertical="center"/>
    </xf>
    <xf numFmtId="165" fontId="13" fillId="0" borderId="15" xfId="8" applyNumberFormat="1" applyFont="1" applyFill="1" applyBorder="1" applyAlignment="1">
      <alignment horizontal="right" vertical="center"/>
    </xf>
    <xf numFmtId="165" fontId="13" fillId="0" borderId="24" xfId="8" applyNumberFormat="1" applyFont="1" applyFill="1" applyBorder="1" applyAlignment="1">
      <alignment horizontal="right" vertical="center"/>
    </xf>
    <xf numFmtId="165" fontId="9" fillId="0" borderId="18" xfId="8" applyNumberFormat="1" applyFont="1" applyFill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73" fontId="15" fillId="0" borderId="4" xfId="0" applyNumberFormat="1" applyFont="1" applyBorder="1" applyAlignment="1">
      <alignment horizontal="right" vertical="center"/>
    </xf>
    <xf numFmtId="167" fontId="15" fillId="0" borderId="3" xfId="0" applyNumberFormat="1" applyFont="1" applyBorder="1" applyAlignment="1">
      <alignment horizontal="right" vertical="center"/>
    </xf>
    <xf numFmtId="0" fontId="13" fillId="0" borderId="2" xfId="3" applyFont="1" applyBorder="1"/>
    <xf numFmtId="0" fontId="13" fillId="0" borderId="4" xfId="3" applyFont="1" applyBorder="1"/>
    <xf numFmtId="0" fontId="13" fillId="0" borderId="3" xfId="3" applyFont="1" applyBorder="1"/>
    <xf numFmtId="165" fontId="15" fillId="6" borderId="15" xfId="0" applyNumberFormat="1" applyFont="1" applyFill="1" applyBorder="1" applyAlignment="1">
      <alignment horizontal="right" vertical="center"/>
    </xf>
    <xf numFmtId="165" fontId="9" fillId="0" borderId="18" xfId="3" applyNumberFormat="1" applyFont="1" applyBorder="1" applyAlignment="1">
      <alignment horizontal="right" vertical="center"/>
    </xf>
    <xf numFmtId="166" fontId="13" fillId="0" borderId="21" xfId="0" applyNumberFormat="1" applyFont="1" applyBorder="1" applyAlignment="1">
      <alignment horizontal="right" vertical="center"/>
    </xf>
    <xf numFmtId="169" fontId="8" fillId="0" borderId="15" xfId="8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9" fillId="3" borderId="3" xfId="0" applyNumberFormat="1" applyFont="1" applyFill="1" applyBorder="1" applyAlignment="1">
      <alignment horizontal="right" vertical="center"/>
    </xf>
    <xf numFmtId="166" fontId="13" fillId="3" borderId="2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66" fontId="13" fillId="3" borderId="4" xfId="0" applyNumberFormat="1" applyFont="1" applyFill="1" applyBorder="1" applyAlignment="1">
      <alignment horizontal="right" vertical="center"/>
    </xf>
    <xf numFmtId="166" fontId="13" fillId="0" borderId="15" xfId="0" applyNumberFormat="1" applyFont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left" vertical="center"/>
    </xf>
    <xf numFmtId="167" fontId="9" fillId="0" borderId="19" xfId="4" applyNumberFormat="1" applyFont="1" applyFill="1" applyBorder="1" applyAlignment="1">
      <alignment horizontal="right" vertical="center"/>
    </xf>
    <xf numFmtId="166" fontId="9" fillId="3" borderId="15" xfId="0" applyNumberFormat="1" applyFont="1" applyFill="1" applyBorder="1" applyAlignment="1">
      <alignment horizontal="right" vertical="center"/>
    </xf>
    <xf numFmtId="166" fontId="13" fillId="3" borderId="24" xfId="0" applyNumberFormat="1" applyFont="1" applyFill="1" applyBorder="1" applyAlignment="1">
      <alignment horizontal="right" vertical="center"/>
    </xf>
    <xf numFmtId="166" fontId="9" fillId="3" borderId="18" xfId="0" applyNumberFormat="1" applyFont="1" applyFill="1" applyBorder="1" applyAlignment="1">
      <alignment horizontal="right" vertical="center"/>
    </xf>
    <xf numFmtId="166" fontId="13" fillId="3" borderId="20" xfId="0" applyNumberFormat="1" applyFont="1" applyFill="1" applyBorder="1" applyAlignment="1">
      <alignment horizontal="right" vertical="center"/>
    </xf>
    <xf numFmtId="167" fontId="9" fillId="3" borderId="18" xfId="4" applyNumberFormat="1" applyFont="1" applyFill="1" applyBorder="1" applyAlignment="1">
      <alignment horizontal="right" vertical="center"/>
    </xf>
    <xf numFmtId="0" fontId="7" fillId="5" borderId="15" xfId="3" applyFont="1" applyFill="1" applyBorder="1" applyAlignment="1">
      <alignment horizontal="centerContinuous" vertical="center"/>
    </xf>
    <xf numFmtId="17" fontId="8" fillId="2" borderId="15" xfId="0" applyNumberFormat="1" applyFont="1" applyFill="1" applyBorder="1" applyAlignment="1">
      <alignment horizontal="right" vertical="center"/>
    </xf>
    <xf numFmtId="167" fontId="9" fillId="0" borderId="15" xfId="4" applyNumberFormat="1" applyFont="1" applyFill="1" applyBorder="1" applyAlignment="1">
      <alignment horizontal="right" vertical="center"/>
    </xf>
    <xf numFmtId="166" fontId="13" fillId="0" borderId="2" xfId="0" applyNumberFormat="1" applyFont="1" applyBorder="1" applyAlignment="1">
      <alignment horizontal="right" vertical="center"/>
    </xf>
    <xf numFmtId="166" fontId="13" fillId="0" borderId="24" xfId="0" applyNumberFormat="1" applyFont="1" applyBorder="1" applyAlignment="1">
      <alignment horizontal="right" vertical="center"/>
    </xf>
    <xf numFmtId="0" fontId="9" fillId="0" borderId="0" xfId="3" applyFont="1" applyAlignment="1">
      <alignment horizontal="right" vertical="center" wrapText="1"/>
    </xf>
    <xf numFmtId="166" fontId="9" fillId="0" borderId="0" xfId="0" applyNumberFormat="1" applyFont="1" applyAlignment="1">
      <alignment horizontal="right" vertical="center" wrapText="1"/>
    </xf>
    <xf numFmtId="165" fontId="6" fillId="0" borderId="0" xfId="8" applyNumberFormat="1" applyFont="1" applyFill="1" applyAlignment="1">
      <alignment horizontal="right" vertical="center" wrapText="1"/>
    </xf>
    <xf numFmtId="165" fontId="15" fillId="0" borderId="21" xfId="8" applyNumberFormat="1" applyFont="1" applyFill="1" applyBorder="1" applyAlignment="1">
      <alignment horizontal="right" vertical="center" wrapText="1"/>
    </xf>
    <xf numFmtId="165" fontId="9" fillId="0" borderId="0" xfId="4" applyNumberFormat="1" applyFont="1" applyFill="1" applyBorder="1" applyAlignment="1">
      <alignment horizontal="right" vertical="center"/>
    </xf>
    <xf numFmtId="165" fontId="6" fillId="0" borderId="15" xfId="8" applyNumberFormat="1" applyFont="1" applyFill="1" applyBorder="1" applyAlignment="1">
      <alignment horizontal="right" vertical="center" wrapText="1"/>
    </xf>
    <xf numFmtId="165" fontId="15" fillId="0" borderId="22" xfId="8" applyNumberFormat="1" applyFont="1" applyFill="1" applyBorder="1" applyAlignment="1">
      <alignment horizontal="right" vertical="center" wrapText="1"/>
    </xf>
    <xf numFmtId="166" fontId="9" fillId="0" borderId="0" xfId="3" applyNumberFormat="1" applyFont="1" applyAlignment="1">
      <alignment horizontal="right" vertical="center"/>
    </xf>
    <xf numFmtId="166" fontId="9" fillId="0" borderId="6" xfId="0" applyNumberFormat="1" applyFont="1" applyBorder="1" applyAlignment="1">
      <alignment horizontal="right" vertical="center"/>
    </xf>
    <xf numFmtId="166" fontId="9" fillId="0" borderId="21" xfId="0" applyNumberFormat="1" applyFont="1" applyBorder="1" applyAlignment="1">
      <alignment horizontal="right" vertical="center"/>
    </xf>
    <xf numFmtId="166" fontId="9" fillId="3" borderId="20" xfId="0" applyNumberFormat="1" applyFont="1" applyFill="1" applyBorder="1" applyAlignment="1">
      <alignment horizontal="right" vertical="center"/>
    </xf>
    <xf numFmtId="166" fontId="9" fillId="3" borderId="11" xfId="0" applyNumberFormat="1" applyFont="1" applyFill="1" applyBorder="1" applyAlignment="1">
      <alignment horizontal="right" vertical="center"/>
    </xf>
    <xf numFmtId="166" fontId="9" fillId="0" borderId="5" xfId="0" applyNumberFormat="1" applyFont="1" applyBorder="1" applyAlignment="1">
      <alignment horizontal="right" vertical="center"/>
    </xf>
    <xf numFmtId="165" fontId="15" fillId="0" borderId="0" xfId="8" applyNumberFormat="1" applyFont="1" applyFill="1" applyAlignment="1">
      <alignment horizontal="right" vertical="center" wrapText="1"/>
    </xf>
    <xf numFmtId="165" fontId="15" fillId="0" borderId="0" xfId="8" applyNumberFormat="1" applyFont="1" applyFill="1" applyBorder="1" applyAlignment="1">
      <alignment horizontal="right" vertical="center" wrapText="1"/>
    </xf>
    <xf numFmtId="175" fontId="15" fillId="0" borderId="0" xfId="8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1" fontId="8" fillId="2" borderId="0" xfId="8" applyNumberFormat="1" applyFont="1" applyFill="1" applyBorder="1" applyAlignment="1">
      <alignment horizontal="right" vertical="center" wrapText="1"/>
    </xf>
    <xf numFmtId="167" fontId="9" fillId="3" borderId="15" xfId="4" applyNumberFormat="1" applyFont="1" applyFill="1" applyBorder="1" applyAlignment="1">
      <alignment horizontal="right" vertical="center"/>
    </xf>
    <xf numFmtId="167" fontId="9" fillId="3" borderId="19" xfId="4" applyNumberFormat="1" applyFont="1" applyFill="1" applyBorder="1" applyAlignment="1">
      <alignment horizontal="right" vertical="center"/>
    </xf>
    <xf numFmtId="3" fontId="13" fillId="0" borderId="21" xfId="2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 vertical="center"/>
    </xf>
    <xf numFmtId="172" fontId="13" fillId="0" borderId="24" xfId="3" applyNumberFormat="1" applyFont="1" applyBorder="1" applyAlignment="1">
      <alignment horizontal="right" vertical="center"/>
    </xf>
    <xf numFmtId="165" fontId="13" fillId="0" borderId="3" xfId="8" applyNumberFormat="1" applyFont="1" applyFill="1" applyBorder="1" applyAlignment="1">
      <alignment horizontal="right" vertical="center"/>
    </xf>
    <xf numFmtId="167" fontId="13" fillId="0" borderId="19" xfId="3" applyNumberFormat="1" applyFont="1" applyBorder="1" applyAlignment="1">
      <alignment horizontal="right" vertical="center"/>
    </xf>
    <xf numFmtId="167" fontId="13" fillId="0" borderId="6" xfId="3" applyNumberFormat="1" applyFont="1" applyBorder="1" applyAlignment="1">
      <alignment horizontal="right" vertical="center"/>
    </xf>
    <xf numFmtId="173" fontId="13" fillId="0" borderId="5" xfId="3" applyNumberFormat="1" applyFont="1" applyBorder="1" applyAlignment="1">
      <alignment horizontal="right" vertical="center"/>
    </xf>
    <xf numFmtId="0" fontId="9" fillId="0" borderId="6" xfId="3" applyFont="1" applyBorder="1" applyAlignment="1">
      <alignment horizontal="right" vertical="center"/>
    </xf>
    <xf numFmtId="0" fontId="9" fillId="0" borderId="19" xfId="3" applyFont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left" vertical="center" wrapText="1"/>
    </xf>
    <xf numFmtId="0" fontId="15" fillId="6" borderId="15" xfId="3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left" vertical="center"/>
    </xf>
    <xf numFmtId="167" fontId="9" fillId="0" borderId="0" xfId="4" applyNumberFormat="1" applyFont="1" applyBorder="1" applyAlignment="1">
      <alignment vertical="center"/>
    </xf>
    <xf numFmtId="10" fontId="9" fillId="0" borderId="0" xfId="4" applyNumberFormat="1" applyFont="1" applyFill="1" applyBorder="1" applyAlignment="1">
      <alignment vertical="center"/>
    </xf>
    <xf numFmtId="0" fontId="9" fillId="0" borderId="0" xfId="4" applyNumberFormat="1" applyFont="1" applyFill="1" applyBorder="1" applyAlignment="1">
      <alignment horizontal="right" vertical="center"/>
    </xf>
    <xf numFmtId="17" fontId="8" fillId="2" borderId="25" xfId="0" applyNumberFormat="1" applyFont="1" applyFill="1" applyBorder="1" applyAlignment="1">
      <alignment horizontal="right" vertical="center"/>
    </xf>
    <xf numFmtId="3" fontId="9" fillId="0" borderId="25" xfId="7" applyNumberFormat="1" applyFont="1" applyFill="1" applyBorder="1" applyAlignment="1">
      <alignment horizontal="right" vertical="center"/>
    </xf>
    <xf numFmtId="9" fontId="9" fillId="0" borderId="0" xfId="3" applyNumberFormat="1" applyFont="1" applyAlignment="1">
      <alignment horizontal="right" vertical="center"/>
    </xf>
    <xf numFmtId="3" fontId="18" fillId="0" borderId="0" xfId="3" applyNumberFormat="1" applyFont="1" applyAlignment="1">
      <alignment horizontal="right" vertical="center"/>
    </xf>
    <xf numFmtId="165" fontId="13" fillId="0" borderId="0" xfId="8" applyNumberFormat="1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10" fontId="9" fillId="0" borderId="4" xfId="5" applyNumberFormat="1" applyFont="1" applyFill="1" applyBorder="1" applyAlignment="1">
      <alignment horizontal="right" vertical="center"/>
    </xf>
    <xf numFmtId="10" fontId="9" fillId="0" borderId="11" xfId="5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vertical="center"/>
    </xf>
    <xf numFmtId="165" fontId="9" fillId="0" borderId="11" xfId="8" applyNumberFormat="1" applyFont="1" applyFill="1" applyBorder="1" applyAlignment="1">
      <alignment horizontal="right" vertical="center"/>
    </xf>
    <xf numFmtId="166" fontId="13" fillId="0" borderId="4" xfId="0" applyNumberFormat="1" applyFont="1" applyBorder="1" applyAlignment="1">
      <alignment horizontal="right" vertical="center"/>
    </xf>
    <xf numFmtId="165" fontId="9" fillId="0" borderId="0" xfId="3" applyNumberFormat="1" applyFont="1" applyAlignment="1">
      <alignment vertical="center"/>
    </xf>
    <xf numFmtId="176" fontId="9" fillId="0" borderId="0" xfId="3" applyNumberFormat="1" applyFont="1" applyAlignment="1">
      <alignment vertical="center"/>
    </xf>
    <xf numFmtId="177" fontId="9" fillId="0" borderId="0" xfId="3" applyNumberFormat="1" applyFont="1" applyAlignment="1">
      <alignment vertical="center"/>
    </xf>
    <xf numFmtId="3" fontId="9" fillId="0" borderId="9" xfId="3" applyNumberFormat="1" applyFont="1" applyBorder="1" applyAlignment="1">
      <alignment vertical="center"/>
    </xf>
    <xf numFmtId="3" fontId="9" fillId="0" borderId="10" xfId="3" applyNumberFormat="1" applyFont="1" applyBorder="1" applyAlignment="1">
      <alignment vertical="center"/>
    </xf>
    <xf numFmtId="3" fontId="9" fillId="0" borderId="3" xfId="3" applyNumberFormat="1" applyFont="1" applyBorder="1" applyAlignment="1">
      <alignment vertical="center"/>
    </xf>
    <xf numFmtId="0" fontId="9" fillId="0" borderId="4" xfId="3" applyFont="1" applyBorder="1" applyAlignment="1">
      <alignment horizontal="right" vertical="center"/>
    </xf>
    <xf numFmtId="10" fontId="13" fillId="0" borderId="1" xfId="2" applyNumberFormat="1" applyFont="1" applyBorder="1" applyAlignment="1">
      <alignment horizontal="right" vertical="center"/>
    </xf>
    <xf numFmtId="10" fontId="13" fillId="0" borderId="13" xfId="2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3" fontId="9" fillId="3" borderId="0" xfId="4" applyNumberFormat="1" applyFont="1" applyFill="1" applyBorder="1" applyAlignment="1">
      <alignment horizontal="right" vertical="center"/>
    </xf>
    <xf numFmtId="167" fontId="19" fillId="3" borderId="0" xfId="4" applyNumberFormat="1" applyFont="1" applyFill="1" applyBorder="1" applyAlignment="1">
      <alignment horizontal="right" vertical="center"/>
    </xf>
    <xf numFmtId="167" fontId="19" fillId="0" borderId="3" xfId="4" applyNumberFormat="1" applyFont="1" applyFill="1" applyBorder="1" applyAlignment="1">
      <alignment horizontal="right" vertical="center"/>
    </xf>
    <xf numFmtId="167" fontId="19" fillId="3" borderId="3" xfId="4" applyNumberFormat="1" applyFont="1" applyFill="1" applyBorder="1" applyAlignment="1">
      <alignment horizontal="right" vertical="center"/>
    </xf>
    <xf numFmtId="3" fontId="9" fillId="0" borderId="0" xfId="4" applyNumberFormat="1" applyFont="1" applyFill="1" applyBorder="1" applyAlignment="1">
      <alignment horizontal="right" vertical="center"/>
    </xf>
    <xf numFmtId="165" fontId="6" fillId="0" borderId="3" xfId="8" applyNumberFormat="1" applyFont="1" applyFill="1" applyBorder="1" applyAlignment="1">
      <alignment horizontal="right" vertical="center" wrapText="1"/>
    </xf>
    <xf numFmtId="165" fontId="6" fillId="0" borderId="18" xfId="8" applyNumberFormat="1" applyFont="1" applyFill="1" applyBorder="1" applyAlignment="1">
      <alignment horizontal="right" vertical="center" wrapText="1"/>
    </xf>
    <xf numFmtId="17" fontId="8" fillId="2" borderId="26" xfId="0" applyNumberFormat="1" applyFont="1" applyFill="1" applyBorder="1" applyAlignment="1">
      <alignment horizontal="right" vertical="center"/>
    </xf>
    <xf numFmtId="17" fontId="8" fillId="2" borderId="2" xfId="0" applyNumberFormat="1" applyFont="1" applyFill="1" applyBorder="1" applyAlignment="1">
      <alignment horizontal="right" vertical="center"/>
    </xf>
    <xf numFmtId="17" fontId="8" fillId="2" borderId="27" xfId="0" applyNumberFormat="1" applyFont="1" applyFill="1" applyBorder="1" applyAlignment="1">
      <alignment horizontal="right" vertical="center"/>
    </xf>
    <xf numFmtId="17" fontId="15" fillId="6" borderId="2" xfId="0" applyNumberFormat="1" applyFont="1" applyFill="1" applyBorder="1" applyAlignment="1">
      <alignment horizontal="right"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/>
    </xf>
    <xf numFmtId="3" fontId="13" fillId="0" borderId="22" xfId="2" applyNumberFormat="1" applyFont="1" applyBorder="1" applyAlignment="1">
      <alignment horizontal="right" vertical="center"/>
    </xf>
    <xf numFmtId="167" fontId="6" fillId="0" borderId="3" xfId="4" applyNumberFormat="1" applyFont="1" applyFill="1" applyBorder="1" applyAlignment="1">
      <alignment horizontal="right" vertical="center" wrapText="1"/>
    </xf>
    <xf numFmtId="167" fontId="6" fillId="0" borderId="18" xfId="4" applyNumberFormat="1" applyFont="1" applyFill="1" applyBorder="1" applyAlignment="1">
      <alignment horizontal="right" vertical="center" wrapText="1"/>
    </xf>
    <xf numFmtId="167" fontId="19" fillId="3" borderId="28" xfId="4" applyNumberFormat="1" applyFont="1" applyFill="1" applyBorder="1" applyAlignment="1">
      <alignment horizontal="right" vertical="center"/>
    </xf>
    <xf numFmtId="3" fontId="9" fillId="3" borderId="25" xfId="4" applyNumberFormat="1" applyFont="1" applyFill="1" applyBorder="1" applyAlignment="1">
      <alignment horizontal="right" vertical="center"/>
    </xf>
    <xf numFmtId="167" fontId="21" fillId="0" borderId="0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167" fontId="21" fillId="0" borderId="0" xfId="0" applyNumberFormat="1" applyFont="1" applyAlignment="1">
      <alignment horizontal="center" vertical="center"/>
    </xf>
    <xf numFmtId="0" fontId="9" fillId="3" borderId="3" xfId="3" applyFont="1" applyFill="1" applyBorder="1" applyAlignment="1">
      <alignment vertical="center"/>
    </xf>
    <xf numFmtId="0" fontId="9" fillId="0" borderId="3" xfId="3" applyFont="1" applyBorder="1" applyAlignment="1">
      <alignment horizontal="right" vertical="center"/>
    </xf>
    <xf numFmtId="17" fontId="8" fillId="2" borderId="4" xfId="0" applyNumberFormat="1" applyFont="1" applyFill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3" fontId="9" fillId="0" borderId="29" xfId="7" applyNumberFormat="1" applyFont="1" applyFill="1" applyBorder="1" applyAlignment="1">
      <alignment horizontal="right" vertical="center"/>
    </xf>
    <xf numFmtId="3" fontId="13" fillId="0" borderId="13" xfId="2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17" fontId="8" fillId="2" borderId="26" xfId="0" applyNumberFormat="1" applyFont="1" applyFill="1" applyBorder="1" applyAlignment="1">
      <alignment horizontal="center" vertical="center" wrapText="1"/>
    </xf>
    <xf numFmtId="17" fontId="8" fillId="2" borderId="2" xfId="0" applyNumberFormat="1" applyFont="1" applyFill="1" applyBorder="1" applyAlignment="1">
      <alignment horizontal="center" vertical="center" wrapText="1"/>
    </xf>
    <xf numFmtId="17" fontId="8" fillId="2" borderId="27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13" fillId="0" borderId="21" xfId="0" applyNumberFormat="1" applyFont="1" applyBorder="1" applyAlignment="1">
      <alignment horizontal="center" vertical="center"/>
    </xf>
    <xf numFmtId="0" fontId="25" fillId="3" borderId="30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8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 wrapText="1"/>
    </xf>
    <xf numFmtId="6" fontId="9" fillId="8" borderId="0" xfId="0" applyNumberFormat="1" applyFont="1" applyFill="1" applyAlignment="1">
      <alignment horizontal="center" vertical="center"/>
    </xf>
    <xf numFmtId="6" fontId="9" fillId="3" borderId="0" xfId="0" applyNumberFormat="1" applyFont="1" applyFill="1" applyAlignment="1">
      <alignment horizontal="center" vertical="center"/>
    </xf>
    <xf numFmtId="17" fontId="8" fillId="2" borderId="0" xfId="0" applyNumberFormat="1" applyFont="1" applyFill="1" applyAlignment="1">
      <alignment horizontal="center" vertical="center"/>
    </xf>
    <xf numFmtId="0" fontId="25" fillId="3" borderId="30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178" fontId="9" fillId="3" borderId="0" xfId="0" applyNumberFormat="1" applyFont="1" applyFill="1" applyAlignment="1">
      <alignment horizontal="center" vertical="center"/>
    </xf>
    <xf numFmtId="167" fontId="11" fillId="0" borderId="0" xfId="4" applyNumberFormat="1" applyFont="1" applyBorder="1" applyAlignment="1">
      <alignment vertical="center"/>
    </xf>
    <xf numFmtId="167" fontId="11" fillId="0" borderId="0" xfId="0" applyNumberFormat="1" applyFont="1" applyAlignment="1">
      <alignment vertical="center"/>
    </xf>
    <xf numFmtId="167" fontId="11" fillId="0" borderId="3" xfId="4" applyNumberFormat="1" applyFont="1" applyBorder="1" applyAlignment="1">
      <alignment vertical="center"/>
    </xf>
    <xf numFmtId="167" fontId="11" fillId="0" borderId="3" xfId="0" applyNumberFormat="1" applyFont="1" applyBorder="1" applyAlignment="1">
      <alignment vertical="center"/>
    </xf>
    <xf numFmtId="167" fontId="21" fillId="0" borderId="0" xfId="4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11" fillId="0" borderId="0" xfId="4" applyNumberFormat="1" applyFont="1" applyBorder="1" applyAlignment="1">
      <alignment horizontal="right" vertical="center"/>
    </xf>
    <xf numFmtId="167" fontId="11" fillId="0" borderId="3" xfId="4" applyNumberFormat="1" applyFont="1" applyBorder="1" applyAlignment="1">
      <alignment horizontal="right" vertical="center"/>
    </xf>
    <xf numFmtId="167" fontId="21" fillId="0" borderId="0" xfId="4" applyNumberFormat="1" applyFont="1" applyBorder="1" applyAlignment="1">
      <alignment horizontal="right" vertical="center"/>
    </xf>
    <xf numFmtId="166" fontId="9" fillId="0" borderId="0" xfId="2" applyNumberFormat="1" applyFont="1" applyAlignment="1">
      <alignment horizontal="right"/>
    </xf>
    <xf numFmtId="3" fontId="13" fillId="0" borderId="0" xfId="3" applyNumberFormat="1" applyFont="1" applyAlignment="1">
      <alignment vertical="center"/>
    </xf>
    <xf numFmtId="10" fontId="9" fillId="0" borderId="0" xfId="4" applyNumberFormat="1" applyFont="1" applyFill="1" applyAlignment="1">
      <alignment vertical="center"/>
    </xf>
    <xf numFmtId="0" fontId="27" fillId="0" borderId="31" xfId="0" applyFont="1" applyBorder="1" applyAlignment="1">
      <alignment horizontal="center" vertical="center" wrapText="1" readingOrder="1"/>
    </xf>
    <xf numFmtId="178" fontId="9" fillId="0" borderId="0" xfId="0" applyNumberFormat="1" applyFont="1" applyAlignment="1">
      <alignment horizontal="center" vertical="center"/>
    </xf>
    <xf numFmtId="0" fontId="27" fillId="0" borderId="40" xfId="0" applyFont="1" applyBorder="1" applyAlignment="1">
      <alignment horizontal="center" vertical="center" wrapText="1" readingOrder="1"/>
    </xf>
    <xf numFmtId="0" fontId="27" fillId="0" borderId="41" xfId="0" applyFont="1" applyBorder="1" applyAlignment="1">
      <alignment horizontal="center" vertical="center" wrapText="1" readingOrder="1"/>
    </xf>
    <xf numFmtId="0" fontId="27" fillId="0" borderId="42" xfId="0" applyFont="1" applyBorder="1" applyAlignment="1">
      <alignment horizontal="center" vertical="center" wrapText="1" readingOrder="1"/>
    </xf>
    <xf numFmtId="0" fontId="27" fillId="0" borderId="43" xfId="0" applyFont="1" applyBorder="1" applyAlignment="1">
      <alignment horizontal="center" vertical="center" wrapText="1" readingOrder="1"/>
    </xf>
    <xf numFmtId="0" fontId="29" fillId="4" borderId="9" xfId="0" applyFont="1" applyFill="1" applyBorder="1" applyAlignment="1">
      <alignment horizontal="left" vertical="center" wrapText="1" readingOrder="1"/>
    </xf>
    <xf numFmtId="0" fontId="30" fillId="9" borderId="44" xfId="0" applyFont="1" applyFill="1" applyBorder="1" applyAlignment="1">
      <alignment horizontal="left" vertical="center" wrapText="1" readingOrder="1"/>
    </xf>
    <xf numFmtId="3" fontId="31" fillId="9" borderId="45" xfId="0" applyNumberFormat="1" applyFont="1" applyFill="1" applyBorder="1" applyAlignment="1">
      <alignment horizontal="center" vertical="center" wrapText="1" readingOrder="1"/>
    </xf>
    <xf numFmtId="167" fontId="6" fillId="0" borderId="0" xfId="4" applyNumberFormat="1" applyFont="1" applyAlignment="1">
      <alignment horizontal="right" vertical="center"/>
    </xf>
    <xf numFmtId="165" fontId="6" fillId="0" borderId="0" xfId="8" applyNumberFormat="1" applyFont="1" applyFill="1" applyBorder="1" applyAlignment="1">
      <alignment horizontal="right" vertical="center" wrapText="1"/>
    </xf>
    <xf numFmtId="165" fontId="6" fillId="0" borderId="0" xfId="8" applyNumberFormat="1" applyFont="1" applyBorder="1" applyAlignment="1">
      <alignment horizontal="right" vertical="center"/>
    </xf>
    <xf numFmtId="167" fontId="6" fillId="0" borderId="0" xfId="4" applyNumberFormat="1" applyFont="1" applyFill="1" applyAlignment="1">
      <alignment horizontal="right" vertical="center" wrapText="1"/>
    </xf>
    <xf numFmtId="167" fontId="6" fillId="0" borderId="0" xfId="4" applyNumberFormat="1" applyFont="1" applyFill="1" applyBorder="1" applyAlignment="1">
      <alignment horizontal="right" vertical="center" wrapText="1"/>
    </xf>
    <xf numFmtId="167" fontId="6" fillId="0" borderId="15" xfId="4" applyNumberFormat="1" applyFont="1" applyFill="1" applyBorder="1" applyAlignment="1">
      <alignment horizontal="right" vertical="center" wrapText="1"/>
    </xf>
    <xf numFmtId="167" fontId="6" fillId="0" borderId="3" xfId="4" applyNumberFormat="1" applyFont="1" applyBorder="1" applyAlignment="1">
      <alignment horizontal="right" vertical="center"/>
    </xf>
    <xf numFmtId="17" fontId="8" fillId="2" borderId="14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17" fontId="8" fillId="2" borderId="46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3" fontId="0" fillId="0" borderId="0" xfId="0" applyNumberFormat="1" applyAlignment="1">
      <alignment horizontal="center"/>
    </xf>
    <xf numFmtId="166" fontId="33" fillId="0" borderId="2" xfId="8" applyNumberFormat="1" applyFont="1" applyBorder="1" applyAlignment="1">
      <alignment horizontal="center"/>
    </xf>
    <xf numFmtId="166" fontId="2" fillId="0" borderId="2" xfId="8" applyNumberFormat="1" applyFont="1" applyBorder="1" applyAlignment="1">
      <alignment horizontal="center"/>
    </xf>
    <xf numFmtId="166" fontId="33" fillId="0" borderId="2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2" fillId="0" borderId="0" xfId="0" applyNumberFormat="1" applyFont="1" applyAlignment="1">
      <alignment horizontal="center"/>
    </xf>
    <xf numFmtId="165" fontId="9" fillId="0" borderId="0" xfId="2" applyNumberFormat="1" applyFont="1" applyAlignment="1">
      <alignment horizontal="right" vertical="center"/>
    </xf>
    <xf numFmtId="17" fontId="8" fillId="2" borderId="46" xfId="0" applyNumberFormat="1" applyFont="1" applyFill="1" applyBorder="1" applyAlignment="1">
      <alignment horizontal="right" vertical="center"/>
    </xf>
    <xf numFmtId="0" fontId="15" fillId="7" borderId="0" xfId="3" applyFont="1" applyFill="1" applyAlignment="1">
      <alignment horizontal="center" vertical="center"/>
    </xf>
    <xf numFmtId="9" fontId="31" fillId="9" borderId="45" xfId="4" applyFont="1" applyFill="1" applyBorder="1" applyAlignment="1">
      <alignment horizontal="center" vertical="center" wrapText="1" readingOrder="1"/>
    </xf>
    <xf numFmtId="3" fontId="34" fillId="0" borderId="0" xfId="0" applyNumberFormat="1" applyFont="1" applyAlignment="1">
      <alignment horizontal="center" vertical="center" wrapText="1" readingOrder="1"/>
    </xf>
    <xf numFmtId="10" fontId="34" fillId="0" borderId="15" xfId="0" applyNumberFormat="1" applyFont="1" applyBorder="1" applyAlignment="1">
      <alignment horizontal="center" vertical="center" wrapText="1" readingOrder="1"/>
    </xf>
    <xf numFmtId="3" fontId="34" fillId="0" borderId="34" xfId="0" applyNumberFormat="1" applyFont="1" applyBorder="1" applyAlignment="1">
      <alignment horizontal="center" vertical="center" wrapText="1" readingOrder="1"/>
    </xf>
    <xf numFmtId="3" fontId="34" fillId="0" borderId="35" xfId="0" applyNumberFormat="1" applyFont="1" applyBorder="1" applyAlignment="1">
      <alignment horizontal="center" vertical="center" wrapText="1" readingOrder="1"/>
    </xf>
    <xf numFmtId="0" fontId="29" fillId="0" borderId="9" xfId="0" applyFont="1" applyBorder="1" applyAlignment="1">
      <alignment horizontal="left" vertical="center" wrapText="1" readingOrder="1"/>
    </xf>
    <xf numFmtId="0" fontId="29" fillId="8" borderId="9" xfId="0" applyFont="1" applyFill="1" applyBorder="1" applyAlignment="1">
      <alignment horizontal="left" vertical="center" wrapText="1" readingOrder="1"/>
    </xf>
    <xf numFmtId="3" fontId="34" fillId="8" borderId="0" xfId="0" applyNumberFormat="1" applyFont="1" applyFill="1" applyAlignment="1">
      <alignment horizontal="center" vertical="center" wrapText="1" readingOrder="1"/>
    </xf>
    <xf numFmtId="3" fontId="34" fillId="8" borderId="34" xfId="0" applyNumberFormat="1" applyFont="1" applyFill="1" applyBorder="1" applyAlignment="1">
      <alignment horizontal="center" vertical="center" wrapText="1" readingOrder="1"/>
    </xf>
    <xf numFmtId="3" fontId="34" fillId="8" borderId="35" xfId="0" applyNumberFormat="1" applyFont="1" applyFill="1" applyBorder="1" applyAlignment="1">
      <alignment horizontal="center" vertical="center" wrapText="1" readingOrder="1"/>
    </xf>
    <xf numFmtId="10" fontId="34" fillId="8" borderId="15" xfId="0" applyNumberFormat="1" applyFont="1" applyFill="1" applyBorder="1" applyAlignment="1">
      <alignment horizontal="center" vertical="center" wrapText="1" readingOrder="1"/>
    </xf>
    <xf numFmtId="0" fontId="15" fillId="6" borderId="2" xfId="0" applyFont="1" applyFill="1" applyBorder="1" applyAlignment="1">
      <alignment vertical="center"/>
    </xf>
    <xf numFmtId="17" fontId="15" fillId="6" borderId="4" xfId="0" applyNumberFormat="1" applyFont="1" applyFill="1" applyBorder="1" applyAlignment="1">
      <alignment horizontal="right" vertical="center"/>
    </xf>
    <xf numFmtId="1" fontId="13" fillId="6" borderId="0" xfId="0" applyNumberFormat="1" applyFont="1" applyFill="1" applyAlignment="1">
      <alignment horizontal="right" vertical="center"/>
    </xf>
    <xf numFmtId="3" fontId="0" fillId="0" borderId="0" xfId="0" applyNumberFormat="1"/>
    <xf numFmtId="0" fontId="22" fillId="0" borderId="0" xfId="0" applyFont="1" applyAlignment="1">
      <alignment horizontal="left" vertical="center"/>
    </xf>
    <xf numFmtId="3" fontId="23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indent="3"/>
    </xf>
    <xf numFmtId="3" fontId="6" fillId="0" borderId="0" xfId="0" applyNumberFormat="1" applyFont="1" applyAlignment="1">
      <alignment horizontal="center"/>
    </xf>
    <xf numFmtId="0" fontId="43" fillId="0" borderId="0" xfId="0" applyFont="1" applyAlignment="1">
      <alignment horizontal="justify" vertical="center" readingOrder="1"/>
    </xf>
    <xf numFmtId="0" fontId="7" fillId="2" borderId="4" xfId="0" applyFont="1" applyFill="1" applyBorder="1" applyAlignment="1">
      <alignment vertical="center" wrapText="1"/>
    </xf>
    <xf numFmtId="0" fontId="40" fillId="2" borderId="4" xfId="0" applyFont="1" applyFill="1" applyBorder="1"/>
    <xf numFmtId="3" fontId="40" fillId="2" borderId="4" xfId="0" applyNumberFormat="1" applyFont="1" applyFill="1" applyBorder="1"/>
    <xf numFmtId="0" fontId="41" fillId="2" borderId="4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vertical="center"/>
    </xf>
    <xf numFmtId="0" fontId="0" fillId="0" borderId="2" xfId="0" applyBorder="1"/>
    <xf numFmtId="3" fontId="0" fillId="0" borderId="2" xfId="0" applyNumberFormat="1" applyBorder="1"/>
    <xf numFmtId="3" fontId="38" fillId="0" borderId="2" xfId="0" applyNumberFormat="1" applyFont="1" applyBorder="1" applyAlignment="1">
      <alignment horizontal="center" vertical="center" wrapText="1"/>
    </xf>
    <xf numFmtId="8" fontId="44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vertical="center"/>
    </xf>
    <xf numFmtId="167" fontId="9" fillId="0" borderId="0" xfId="7" applyNumberFormat="1" applyFont="1" applyFill="1" applyBorder="1" applyAlignment="1">
      <alignment horizontal="right"/>
    </xf>
    <xf numFmtId="167" fontId="9" fillId="0" borderId="0" xfId="7" applyNumberFormat="1" applyFont="1" applyFill="1" applyBorder="1" applyAlignment="1">
      <alignment horizontal="right" vertical="center"/>
    </xf>
    <xf numFmtId="167" fontId="9" fillId="0" borderId="0" xfId="2" applyNumberFormat="1" applyFont="1" applyAlignment="1">
      <alignment horizontal="right"/>
    </xf>
    <xf numFmtId="167" fontId="9" fillId="0" borderId="0" xfId="8" applyNumberFormat="1" applyFont="1" applyFill="1" applyBorder="1" applyAlignment="1">
      <alignment horizontal="right"/>
    </xf>
    <xf numFmtId="167" fontId="9" fillId="0" borderId="3" xfId="7" applyNumberFormat="1" applyFont="1" applyFill="1" applyBorder="1" applyAlignment="1">
      <alignment horizontal="right"/>
    </xf>
    <xf numFmtId="167" fontId="9" fillId="0" borderId="15" xfId="7" applyNumberFormat="1" applyFont="1" applyFill="1" applyBorder="1" applyAlignment="1">
      <alignment horizontal="right"/>
    </xf>
    <xf numFmtId="167" fontId="9" fillId="0" borderId="15" xfId="7" applyNumberFormat="1" applyFont="1" applyFill="1" applyBorder="1" applyAlignment="1">
      <alignment horizontal="right" vertical="center"/>
    </xf>
    <xf numFmtId="167" fontId="9" fillId="0" borderId="15" xfId="2" applyNumberFormat="1" applyFont="1" applyBorder="1" applyAlignment="1">
      <alignment horizontal="right"/>
    </xf>
    <xf numFmtId="167" fontId="9" fillId="0" borderId="15" xfId="8" applyNumberFormat="1" applyFont="1" applyFill="1" applyBorder="1" applyAlignment="1">
      <alignment horizontal="right"/>
    </xf>
    <xf numFmtId="167" fontId="9" fillId="0" borderId="18" xfId="7" applyNumberFormat="1" applyFont="1" applyFill="1" applyBorder="1" applyAlignment="1">
      <alignment horizontal="right"/>
    </xf>
    <xf numFmtId="165" fontId="13" fillId="0" borderId="23" xfId="8" applyNumberFormat="1" applyFont="1" applyFill="1" applyBorder="1" applyAlignment="1">
      <alignment vertical="center"/>
    </xf>
    <xf numFmtId="0" fontId="9" fillId="0" borderId="47" xfId="3" applyFont="1" applyBorder="1" applyAlignment="1">
      <alignment horizontal="right" vertical="center"/>
    </xf>
    <xf numFmtId="167" fontId="13" fillId="0" borderId="1" xfId="8" applyNumberFormat="1" applyFont="1" applyFill="1" applyBorder="1" applyAlignment="1">
      <alignment horizontal="right" vertical="center"/>
    </xf>
    <xf numFmtId="0" fontId="43" fillId="0" borderId="0" xfId="0" applyFont="1"/>
    <xf numFmtId="37" fontId="6" fillId="0" borderId="0" xfId="0" applyNumberFormat="1" applyFont="1" applyAlignment="1">
      <alignment horizontal="center" vertical="center"/>
    </xf>
    <xf numFmtId="37" fontId="9" fillId="0" borderId="0" xfId="3" applyNumberFormat="1" applyFont="1" applyAlignment="1">
      <alignment horizontal="right" vertical="center"/>
    </xf>
    <xf numFmtId="179" fontId="9" fillId="0" borderId="0" xfId="8" applyNumberFormat="1" applyFont="1" applyFill="1" applyBorder="1" applyAlignment="1">
      <alignment horizontal="right" vertical="center"/>
    </xf>
    <xf numFmtId="0" fontId="13" fillId="0" borderId="48" xfId="3" applyFont="1" applyBorder="1" applyAlignment="1">
      <alignment horizontal="right" vertical="center"/>
    </xf>
    <xf numFmtId="165" fontId="38" fillId="0" borderId="2" xfId="0" applyNumberFormat="1" applyFont="1" applyBorder="1" applyAlignment="1">
      <alignment horizontal="center" vertical="center" wrapText="1"/>
    </xf>
    <xf numFmtId="8" fontId="0" fillId="0" borderId="0" xfId="0" applyNumberFormat="1"/>
    <xf numFmtId="0" fontId="15" fillId="7" borderId="26" xfId="3" applyFont="1" applyFill="1" applyBorder="1" applyAlignment="1">
      <alignment horizontal="center" vertical="center"/>
    </xf>
    <xf numFmtId="0" fontId="15" fillId="7" borderId="27" xfId="3" applyFont="1" applyFill="1" applyBorder="1" applyAlignment="1">
      <alignment horizontal="center" vertical="center"/>
    </xf>
    <xf numFmtId="17" fontId="8" fillId="2" borderId="49" xfId="0" applyNumberFormat="1" applyFont="1" applyFill="1" applyBorder="1" applyAlignment="1">
      <alignment horizontal="right" vertical="center"/>
    </xf>
    <xf numFmtId="17" fontId="15" fillId="6" borderId="7" xfId="0" applyNumberFormat="1" applyFont="1" applyFill="1" applyBorder="1" applyAlignment="1">
      <alignment horizontal="right" vertical="center"/>
    </xf>
    <xf numFmtId="17" fontId="15" fillId="6" borderId="25" xfId="0" applyNumberFormat="1" applyFont="1" applyFill="1" applyBorder="1" applyAlignment="1">
      <alignment horizontal="right" vertical="center"/>
    </xf>
    <xf numFmtId="166" fontId="9" fillId="0" borderId="7" xfId="0" applyNumberFormat="1" applyFont="1" applyBorder="1" applyAlignment="1">
      <alignment horizontal="right" vertical="center"/>
    </xf>
    <xf numFmtId="166" fontId="9" fillId="0" borderId="25" xfId="0" applyNumberFormat="1" applyFont="1" applyBorder="1" applyAlignment="1">
      <alignment horizontal="right" vertical="center"/>
    </xf>
    <xf numFmtId="166" fontId="13" fillId="0" borderId="50" xfId="0" applyNumberFormat="1" applyFont="1" applyBorder="1" applyAlignment="1">
      <alignment horizontal="right" vertical="center"/>
    </xf>
    <xf numFmtId="166" fontId="13" fillId="0" borderId="51" xfId="0" applyNumberFormat="1" applyFont="1" applyBorder="1" applyAlignment="1">
      <alignment horizontal="right" vertical="center"/>
    </xf>
    <xf numFmtId="166" fontId="9" fillId="0" borderId="7" xfId="3" applyNumberFormat="1" applyFont="1" applyBorder="1" applyAlignment="1">
      <alignment horizontal="right" vertical="center"/>
    </xf>
    <xf numFmtId="166" fontId="9" fillId="0" borderId="25" xfId="3" applyNumberFormat="1" applyFont="1" applyBorder="1" applyAlignment="1">
      <alignment horizontal="right" vertical="center"/>
    </xf>
    <xf numFmtId="167" fontId="6" fillId="0" borderId="7" xfId="4" applyNumberFormat="1" applyFont="1" applyFill="1" applyBorder="1" applyAlignment="1">
      <alignment horizontal="right" vertical="center" wrapText="1"/>
    </xf>
    <xf numFmtId="167" fontId="6" fillId="0" borderId="25" xfId="4" applyNumberFormat="1" applyFont="1" applyFill="1" applyBorder="1" applyAlignment="1">
      <alignment horizontal="right" vertical="center" wrapText="1"/>
    </xf>
    <xf numFmtId="165" fontId="6" fillId="0" borderId="7" xfId="8" applyNumberFormat="1" applyFont="1" applyFill="1" applyBorder="1" applyAlignment="1">
      <alignment horizontal="right" vertical="center" wrapText="1"/>
    </xf>
    <xf numFmtId="165" fontId="6" fillId="0" borderId="25" xfId="8" applyNumberFormat="1" applyFont="1" applyFill="1" applyBorder="1" applyAlignment="1">
      <alignment horizontal="right" vertical="center" wrapText="1"/>
    </xf>
    <xf numFmtId="167" fontId="6" fillId="0" borderId="8" xfId="4" applyNumberFormat="1" applyFont="1" applyFill="1" applyBorder="1" applyAlignment="1">
      <alignment horizontal="right" vertical="center" wrapText="1"/>
    </xf>
    <xf numFmtId="167" fontId="6" fillId="0" borderId="52" xfId="4" applyNumberFormat="1" applyFont="1" applyFill="1" applyBorder="1" applyAlignment="1">
      <alignment horizontal="right" vertical="center" wrapText="1"/>
    </xf>
    <xf numFmtId="0" fontId="13" fillId="7" borderId="0" xfId="3" applyFont="1" applyFill="1" applyAlignment="1">
      <alignment horizontal="centerContinuous" vertical="center"/>
    </xf>
    <xf numFmtId="0" fontId="13" fillId="7" borderId="0" xfId="3" applyFont="1" applyFill="1" applyAlignment="1">
      <alignment horizontal="centerContinuous" vertical="center" wrapText="1"/>
    </xf>
    <xf numFmtId="0" fontId="45" fillId="0" borderId="0" xfId="0" applyFont="1" applyAlignment="1">
      <alignment horizontal="left" vertical="center" readingOrder="1"/>
    </xf>
    <xf numFmtId="167" fontId="9" fillId="0" borderId="4" xfId="7" applyNumberFormat="1" applyFont="1" applyFill="1" applyBorder="1" applyAlignment="1">
      <alignment horizontal="right"/>
    </xf>
    <xf numFmtId="3" fontId="9" fillId="0" borderId="14" xfId="4" applyNumberFormat="1" applyFont="1" applyFill="1" applyBorder="1" applyAlignment="1">
      <alignment horizontal="right" vertical="center"/>
    </xf>
    <xf numFmtId="3" fontId="9" fillId="0" borderId="46" xfId="4" applyNumberFormat="1" applyFont="1" applyFill="1" applyBorder="1" applyAlignment="1">
      <alignment horizontal="right" vertical="center"/>
    </xf>
    <xf numFmtId="167" fontId="19" fillId="0" borderId="8" xfId="4" applyNumberFormat="1" applyFont="1" applyFill="1" applyBorder="1" applyAlignment="1">
      <alignment horizontal="right" vertical="center"/>
    </xf>
    <xf numFmtId="167" fontId="19" fillId="0" borderId="52" xfId="4" applyNumberFormat="1" applyFont="1" applyFill="1" applyBorder="1" applyAlignment="1">
      <alignment horizontal="right" vertical="center"/>
    </xf>
    <xf numFmtId="0" fontId="15" fillId="7" borderId="9" xfId="3" applyFont="1" applyFill="1" applyBorder="1" applyAlignment="1">
      <alignment horizontal="center" vertical="center"/>
    </xf>
    <xf numFmtId="0" fontId="15" fillId="7" borderId="0" xfId="3" applyFont="1" applyFill="1" applyAlignment="1">
      <alignment horizontal="center" vertical="center"/>
    </xf>
    <xf numFmtId="0" fontId="15" fillId="7" borderId="3" xfId="3" applyFont="1" applyFill="1" applyBorder="1" applyAlignment="1">
      <alignment horizontal="center" vertical="center"/>
    </xf>
    <xf numFmtId="0" fontId="7" fillId="5" borderId="0" xfId="3" applyFont="1" applyFill="1" applyAlignment="1">
      <alignment horizontal="center" vertical="center"/>
    </xf>
    <xf numFmtId="166" fontId="9" fillId="0" borderId="20" xfId="0" applyNumberFormat="1" applyFont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0" fontId="15" fillId="7" borderId="10" xfId="3" applyFont="1" applyFill="1" applyBorder="1" applyAlignment="1">
      <alignment horizontal="center" vertical="center"/>
    </xf>
    <xf numFmtId="0" fontId="15" fillId="7" borderId="26" xfId="3" applyFont="1" applyFill="1" applyBorder="1" applyAlignment="1">
      <alignment horizontal="center" vertical="center"/>
    </xf>
    <xf numFmtId="0" fontId="15" fillId="7" borderId="2" xfId="3" applyFont="1" applyFill="1" applyBorder="1" applyAlignment="1">
      <alignment horizontal="center" vertical="center"/>
    </xf>
    <xf numFmtId="0" fontId="15" fillId="7" borderId="27" xfId="3" applyFont="1" applyFill="1" applyBorder="1" applyAlignment="1">
      <alignment horizontal="center" vertical="center"/>
    </xf>
    <xf numFmtId="0" fontId="7" fillId="5" borderId="26" xfId="3" applyFont="1" applyFill="1" applyBorder="1" applyAlignment="1">
      <alignment horizontal="center" vertical="center"/>
    </xf>
    <xf numFmtId="0" fontId="7" fillId="5" borderId="2" xfId="3" applyFont="1" applyFill="1" applyBorder="1" applyAlignment="1">
      <alignment horizontal="center" vertical="center"/>
    </xf>
    <xf numFmtId="0" fontId="7" fillId="5" borderId="27" xfId="3" applyFont="1" applyFill="1" applyBorder="1" applyAlignment="1">
      <alignment horizontal="center" vertical="center"/>
    </xf>
    <xf numFmtId="0" fontId="7" fillId="5" borderId="3" xfId="3" applyFont="1" applyFill="1" applyBorder="1" applyAlignment="1">
      <alignment horizontal="center" vertical="center"/>
    </xf>
    <xf numFmtId="0" fontId="15" fillId="7" borderId="15" xfId="3" applyFont="1" applyFill="1" applyBorder="1" applyAlignment="1">
      <alignment horizontal="center" vertical="center"/>
    </xf>
    <xf numFmtId="0" fontId="32" fillId="0" borderId="9" xfId="0" applyFont="1" applyBorder="1" applyAlignment="1">
      <alignment horizontal="left" vertical="center" wrapText="1" readingOrder="1"/>
    </xf>
    <xf numFmtId="0" fontId="27" fillId="0" borderId="31" xfId="0" applyFont="1" applyBorder="1" applyAlignment="1">
      <alignment horizontal="center" vertical="center" wrapText="1" readingOrder="1"/>
    </xf>
    <xf numFmtId="0" fontId="27" fillId="0" borderId="32" xfId="0" applyFont="1" applyBorder="1" applyAlignment="1">
      <alignment horizontal="center" vertical="center" wrapText="1" readingOrder="1"/>
    </xf>
    <xf numFmtId="0" fontId="27" fillId="0" borderId="33" xfId="0" applyFont="1" applyBorder="1" applyAlignment="1">
      <alignment horizontal="center" vertical="center" wrapText="1" readingOrder="1"/>
    </xf>
    <xf numFmtId="0" fontId="27" fillId="0" borderId="39" xfId="0" applyFont="1" applyBorder="1" applyAlignment="1">
      <alignment horizontal="center" vertical="center" wrapText="1" readingOrder="1"/>
    </xf>
    <xf numFmtId="0" fontId="20" fillId="2" borderId="36" xfId="3" applyFont="1" applyFill="1" applyBorder="1" applyAlignment="1">
      <alignment horizontal="center" vertical="center"/>
    </xf>
    <xf numFmtId="0" fontId="20" fillId="2" borderId="37" xfId="3" applyFont="1" applyFill="1" applyBorder="1" applyAlignment="1">
      <alignment horizontal="center" vertical="center"/>
    </xf>
    <xf numFmtId="0" fontId="20" fillId="2" borderId="38" xfId="3" applyFont="1" applyFill="1" applyBorder="1" applyAlignment="1">
      <alignment horizontal="center" vertical="center"/>
    </xf>
  </cellXfs>
  <cellStyles count="12">
    <cellStyle name="Normal" xfId="0" builtinId="0"/>
    <cellStyle name="Normal 11" xfId="11" xr:uid="{00000000-0005-0000-0000-000001000000}"/>
    <cellStyle name="Normal 17" xfId="9" xr:uid="{00000000-0005-0000-0000-000002000000}"/>
    <cellStyle name="Normal 2" xfId="1" xr:uid="{00000000-0005-0000-0000-000003000000}"/>
    <cellStyle name="Normal_ABL_NeoInvestimentos" xfId="2" xr:uid="{00000000-0005-0000-0000-000004000000}"/>
    <cellStyle name="Normal_Números de 2006 a 2007" xfId="3" xr:uid="{00000000-0005-0000-0000-000005000000}"/>
    <cellStyle name="Porcentagem" xfId="4" builtinId="5"/>
    <cellStyle name="Porcentagem 3" xfId="5" xr:uid="{00000000-0005-0000-0000-000007000000}"/>
    <cellStyle name="Separador de milhares 2" xfId="6" xr:uid="{00000000-0005-0000-0000-000008000000}"/>
    <cellStyle name="Separador de milhares 2 2" xfId="7" xr:uid="{00000000-0005-0000-0000-000009000000}"/>
    <cellStyle name="Vírgula" xfId="8" builtinId="3"/>
    <cellStyle name="Vírgula 4" xfId="10" xr:uid="{00000000-0005-0000-0000-00000B000000}"/>
  </cellStyles>
  <dxfs count="0"/>
  <tableStyles count="1" defaultTableStyle="TableStyleMedium9" defaultPivotStyle="PivotStyleLight16">
    <tableStyle name="Invisible" pivot="0" table="0" count="0" xr9:uid="{5B5B75E0-9F15-4D58-8083-05D862D21FE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60008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FFDF00"/>
      <color rgb="FFBE9C5E"/>
      <color rgb="FFE3D5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'DRE | P&amp;L'!A1"/><Relationship Id="rId7" Type="http://schemas.openxmlformats.org/officeDocument/2006/relationships/hyperlink" Target="#'Fluxo de Caixa | Cash Flow'!A1"/><Relationship Id="rId2" Type="http://schemas.openxmlformats.org/officeDocument/2006/relationships/hyperlink" Target="#'Portf&#243;lio | Portfolio'!Titulos_de_impressao"/><Relationship Id="rId1" Type="http://schemas.openxmlformats.org/officeDocument/2006/relationships/hyperlink" Target="#'Indicadores | Indicators'!A1"/><Relationship Id="rId6" Type="http://schemas.openxmlformats.org/officeDocument/2006/relationships/hyperlink" Target="#'Result. Fin. | Financial Result'!A1"/><Relationship Id="rId5" Type="http://schemas.openxmlformats.org/officeDocument/2006/relationships/hyperlink" Target="#'Balan&#231;o | Balance sheet'!A1"/><Relationship Id="rId10" Type="http://schemas.openxmlformats.org/officeDocument/2006/relationships/hyperlink" Target="#'Merc. de Cap. | Capital Markets'!A1"/><Relationship Id="rId4" Type="http://schemas.openxmlformats.org/officeDocument/2006/relationships/hyperlink" Target="#'Abertura DRE | P&amp;L Breakdown'!A1"/><Relationship Id="rId9" Type="http://schemas.openxmlformats.org/officeDocument/2006/relationships/hyperlink" Target="#'Concil. DRE | P&amp;L Conciliatio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409574</xdr:colOff>
      <xdr:row>3</xdr:row>
      <xdr:rowOff>104775</xdr:rowOff>
    </xdr:from>
    <xdr:to>
      <xdr:col>11</xdr:col>
      <xdr:colOff>228599</xdr:colOff>
      <xdr:row>9</xdr:row>
      <xdr:rowOff>76200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254EA91-B788-47C7-8BCC-6AB4FA2F4E25}"/>
            </a:ext>
          </a:extLst>
        </xdr:cNvPr>
        <xdr:cNvSpPr txBox="1"/>
      </xdr:nvSpPr>
      <xdr:spPr>
        <a:xfrm>
          <a:off x="2847974" y="590550"/>
          <a:ext cx="4086225" cy="990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Dados históricos</a:t>
          </a:r>
          <a:r>
            <a:rPr lang="pt-BR" sz="1800" b="1" baseline="0">
              <a:solidFill>
                <a:schemeClr val="tx1"/>
              </a:solidFill>
            </a:rPr>
            <a:t>   Historical data</a:t>
          </a:r>
        </a:p>
        <a:p>
          <a:pPr algn="ctr"/>
          <a:r>
            <a:rPr lang="pt-BR" sz="1800" b="1" baseline="0">
              <a:solidFill>
                <a:schemeClr val="tx1"/>
              </a:solidFill>
            </a:rPr>
            <a:t>    2T26   2Q26</a:t>
          </a:r>
          <a:endParaRPr lang="pt-BR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102394</xdr:colOff>
      <xdr:row>10</xdr:row>
      <xdr:rowOff>69058</xdr:rowOff>
    </xdr:from>
    <xdr:to>
      <xdr:col>16</xdr:col>
      <xdr:colOff>108857</xdr:colOff>
      <xdr:row>19</xdr:row>
      <xdr:rowOff>108857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6823A2C-DB18-45F2-BB52-C2150D61A8E4}"/>
            </a:ext>
          </a:extLst>
        </xdr:cNvPr>
        <xdr:cNvSpPr/>
      </xdr:nvSpPr>
      <xdr:spPr>
        <a:xfrm>
          <a:off x="102394" y="1742737"/>
          <a:ext cx="9803606" cy="1509370"/>
        </a:xfrm>
        <a:prstGeom prst="rect">
          <a:avLst/>
        </a:prstGeom>
        <a:solidFill>
          <a:schemeClr val="bg1"/>
        </a:solidFill>
        <a:ln w="1905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114300</xdr:colOff>
      <xdr:row>4</xdr:row>
      <xdr:rowOff>180975</xdr:rowOff>
    </xdr:from>
    <xdr:to>
      <xdr:col>8</xdr:col>
      <xdr:colOff>114300</xdr:colOff>
      <xdr:row>8</xdr:row>
      <xdr:rowOff>61650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57762B85-F8A7-471B-AEAD-B73ECE68A65B}"/>
            </a:ext>
          </a:extLst>
        </xdr:cNvPr>
        <xdr:cNvCxnSpPr/>
      </xdr:nvCxnSpPr>
      <xdr:spPr>
        <a:xfrm>
          <a:off x="4991100" y="828675"/>
          <a:ext cx="0" cy="57600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444272</xdr:colOff>
      <xdr:row>11</xdr:row>
      <xdr:rowOff>36399</xdr:rowOff>
    </xdr:from>
    <xdr:to>
      <xdr:col>3</xdr:col>
      <xdr:colOff>287730</xdr:colOff>
      <xdr:row>14</xdr:row>
      <xdr:rowOff>84024</xdr:rowOff>
    </xdr:to>
    <xdr:sp macro="" textlink="">
      <xdr:nvSpPr>
        <xdr:cNvPr id="5" name="Retângul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AAFF1-CE21-44A9-9B16-B6C2059AB081}"/>
            </a:ext>
          </a:extLst>
        </xdr:cNvPr>
        <xdr:cNvSpPr/>
      </xdr:nvSpPr>
      <xdr:spPr>
        <a:xfrm>
          <a:off x="444272" y="1873363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Principais indicadores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Main indicators</a:t>
          </a:r>
        </a:p>
      </xdr:txBody>
    </xdr:sp>
    <xdr:clientData/>
  </xdr:twoCellAnchor>
  <xdr:twoCellAnchor>
    <xdr:from>
      <xdr:col>3</xdr:col>
      <xdr:colOff>585108</xdr:colOff>
      <xdr:row>11</xdr:row>
      <xdr:rowOff>45923</xdr:rowOff>
    </xdr:from>
    <xdr:to>
      <xdr:col>6</xdr:col>
      <xdr:colOff>428565</xdr:colOff>
      <xdr:row>14</xdr:row>
      <xdr:rowOff>93548</xdr:rowOff>
    </xdr:to>
    <xdr:sp macro="" textlink="">
      <xdr:nvSpPr>
        <xdr:cNvPr id="6" name="Retângul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7E3F6-A09C-43BF-AF75-CF3144DD63F0}"/>
            </a:ext>
          </a:extLst>
        </xdr:cNvPr>
        <xdr:cNvSpPr/>
      </xdr:nvSpPr>
      <xdr:spPr>
        <a:xfrm>
          <a:off x="2422072" y="1882887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tx1"/>
              </a:solidFill>
            </a:rPr>
            <a:t>Portfólio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Portfolio</a:t>
          </a:r>
        </a:p>
      </xdr:txBody>
    </xdr:sp>
    <xdr:clientData/>
  </xdr:twoCellAnchor>
  <xdr:twoCellAnchor>
    <xdr:from>
      <xdr:col>6</xdr:col>
      <xdr:colOff>580346</xdr:colOff>
      <xdr:row>11</xdr:row>
      <xdr:rowOff>47624</xdr:rowOff>
    </xdr:from>
    <xdr:to>
      <xdr:col>9</xdr:col>
      <xdr:colOff>423804</xdr:colOff>
      <xdr:row>14</xdr:row>
      <xdr:rowOff>95249</xdr:rowOff>
    </xdr:to>
    <xdr:sp macro="" textlink="">
      <xdr:nvSpPr>
        <xdr:cNvPr id="7" name="Retângul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B7B47E-C9DA-455D-B22E-C70A69EADF9E}"/>
            </a:ext>
          </a:extLst>
        </xdr:cNvPr>
        <xdr:cNvSpPr/>
      </xdr:nvSpPr>
      <xdr:spPr>
        <a:xfrm>
          <a:off x="4254275" y="1884588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DRE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P&amp;L</a:t>
          </a:r>
        </a:p>
      </xdr:txBody>
    </xdr:sp>
    <xdr:clientData/>
  </xdr:twoCellAnchor>
  <xdr:twoCellAnchor>
    <xdr:from>
      <xdr:col>9</xdr:col>
      <xdr:colOff>579325</xdr:colOff>
      <xdr:row>11</xdr:row>
      <xdr:rowOff>47625</xdr:rowOff>
    </xdr:from>
    <xdr:to>
      <xdr:col>12</xdr:col>
      <xdr:colOff>422783</xdr:colOff>
      <xdr:row>14</xdr:row>
      <xdr:rowOff>95250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61C43C-1366-4041-BF25-0DA86058AC02}"/>
            </a:ext>
          </a:extLst>
        </xdr:cNvPr>
        <xdr:cNvSpPr/>
      </xdr:nvSpPr>
      <xdr:spPr>
        <a:xfrm>
          <a:off x="6090218" y="1884589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Abertura DRE</a:t>
          </a:r>
        </a:p>
        <a:p>
          <a:pPr algn="ctr"/>
          <a:r>
            <a:rPr lang="pt-BR" sz="1100" b="0" i="1">
              <a:solidFill>
                <a:schemeClr val="tx1"/>
              </a:solidFill>
            </a:rPr>
            <a:t>P&amp;L Breakdown</a:t>
          </a:r>
        </a:p>
      </xdr:txBody>
    </xdr:sp>
    <xdr:clientData/>
  </xdr:twoCellAnchor>
  <xdr:twoCellAnchor>
    <xdr:from>
      <xdr:col>6</xdr:col>
      <xdr:colOff>573881</xdr:colOff>
      <xdr:row>15</xdr:row>
      <xdr:rowOff>69056</xdr:rowOff>
    </xdr:from>
    <xdr:to>
      <xdr:col>9</xdr:col>
      <xdr:colOff>417339</xdr:colOff>
      <xdr:row>18</xdr:row>
      <xdr:rowOff>116681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D07B77-B5DF-4C68-878F-A8998E525350}"/>
            </a:ext>
          </a:extLst>
        </xdr:cNvPr>
        <xdr:cNvSpPr/>
      </xdr:nvSpPr>
      <xdr:spPr>
        <a:xfrm>
          <a:off x="4231481" y="2545556"/>
          <a:ext cx="1672258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Balanço patrimonial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Balance sheet</a:t>
          </a:r>
        </a:p>
      </xdr:txBody>
    </xdr:sp>
    <xdr:clientData/>
  </xdr:twoCellAnchor>
  <xdr:twoCellAnchor>
    <xdr:from>
      <xdr:col>12</xdr:col>
      <xdr:colOff>582387</xdr:colOff>
      <xdr:row>11</xdr:row>
      <xdr:rowOff>41841</xdr:rowOff>
    </xdr:from>
    <xdr:to>
      <xdr:col>15</xdr:col>
      <xdr:colOff>425845</xdr:colOff>
      <xdr:row>14</xdr:row>
      <xdr:rowOff>89466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DF6B92-2605-4A66-9CA6-54C5C088A36F}"/>
            </a:ext>
          </a:extLst>
        </xdr:cNvPr>
        <xdr:cNvSpPr/>
      </xdr:nvSpPr>
      <xdr:spPr>
        <a:xfrm>
          <a:off x="7930244" y="1878805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Resultado financeiro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Financial result</a:t>
          </a:r>
        </a:p>
      </xdr:txBody>
    </xdr:sp>
    <xdr:clientData/>
  </xdr:twoCellAnchor>
  <xdr:twoCellAnchor>
    <xdr:from>
      <xdr:col>3</xdr:col>
      <xdr:colOff>566739</xdr:colOff>
      <xdr:row>15</xdr:row>
      <xdr:rowOff>73818</xdr:rowOff>
    </xdr:from>
    <xdr:to>
      <xdr:col>6</xdr:col>
      <xdr:colOff>410196</xdr:colOff>
      <xdr:row>18</xdr:row>
      <xdr:rowOff>121443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F473E4-DD5D-4D58-8A79-C9006482B8ED}"/>
            </a:ext>
          </a:extLst>
        </xdr:cNvPr>
        <xdr:cNvSpPr/>
      </xdr:nvSpPr>
      <xdr:spPr>
        <a:xfrm>
          <a:off x="2395539" y="2550318"/>
          <a:ext cx="1672257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Flux</a:t>
          </a:r>
          <a:r>
            <a:rPr lang="pt-BR" sz="1100" b="1" baseline="0">
              <a:solidFill>
                <a:schemeClr val="tx1"/>
              </a:solidFill>
            </a:rPr>
            <a:t>o de caixa</a:t>
          </a:r>
          <a:endParaRPr lang="pt-BR" sz="1100" b="1">
            <a:solidFill>
              <a:schemeClr val="tx1"/>
            </a:solidFill>
          </a:endParaRPr>
        </a:p>
        <a:p>
          <a:pPr algn="ctr"/>
          <a:r>
            <a:rPr lang="pt-BR" sz="1100" i="1">
              <a:solidFill>
                <a:schemeClr val="tx1"/>
              </a:solidFill>
            </a:rPr>
            <a:t>Cash</a:t>
          </a:r>
          <a:r>
            <a:rPr lang="pt-BR" sz="1100" i="1" baseline="0">
              <a:solidFill>
                <a:schemeClr val="tx1"/>
              </a:solidFill>
            </a:rPr>
            <a:t> flow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114300</xdr:colOff>
      <xdr:row>4</xdr:row>
      <xdr:rowOff>0</xdr:rowOff>
    </xdr:from>
    <xdr:to>
      <xdr:col>5</xdr:col>
      <xdr:colOff>74561</xdr:colOff>
      <xdr:row>8</xdr:row>
      <xdr:rowOff>118742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36A8107-7113-4B42-A336-EAC8810F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4300" y="647700"/>
          <a:ext cx="3008261" cy="814067"/>
        </a:xfrm>
        <a:prstGeom prst="rect">
          <a:avLst/>
        </a:prstGeom>
      </xdr:spPr>
    </xdr:pic>
    <xdr:clientData/>
  </xdr:twoCellAnchor>
  <xdr:twoCellAnchor>
    <xdr:from>
      <xdr:col>9</xdr:col>
      <xdr:colOff>581025</xdr:colOff>
      <xdr:row>15</xdr:row>
      <xdr:rowOff>83343</xdr:rowOff>
    </xdr:from>
    <xdr:to>
      <xdr:col>12</xdr:col>
      <xdr:colOff>424483</xdr:colOff>
      <xdr:row>18</xdr:row>
      <xdr:rowOff>135731</xdr:rowOff>
    </xdr:to>
    <xdr:sp macro="" textlink="">
      <xdr:nvSpPr>
        <xdr:cNvPr id="14" name="Retângulo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3FCAA40-6768-48B8-83EC-36E064ED051F}"/>
            </a:ext>
          </a:extLst>
        </xdr:cNvPr>
        <xdr:cNvSpPr/>
      </xdr:nvSpPr>
      <xdr:spPr>
        <a:xfrm>
          <a:off x="6067425" y="2559843"/>
          <a:ext cx="1672258" cy="53816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Conciliação DRE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P&amp;L Conciliation</a:t>
          </a:r>
        </a:p>
      </xdr:txBody>
    </xdr:sp>
    <xdr:clientData/>
  </xdr:twoCellAnchor>
  <xdr:twoCellAnchor>
    <xdr:from>
      <xdr:col>0</xdr:col>
      <xdr:colOff>436790</xdr:colOff>
      <xdr:row>15</xdr:row>
      <xdr:rowOff>73818</xdr:rowOff>
    </xdr:from>
    <xdr:to>
      <xdr:col>3</xdr:col>
      <xdr:colOff>280248</xdr:colOff>
      <xdr:row>18</xdr:row>
      <xdr:rowOff>126206</xdr:rowOff>
    </xdr:to>
    <xdr:sp macro="" textlink="">
      <xdr:nvSpPr>
        <xdr:cNvPr id="15" name="Retângulo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65C74A3-5CA9-4335-9B20-67078399ADEB}"/>
            </a:ext>
          </a:extLst>
        </xdr:cNvPr>
        <xdr:cNvSpPr/>
      </xdr:nvSpPr>
      <xdr:spPr>
        <a:xfrm>
          <a:off x="436790" y="2563925"/>
          <a:ext cx="1680422" cy="542245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Mercado de Capitais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Capital</a:t>
          </a:r>
          <a:r>
            <a:rPr lang="pt-BR" sz="1100" i="1" baseline="0">
              <a:solidFill>
                <a:schemeClr val="tx1"/>
              </a:solidFill>
            </a:rPr>
            <a:t> Markets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6723</xdr:rowOff>
    </xdr:from>
    <xdr:to>
      <xdr:col>0</xdr:col>
      <xdr:colOff>1990500</xdr:colOff>
      <xdr:row>1</xdr:row>
      <xdr:rowOff>315446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B78F2-4BCD-4B6F-A2A4-133F72C3AC22}"/>
            </a:ext>
          </a:extLst>
        </xdr:cNvPr>
        <xdr:cNvSpPr/>
      </xdr:nvSpPr>
      <xdr:spPr>
        <a:xfrm>
          <a:off x="190500" y="85164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179291</xdr:colOff>
      <xdr:row>1</xdr:row>
      <xdr:rowOff>0</xdr:rowOff>
    </xdr:from>
    <xdr:to>
      <xdr:col>0</xdr:col>
      <xdr:colOff>1979291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4AEF2-2BB1-42DC-BDDF-039DCB1754EE}"/>
            </a:ext>
          </a:extLst>
        </xdr:cNvPr>
        <xdr:cNvSpPr/>
      </xdr:nvSpPr>
      <xdr:spPr>
        <a:xfrm>
          <a:off x="179291" y="78441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F1F94-388E-4350-8562-ACC3BA239E15}"/>
            </a:ext>
          </a:extLst>
        </xdr:cNvPr>
        <xdr:cNvSpPr/>
      </xdr:nvSpPr>
      <xdr:spPr>
        <a:xfrm>
          <a:off x="202403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261937</xdr:colOff>
      <xdr:row>1</xdr:row>
      <xdr:rowOff>0</xdr:rowOff>
    </xdr:from>
    <xdr:to>
      <xdr:col>0</xdr:col>
      <xdr:colOff>2061937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89C91-B56F-4603-B1DC-59032BFACCA7}"/>
            </a:ext>
          </a:extLst>
        </xdr:cNvPr>
        <xdr:cNvSpPr/>
      </xdr:nvSpPr>
      <xdr:spPr>
        <a:xfrm>
          <a:off x="26193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261935</xdr:colOff>
      <xdr:row>1</xdr:row>
      <xdr:rowOff>0</xdr:rowOff>
    </xdr:from>
    <xdr:to>
      <xdr:col>0</xdr:col>
      <xdr:colOff>2061935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BAFB10-AC75-444A-8655-FD5BA48C5C83}"/>
            </a:ext>
          </a:extLst>
        </xdr:cNvPr>
        <xdr:cNvSpPr/>
      </xdr:nvSpPr>
      <xdr:spPr>
        <a:xfrm>
          <a:off x="261935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226217</xdr:colOff>
      <xdr:row>1</xdr:row>
      <xdr:rowOff>0</xdr:rowOff>
    </xdr:from>
    <xdr:to>
      <xdr:col>0</xdr:col>
      <xdr:colOff>2026217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DF66BD-8123-4E32-A568-5B08C5DA3D9A}"/>
            </a:ext>
          </a:extLst>
        </xdr:cNvPr>
        <xdr:cNvSpPr/>
      </xdr:nvSpPr>
      <xdr:spPr>
        <a:xfrm>
          <a:off x="22621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E9286-62B2-4B74-ABA2-95639CC07FFA}"/>
            </a:ext>
          </a:extLst>
        </xdr:cNvPr>
        <xdr:cNvSpPr/>
      </xdr:nvSpPr>
      <xdr:spPr>
        <a:xfrm>
          <a:off x="261936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5EA2F-54A7-49C6-8367-DE067C42C468}"/>
            </a:ext>
          </a:extLst>
        </xdr:cNvPr>
        <xdr:cNvSpPr/>
      </xdr:nvSpPr>
      <xdr:spPr>
        <a:xfrm>
          <a:off x="202403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C4499-3CF4-4764-85DD-B93E5FF2BEDF}"/>
            </a:ext>
          </a:extLst>
        </xdr:cNvPr>
        <xdr:cNvSpPr/>
      </xdr:nvSpPr>
      <xdr:spPr>
        <a:xfrm>
          <a:off x="261936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1-%20Planejamento%20e%20Controle\Planejamento%20Financeiro\200709\MTE%20Model%202007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7-%20RI\Earning%20Release\2008\1Q08\Tabelas%20Relat&#243;rio%201Q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ts"/>
      <sheetName val="DCF"/>
      <sheetName val="Guidelines"/>
      <sheetName val="Output"/>
      <sheetName val="Ratios"/>
      <sheetName val="CF Compare"/>
      <sheetName val="Aquisitions"/>
      <sheetName val="Drivers"/>
      <sheetName val="P&amp;L Nominal"/>
      <sheetName val="P&amp;L"/>
      <sheetName val="CF"/>
      <sheetName val="CF Budget"/>
      <sheetName val="Actual P&amp;L"/>
      <sheetName val="G&amp;A"/>
      <sheetName val="G&amp;A 2008"/>
      <sheetName val="Debt"/>
      <sheetName val="Receivables"/>
      <sheetName val="Actual CF"/>
      <sheetName val="Fiança"/>
      <sheetName val="Aplicações"/>
      <sheetName val="SC MTE"/>
      <sheetName val="SC 100"/>
      <sheetName val="FP MTE"/>
      <sheetName val="FP 100"/>
      <sheetName val="Real Estate"/>
      <sheetName val="Non-recurring"/>
    </sheetNames>
    <sheetDataSet>
      <sheetData sheetId="0" refreshError="1">
        <row r="1">
          <cell r="F1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C4">
            <v>1000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estaques"/>
      <sheetName val="Quadro Shoppings"/>
      <sheetName val="Endividamento Total"/>
      <sheetName val="Use of Proceeds"/>
      <sheetName val="Endividamento Total (2)"/>
      <sheetName val="Imobiliário"/>
      <sheetName val="Performance"/>
      <sheetName val="Crescimento"/>
      <sheetName val="Balanço Consolidado"/>
      <sheetName val="Resultado Consolidado"/>
      <sheetName val="Abertura Receitas"/>
      <sheetName val="Abertura Custos"/>
      <sheetName val="Capex"/>
      <sheetName val="Capex_canadense"/>
      <sheetName val="Abertura Aluguel"/>
      <sheetName val="Aluguel % Vendas"/>
      <sheetName val="Vendas por segmento"/>
      <sheetName val="ABL"/>
      <sheetName val="Operacionais"/>
      <sheetName val="Inadimplência"/>
      <sheetName val="Mercado de Capitais"/>
      <sheetName val="Ratios"/>
    </sheetNames>
    <sheetDataSet>
      <sheetData sheetId="0" refreshError="1">
        <row r="2">
          <cell r="Q2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4602-F3D3-4469-9945-76BBAE359153}">
  <sheetPr>
    <tabColor theme="1"/>
  </sheetPr>
  <dimension ref="J5:J12"/>
  <sheetViews>
    <sheetView tabSelected="1" zoomScale="90" zoomScaleNormal="90" workbookViewId="0">
      <selection activeCell="A2" sqref="A2"/>
    </sheetView>
  </sheetViews>
  <sheetFormatPr defaultColWidth="9.140625" defaultRowHeight="12.75" x14ac:dyDescent="0.2"/>
  <cols>
    <col min="1" max="16384" width="9.140625" style="128"/>
  </cols>
  <sheetData>
    <row r="5" spans="10:10" ht="16.5" customHeight="1" x14ac:dyDescent="0.4">
      <c r="J5" s="129"/>
    </row>
    <row r="12" spans="10:10" ht="12.75" customHeight="1" x14ac:dyDescent="0.2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CG1512"/>
  <sheetViews>
    <sheetView showGridLines="0" zoomScale="55" zoomScaleNormal="55" workbookViewId="0">
      <pane xSplit="2" ySplit="7" topLeftCell="BC8" activePane="bottomRight" state="frozen"/>
      <selection activeCell="BF318" sqref="BF318"/>
      <selection pane="topRight" activeCell="BF318" sqref="BF318"/>
      <selection pane="bottomLeft" activeCell="BF318" sqref="BF318"/>
      <selection pane="bottomRight" activeCell="A8" sqref="A8"/>
    </sheetView>
  </sheetViews>
  <sheetFormatPr defaultColWidth="11.7109375" defaultRowHeight="12.75" outlineLevelCol="2" x14ac:dyDescent="0.2"/>
  <cols>
    <col min="1" max="1" width="56.85546875" style="4" customWidth="1"/>
    <col min="2" max="2" width="59.28515625" style="4" customWidth="1"/>
    <col min="3" max="3" width="14" style="4" hidden="1" customWidth="1" outlineLevel="2"/>
    <col min="4" max="6" width="14.85546875" style="4" hidden="1" customWidth="1" outlineLevel="2"/>
    <col min="7" max="7" width="13" style="4" hidden="1" customWidth="1" outlineLevel="2"/>
    <col min="8" max="11" width="14" style="4" hidden="1" customWidth="1" outlineLevel="2"/>
    <col min="12" max="14" width="14.85546875" style="4" hidden="1" customWidth="1" outlineLevel="2"/>
    <col min="15" max="15" width="14" style="4" hidden="1" customWidth="1" outlineLevel="2"/>
    <col min="16" max="18" width="14.85546875" style="4" hidden="1" customWidth="1" outlineLevel="2"/>
    <col min="19" max="19" width="14" style="4" hidden="1" customWidth="1" outlineLevel="2"/>
    <col min="20" max="20" width="14.85546875" style="4" hidden="1" customWidth="1" outlineLevel="2"/>
    <col min="21" max="22" width="14.85546875" style="24" hidden="1" customWidth="1" outlineLevel="2"/>
    <col min="23" max="23" width="13.42578125" style="24" hidden="1" customWidth="1" outlineLevel="2"/>
    <col min="24" max="25" width="14.42578125" style="24" hidden="1" customWidth="1" outlineLevel="2"/>
    <col min="26" max="26" width="14.42578125" style="4" hidden="1" customWidth="1" outlineLevel="2"/>
    <col min="27" max="27" width="14" style="4" hidden="1" customWidth="1" outlineLevel="2"/>
    <col min="28" max="30" width="14.85546875" style="4" hidden="1" customWidth="1" outlineLevel="2"/>
    <col min="31" max="31" width="13.42578125" style="4" hidden="1" customWidth="1" outlineLevel="2"/>
    <col min="32" max="34" width="14.42578125" style="4" hidden="1" customWidth="1" outlineLevel="2"/>
    <col min="35" max="35" width="14" style="4" hidden="1" customWidth="1" outlineLevel="2"/>
    <col min="36" max="38" width="14.85546875" style="4" hidden="1" customWidth="1" outlineLevel="2"/>
    <col min="39" max="39" width="14" style="4" hidden="1" customWidth="1" outlineLevel="2"/>
    <col min="40" max="43" width="14.85546875" style="4" hidden="1" customWidth="1" outlineLevel="2"/>
    <col min="44" max="46" width="15.85546875" style="4" hidden="1" customWidth="1" outlineLevel="2"/>
    <col min="47" max="47" width="14" style="4" hidden="1" customWidth="1" outlineLevel="2"/>
    <col min="48" max="50" width="14.85546875" style="4" hidden="1" customWidth="1" outlineLevel="2"/>
    <col min="51" max="51" width="14.85546875" style="111" customWidth="1" collapsed="1"/>
    <col min="52" max="54" width="15.85546875" style="4" customWidth="1"/>
    <col min="55" max="55" width="14.85546875" style="4" customWidth="1"/>
    <col min="56" max="58" width="15.85546875" style="4" customWidth="1"/>
    <col min="59" max="59" width="14.85546875" style="4" customWidth="1"/>
    <col min="60" max="68" width="15.85546875" style="4" customWidth="1"/>
    <col min="69" max="69" width="13.7109375" style="4" customWidth="1"/>
    <col min="70" max="73" width="13.7109375" style="4" customWidth="1" outlineLevel="1"/>
    <col min="74" max="74" width="13.7109375" style="24" customWidth="1" outlineLevel="1"/>
    <col min="75" max="81" width="13.7109375" style="4" customWidth="1" outlineLevel="1"/>
    <col min="82" max="206" width="13.7109375" style="4" customWidth="1"/>
    <col min="207" max="16384" width="11.7109375" style="4"/>
  </cols>
  <sheetData>
    <row r="1" spans="1:85" ht="6" customHeight="1" x14ac:dyDescent="0.2">
      <c r="AY1" s="4"/>
    </row>
    <row r="2" spans="1:85" ht="26.1" customHeight="1" x14ac:dyDescent="0.2">
      <c r="AY2" s="4"/>
    </row>
    <row r="3" spans="1:85" ht="17.25" customHeight="1" x14ac:dyDescent="0.2">
      <c r="AY3" s="4"/>
    </row>
    <row r="4" spans="1:85" ht="20.100000000000001" customHeight="1" x14ac:dyDescent="0.2">
      <c r="A4" s="91"/>
      <c r="B4" s="91"/>
      <c r="C4" s="474" t="s">
        <v>168</v>
      </c>
      <c r="D4" s="474"/>
      <c r="E4" s="474"/>
      <c r="F4" s="474"/>
      <c r="G4" s="474" t="s">
        <v>168</v>
      </c>
      <c r="H4" s="474"/>
      <c r="I4" s="474"/>
      <c r="J4" s="474"/>
      <c r="K4" s="474" t="s">
        <v>168</v>
      </c>
      <c r="L4" s="474"/>
      <c r="M4" s="474"/>
      <c r="N4" s="474"/>
      <c r="O4" s="474" t="s">
        <v>168</v>
      </c>
      <c r="P4" s="474"/>
      <c r="Q4" s="474"/>
      <c r="R4" s="474"/>
      <c r="S4" s="474" t="s">
        <v>168</v>
      </c>
      <c r="T4" s="474"/>
      <c r="U4" s="474"/>
      <c r="V4" s="474"/>
      <c r="W4" s="474" t="s">
        <v>168</v>
      </c>
      <c r="X4" s="474"/>
      <c r="Y4" s="474"/>
      <c r="Z4" s="474"/>
      <c r="AA4" s="474" t="s">
        <v>168</v>
      </c>
      <c r="AB4" s="474"/>
      <c r="AC4" s="474"/>
      <c r="AD4" s="474"/>
      <c r="AE4" s="474" t="s">
        <v>168</v>
      </c>
      <c r="AF4" s="474"/>
      <c r="AG4" s="474"/>
      <c r="AH4" s="474"/>
      <c r="AI4" s="474" t="s">
        <v>168</v>
      </c>
      <c r="AJ4" s="474"/>
      <c r="AK4" s="474"/>
      <c r="AL4" s="474"/>
      <c r="AM4" s="474" t="s">
        <v>168</v>
      </c>
      <c r="AN4" s="474"/>
      <c r="AO4" s="474"/>
      <c r="AP4" s="474"/>
      <c r="AQ4" s="474" t="s">
        <v>168</v>
      </c>
      <c r="AR4" s="474"/>
      <c r="AS4" s="474"/>
      <c r="AT4" s="474"/>
      <c r="AU4" s="474" t="s">
        <v>168</v>
      </c>
      <c r="AV4" s="474"/>
      <c r="AW4" s="474"/>
      <c r="AX4" s="474"/>
      <c r="AY4" s="472" t="s">
        <v>167</v>
      </c>
      <c r="AZ4" s="472"/>
      <c r="BA4" s="472"/>
      <c r="BB4" s="472"/>
      <c r="BC4" s="472" t="s">
        <v>167</v>
      </c>
      <c r="BD4" s="472"/>
      <c r="BE4" s="472"/>
      <c r="BF4" s="472"/>
      <c r="BG4" s="473" t="s">
        <v>167</v>
      </c>
      <c r="BH4" s="473"/>
      <c r="BI4" s="473"/>
      <c r="BJ4" s="473"/>
      <c r="BK4" s="395"/>
      <c r="BL4" s="395"/>
      <c r="BM4" s="395"/>
      <c r="BN4" s="395"/>
      <c r="BO4" s="395"/>
      <c r="BP4" s="395"/>
      <c r="BR4" s="90" t="s">
        <v>168</v>
      </c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239"/>
      <c r="CD4" s="471" t="s">
        <v>167</v>
      </c>
      <c r="CE4" s="472"/>
      <c r="CF4" s="472"/>
      <c r="CG4" s="472"/>
    </row>
    <row r="5" spans="1:85" ht="15" customHeight="1" x14ac:dyDescent="0.2">
      <c r="A5" s="314" t="s">
        <v>171</v>
      </c>
      <c r="B5" s="315" t="s">
        <v>172</v>
      </c>
      <c r="C5" s="311" t="s">
        <v>459</v>
      </c>
      <c r="D5" s="311" t="s">
        <v>460</v>
      </c>
      <c r="E5" s="311" t="s">
        <v>461</v>
      </c>
      <c r="F5" s="312" t="s">
        <v>462</v>
      </c>
      <c r="G5" s="310" t="s">
        <v>463</v>
      </c>
      <c r="H5" s="311" t="s">
        <v>464</v>
      </c>
      <c r="I5" s="311" t="s">
        <v>465</v>
      </c>
      <c r="J5" s="312" t="s">
        <v>466</v>
      </c>
      <c r="K5" s="310" t="s">
        <v>467</v>
      </c>
      <c r="L5" s="311" t="s">
        <v>468</v>
      </c>
      <c r="M5" s="311" t="s">
        <v>469</v>
      </c>
      <c r="N5" s="312" t="s">
        <v>470</v>
      </c>
      <c r="O5" s="310" t="s">
        <v>471</v>
      </c>
      <c r="P5" s="311" t="s">
        <v>472</v>
      </c>
      <c r="Q5" s="311" t="s">
        <v>473</v>
      </c>
      <c r="R5" s="312" t="s">
        <v>474</v>
      </c>
      <c r="S5" s="310" t="s">
        <v>475</v>
      </c>
      <c r="T5" s="311" t="s">
        <v>476</v>
      </c>
      <c r="U5" s="311" t="s">
        <v>477</v>
      </c>
      <c r="V5" s="312" t="s">
        <v>478</v>
      </c>
      <c r="W5" s="310" t="s">
        <v>479</v>
      </c>
      <c r="X5" s="311" t="s">
        <v>480</v>
      </c>
      <c r="Y5" s="311" t="s">
        <v>481</v>
      </c>
      <c r="Z5" s="312" t="s">
        <v>482</v>
      </c>
      <c r="AA5" s="310" t="s">
        <v>483</v>
      </c>
      <c r="AB5" s="311" t="s">
        <v>484</v>
      </c>
      <c r="AC5" s="311" t="s">
        <v>485</v>
      </c>
      <c r="AD5" s="312" t="s">
        <v>486</v>
      </c>
      <c r="AE5" s="310" t="s">
        <v>487</v>
      </c>
      <c r="AF5" s="311" t="s">
        <v>488</v>
      </c>
      <c r="AG5" s="311" t="s">
        <v>489</v>
      </c>
      <c r="AH5" s="312" t="s">
        <v>490</v>
      </c>
      <c r="AI5" s="310" t="s">
        <v>491</v>
      </c>
      <c r="AJ5" s="311" t="s">
        <v>492</v>
      </c>
      <c r="AK5" s="311" t="s">
        <v>493</v>
      </c>
      <c r="AL5" s="312" t="s">
        <v>494</v>
      </c>
      <c r="AM5" s="310" t="s">
        <v>495</v>
      </c>
      <c r="AN5" s="330" t="s">
        <v>496</v>
      </c>
      <c r="AO5" s="311" t="s">
        <v>497</v>
      </c>
      <c r="AP5" s="312" t="s">
        <v>498</v>
      </c>
      <c r="AQ5" s="310" t="s">
        <v>499</v>
      </c>
      <c r="AR5" s="311" t="s">
        <v>500</v>
      </c>
      <c r="AS5" s="311" t="s">
        <v>501</v>
      </c>
      <c r="AT5" s="312" t="s">
        <v>502</v>
      </c>
      <c r="AU5" s="310" t="s">
        <v>503</v>
      </c>
      <c r="AV5" s="311" t="s">
        <v>504</v>
      </c>
      <c r="AW5" s="311" t="s">
        <v>505</v>
      </c>
      <c r="AX5" s="312" t="s">
        <v>506</v>
      </c>
      <c r="AY5" s="310" t="s">
        <v>507</v>
      </c>
      <c r="AZ5" s="311" t="s">
        <v>508</v>
      </c>
      <c r="BA5" s="311" t="s">
        <v>509</v>
      </c>
      <c r="BB5" s="312" t="s">
        <v>510</v>
      </c>
      <c r="BC5" s="310" t="s">
        <v>511</v>
      </c>
      <c r="BD5" s="311" t="s">
        <v>512</v>
      </c>
      <c r="BE5" s="311" t="s">
        <v>513</v>
      </c>
      <c r="BF5" s="312" t="s">
        <v>514</v>
      </c>
      <c r="BG5" s="310" t="s">
        <v>515</v>
      </c>
      <c r="BH5" s="311" t="s">
        <v>447</v>
      </c>
      <c r="BI5" s="311" t="s">
        <v>591</v>
      </c>
      <c r="BJ5" s="311" t="s">
        <v>707</v>
      </c>
      <c r="BK5" s="311" t="s">
        <v>712</v>
      </c>
      <c r="BL5" s="311" t="s">
        <v>723</v>
      </c>
      <c r="BM5" s="311" t="s">
        <v>736</v>
      </c>
      <c r="BN5" s="311" t="s">
        <v>741</v>
      </c>
      <c r="BO5" s="311" t="s">
        <v>764</v>
      </c>
      <c r="BP5" s="311" t="s">
        <v>769</v>
      </c>
      <c r="BR5" s="261">
        <v>2010</v>
      </c>
      <c r="BS5" s="261">
        <v>2011</v>
      </c>
      <c r="BT5" s="261">
        <v>2012</v>
      </c>
      <c r="BU5" s="261">
        <v>2013</v>
      </c>
      <c r="BV5" s="261">
        <v>2014</v>
      </c>
      <c r="BW5" s="261">
        <v>2015</v>
      </c>
      <c r="BX5" s="261">
        <v>2016</v>
      </c>
      <c r="BY5" s="261">
        <v>2017</v>
      </c>
      <c r="BZ5" s="261">
        <v>2018</v>
      </c>
      <c r="CA5" s="261">
        <v>2019</v>
      </c>
      <c r="CB5" s="261">
        <v>2020</v>
      </c>
      <c r="CC5" s="261">
        <v>2021</v>
      </c>
      <c r="CD5" s="261">
        <v>2022</v>
      </c>
      <c r="CE5" s="261">
        <v>2023</v>
      </c>
      <c r="CF5" s="261">
        <v>2024</v>
      </c>
      <c r="CG5" s="261">
        <v>2025</v>
      </c>
    </row>
    <row r="6" spans="1:85" ht="15" customHeight="1" x14ac:dyDescent="0.2">
      <c r="A6" s="5"/>
      <c r="B6" s="5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24"/>
      <c r="AC6" s="89"/>
      <c r="AD6" s="89"/>
      <c r="AE6" s="89"/>
      <c r="AF6" s="89"/>
      <c r="AG6" s="89"/>
      <c r="AH6" s="89"/>
      <c r="AI6" s="89"/>
      <c r="AJ6" s="89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7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R6" s="89"/>
      <c r="BS6" s="89"/>
      <c r="BT6" s="89"/>
      <c r="BU6" s="89"/>
      <c r="BV6" s="89"/>
      <c r="BW6" s="89"/>
      <c r="BX6" s="89"/>
      <c r="BY6" s="89"/>
      <c r="BZ6" s="6"/>
      <c r="CA6" s="6"/>
      <c r="CB6" s="6"/>
      <c r="CC6" s="225"/>
      <c r="CD6" s="6"/>
    </row>
    <row r="7" spans="1:85" ht="15" customHeight="1" x14ac:dyDescent="0.2">
      <c r="A7" s="316" t="s">
        <v>93</v>
      </c>
      <c r="B7" s="407" t="s">
        <v>174</v>
      </c>
      <c r="C7" s="313" t="str">
        <f t="shared" ref="C7:AH7" si="0">C5</f>
        <v>1Q10</v>
      </c>
      <c r="D7" s="313" t="str">
        <f t="shared" si="0"/>
        <v>2Q10</v>
      </c>
      <c r="E7" s="313" t="str">
        <f t="shared" si="0"/>
        <v>3Q10</v>
      </c>
      <c r="F7" s="313" t="str">
        <f t="shared" si="0"/>
        <v>4Q10</v>
      </c>
      <c r="G7" s="313" t="str">
        <f t="shared" si="0"/>
        <v>1Q11</v>
      </c>
      <c r="H7" s="313" t="str">
        <f t="shared" si="0"/>
        <v>2Q11</v>
      </c>
      <c r="I7" s="313" t="str">
        <f t="shared" si="0"/>
        <v>3Q11</v>
      </c>
      <c r="J7" s="313" t="str">
        <f t="shared" si="0"/>
        <v>4Q11</v>
      </c>
      <c r="K7" s="313" t="str">
        <f t="shared" si="0"/>
        <v>1Q12</v>
      </c>
      <c r="L7" s="313" t="str">
        <f t="shared" si="0"/>
        <v>2Q12</v>
      </c>
      <c r="M7" s="313" t="str">
        <f t="shared" si="0"/>
        <v>3Q12</v>
      </c>
      <c r="N7" s="313" t="str">
        <f t="shared" si="0"/>
        <v>4Q12</v>
      </c>
      <c r="O7" s="313" t="str">
        <f t="shared" si="0"/>
        <v>1Q13</v>
      </c>
      <c r="P7" s="313" t="str">
        <f t="shared" si="0"/>
        <v>2Q13</v>
      </c>
      <c r="Q7" s="313" t="str">
        <f t="shared" si="0"/>
        <v>3Q13</v>
      </c>
      <c r="R7" s="313" t="str">
        <f t="shared" si="0"/>
        <v>4Q13</v>
      </c>
      <c r="S7" s="313" t="str">
        <f t="shared" si="0"/>
        <v>1Q14</v>
      </c>
      <c r="T7" s="313" t="str">
        <f t="shared" si="0"/>
        <v>2Q14</v>
      </c>
      <c r="U7" s="313" t="str">
        <f t="shared" si="0"/>
        <v>3Q14</v>
      </c>
      <c r="V7" s="313" t="str">
        <f t="shared" si="0"/>
        <v>4Q14</v>
      </c>
      <c r="W7" s="313" t="str">
        <f t="shared" si="0"/>
        <v>1Q15</v>
      </c>
      <c r="X7" s="313" t="str">
        <f t="shared" si="0"/>
        <v>2Q15</v>
      </c>
      <c r="Y7" s="313" t="str">
        <f t="shared" si="0"/>
        <v>3Q15</v>
      </c>
      <c r="Z7" s="313" t="str">
        <f t="shared" si="0"/>
        <v>4Q15</v>
      </c>
      <c r="AA7" s="313" t="str">
        <f t="shared" si="0"/>
        <v>1Q16</v>
      </c>
      <c r="AB7" s="313" t="str">
        <f t="shared" si="0"/>
        <v>2Q16</v>
      </c>
      <c r="AC7" s="313" t="str">
        <f t="shared" si="0"/>
        <v>3Q16</v>
      </c>
      <c r="AD7" s="313" t="str">
        <f t="shared" si="0"/>
        <v>4Q16</v>
      </c>
      <c r="AE7" s="313" t="str">
        <f t="shared" si="0"/>
        <v>1Q17</v>
      </c>
      <c r="AF7" s="313" t="str">
        <f t="shared" si="0"/>
        <v>2Q17</v>
      </c>
      <c r="AG7" s="313" t="str">
        <f t="shared" si="0"/>
        <v>3Q17</v>
      </c>
      <c r="AH7" s="313" t="str">
        <f t="shared" si="0"/>
        <v>4Q17</v>
      </c>
      <c r="AI7" s="313" t="str">
        <f t="shared" ref="AI7:BK7" si="1">AI5</f>
        <v>1Q18</v>
      </c>
      <c r="AJ7" s="313" t="str">
        <f t="shared" si="1"/>
        <v>2Q18</v>
      </c>
      <c r="AK7" s="313" t="str">
        <f t="shared" si="1"/>
        <v>3Q18</v>
      </c>
      <c r="AL7" s="313" t="str">
        <f t="shared" si="1"/>
        <v>4Q18</v>
      </c>
      <c r="AM7" s="313" t="str">
        <f t="shared" si="1"/>
        <v>1Q19</v>
      </c>
      <c r="AN7" s="313" t="str">
        <f t="shared" si="1"/>
        <v>2Q19</v>
      </c>
      <c r="AO7" s="313" t="str">
        <f t="shared" si="1"/>
        <v>3Q19</v>
      </c>
      <c r="AP7" s="313" t="str">
        <f t="shared" si="1"/>
        <v>4Q19</v>
      </c>
      <c r="AQ7" s="313" t="str">
        <f t="shared" si="1"/>
        <v>1Q20</v>
      </c>
      <c r="AR7" s="313" t="str">
        <f t="shared" si="1"/>
        <v>2Q20</v>
      </c>
      <c r="AS7" s="313" t="str">
        <f t="shared" si="1"/>
        <v>3Q20</v>
      </c>
      <c r="AT7" s="313" t="str">
        <f t="shared" si="1"/>
        <v>4Q20</v>
      </c>
      <c r="AU7" s="313" t="str">
        <f t="shared" si="1"/>
        <v>1Q21</v>
      </c>
      <c r="AV7" s="313" t="str">
        <f t="shared" si="1"/>
        <v>2Q21</v>
      </c>
      <c r="AW7" s="313" t="str">
        <f t="shared" si="1"/>
        <v>3Q21</v>
      </c>
      <c r="AX7" s="313" t="str">
        <f t="shared" si="1"/>
        <v>4Q21</v>
      </c>
      <c r="AY7" s="313" t="str">
        <f t="shared" si="1"/>
        <v>1Q22</v>
      </c>
      <c r="AZ7" s="313" t="str">
        <f t="shared" si="1"/>
        <v>2Q22</v>
      </c>
      <c r="BA7" s="313" t="str">
        <f t="shared" si="1"/>
        <v>3Q22</v>
      </c>
      <c r="BB7" s="313" t="str">
        <f t="shared" si="1"/>
        <v>4Q22</v>
      </c>
      <c r="BC7" s="313" t="str">
        <f t="shared" si="1"/>
        <v>1Q23</v>
      </c>
      <c r="BD7" s="313" t="str">
        <f t="shared" si="1"/>
        <v>2Q23</v>
      </c>
      <c r="BE7" s="313" t="str">
        <f t="shared" si="1"/>
        <v>3Q23</v>
      </c>
      <c r="BF7" s="313" t="str">
        <f t="shared" si="1"/>
        <v>4Q23</v>
      </c>
      <c r="BG7" s="313" t="str">
        <f t="shared" si="1"/>
        <v>1Q24</v>
      </c>
      <c r="BH7" s="313" t="str">
        <f t="shared" si="1"/>
        <v>2Q24</v>
      </c>
      <c r="BI7" s="313" t="str">
        <f t="shared" si="1"/>
        <v>3Q24</v>
      </c>
      <c r="BJ7" s="408" t="str">
        <f t="shared" si="1"/>
        <v>4Q24</v>
      </c>
      <c r="BK7" s="408" t="str">
        <f t="shared" si="1"/>
        <v>1Q25</v>
      </c>
      <c r="BL7" s="408" t="str">
        <f t="shared" ref="BL7:BM7" si="2">BL5</f>
        <v>2Q25</v>
      </c>
      <c r="BM7" s="408" t="str">
        <f t="shared" si="2"/>
        <v>3Q25</v>
      </c>
      <c r="BN7" s="408" t="str">
        <f t="shared" ref="BN7:BP7" si="3">BN5</f>
        <v>4Q25</v>
      </c>
      <c r="BO7" s="408" t="str">
        <f t="shared" si="3"/>
        <v>1Q26</v>
      </c>
      <c r="BP7" s="408" t="str">
        <f t="shared" si="3"/>
        <v>2Q26</v>
      </c>
      <c r="BR7" s="409">
        <v>2010</v>
      </c>
      <c r="BS7" s="409">
        <v>2011</v>
      </c>
      <c r="BT7" s="409">
        <v>2012</v>
      </c>
      <c r="BU7" s="409">
        <v>2013</v>
      </c>
      <c r="BV7" s="409">
        <v>2014</v>
      </c>
      <c r="BW7" s="409">
        <v>2015</v>
      </c>
      <c r="BX7" s="409">
        <v>2016</v>
      </c>
      <c r="BY7" s="409">
        <f t="shared" ref="BY7:CE7" si="4">BY5</f>
        <v>2017</v>
      </c>
      <c r="BZ7" s="409">
        <f t="shared" si="4"/>
        <v>2018</v>
      </c>
      <c r="CA7" s="409">
        <f t="shared" si="4"/>
        <v>2019</v>
      </c>
      <c r="CB7" s="409">
        <f t="shared" si="4"/>
        <v>2020</v>
      </c>
      <c r="CC7" s="409">
        <f t="shared" si="4"/>
        <v>2021</v>
      </c>
      <c r="CD7" s="409">
        <f t="shared" si="4"/>
        <v>2022</v>
      </c>
      <c r="CE7" s="409">
        <f t="shared" si="4"/>
        <v>2023</v>
      </c>
      <c r="CF7" s="409">
        <v>2024</v>
      </c>
      <c r="CG7" s="409">
        <f>CG5</f>
        <v>2025</v>
      </c>
    </row>
    <row r="8" spans="1:85" ht="15" customHeight="1" x14ac:dyDescent="0.2">
      <c r="A8" s="13" t="s">
        <v>592</v>
      </c>
      <c r="B8" s="70" t="s">
        <v>175</v>
      </c>
      <c r="C8" s="9">
        <v>398135</v>
      </c>
      <c r="D8" s="9">
        <v>431695</v>
      </c>
      <c r="E8" s="9">
        <v>433175</v>
      </c>
      <c r="F8" s="9">
        <v>432545</v>
      </c>
      <c r="G8" s="9">
        <v>431315</v>
      </c>
      <c r="H8" s="9">
        <v>469218</v>
      </c>
      <c r="I8" s="9">
        <v>468841</v>
      </c>
      <c r="J8" s="9">
        <v>473804</v>
      </c>
      <c r="K8" s="9">
        <v>473804</v>
      </c>
      <c r="L8" s="9">
        <v>509097</v>
      </c>
      <c r="M8" s="9">
        <v>490874</v>
      </c>
      <c r="N8" s="9">
        <v>490874</v>
      </c>
      <c r="O8" s="9">
        <v>490874</v>
      </c>
      <c r="P8" s="9">
        <v>491649</v>
      </c>
      <c r="Q8" s="9">
        <v>555836</v>
      </c>
      <c r="R8" s="9" t="s">
        <v>96</v>
      </c>
      <c r="S8" s="9">
        <v>613577</v>
      </c>
      <c r="T8" s="9">
        <v>660500</v>
      </c>
      <c r="U8" s="9">
        <v>660500</v>
      </c>
      <c r="V8" s="9">
        <v>660500</v>
      </c>
      <c r="W8" s="9">
        <v>660500</v>
      </c>
      <c r="X8" s="9">
        <v>679671</v>
      </c>
      <c r="Y8" s="9">
        <v>714959</v>
      </c>
      <c r="Z8" s="9">
        <v>714959</v>
      </c>
      <c r="AA8" s="9">
        <v>714959</v>
      </c>
      <c r="AB8" s="9">
        <v>746027</v>
      </c>
      <c r="AC8" s="9">
        <v>746027</v>
      </c>
      <c r="AD8" s="9">
        <v>746027</v>
      </c>
      <c r="AE8" s="9">
        <v>746027</v>
      </c>
      <c r="AF8" s="9">
        <v>746027</v>
      </c>
      <c r="AG8" s="9">
        <v>746027</v>
      </c>
      <c r="AH8" s="9">
        <v>746027</v>
      </c>
      <c r="AI8" s="9">
        <v>737465.53899999999</v>
      </c>
      <c r="AJ8" s="9">
        <v>737467.30900000001</v>
      </c>
      <c r="AK8" s="9">
        <v>737467.30900000001</v>
      </c>
      <c r="AL8" s="9">
        <v>757355.21900000004</v>
      </c>
      <c r="AM8" s="9">
        <v>758335.89900000009</v>
      </c>
      <c r="AN8" s="9">
        <v>758335.89900000009</v>
      </c>
      <c r="AO8" s="9">
        <v>728011.89900000009</v>
      </c>
      <c r="AP8" s="9">
        <v>709989.21899999992</v>
      </c>
      <c r="AQ8" s="9">
        <v>710574.14899999998</v>
      </c>
      <c r="AR8" s="9">
        <v>710509.76899999997</v>
      </c>
      <c r="AS8" s="9">
        <v>710569.08900000004</v>
      </c>
      <c r="AT8" s="9">
        <v>710894.76100000006</v>
      </c>
      <c r="AU8" s="9">
        <v>711192.04733333341</v>
      </c>
      <c r="AV8" s="9">
        <v>708485.56900000002</v>
      </c>
      <c r="AW8" s="9">
        <v>709108.25199999998</v>
      </c>
      <c r="AX8" s="9">
        <v>709304.42499999993</v>
      </c>
      <c r="AY8" s="109">
        <v>709449.429</v>
      </c>
      <c r="AZ8" s="75">
        <v>709153.33900000004</v>
      </c>
      <c r="BA8" s="75">
        <v>708944.57900000003</v>
      </c>
      <c r="BB8" s="75">
        <v>723479.67299999995</v>
      </c>
      <c r="BC8" s="75">
        <v>726333.12800000003</v>
      </c>
      <c r="BD8" s="75">
        <v>727105.82700000005</v>
      </c>
      <c r="BE8" s="75">
        <v>727121.28</v>
      </c>
      <c r="BF8" s="75">
        <v>727337.46766666672</v>
      </c>
      <c r="BG8" s="75">
        <v>726241.63399999996</v>
      </c>
      <c r="BH8" s="75">
        <v>726324.23133333342</v>
      </c>
      <c r="BI8" s="75">
        <v>715720.42499999993</v>
      </c>
      <c r="BJ8" s="75">
        <v>753035.90178858442</v>
      </c>
      <c r="BK8" s="75">
        <v>751051.53945525119</v>
      </c>
      <c r="BL8" s="75">
        <v>788588.48704063916</v>
      </c>
      <c r="BM8" s="75">
        <v>788569.48633333331</v>
      </c>
      <c r="BN8" s="75">
        <v>790756.97300000011</v>
      </c>
      <c r="BO8" s="75">
        <v>789835</v>
      </c>
      <c r="BP8" s="75">
        <v>789464.7836666666</v>
      </c>
      <c r="BR8" s="14">
        <v>432545</v>
      </c>
      <c r="BS8" s="9">
        <v>473804</v>
      </c>
      <c r="BT8" s="9">
        <v>490874</v>
      </c>
      <c r="BU8" s="9" t="s">
        <v>96</v>
      </c>
      <c r="BV8" s="9">
        <v>660500</v>
      </c>
      <c r="BW8" s="9">
        <v>714959</v>
      </c>
      <c r="BX8" s="9">
        <v>746027</v>
      </c>
      <c r="BY8" s="9">
        <v>746027</v>
      </c>
      <c r="BZ8" s="9">
        <v>757355.21900000004</v>
      </c>
      <c r="CA8" s="9">
        <v>709989.21899999992</v>
      </c>
      <c r="CB8" s="9">
        <v>710894.76100000006</v>
      </c>
      <c r="CC8" s="197">
        <v>709304.42499999993</v>
      </c>
      <c r="CD8" s="9">
        <v>723479.67299999995</v>
      </c>
      <c r="CE8" s="9">
        <v>727337.46766666672</v>
      </c>
      <c r="CF8" s="9">
        <v>732175.46728047938</v>
      </c>
      <c r="CG8" s="9">
        <v>751145.0332906394</v>
      </c>
    </row>
    <row r="9" spans="1:85" ht="15" customHeight="1" x14ac:dyDescent="0.2">
      <c r="A9" s="13" t="s">
        <v>593</v>
      </c>
      <c r="B9" s="70" t="s">
        <v>176</v>
      </c>
      <c r="C9" s="9">
        <v>215096</v>
      </c>
      <c r="D9" s="9">
        <v>237004</v>
      </c>
      <c r="E9" s="9">
        <v>237678</v>
      </c>
      <c r="F9" s="9">
        <v>237429</v>
      </c>
      <c r="G9" s="9">
        <v>238291</v>
      </c>
      <c r="H9" s="9">
        <v>265644</v>
      </c>
      <c r="I9" s="9">
        <v>267911</v>
      </c>
      <c r="J9" s="9">
        <v>277647</v>
      </c>
      <c r="K9" s="9">
        <v>277647</v>
      </c>
      <c r="L9" s="9">
        <v>295294</v>
      </c>
      <c r="M9" s="9">
        <v>280942</v>
      </c>
      <c r="N9" s="9">
        <v>282040</v>
      </c>
      <c r="O9" s="9">
        <v>282040</v>
      </c>
      <c r="P9" s="9">
        <v>283378</v>
      </c>
      <c r="Q9" s="9">
        <v>340393</v>
      </c>
      <c r="R9" s="9">
        <v>379805</v>
      </c>
      <c r="S9" s="9">
        <v>380221</v>
      </c>
      <c r="T9" s="9">
        <v>425163</v>
      </c>
      <c r="U9" s="9">
        <v>425163</v>
      </c>
      <c r="V9" s="9">
        <v>425282</v>
      </c>
      <c r="W9" s="9">
        <v>425282</v>
      </c>
      <c r="X9" s="9">
        <v>438702</v>
      </c>
      <c r="Y9" s="9">
        <v>440422.54830000002</v>
      </c>
      <c r="Z9" s="9">
        <v>443273.30830000003</v>
      </c>
      <c r="AA9" s="9">
        <v>443418.68309999997</v>
      </c>
      <c r="AB9" s="9">
        <v>454604.17109999992</v>
      </c>
      <c r="AC9" s="9">
        <v>454604.17109999992</v>
      </c>
      <c r="AD9" s="9">
        <v>454604.17109999992</v>
      </c>
      <c r="AE9" s="9">
        <v>454604.17109999992</v>
      </c>
      <c r="AF9" s="9">
        <v>454604.17109999992</v>
      </c>
      <c r="AG9" s="9">
        <v>454619.70839999994</v>
      </c>
      <c r="AH9" s="9">
        <v>454624.88749999995</v>
      </c>
      <c r="AI9" s="9">
        <v>447782.81472340005</v>
      </c>
      <c r="AJ9" s="9">
        <v>447807.62705540005</v>
      </c>
      <c r="AK9" s="9">
        <v>447812.51585200004</v>
      </c>
      <c r="AL9" s="9">
        <v>458566.65364180005</v>
      </c>
      <c r="AM9" s="9">
        <v>459101.02995880006</v>
      </c>
      <c r="AN9" s="9">
        <v>459101.02995880006</v>
      </c>
      <c r="AO9" s="9">
        <v>456553.81395880005</v>
      </c>
      <c r="AP9" s="9">
        <v>452933.86318580003</v>
      </c>
      <c r="AQ9" s="9">
        <v>470703.16217728</v>
      </c>
      <c r="AR9" s="9">
        <v>470663.27512527996</v>
      </c>
      <c r="AS9" s="9">
        <v>470691.66249727999</v>
      </c>
      <c r="AT9" s="9">
        <v>470928.48040527996</v>
      </c>
      <c r="AU9" s="9">
        <v>471002.85862761328</v>
      </c>
      <c r="AV9" s="9">
        <v>468858.84856027993</v>
      </c>
      <c r="AW9" s="9">
        <v>469274.90522495995</v>
      </c>
      <c r="AX9" s="9">
        <v>469357.54374134663</v>
      </c>
      <c r="AY9" s="110">
        <v>469493.57135628007</v>
      </c>
      <c r="AZ9" s="75">
        <v>469305.08469028008</v>
      </c>
      <c r="BA9" s="75">
        <v>469183.41761728015</v>
      </c>
      <c r="BB9" s="75">
        <v>488849.41986232006</v>
      </c>
      <c r="BC9" s="75">
        <v>490044.74960127997</v>
      </c>
      <c r="BD9" s="75">
        <v>490213.15344328003</v>
      </c>
      <c r="BE9" s="75">
        <v>490214.93302243995</v>
      </c>
      <c r="BF9" s="75">
        <v>490418.5754135187</v>
      </c>
      <c r="BG9" s="75">
        <v>491270.06216853339</v>
      </c>
      <c r="BH9" s="75">
        <v>491430.98966658796</v>
      </c>
      <c r="BI9" s="75">
        <v>471897.33641422668</v>
      </c>
      <c r="BJ9" s="75">
        <v>480968.35534319491</v>
      </c>
      <c r="BK9" s="75">
        <v>479245.98779929493</v>
      </c>
      <c r="BL9" s="75">
        <v>489095.00284218497</v>
      </c>
      <c r="BM9" s="75">
        <v>448966.42658808141</v>
      </c>
      <c r="BN9" s="75">
        <v>450271.83150083345</v>
      </c>
      <c r="BO9" s="75">
        <v>449675</v>
      </c>
      <c r="BP9" s="75">
        <v>426326.80463443341</v>
      </c>
      <c r="BR9" s="14">
        <v>237429</v>
      </c>
      <c r="BS9" s="9">
        <v>277647</v>
      </c>
      <c r="BT9" s="9">
        <v>282040</v>
      </c>
      <c r="BU9" s="9">
        <v>379805</v>
      </c>
      <c r="BV9" s="9">
        <v>425282</v>
      </c>
      <c r="BW9" s="9">
        <v>443273.30830000003</v>
      </c>
      <c r="BX9" s="9">
        <v>454604.17109999992</v>
      </c>
      <c r="BY9" s="9">
        <v>454624.88749999995</v>
      </c>
      <c r="BZ9" s="9">
        <v>458566.65364180005</v>
      </c>
      <c r="CA9" s="9">
        <v>452933.86318580003</v>
      </c>
      <c r="CB9" s="9">
        <v>470928.48040527996</v>
      </c>
      <c r="CC9" s="197">
        <v>469357.54374134663</v>
      </c>
      <c r="CD9" s="9">
        <v>488849.41986232006</v>
      </c>
      <c r="CE9" s="9">
        <v>490418.5754135187</v>
      </c>
      <c r="CF9" s="9">
        <v>480968.35534319491</v>
      </c>
      <c r="CG9" s="9">
        <v>449619.12904445746</v>
      </c>
    </row>
    <row r="10" spans="1:85" ht="15" customHeight="1" x14ac:dyDescent="0.2">
      <c r="A10" s="13" t="s">
        <v>114</v>
      </c>
      <c r="B10" s="70" t="s">
        <v>177</v>
      </c>
      <c r="C10" s="14" t="s">
        <v>14</v>
      </c>
      <c r="D10" s="14">
        <v>207924</v>
      </c>
      <c r="E10" s="14">
        <v>208598</v>
      </c>
      <c r="F10" s="14">
        <v>237429</v>
      </c>
      <c r="G10" s="14" t="s">
        <v>14</v>
      </c>
      <c r="H10" s="14">
        <v>225694</v>
      </c>
      <c r="I10" s="14">
        <v>266778</v>
      </c>
      <c r="J10" s="14">
        <v>272779</v>
      </c>
      <c r="K10" s="14">
        <v>277647</v>
      </c>
      <c r="L10" s="14">
        <v>285203</v>
      </c>
      <c r="M10" s="14">
        <v>288118</v>
      </c>
      <c r="N10" s="14">
        <v>281491</v>
      </c>
      <c r="O10" s="14">
        <v>282040</v>
      </c>
      <c r="P10" s="14">
        <v>282721</v>
      </c>
      <c r="Q10" s="14">
        <v>302383</v>
      </c>
      <c r="R10" s="14">
        <v>353530</v>
      </c>
      <c r="S10" s="14">
        <v>380221</v>
      </c>
      <c r="T10" s="14">
        <v>423526</v>
      </c>
      <c r="U10" s="14">
        <v>425163</v>
      </c>
      <c r="V10" s="14">
        <v>425282</v>
      </c>
      <c r="W10" s="14">
        <v>425282</v>
      </c>
      <c r="X10" s="9">
        <v>434228.66666666669</v>
      </c>
      <c r="Y10" s="9">
        <v>435375.6988666667</v>
      </c>
      <c r="Z10" s="9">
        <v>437276.20553333336</v>
      </c>
      <c r="AA10" s="9">
        <v>437373.12206666666</v>
      </c>
      <c r="AB10" s="9">
        <v>452037.39999999997</v>
      </c>
      <c r="AC10" s="9">
        <v>454603.48</v>
      </c>
      <c r="AD10" s="9">
        <v>454603.48</v>
      </c>
      <c r="AE10" s="9">
        <v>454604.17109999992</v>
      </c>
      <c r="AF10" s="9">
        <v>454604.17109999992</v>
      </c>
      <c r="AG10" s="9">
        <v>454614.52929999988</v>
      </c>
      <c r="AH10" s="9">
        <v>454624.88749999995</v>
      </c>
      <c r="AI10" s="9">
        <v>447782.81472340011</v>
      </c>
      <c r="AJ10" s="9">
        <v>447807.62705540005</v>
      </c>
      <c r="AK10" s="9">
        <v>447812.51585200004</v>
      </c>
      <c r="AL10" s="9">
        <v>451397.22844860004</v>
      </c>
      <c r="AM10" s="9">
        <v>459101.02995880012</v>
      </c>
      <c r="AN10" s="9">
        <v>459101.02995880012</v>
      </c>
      <c r="AO10" s="14">
        <v>457402.88595880009</v>
      </c>
      <c r="AP10" s="14">
        <v>452933.86318579997</v>
      </c>
      <c r="AQ10" s="14">
        <v>465799.05659327999</v>
      </c>
      <c r="AR10" s="14">
        <v>470663.27512527996</v>
      </c>
      <c r="AS10" s="14">
        <v>470691.66249727999</v>
      </c>
      <c r="AT10" s="14">
        <v>470928.48040527996</v>
      </c>
      <c r="AU10" s="14">
        <v>471002.85862761328</v>
      </c>
      <c r="AV10" s="14">
        <v>468858.84856027993</v>
      </c>
      <c r="AW10" s="14">
        <v>469274.90522495995</v>
      </c>
      <c r="AX10" s="14">
        <v>469357.54374134663</v>
      </c>
      <c r="AY10" s="112">
        <v>469493.57135628007</v>
      </c>
      <c r="AZ10" s="78">
        <v>469305.08469028008</v>
      </c>
      <c r="BA10" s="78">
        <v>469183.41761728015</v>
      </c>
      <c r="BB10" s="78">
        <v>480795.94146232004</v>
      </c>
      <c r="BC10" s="78">
        <v>490044.74960127997</v>
      </c>
      <c r="BD10" s="78">
        <v>490213.15344328003</v>
      </c>
      <c r="BE10" s="78">
        <v>490214.93302243995</v>
      </c>
      <c r="BF10" s="78">
        <v>490418.5754135187</v>
      </c>
      <c r="BG10" s="78">
        <v>489933.51083520008</v>
      </c>
      <c r="BH10" s="78">
        <v>491430.98966658802</v>
      </c>
      <c r="BI10" s="78">
        <v>482969.45281422662</v>
      </c>
      <c r="BJ10" s="78">
        <v>480956.84964498167</v>
      </c>
      <c r="BK10" s="78">
        <v>479245.98779929493</v>
      </c>
      <c r="BL10" s="78">
        <v>489095.00284218497</v>
      </c>
      <c r="BM10" s="78">
        <v>448966.42658808141</v>
      </c>
      <c r="BN10" s="78">
        <v>450271.83150083345</v>
      </c>
      <c r="BO10" s="78">
        <v>449675</v>
      </c>
      <c r="BP10" s="78">
        <v>426326.80463443341</v>
      </c>
      <c r="BR10" s="14">
        <v>224503</v>
      </c>
      <c r="BS10" s="14">
        <v>257538</v>
      </c>
      <c r="BT10" s="14">
        <v>281491</v>
      </c>
      <c r="BU10" s="14">
        <v>321404</v>
      </c>
      <c r="BV10" s="14">
        <v>413518</v>
      </c>
      <c r="BW10" s="14">
        <v>431279.10276666674</v>
      </c>
      <c r="BX10" s="14">
        <v>451165.84</v>
      </c>
      <c r="BY10" s="14">
        <v>454611.93974999996</v>
      </c>
      <c r="BZ10" s="14">
        <v>448700.04651985009</v>
      </c>
      <c r="CA10" s="14">
        <v>457134.70226554992</v>
      </c>
      <c r="CB10" s="14">
        <v>469520.61865528015</v>
      </c>
      <c r="CC10" s="199">
        <v>469357.54374134663</v>
      </c>
      <c r="CD10" s="14">
        <v>504924.6253623201</v>
      </c>
      <c r="CE10" s="14">
        <v>490418.5754135187</v>
      </c>
      <c r="CF10" s="14">
        <v>486322.65282358241</v>
      </c>
      <c r="CG10" s="14">
        <v>449619.12904445746</v>
      </c>
    </row>
    <row r="11" spans="1:85" ht="15" customHeight="1" x14ac:dyDescent="0.2">
      <c r="A11" s="13" t="s">
        <v>594</v>
      </c>
      <c r="B11" s="70" t="s">
        <v>178</v>
      </c>
      <c r="C11" s="14">
        <v>369055</v>
      </c>
      <c r="D11" s="14">
        <v>402615</v>
      </c>
      <c r="E11" s="14">
        <v>404095</v>
      </c>
      <c r="F11" s="14">
        <v>403465</v>
      </c>
      <c r="G11" s="14">
        <v>402235</v>
      </c>
      <c r="H11" s="14">
        <v>435263</v>
      </c>
      <c r="I11" s="14">
        <v>435292</v>
      </c>
      <c r="J11" s="14">
        <v>440255</v>
      </c>
      <c r="K11" s="14">
        <v>440255</v>
      </c>
      <c r="L11" s="14">
        <v>465548</v>
      </c>
      <c r="M11" s="14">
        <v>456919</v>
      </c>
      <c r="N11" s="14">
        <v>456919</v>
      </c>
      <c r="O11" s="14">
        <v>456919</v>
      </c>
      <c r="P11" s="14">
        <v>458100</v>
      </c>
      <c r="Q11" s="14">
        <v>522287</v>
      </c>
      <c r="R11" s="14">
        <v>579461</v>
      </c>
      <c r="S11" s="14">
        <v>580028</v>
      </c>
      <c r="T11" s="14">
        <v>626951</v>
      </c>
      <c r="U11" s="14">
        <v>626951</v>
      </c>
      <c r="V11" s="14">
        <v>626951</v>
      </c>
      <c r="W11" s="14">
        <v>626951</v>
      </c>
      <c r="X11" s="9">
        <v>646122</v>
      </c>
      <c r="Y11" s="9">
        <v>681410</v>
      </c>
      <c r="Z11" s="9">
        <v>681410</v>
      </c>
      <c r="AA11" s="9">
        <v>681410</v>
      </c>
      <c r="AB11" s="9">
        <v>701786</v>
      </c>
      <c r="AC11" s="9">
        <v>701786</v>
      </c>
      <c r="AD11" s="9">
        <v>701786</v>
      </c>
      <c r="AE11" s="9">
        <v>701786</v>
      </c>
      <c r="AF11" s="9">
        <v>701786</v>
      </c>
      <c r="AG11" s="9">
        <v>701786</v>
      </c>
      <c r="AH11" s="9">
        <v>701786</v>
      </c>
      <c r="AI11" s="9">
        <v>698594.57900000003</v>
      </c>
      <c r="AJ11" s="9">
        <v>698596.34900000005</v>
      </c>
      <c r="AK11" s="9">
        <v>698596.34900000005</v>
      </c>
      <c r="AL11" s="9">
        <v>718484.25900000008</v>
      </c>
      <c r="AM11" s="9">
        <v>719464.93900000013</v>
      </c>
      <c r="AN11" s="9">
        <v>719464.93900000013</v>
      </c>
      <c r="AO11" s="14">
        <v>689140.93900000013</v>
      </c>
      <c r="AP11" s="14">
        <v>671118.25899999996</v>
      </c>
      <c r="AQ11" s="14">
        <v>671703.18900000001</v>
      </c>
      <c r="AR11" s="14">
        <v>671638.80900000001</v>
      </c>
      <c r="AS11" s="14">
        <v>671698.12900000007</v>
      </c>
      <c r="AT11" s="14">
        <v>671909.27100000007</v>
      </c>
      <c r="AU11" s="14">
        <v>672211.87733333337</v>
      </c>
      <c r="AV11" s="14">
        <v>669689.85900000005</v>
      </c>
      <c r="AW11" s="14">
        <v>670312.54200000002</v>
      </c>
      <c r="AX11" s="14">
        <v>670294.71499999997</v>
      </c>
      <c r="AY11" s="112">
        <v>670439.429</v>
      </c>
      <c r="AZ11" s="78">
        <v>670143.33900000004</v>
      </c>
      <c r="BA11" s="78">
        <v>669934.57900000003</v>
      </c>
      <c r="BB11" s="78">
        <v>669969.67299999995</v>
      </c>
      <c r="BC11" s="78">
        <v>672823.12800000003</v>
      </c>
      <c r="BD11" s="78">
        <v>673595.82700000005</v>
      </c>
      <c r="BE11" s="78">
        <v>673611.28</v>
      </c>
      <c r="BF11" s="78">
        <v>673827.46766666672</v>
      </c>
      <c r="BG11" s="78">
        <v>672731.63399999996</v>
      </c>
      <c r="BH11" s="78">
        <v>672814.23133333342</v>
      </c>
      <c r="BI11" s="78">
        <v>662210.42499999993</v>
      </c>
      <c r="BJ11" s="78">
        <v>699525.90178858442</v>
      </c>
      <c r="BK11" s="78">
        <v>697541.53945525119</v>
      </c>
      <c r="BL11" s="78">
        <v>735078.48704063916</v>
      </c>
      <c r="BM11" s="78">
        <v>735059.48633333331</v>
      </c>
      <c r="BN11" s="78">
        <v>737246.97300000011</v>
      </c>
      <c r="BO11" s="78">
        <v>736325</v>
      </c>
      <c r="BP11" s="78">
        <v>735954.7836666666</v>
      </c>
      <c r="BR11" s="14">
        <v>403465</v>
      </c>
      <c r="BS11" s="14">
        <v>440255</v>
      </c>
      <c r="BT11" s="14">
        <v>456919</v>
      </c>
      <c r="BU11" s="14">
        <v>579461</v>
      </c>
      <c r="BV11" s="14">
        <v>626951</v>
      </c>
      <c r="BW11" s="14">
        <v>681410</v>
      </c>
      <c r="BX11" s="14">
        <v>701786</v>
      </c>
      <c r="BY11" s="14">
        <v>701786</v>
      </c>
      <c r="BZ11" s="14">
        <v>718484.25900000008</v>
      </c>
      <c r="CA11" s="14">
        <v>671118.25899999996</v>
      </c>
      <c r="CB11" s="14">
        <v>671909.27100000007</v>
      </c>
      <c r="CC11" s="199">
        <v>670294.71499999997</v>
      </c>
      <c r="CD11" s="14">
        <v>669969.67299999995</v>
      </c>
      <c r="CE11" s="14">
        <v>673827.46766666672</v>
      </c>
      <c r="CF11" s="14">
        <v>676820.45219714602</v>
      </c>
      <c r="CG11" s="14">
        <v>736153.22966666671</v>
      </c>
    </row>
    <row r="12" spans="1:85" ht="15" customHeight="1" x14ac:dyDescent="0.2">
      <c r="A12" s="13" t="s">
        <v>595</v>
      </c>
      <c r="B12" s="70" t="s">
        <v>179</v>
      </c>
      <c r="C12" s="14">
        <v>186016</v>
      </c>
      <c r="D12" s="14">
        <v>207924</v>
      </c>
      <c r="E12" s="14">
        <v>208598</v>
      </c>
      <c r="F12" s="14">
        <v>208349</v>
      </c>
      <c r="G12" s="14">
        <v>209211</v>
      </c>
      <c r="H12" s="14">
        <v>234097</v>
      </c>
      <c r="I12" s="14">
        <v>236569</v>
      </c>
      <c r="J12" s="14">
        <v>245993</v>
      </c>
      <c r="K12" s="14">
        <v>245993</v>
      </c>
      <c r="L12" s="14">
        <v>258639</v>
      </c>
      <c r="M12" s="14">
        <v>249395</v>
      </c>
      <c r="N12" s="14">
        <v>249395</v>
      </c>
      <c r="O12" s="14">
        <v>250379</v>
      </c>
      <c r="P12" s="14">
        <v>251717</v>
      </c>
      <c r="Q12" s="14">
        <v>308732</v>
      </c>
      <c r="R12" s="14">
        <v>348144</v>
      </c>
      <c r="S12" s="14">
        <v>345862</v>
      </c>
      <c r="T12" s="14">
        <v>393501</v>
      </c>
      <c r="U12" s="14">
        <v>393501</v>
      </c>
      <c r="V12" s="14">
        <v>393501</v>
      </c>
      <c r="W12" s="14">
        <v>393610</v>
      </c>
      <c r="X12" s="9">
        <v>407030</v>
      </c>
      <c r="Y12" s="9">
        <v>408744.71860000002</v>
      </c>
      <c r="Z12" s="9">
        <v>411595.47860000003</v>
      </c>
      <c r="AA12" s="9">
        <v>411728.34019999998</v>
      </c>
      <c r="AB12" s="9">
        <v>419064.70819999994</v>
      </c>
      <c r="AC12" s="9">
        <v>419064.70819999994</v>
      </c>
      <c r="AD12" s="9">
        <v>419064.70819999994</v>
      </c>
      <c r="AE12" s="9">
        <v>419064.70819999994</v>
      </c>
      <c r="AF12" s="9">
        <v>419064.70819999994</v>
      </c>
      <c r="AG12" s="9">
        <v>419078.90479999996</v>
      </c>
      <c r="AH12" s="9">
        <v>419083.63699999993</v>
      </c>
      <c r="AI12" s="9">
        <v>415489.60832340003</v>
      </c>
      <c r="AJ12" s="9">
        <v>415514.42065540003</v>
      </c>
      <c r="AK12" s="9">
        <v>415519.30945200002</v>
      </c>
      <c r="AL12" s="9">
        <v>426273.44724180002</v>
      </c>
      <c r="AM12" s="9">
        <v>426807.82355880004</v>
      </c>
      <c r="AN12" s="9">
        <v>426807.82355880004</v>
      </c>
      <c r="AO12" s="14">
        <v>424260.60755880002</v>
      </c>
      <c r="AP12" s="14">
        <v>420640.65678580001</v>
      </c>
      <c r="AQ12" s="14">
        <v>437733.68048528</v>
      </c>
      <c r="AR12" s="14">
        <v>437693.79343327996</v>
      </c>
      <c r="AS12" s="14">
        <v>437722.18080527999</v>
      </c>
      <c r="AT12" s="14">
        <v>437843.73373727995</v>
      </c>
      <c r="AU12" s="14">
        <v>437923.43195961328</v>
      </c>
      <c r="AV12" s="14">
        <v>435857.96496027993</v>
      </c>
      <c r="AW12" s="14">
        <v>436274.02162495995</v>
      </c>
      <c r="AX12" s="14">
        <v>436248.31294134661</v>
      </c>
      <c r="AY12" s="112">
        <v>436384.05055628007</v>
      </c>
      <c r="AZ12" s="78">
        <v>436195.56389028009</v>
      </c>
      <c r="BA12" s="78">
        <v>436073.89681728015</v>
      </c>
      <c r="BB12" s="78">
        <v>448199.89906232007</v>
      </c>
      <c r="BC12" s="78">
        <v>449395.22880127997</v>
      </c>
      <c r="BD12" s="78">
        <v>449563.63264328003</v>
      </c>
      <c r="BE12" s="78">
        <v>449565.41222243995</v>
      </c>
      <c r="BF12" s="78">
        <v>449769.0546135187</v>
      </c>
      <c r="BG12" s="78">
        <v>450620.54136853339</v>
      </c>
      <c r="BH12" s="78">
        <v>450781.46886658797</v>
      </c>
      <c r="BI12" s="78">
        <v>442319.93201422662</v>
      </c>
      <c r="BJ12" s="78">
        <v>440318.83454319491</v>
      </c>
      <c r="BK12" s="78">
        <v>438596.46699929493</v>
      </c>
      <c r="BL12" s="78">
        <v>448445.48204218497</v>
      </c>
      <c r="BM12" s="78">
        <v>422396.56578808138</v>
      </c>
      <c r="BN12" s="78">
        <v>423701.97070083342</v>
      </c>
      <c r="BO12" s="78">
        <v>423105</v>
      </c>
      <c r="BP12" s="78">
        <v>399756.94383443339</v>
      </c>
      <c r="BR12" s="14">
        <v>208249</v>
      </c>
      <c r="BS12" s="14">
        <v>245993</v>
      </c>
      <c r="BT12" s="14">
        <v>249395</v>
      </c>
      <c r="BU12" s="14">
        <v>348144</v>
      </c>
      <c r="BV12" s="14">
        <v>393501</v>
      </c>
      <c r="BW12" s="14">
        <v>411595.47860000003</v>
      </c>
      <c r="BX12" s="14">
        <v>419064.70819999994</v>
      </c>
      <c r="BY12" s="14">
        <v>419083.63699999993</v>
      </c>
      <c r="BZ12" s="14">
        <v>426273.44724180002</v>
      </c>
      <c r="CA12" s="14">
        <v>420640.65678580001</v>
      </c>
      <c r="CB12" s="14">
        <v>437843.73373727995</v>
      </c>
      <c r="CC12" s="199">
        <v>436248.31294134661</v>
      </c>
      <c r="CD12" s="14">
        <v>448199.89906232007</v>
      </c>
      <c r="CE12" s="14">
        <v>449769.0546135187</v>
      </c>
      <c r="CF12" s="14">
        <v>444171.14628146909</v>
      </c>
      <c r="CG12" s="14">
        <v>423049.26824445743</v>
      </c>
    </row>
    <row r="13" spans="1:85" ht="15" customHeight="1" x14ac:dyDescent="0.2">
      <c r="A13" s="15" t="s">
        <v>147</v>
      </c>
      <c r="B13" s="130" t="s">
        <v>180</v>
      </c>
      <c r="C13" s="22">
        <v>11</v>
      </c>
      <c r="D13" s="22">
        <v>12</v>
      </c>
      <c r="E13" s="22">
        <v>12</v>
      </c>
      <c r="F13" s="22">
        <v>12</v>
      </c>
      <c r="G13" s="22">
        <v>12</v>
      </c>
      <c r="H13" s="22">
        <v>13</v>
      </c>
      <c r="I13" s="22">
        <v>13</v>
      </c>
      <c r="J13" s="22">
        <v>13</v>
      </c>
      <c r="K13" s="22">
        <v>13</v>
      </c>
      <c r="L13" s="22">
        <v>14</v>
      </c>
      <c r="M13" s="22">
        <v>13</v>
      </c>
      <c r="N13" s="22">
        <v>13</v>
      </c>
      <c r="O13" s="22">
        <v>13</v>
      </c>
      <c r="P13" s="22">
        <v>13</v>
      </c>
      <c r="Q13" s="22">
        <v>15</v>
      </c>
      <c r="R13" s="22">
        <v>16</v>
      </c>
      <c r="S13" s="22">
        <v>16</v>
      </c>
      <c r="T13" s="22">
        <v>16</v>
      </c>
      <c r="U13" s="22">
        <v>16</v>
      </c>
      <c r="V13" s="22">
        <v>16</v>
      </c>
      <c r="W13" s="22">
        <v>16</v>
      </c>
      <c r="X13" s="22">
        <v>16</v>
      </c>
      <c r="Y13" s="22">
        <v>17</v>
      </c>
      <c r="Z13" s="22">
        <v>17</v>
      </c>
      <c r="AA13" s="22">
        <v>17</v>
      </c>
      <c r="AB13" s="22">
        <v>17</v>
      </c>
      <c r="AC13" s="22">
        <v>17</v>
      </c>
      <c r="AD13" s="22">
        <v>17</v>
      </c>
      <c r="AE13" s="22">
        <v>17</v>
      </c>
      <c r="AF13" s="22">
        <v>17</v>
      </c>
      <c r="AG13" s="22">
        <v>17</v>
      </c>
      <c r="AH13" s="22">
        <v>17</v>
      </c>
      <c r="AI13" s="22">
        <v>17</v>
      </c>
      <c r="AJ13" s="22">
        <v>17</v>
      </c>
      <c r="AK13" s="22">
        <v>17</v>
      </c>
      <c r="AL13" s="22">
        <v>18</v>
      </c>
      <c r="AM13" s="22">
        <v>18</v>
      </c>
      <c r="AN13" s="22">
        <v>18</v>
      </c>
      <c r="AO13" s="22">
        <v>17</v>
      </c>
      <c r="AP13" s="22">
        <v>16</v>
      </c>
      <c r="AQ13" s="22">
        <v>16</v>
      </c>
      <c r="AR13" s="22">
        <v>16</v>
      </c>
      <c r="AS13" s="22">
        <v>16</v>
      </c>
      <c r="AT13" s="22">
        <v>16</v>
      </c>
      <c r="AU13" s="22">
        <v>16</v>
      </c>
      <c r="AV13" s="22">
        <v>16</v>
      </c>
      <c r="AW13" s="22">
        <v>16</v>
      </c>
      <c r="AX13" s="22">
        <v>16</v>
      </c>
      <c r="AY13" s="113">
        <v>16</v>
      </c>
      <c r="AZ13" s="79">
        <v>16</v>
      </c>
      <c r="BA13" s="79">
        <v>16</v>
      </c>
      <c r="BB13" s="79">
        <v>16</v>
      </c>
      <c r="BC13" s="79">
        <v>16</v>
      </c>
      <c r="BD13" s="79">
        <v>16</v>
      </c>
      <c r="BE13" s="79">
        <v>16</v>
      </c>
      <c r="BF13" s="79">
        <v>16</v>
      </c>
      <c r="BG13" s="79">
        <v>16</v>
      </c>
      <c r="BH13" s="79">
        <v>16</v>
      </c>
      <c r="BI13" s="79">
        <v>15</v>
      </c>
      <c r="BJ13" s="79">
        <v>16</v>
      </c>
      <c r="BK13" s="79">
        <v>16</v>
      </c>
      <c r="BL13" s="79">
        <v>17</v>
      </c>
      <c r="BM13" s="79">
        <v>17</v>
      </c>
      <c r="BN13" s="79">
        <v>17</v>
      </c>
      <c r="BO13" s="79">
        <v>17</v>
      </c>
      <c r="BP13" s="79">
        <v>17</v>
      </c>
      <c r="BR13" s="22">
        <v>12</v>
      </c>
      <c r="BS13" s="22">
        <v>13</v>
      </c>
      <c r="BT13" s="22">
        <v>13</v>
      </c>
      <c r="BU13" s="22">
        <v>15</v>
      </c>
      <c r="BV13" s="22">
        <v>16</v>
      </c>
      <c r="BW13" s="22">
        <v>17</v>
      </c>
      <c r="BX13" s="22">
        <v>17</v>
      </c>
      <c r="BY13" s="22">
        <v>17</v>
      </c>
      <c r="BZ13" s="22">
        <v>18</v>
      </c>
      <c r="CA13" s="22">
        <v>16</v>
      </c>
      <c r="CB13" s="22">
        <v>16</v>
      </c>
      <c r="CC13" s="214">
        <v>16</v>
      </c>
      <c r="CD13" s="22">
        <v>16</v>
      </c>
      <c r="CE13" s="22">
        <v>16</v>
      </c>
      <c r="CF13" s="22">
        <v>16</v>
      </c>
      <c r="CG13" s="22">
        <v>17</v>
      </c>
    </row>
    <row r="14" spans="1:85" ht="15" customHeight="1" x14ac:dyDescent="0.2">
      <c r="A14" s="70" t="s">
        <v>94</v>
      </c>
      <c r="B14" s="70" t="s">
        <v>181</v>
      </c>
      <c r="C14" s="14">
        <v>1273080</v>
      </c>
      <c r="D14" s="14">
        <v>1495135</v>
      </c>
      <c r="E14" s="14">
        <v>1500665</v>
      </c>
      <c r="F14" s="14">
        <v>1990692</v>
      </c>
      <c r="G14" s="14">
        <v>1507656</v>
      </c>
      <c r="H14" s="14">
        <v>1787864</v>
      </c>
      <c r="I14" s="14">
        <v>1746690</v>
      </c>
      <c r="J14" s="14">
        <v>2321075</v>
      </c>
      <c r="K14" s="14">
        <v>1775184</v>
      </c>
      <c r="L14" s="14">
        <v>1897797</v>
      </c>
      <c r="M14" s="14">
        <v>1980254</v>
      </c>
      <c r="N14" s="14">
        <v>2553032</v>
      </c>
      <c r="O14" s="14">
        <v>1965689</v>
      </c>
      <c r="P14" s="14">
        <v>2149038</v>
      </c>
      <c r="Q14" s="14">
        <v>2168132</v>
      </c>
      <c r="R14" s="14">
        <v>2932228</v>
      </c>
      <c r="S14" s="14">
        <v>2254453</v>
      </c>
      <c r="T14" s="14">
        <v>2520032</v>
      </c>
      <c r="U14" s="14">
        <v>2468993</v>
      </c>
      <c r="V14" s="14">
        <v>3299856.9307199991</v>
      </c>
      <c r="W14" s="14">
        <v>2486165.4595799996</v>
      </c>
      <c r="X14" s="9">
        <v>2724638.5418519997</v>
      </c>
      <c r="Y14" s="9">
        <v>2846453.0588249005</v>
      </c>
      <c r="Z14" s="9">
        <v>3793592.8620406999</v>
      </c>
      <c r="AA14" s="9">
        <v>2835874</v>
      </c>
      <c r="AB14" s="9">
        <v>3085262.60747028</v>
      </c>
      <c r="AC14" s="9">
        <v>2901263.1960132001</v>
      </c>
      <c r="AD14" s="9">
        <v>3896858.2402168401</v>
      </c>
      <c r="AE14" s="9">
        <v>2910195.5538631999</v>
      </c>
      <c r="AF14" s="9">
        <v>3248347.8114974</v>
      </c>
      <c r="AG14" s="9">
        <v>3097345.4034083998</v>
      </c>
      <c r="AH14" s="9">
        <v>4018835.2812822098</v>
      </c>
      <c r="AI14" s="9">
        <v>2973200.3556262199</v>
      </c>
      <c r="AJ14" s="9">
        <v>3252406.0188122499</v>
      </c>
      <c r="AK14" s="9">
        <v>3245305.8157465602</v>
      </c>
      <c r="AL14" s="9">
        <v>4219623.5283327997</v>
      </c>
      <c r="AM14" s="9">
        <v>3134792.1738010002</v>
      </c>
      <c r="AN14" s="9">
        <v>3508228.5936819999</v>
      </c>
      <c r="AO14" s="9">
        <v>3324207.0819243998</v>
      </c>
      <c r="AP14" s="9">
        <v>4250371.7986668004</v>
      </c>
      <c r="AQ14" s="9">
        <v>2633733.3292225502</v>
      </c>
      <c r="AR14" s="9">
        <v>603633.49087650003</v>
      </c>
      <c r="AS14" s="9">
        <v>1820455.3492816</v>
      </c>
      <c r="AT14" s="9">
        <v>3639343.5173450001</v>
      </c>
      <c r="AU14" s="9">
        <v>1885292.1334900002</v>
      </c>
      <c r="AV14" s="9">
        <v>2742934.0005831998</v>
      </c>
      <c r="AW14" s="9">
        <v>3326673.4609687999</v>
      </c>
      <c r="AX14" s="9">
        <v>4751746.9824236995</v>
      </c>
      <c r="AY14" s="114">
        <v>3341466.1834486006</v>
      </c>
      <c r="AZ14" s="80">
        <v>4280442.6742262002</v>
      </c>
      <c r="BA14" s="80">
        <v>4084236.7633504998</v>
      </c>
      <c r="BB14" s="80">
        <v>5259166.9453609986</v>
      </c>
      <c r="BC14" s="80">
        <v>3903522.3615493998</v>
      </c>
      <c r="BD14" s="80">
        <v>4624551.2982533993</v>
      </c>
      <c r="BE14" s="80">
        <v>4462534.7733412012</v>
      </c>
      <c r="BF14" s="80">
        <v>5875594.2274739994</v>
      </c>
      <c r="BG14" s="80">
        <v>4306838.729274651</v>
      </c>
      <c r="BH14" s="80">
        <v>4949663.0814099498</v>
      </c>
      <c r="BI14" s="80">
        <v>4896417.1695508007</v>
      </c>
      <c r="BJ14" s="80">
        <v>7003319.3793752026</v>
      </c>
      <c r="BK14" s="80">
        <v>5037473.8943705512</v>
      </c>
      <c r="BL14" s="80">
        <v>6303975.823270102</v>
      </c>
      <c r="BM14" s="80">
        <v>5999147.1426122012</v>
      </c>
      <c r="BN14" s="80">
        <v>7902051.1481607985</v>
      </c>
      <c r="BO14" s="80">
        <v>5680369</v>
      </c>
      <c r="BP14" s="80">
        <v>6594832.6709003998</v>
      </c>
      <c r="BR14" s="14">
        <v>6259572</v>
      </c>
      <c r="BS14" s="14">
        <v>7363285</v>
      </c>
      <c r="BT14" s="14">
        <v>8115637</v>
      </c>
      <c r="BU14" s="14">
        <v>9128208</v>
      </c>
      <c r="BV14" s="14">
        <v>10544580</v>
      </c>
      <c r="BW14" s="14">
        <v>11850849.922297601</v>
      </c>
      <c r="BX14" s="14">
        <v>12719257.562333001</v>
      </c>
      <c r="BY14" s="14">
        <v>13272438.7440394</v>
      </c>
      <c r="BZ14" s="14">
        <v>13690535.718517801</v>
      </c>
      <c r="CA14" s="14">
        <v>14217599.6480742</v>
      </c>
      <c r="CB14" s="14">
        <v>8697165.68672565</v>
      </c>
      <c r="CC14" s="199">
        <v>12706646.5774657</v>
      </c>
      <c r="CD14" s="14">
        <v>16968641</v>
      </c>
      <c r="CE14" s="14">
        <v>18866202.660618</v>
      </c>
      <c r="CF14" s="14">
        <v>21156238.359610602</v>
      </c>
      <c r="CG14" s="14">
        <v>25242647.673413657</v>
      </c>
    </row>
    <row r="15" spans="1:85" s="17" customFormat="1" ht="15" customHeight="1" x14ac:dyDescent="0.2">
      <c r="A15" s="18" t="s">
        <v>119</v>
      </c>
      <c r="B15" s="2" t="s">
        <v>182</v>
      </c>
      <c r="C15" s="16">
        <v>0.113</v>
      </c>
      <c r="D15" s="16">
        <v>8.5000000000000006E-2</v>
      </c>
      <c r="E15" s="16">
        <v>9.6000000000000002E-2</v>
      </c>
      <c r="F15" s="16">
        <v>6.9000000000000006E-2</v>
      </c>
      <c r="G15" s="16">
        <v>5.3999999999999999E-2</v>
      </c>
      <c r="H15" s="16">
        <v>0.104</v>
      </c>
      <c r="I15" s="16">
        <v>7.4999999999999997E-2</v>
      </c>
      <c r="J15" s="16">
        <v>8.4000000000000005E-2</v>
      </c>
      <c r="K15" s="16">
        <v>8.1100000000000005E-2</v>
      </c>
      <c r="L15" s="16">
        <v>7.2999999999999995E-2</v>
      </c>
      <c r="M15" s="16">
        <v>8.8999999999999996E-2</v>
      </c>
      <c r="N15" s="16">
        <v>0.08</v>
      </c>
      <c r="O15" s="16">
        <v>0.08</v>
      </c>
      <c r="P15" s="16">
        <v>6.8000000000000005E-2</v>
      </c>
      <c r="Q15" s="16">
        <v>8.1000000000000003E-2</v>
      </c>
      <c r="R15" s="16">
        <v>8.1000000000000003E-2</v>
      </c>
      <c r="S15" s="16">
        <v>7.3999999999999996E-2</v>
      </c>
      <c r="T15" s="16">
        <v>8.2000000000000003E-2</v>
      </c>
      <c r="U15" s="16">
        <v>6.9000000000000006E-2</v>
      </c>
      <c r="V15" s="16">
        <v>8.1000000000000003E-2</v>
      </c>
      <c r="W15" s="16">
        <v>7.1999999999999995E-2</v>
      </c>
      <c r="X15" s="16">
        <v>0.06</v>
      </c>
      <c r="Y15" s="16">
        <v>4.5999999999999999E-2</v>
      </c>
      <c r="Z15" s="16">
        <v>4.2341080383346302E-2</v>
      </c>
      <c r="AA15" s="16">
        <v>1.7999999999999999E-2</v>
      </c>
      <c r="AB15" s="16">
        <v>0.03</v>
      </c>
      <c r="AC15" s="16">
        <v>0.01</v>
      </c>
      <c r="AD15" s="16">
        <v>0</v>
      </c>
      <c r="AE15" s="16">
        <v>1.7000000000000001E-2</v>
      </c>
      <c r="AF15" s="16">
        <v>4.1000000000000002E-2</v>
      </c>
      <c r="AG15" s="16">
        <v>5.8759933762104699E-2</v>
      </c>
      <c r="AH15" s="16">
        <v>2.5000000000000001E-2</v>
      </c>
      <c r="AI15" s="16">
        <v>1.0999999999999999E-2</v>
      </c>
      <c r="AJ15" s="16">
        <v>-1.8797828155735302E-2</v>
      </c>
      <c r="AK15" s="16">
        <v>2.8648292469234799E-2</v>
      </c>
      <c r="AL15" s="16">
        <v>3.4407316739397197E-2</v>
      </c>
      <c r="AM15" s="16">
        <v>3.0676882784647801E-2</v>
      </c>
      <c r="AN15" s="16">
        <v>6.9203643007790402E-2</v>
      </c>
      <c r="AO15" s="16">
        <v>3.0856797616432008E-2</v>
      </c>
      <c r="AP15" s="16">
        <v>5.7036795857590403E-2</v>
      </c>
      <c r="AQ15" s="16">
        <v>-0.12853046628265999</v>
      </c>
      <c r="AR15" s="16">
        <v>-0.70626385716256901</v>
      </c>
      <c r="AS15" s="16">
        <v>-0.37520430329966997</v>
      </c>
      <c r="AT15" s="16">
        <v>-0.11799999999999999</v>
      </c>
      <c r="AU15" s="16">
        <v>-0.256185199433414</v>
      </c>
      <c r="AV15" s="16">
        <v>2.2301821198545402</v>
      </c>
      <c r="AW15" s="16">
        <v>7.8194651023406392E-2</v>
      </c>
      <c r="AX15" s="16">
        <v>0.27519297803267301</v>
      </c>
      <c r="AY15" s="115">
        <v>0.70699999999999996</v>
      </c>
      <c r="AZ15" s="16">
        <v>0.50117292053888396</v>
      </c>
      <c r="BA15" s="16">
        <v>0.19551138290793535</v>
      </c>
      <c r="BB15" s="16">
        <v>8.9306137991959203E-2</v>
      </c>
      <c r="BC15" s="16">
        <v>0.15049134248787499</v>
      </c>
      <c r="BD15" s="16">
        <v>6.5310998832424E-2</v>
      </c>
      <c r="BE15" s="16">
        <v>6.3468812712991401E-2</v>
      </c>
      <c r="BF15" s="16">
        <v>9.4E-2</v>
      </c>
      <c r="BG15" s="16">
        <v>7.2702965393482102E-2</v>
      </c>
      <c r="BH15" s="16">
        <v>4.0110544838223738E-2</v>
      </c>
      <c r="BI15" s="16">
        <v>8.8999999999999996E-2</v>
      </c>
      <c r="BJ15" s="16">
        <v>9.5000000000000001E-2</v>
      </c>
      <c r="BK15" s="16">
        <v>6.3E-2</v>
      </c>
      <c r="BL15" s="16">
        <v>0.12083414960391181</v>
      </c>
      <c r="BM15" s="16">
        <v>5.805377652850785E-2</v>
      </c>
      <c r="BN15" s="16">
        <v>5.8999999999999997E-2</v>
      </c>
      <c r="BO15" s="16">
        <v>5.1999999999999998E-2</v>
      </c>
      <c r="BP15" s="16">
        <v>1.6949167391077546E-2</v>
      </c>
      <c r="BR15" s="16">
        <v>8.6999999999999994E-2</v>
      </c>
      <c r="BS15" s="16">
        <v>7.0800000000000002E-2</v>
      </c>
      <c r="BT15" s="16">
        <v>7.8799999999999995E-2</v>
      </c>
      <c r="BU15" s="16">
        <v>7.8E-2</v>
      </c>
      <c r="BV15" s="16">
        <v>7.8E-2</v>
      </c>
      <c r="BW15" s="16">
        <v>5.5085270095836573E-2</v>
      </c>
      <c r="BX15" s="16">
        <v>1.0999999999999999E-2</v>
      </c>
      <c r="BY15" s="16">
        <v>3.5000000000000003E-2</v>
      </c>
      <c r="BZ15" s="16">
        <v>1.50765930047845E-2</v>
      </c>
      <c r="CA15" s="16">
        <v>4.79503625258225E-2</v>
      </c>
      <c r="CB15" s="16">
        <v>-0.28087341339053701</v>
      </c>
      <c r="CC15" s="262">
        <v>0.34683552641767201</v>
      </c>
      <c r="CD15" s="10">
        <v>0.30038915872108801</v>
      </c>
      <c r="CE15" s="10">
        <v>9.0387818960243602E-2</v>
      </c>
      <c r="CF15" s="10">
        <v>7.4999999999999997E-2</v>
      </c>
      <c r="CG15" s="10">
        <v>7.6999999999999999E-2</v>
      </c>
    </row>
    <row r="16" spans="1:85" s="17" customFormat="1" ht="15" customHeight="1" x14ac:dyDescent="0.2">
      <c r="A16" s="18" t="s">
        <v>120</v>
      </c>
      <c r="B16" s="2" t="s">
        <v>183</v>
      </c>
      <c r="C16" s="16">
        <v>0.114</v>
      </c>
      <c r="D16" s="16">
        <v>0.104</v>
      </c>
      <c r="E16" s="16">
        <v>0.114</v>
      </c>
      <c r="F16" s="16">
        <v>9.5000000000000001E-2</v>
      </c>
      <c r="G16" s="16">
        <v>8.1000000000000003E-2</v>
      </c>
      <c r="H16" s="16">
        <v>0.13600000000000001</v>
      </c>
      <c r="I16" s="16">
        <v>0.114</v>
      </c>
      <c r="J16" s="16">
        <v>0.10199999999999999</v>
      </c>
      <c r="K16" s="16">
        <v>0.109</v>
      </c>
      <c r="L16" s="16">
        <v>7.4999999999999997E-2</v>
      </c>
      <c r="M16" s="16">
        <v>9.0999999999999998E-2</v>
      </c>
      <c r="N16" s="16">
        <v>8.1000000000000003E-2</v>
      </c>
      <c r="O16" s="16">
        <v>8.4000000000000005E-2</v>
      </c>
      <c r="P16" s="16">
        <v>7.2999999999999995E-2</v>
      </c>
      <c r="Q16" s="16">
        <v>8.2000000000000003E-2</v>
      </c>
      <c r="R16" s="16">
        <v>9.9000000000000005E-2</v>
      </c>
      <c r="S16" s="16">
        <v>7.5999999999999998E-2</v>
      </c>
      <c r="T16" s="16">
        <v>8.3000000000000004E-2</v>
      </c>
      <c r="U16" s="16">
        <v>7.0999999999999994E-2</v>
      </c>
      <c r="V16" s="16">
        <v>8.2000000000000003E-2</v>
      </c>
      <c r="W16" s="16">
        <v>7.2999999999999995E-2</v>
      </c>
      <c r="X16" s="16">
        <v>6.2E-2</v>
      </c>
      <c r="Y16" s="16">
        <v>4.7E-2</v>
      </c>
      <c r="Z16" s="16">
        <v>5.1999999999999998E-2</v>
      </c>
      <c r="AA16" s="16">
        <v>0.04</v>
      </c>
      <c r="AB16" s="16">
        <v>3.2000000000000001E-2</v>
      </c>
      <c r="AC16" s="16">
        <v>2.4E-2</v>
      </c>
      <c r="AD16" s="16">
        <v>2E-3</v>
      </c>
      <c r="AE16" s="16">
        <v>1.6E-2</v>
      </c>
      <c r="AF16" s="16">
        <v>5.0999999999999997E-2</v>
      </c>
      <c r="AG16" s="16">
        <v>6.8000000000000005E-2</v>
      </c>
      <c r="AH16" s="16">
        <v>3.1E-2</v>
      </c>
      <c r="AI16" s="16">
        <v>2.1649679754127682E-2</v>
      </c>
      <c r="AJ16" s="16">
        <v>1.2493142823211123E-3</v>
      </c>
      <c r="AK16" s="16">
        <v>4.7770071809021042E-2</v>
      </c>
      <c r="AL16" s="16">
        <v>4.9961800620633712E-2</v>
      </c>
      <c r="AM16" s="16">
        <v>4.54655343017751E-2</v>
      </c>
      <c r="AN16" s="16">
        <v>7.2096292997693379E-2</v>
      </c>
      <c r="AO16" s="16">
        <v>4.2298612663929536E-2</v>
      </c>
      <c r="AP16" s="16">
        <v>7.3915939182044504E-2</v>
      </c>
      <c r="AQ16" s="16">
        <v>-9.5889311733593607E-2</v>
      </c>
      <c r="AR16" s="16">
        <v>-0.81638925013691876</v>
      </c>
      <c r="AS16" s="16">
        <v>-0.42890509018375722</v>
      </c>
      <c r="AT16" s="16">
        <v>-0.14375878399942776</v>
      </c>
      <c r="AU16" s="16">
        <v>-0.28417501021391633</v>
      </c>
      <c r="AV16" s="16">
        <v>3.5440387951310504</v>
      </c>
      <c r="AW16" s="16">
        <v>4.3610479614232256E-2</v>
      </c>
      <c r="AX16" s="16">
        <v>0.30616237877137364</v>
      </c>
      <c r="AY16" s="115">
        <v>0.77200000000000002</v>
      </c>
      <c r="AZ16" s="16">
        <v>0.56167087237960311</v>
      </c>
      <c r="BA16" s="16">
        <v>0.22500000000000001</v>
      </c>
      <c r="BB16" s="16">
        <v>0.10748640107259799</v>
      </c>
      <c r="BC16" s="16">
        <v>0.16830987068980785</v>
      </c>
      <c r="BD16" s="16">
        <v>8.0390896506844722E-2</v>
      </c>
      <c r="BE16" s="16">
        <v>9.2623917737904682E-2</v>
      </c>
      <c r="BF16" s="16">
        <v>0.11721006169175485</v>
      </c>
      <c r="BG16" s="16">
        <v>0.10332113675023646</v>
      </c>
      <c r="BH16" s="16">
        <v>7.0301259990204423E-2</v>
      </c>
      <c r="BI16" s="16">
        <v>0.1027418663132158</v>
      </c>
      <c r="BJ16" s="16">
        <v>0.11085560123095206</v>
      </c>
      <c r="BK16" s="16">
        <v>7.5605820123127998E-2</v>
      </c>
      <c r="BL16" s="16">
        <v>0.143895943686285</v>
      </c>
      <c r="BM16" s="16">
        <v>9.0190772538208952E-2</v>
      </c>
      <c r="BN16" s="16">
        <v>8.4000000000000005E-2</v>
      </c>
      <c r="BO16" s="16">
        <v>7.8E-2</v>
      </c>
      <c r="BP16" s="16">
        <v>4.2403100069149997E-2</v>
      </c>
      <c r="BR16" s="16">
        <v>0.10199999999999999</v>
      </c>
      <c r="BS16" s="16">
        <v>9.5100000000000004E-2</v>
      </c>
      <c r="BT16" s="16">
        <v>8.1299999999999997E-2</v>
      </c>
      <c r="BU16" s="16">
        <v>7.8E-2</v>
      </c>
      <c r="BV16" s="16">
        <v>0.08</v>
      </c>
      <c r="BW16" s="16">
        <v>5.8000000000000003E-2</v>
      </c>
      <c r="BX16" s="16">
        <v>0.02</v>
      </c>
      <c r="BY16" s="16">
        <v>4.9000000000000002E-2</v>
      </c>
      <c r="BZ16" s="16">
        <v>3.15011417676474E-2</v>
      </c>
      <c r="CA16" s="16">
        <v>6.0691998456128715E-2</v>
      </c>
      <c r="CB16" s="16">
        <v>-0.36225576064018794</v>
      </c>
      <c r="CC16" s="262">
        <v>0.46101006180204895</v>
      </c>
      <c r="CD16" s="10">
        <v>0.33656262050309338</v>
      </c>
      <c r="CE16" s="10">
        <v>0.1118275565272433</v>
      </c>
      <c r="CF16" s="10">
        <v>9.7000000000000003E-2</v>
      </c>
      <c r="CG16" s="10">
        <v>0.10100000000000001</v>
      </c>
    </row>
    <row r="17" spans="1:85" s="17" customFormat="1" ht="15" customHeight="1" x14ac:dyDescent="0.2">
      <c r="A17" s="18" t="s">
        <v>121</v>
      </c>
      <c r="B17" s="2" t="s">
        <v>184</v>
      </c>
      <c r="C17" s="16">
        <v>6.3E-2</v>
      </c>
      <c r="D17" s="16">
        <v>6.3E-2</v>
      </c>
      <c r="E17" s="16">
        <v>7.9000000000000001E-2</v>
      </c>
      <c r="F17" s="16">
        <v>7.9000000000000001E-2</v>
      </c>
      <c r="G17" s="16">
        <v>7.1999999999999995E-2</v>
      </c>
      <c r="H17" s="16">
        <v>0.11600000000000001</v>
      </c>
      <c r="I17" s="16">
        <v>0.1</v>
      </c>
      <c r="J17" s="16">
        <v>0.09</v>
      </c>
      <c r="K17" s="16">
        <v>0.10050000000000001</v>
      </c>
      <c r="L17" s="16">
        <v>8.1000000000000003E-2</v>
      </c>
      <c r="M17" s="16">
        <v>8.1000000000000003E-2</v>
      </c>
      <c r="N17" s="16">
        <v>8.7999999999999995E-2</v>
      </c>
      <c r="O17" s="16">
        <v>0.14099999999999999</v>
      </c>
      <c r="P17" s="16">
        <v>8.7999999999999995E-2</v>
      </c>
      <c r="Q17" s="16">
        <v>8.4000000000000005E-2</v>
      </c>
      <c r="R17" s="16">
        <v>0.109</v>
      </c>
      <c r="S17" s="16">
        <v>9.1999999999999998E-2</v>
      </c>
      <c r="T17" s="16">
        <v>9.0999999999999998E-2</v>
      </c>
      <c r="U17" s="16">
        <v>8.5999999999999993E-2</v>
      </c>
      <c r="V17" s="16">
        <v>8.6999999999999994E-2</v>
      </c>
      <c r="W17" s="16">
        <v>8.1000000000000003E-2</v>
      </c>
      <c r="X17" s="16">
        <v>6.8000000000000005E-2</v>
      </c>
      <c r="Y17" s="16">
        <v>5.5E-2</v>
      </c>
      <c r="Z17" s="16">
        <v>6.9028785829616093E-2</v>
      </c>
      <c r="AA17" s="16">
        <v>6.5000000000000002E-2</v>
      </c>
      <c r="AB17" s="16">
        <v>6.4000000000000001E-2</v>
      </c>
      <c r="AC17" s="16">
        <v>7.3999999999999996E-2</v>
      </c>
      <c r="AD17" s="16">
        <v>6.5000000000000002E-2</v>
      </c>
      <c r="AE17" s="16">
        <v>7.2999999999999995E-2</v>
      </c>
      <c r="AF17" s="16">
        <v>6.3E-2</v>
      </c>
      <c r="AG17" s="16">
        <v>5.7762639737653401E-2</v>
      </c>
      <c r="AH17" s="16">
        <v>4.3999999999999997E-2</v>
      </c>
      <c r="AI17" s="16">
        <v>2.8000000000000001E-2</v>
      </c>
      <c r="AJ17" s="16">
        <v>1.82150911735059E-2</v>
      </c>
      <c r="AK17" s="16">
        <v>1.7561170753688699E-2</v>
      </c>
      <c r="AL17" s="16">
        <v>4.3313160232847099E-2</v>
      </c>
      <c r="AM17" s="16">
        <v>6.3572529815206502E-2</v>
      </c>
      <c r="AN17" s="16">
        <v>0.10040555602567901</v>
      </c>
      <c r="AO17" s="16">
        <v>8.7636037337891104E-2</v>
      </c>
      <c r="AP17" s="16">
        <v>5.2129371830090698E-2</v>
      </c>
      <c r="AQ17" s="16">
        <v>-0.26474240888692668</v>
      </c>
      <c r="AR17" s="16">
        <v>-0.79121178808050341</v>
      </c>
      <c r="AS17" s="16">
        <v>-0.28526568528160035</v>
      </c>
      <c r="AT17" s="16">
        <v>-3.2727140087501327E-2</v>
      </c>
      <c r="AU17" s="16">
        <v>-4.2000000000000003E-2</v>
      </c>
      <c r="AV17" s="16">
        <v>4.1085577964065614</v>
      </c>
      <c r="AW17" s="16">
        <v>0.22871950021836285</v>
      </c>
      <c r="AX17" s="16">
        <v>0.28000000000000003</v>
      </c>
      <c r="AY17" s="115">
        <v>0.69899999999999995</v>
      </c>
      <c r="AZ17" s="16">
        <v>0.57875271029689856</v>
      </c>
      <c r="BA17" s="16">
        <v>0.35699999999999998</v>
      </c>
      <c r="BB17" s="16">
        <v>0.21973458803096446</v>
      </c>
      <c r="BC17" s="16">
        <v>0.19739854043130034</v>
      </c>
      <c r="BD17" s="16">
        <v>0.10492063742511459</v>
      </c>
      <c r="BE17" s="16">
        <v>8.2574347720572261E-2</v>
      </c>
      <c r="BF17" s="16">
        <v>6.5583485739878267E-2</v>
      </c>
      <c r="BG17" s="16">
        <v>5.5E-2</v>
      </c>
      <c r="BH17" s="16">
        <v>2.9000000000000001E-2</v>
      </c>
      <c r="BI17" s="16">
        <v>6.3E-2</v>
      </c>
      <c r="BJ17" s="16">
        <v>7.6010557650981525E-2</v>
      </c>
      <c r="BK17" s="16">
        <v>5.8898481238644398E-2</v>
      </c>
      <c r="BL17" s="16">
        <v>0.10392917761089149</v>
      </c>
      <c r="BM17" s="16">
        <v>7.1422442304273748E-2</v>
      </c>
      <c r="BN17" s="16">
        <v>6.6000000000000003E-2</v>
      </c>
      <c r="BO17" s="16">
        <v>0.06</v>
      </c>
      <c r="BP17" s="16">
        <v>2.7256966525666559E-2</v>
      </c>
      <c r="BR17" s="16">
        <v>6.7000000000000004E-2</v>
      </c>
      <c r="BS17" s="16">
        <v>8.3000000000000004E-2</v>
      </c>
      <c r="BT17" s="16">
        <v>9.6799999999999997E-2</v>
      </c>
      <c r="BU17" s="16">
        <v>0.105</v>
      </c>
      <c r="BV17" s="16">
        <v>9.0999999999999998E-2</v>
      </c>
      <c r="BW17" s="16">
        <v>6.8000000000000005E-2</v>
      </c>
      <c r="BX17" s="16">
        <v>6.4000000000000001E-2</v>
      </c>
      <c r="BY17" s="16">
        <v>5.8000000000000003E-2</v>
      </c>
      <c r="BZ17" s="16">
        <v>2.6955411357243102E-2</v>
      </c>
      <c r="CA17" s="16">
        <v>7.3430795642378796E-2</v>
      </c>
      <c r="CB17" s="16">
        <v>-0.24520875902295414</v>
      </c>
      <c r="CC17" s="262">
        <v>0.51700000000000002</v>
      </c>
      <c r="CD17" s="10">
        <v>0.44131735490595303</v>
      </c>
      <c r="CE17" s="10">
        <v>0.10149327934818664</v>
      </c>
      <c r="CF17" s="10">
        <v>6.114412668985425E-2</v>
      </c>
      <c r="CG17" s="10">
        <v>7.0000000000000007E-2</v>
      </c>
    </row>
    <row r="18" spans="1:85" s="17" customFormat="1" ht="15" customHeight="1" x14ac:dyDescent="0.2">
      <c r="A18" s="19" t="s">
        <v>122</v>
      </c>
      <c r="B18" s="131" t="s">
        <v>185</v>
      </c>
      <c r="C18" s="20">
        <v>6.4000000000000001E-2</v>
      </c>
      <c r="D18" s="20">
        <v>6.4000000000000001E-2</v>
      </c>
      <c r="E18" s="20">
        <v>7.2999999999999995E-2</v>
      </c>
      <c r="F18" s="20">
        <v>9.0999999999999998E-2</v>
      </c>
      <c r="G18" s="20">
        <v>7.0000000000000007E-2</v>
      </c>
      <c r="H18" s="20">
        <v>0.129</v>
      </c>
      <c r="I18" s="20">
        <v>0.113</v>
      </c>
      <c r="J18" s="20">
        <v>9.6000000000000002E-2</v>
      </c>
      <c r="K18" s="20">
        <v>0.1142</v>
      </c>
      <c r="L18" s="20">
        <v>8.1000000000000003E-2</v>
      </c>
      <c r="M18" s="20">
        <v>0.09</v>
      </c>
      <c r="N18" s="20">
        <v>9.4E-2</v>
      </c>
      <c r="O18" s="20">
        <v>0.14499999999999999</v>
      </c>
      <c r="P18" s="20">
        <v>9.2999999999999999E-2</v>
      </c>
      <c r="Q18" s="20">
        <v>8.5000000000000006E-2</v>
      </c>
      <c r="R18" s="20">
        <v>0.114</v>
      </c>
      <c r="S18" s="20">
        <v>0.108</v>
      </c>
      <c r="T18" s="20">
        <v>9.2999999999999999E-2</v>
      </c>
      <c r="U18" s="20">
        <v>8.7999999999999995E-2</v>
      </c>
      <c r="V18" s="20">
        <v>8.8999999999999996E-2</v>
      </c>
      <c r="W18" s="20">
        <v>8.1000000000000003E-2</v>
      </c>
      <c r="X18" s="20">
        <v>6.8000000000000005E-2</v>
      </c>
      <c r="Y18" s="20">
        <v>5.3999999999999999E-2</v>
      </c>
      <c r="Z18" s="20">
        <v>7.0999999999999994E-2</v>
      </c>
      <c r="AA18" s="20">
        <v>7.3999999999999996E-2</v>
      </c>
      <c r="AB18" s="20">
        <v>6.0999999999999999E-2</v>
      </c>
      <c r="AC18" s="20">
        <v>6.4000000000000001E-2</v>
      </c>
      <c r="AD18" s="20">
        <v>6.2E-2</v>
      </c>
      <c r="AE18" s="20">
        <v>6.9000000000000006E-2</v>
      </c>
      <c r="AF18" s="20">
        <v>6.6000000000000003E-2</v>
      </c>
      <c r="AG18" s="20">
        <v>6.0999999999999999E-2</v>
      </c>
      <c r="AH18" s="20">
        <v>4.1000000000000002E-2</v>
      </c>
      <c r="AI18" s="20">
        <v>4.3346978995447497E-2</v>
      </c>
      <c r="AJ18" s="20">
        <v>5.6805731918551983E-2</v>
      </c>
      <c r="AK18" s="20">
        <v>5.2621686016932623E-2</v>
      </c>
      <c r="AL18" s="20">
        <v>4.7289397474290951E-2</v>
      </c>
      <c r="AM18" s="20">
        <v>4.5999999999999999E-2</v>
      </c>
      <c r="AN18" s="20">
        <v>7.4428638427008975E-2</v>
      </c>
      <c r="AO18" s="20">
        <v>6.2379456742114092E-2</v>
      </c>
      <c r="AP18" s="20">
        <v>4.5917882978520064E-2</v>
      </c>
      <c r="AQ18" s="20">
        <v>-0.27139643986300444</v>
      </c>
      <c r="AR18" s="20">
        <v>-0.79797025820258738</v>
      </c>
      <c r="AS18" s="20">
        <v>-0.32767281484526101</v>
      </c>
      <c r="AT18" s="20">
        <v>-0.10099496779302453</v>
      </c>
      <c r="AU18" s="20">
        <v>-0.128</v>
      </c>
      <c r="AV18" s="20">
        <v>3.6761304684865825</v>
      </c>
      <c r="AW18" s="20">
        <v>0.11853374177955156</v>
      </c>
      <c r="AX18" s="20">
        <v>0.24299999999999999</v>
      </c>
      <c r="AY18" s="116">
        <v>0.72199999999999998</v>
      </c>
      <c r="AZ18" s="76">
        <v>0.54697836347581918</v>
      </c>
      <c r="BA18" s="76">
        <v>0.32400000000000001</v>
      </c>
      <c r="BB18" s="76">
        <v>0.25729734535152349</v>
      </c>
      <c r="BC18" s="76">
        <v>0.17325217789480107</v>
      </c>
      <c r="BD18" s="76">
        <v>9.0014880438433309E-2</v>
      </c>
      <c r="BE18" s="76">
        <v>6.4798552086217542E-2</v>
      </c>
      <c r="BF18" s="76">
        <v>4.6111502758251932E-2</v>
      </c>
      <c r="BG18" s="76">
        <v>3.6647917773536154E-2</v>
      </c>
      <c r="BH18" s="76">
        <v>2.1000000000000001E-2</v>
      </c>
      <c r="BI18" s="76">
        <v>3.7999999999999999E-2</v>
      </c>
      <c r="BJ18" s="76">
        <v>5.9691717495954366E-2</v>
      </c>
      <c r="BK18" s="76">
        <v>4.1489034392666997E-2</v>
      </c>
      <c r="BL18" s="76">
        <v>9.9743652705655217E-2</v>
      </c>
      <c r="BM18" s="76">
        <v>7.463196663482119E-2</v>
      </c>
      <c r="BN18" s="76">
        <v>5.8999999999999997E-2</v>
      </c>
      <c r="BO18" s="76">
        <v>6.7000000000000004E-2</v>
      </c>
      <c r="BP18" s="76">
        <v>2.5396968238806883E-2</v>
      </c>
      <c r="BR18" s="20">
        <v>7.2999999999999995E-2</v>
      </c>
      <c r="BS18" s="20">
        <v>8.7999999999999995E-2</v>
      </c>
      <c r="BT18" s="20">
        <v>9.8000000000000004E-2</v>
      </c>
      <c r="BU18" s="20">
        <v>0.108</v>
      </c>
      <c r="BV18" s="20">
        <v>9.2999999999999999E-2</v>
      </c>
      <c r="BW18" s="20">
        <v>6.8000000000000005E-2</v>
      </c>
      <c r="BX18" s="20">
        <v>6.9000000000000006E-2</v>
      </c>
      <c r="BY18" s="20">
        <v>5.8999999999999997E-2</v>
      </c>
      <c r="BZ18" s="20">
        <v>4.3737525186438253E-2</v>
      </c>
      <c r="CA18" s="20">
        <v>5.6800029821845399E-2</v>
      </c>
      <c r="CB18" s="20">
        <v>-0.28479213716332408</v>
      </c>
      <c r="CC18" s="263">
        <v>0.44800000000000001</v>
      </c>
      <c r="CD18" s="12">
        <v>0.40809968673992003</v>
      </c>
      <c r="CE18" s="12">
        <v>8.2097603697700583E-2</v>
      </c>
      <c r="CF18" s="12">
        <v>4.3868843022562443E-2</v>
      </c>
      <c r="CG18" s="12">
        <v>6.6000000000000003E-2</v>
      </c>
    </row>
    <row r="19" spans="1:85" s="17" customFormat="1" ht="15" customHeight="1" x14ac:dyDescent="0.2">
      <c r="A19" s="132" t="s">
        <v>95</v>
      </c>
      <c r="B19" s="2" t="s">
        <v>186</v>
      </c>
      <c r="C19" s="16">
        <v>0.12</v>
      </c>
      <c r="D19" s="16">
        <v>0.113</v>
      </c>
      <c r="E19" s="16">
        <v>0.113</v>
      </c>
      <c r="F19" s="16">
        <v>0.107</v>
      </c>
      <c r="G19" s="16">
        <v>0.122</v>
      </c>
      <c r="H19" s="16">
        <v>0.112</v>
      </c>
      <c r="I19" s="16">
        <v>0.106</v>
      </c>
      <c r="J19" s="16">
        <v>0.10100000000000001</v>
      </c>
      <c r="K19" s="16">
        <v>0.11600000000000001</v>
      </c>
      <c r="L19" s="16">
        <v>0.106</v>
      </c>
      <c r="M19" s="16">
        <v>0.107</v>
      </c>
      <c r="N19" s="16">
        <v>0.106</v>
      </c>
      <c r="O19" s="16">
        <v>0.11600000000000001</v>
      </c>
      <c r="P19" s="16">
        <v>0.107</v>
      </c>
      <c r="Q19" s="16">
        <v>0.108</v>
      </c>
      <c r="R19" s="16">
        <v>0.108</v>
      </c>
      <c r="S19" s="16">
        <v>0.124</v>
      </c>
      <c r="T19" s="16">
        <v>0.11600000000000001</v>
      </c>
      <c r="U19" s="16">
        <v>0.11899999999999999</v>
      </c>
      <c r="V19" s="16">
        <v>0.11</v>
      </c>
      <c r="W19" s="16">
        <v>0.128</v>
      </c>
      <c r="X19" s="16">
        <v>0.11600000000000001</v>
      </c>
      <c r="Y19" s="16">
        <v>0.121</v>
      </c>
      <c r="Z19" s="16">
        <v>0.11</v>
      </c>
      <c r="AA19" s="16">
        <v>0.127</v>
      </c>
      <c r="AB19" s="16">
        <v>0.11700000000000001</v>
      </c>
      <c r="AC19" s="16">
        <v>0.125</v>
      </c>
      <c r="AD19" s="16">
        <v>0.11461711868719784</v>
      </c>
      <c r="AE19" s="16">
        <v>0.127393444988637</v>
      </c>
      <c r="AF19" s="16">
        <v>0.115</v>
      </c>
      <c r="AG19" s="16">
        <v>0.119991748683888</v>
      </c>
      <c r="AH19" s="16">
        <v>0.112491734384613</v>
      </c>
      <c r="AI19" s="16">
        <v>0.13019444401753499</v>
      </c>
      <c r="AJ19" s="16">
        <v>0.117552602187852</v>
      </c>
      <c r="AK19" s="16">
        <v>0.119999942713833</v>
      </c>
      <c r="AL19" s="16">
        <v>0.11435184332739901</v>
      </c>
      <c r="AM19" s="16">
        <v>0.125965202953285</v>
      </c>
      <c r="AN19" s="16">
        <v>0.116911765999761</v>
      </c>
      <c r="AO19" s="16">
        <v>0.119312362627588</v>
      </c>
      <c r="AP19" s="16">
        <v>0.1095</v>
      </c>
      <c r="AQ19" s="16">
        <v>0.115309087542648</v>
      </c>
      <c r="AR19" s="16">
        <v>0.22489290742717599</v>
      </c>
      <c r="AS19" s="16">
        <v>0.14356025389765101</v>
      </c>
      <c r="AT19" s="16">
        <v>0.12987237561622608</v>
      </c>
      <c r="AU19" s="16">
        <v>0.167747542368923</v>
      </c>
      <c r="AV19" s="16">
        <v>0.12827078526003199</v>
      </c>
      <c r="AW19" s="16">
        <v>0.12254186091748</v>
      </c>
      <c r="AX19" s="16">
        <v>0.113</v>
      </c>
      <c r="AY19" s="115">
        <v>0.13800000000000001</v>
      </c>
      <c r="AZ19" s="16">
        <v>0.113</v>
      </c>
      <c r="BA19" s="16">
        <v>0.122</v>
      </c>
      <c r="BB19" s="136">
        <v>0.118349825369907</v>
      </c>
      <c r="BC19" s="16">
        <v>0.13189496777309601</v>
      </c>
      <c r="BD19" s="16">
        <v>0.113418778613625</v>
      </c>
      <c r="BE19" s="16">
        <v>0.11855715322949301</v>
      </c>
      <c r="BF19" s="16">
        <v>0.111</v>
      </c>
      <c r="BG19" s="16">
        <v>0.12479188096418201</v>
      </c>
      <c r="BH19" s="16">
        <v>0.108</v>
      </c>
      <c r="BI19" s="16">
        <v>0.11</v>
      </c>
      <c r="BJ19" s="16">
        <v>0.105</v>
      </c>
      <c r="BK19" s="16">
        <v>0.11799999999999999</v>
      </c>
      <c r="BL19" s="16">
        <v>0.10542316260812079</v>
      </c>
      <c r="BM19" s="16">
        <v>0.111</v>
      </c>
      <c r="BN19" s="16">
        <v>0.104</v>
      </c>
      <c r="BO19" s="16">
        <v>0.11899999999999999</v>
      </c>
      <c r="BP19" s="16">
        <v>0.108</v>
      </c>
      <c r="BR19" s="16">
        <v>0.113</v>
      </c>
      <c r="BS19" s="16">
        <v>0.105</v>
      </c>
      <c r="BT19" s="16">
        <v>0.107</v>
      </c>
      <c r="BU19" s="16">
        <v>0.113</v>
      </c>
      <c r="BV19" s="16">
        <v>0.11600000000000001</v>
      </c>
      <c r="BW19" s="16">
        <v>0.11600000000000001</v>
      </c>
      <c r="BX19" s="16">
        <v>0.11981369399154275</v>
      </c>
      <c r="BY19" s="16">
        <v>0.120861114384267</v>
      </c>
      <c r="BZ19" s="16">
        <v>0.120338167864273</v>
      </c>
      <c r="CA19" s="16">
        <v>0.11682306246334601</v>
      </c>
      <c r="CB19" s="16">
        <v>0.13532543375287301</v>
      </c>
      <c r="CC19" s="262">
        <v>0.126</v>
      </c>
      <c r="CD19" s="10">
        <v>0.121147435431239</v>
      </c>
      <c r="CE19" s="10">
        <v>0.11700000000000001</v>
      </c>
      <c r="CF19" s="10">
        <v>0.111</v>
      </c>
      <c r="CG19" s="10">
        <v>0.109</v>
      </c>
    </row>
    <row r="20" spans="1:85" s="17" customFormat="1" ht="15" customHeight="1" x14ac:dyDescent="0.2">
      <c r="A20" s="18" t="s">
        <v>10</v>
      </c>
      <c r="B20" s="2" t="s">
        <v>187</v>
      </c>
      <c r="C20" s="16">
        <v>0.97199999999999998</v>
      </c>
      <c r="D20" s="16">
        <v>0.97199999999999998</v>
      </c>
      <c r="E20" s="16">
        <v>0.97899999999999998</v>
      </c>
      <c r="F20" s="16">
        <v>0.97099999999999997</v>
      </c>
      <c r="G20" s="16">
        <v>0.96699999999999997</v>
      </c>
      <c r="H20" s="16">
        <v>0.96599999999999997</v>
      </c>
      <c r="I20" s="16">
        <v>0.96799999999999997</v>
      </c>
      <c r="J20" s="16">
        <v>0.96899999999999997</v>
      </c>
      <c r="K20" s="16">
        <v>0.96599999999999997</v>
      </c>
      <c r="L20" s="16">
        <v>0.96099999999999997</v>
      </c>
      <c r="M20" s="16">
        <v>0.96099999999999997</v>
      </c>
      <c r="N20" s="16">
        <v>0.96099999999999997</v>
      </c>
      <c r="O20" s="16">
        <v>0.95399999999999996</v>
      </c>
      <c r="P20" s="16">
        <v>0.95799999999999996</v>
      </c>
      <c r="Q20" s="16">
        <v>0.96699999999999997</v>
      </c>
      <c r="R20" s="16">
        <v>0.95499999999999996</v>
      </c>
      <c r="S20" s="16">
        <v>0.95</v>
      </c>
      <c r="T20" s="16">
        <v>0.95199999999999996</v>
      </c>
      <c r="U20" s="16">
        <v>0.95099999999999996</v>
      </c>
      <c r="V20" s="16">
        <v>0.95299999999999996</v>
      </c>
      <c r="W20" s="16">
        <v>0.96</v>
      </c>
      <c r="X20" s="16">
        <v>0.95</v>
      </c>
      <c r="Y20" s="16">
        <v>0.94099999999999995</v>
      </c>
      <c r="Z20" s="16">
        <v>0.94</v>
      </c>
      <c r="AA20" s="16">
        <v>0.94</v>
      </c>
      <c r="AB20" s="16">
        <v>0.93799999999999994</v>
      </c>
      <c r="AC20" s="16">
        <v>0.9325</v>
      </c>
      <c r="AD20" s="16">
        <v>0.93359999999999999</v>
      </c>
      <c r="AE20" s="16">
        <v>0.93</v>
      </c>
      <c r="AF20" s="16">
        <v>0.93100000000000005</v>
      </c>
      <c r="AG20" s="16">
        <v>0.93300000000000005</v>
      </c>
      <c r="AH20" s="16">
        <v>0.94199999999999995</v>
      </c>
      <c r="AI20" s="16">
        <v>0.94650000000000001</v>
      </c>
      <c r="AJ20" s="16">
        <v>0.94580497111824058</v>
      </c>
      <c r="AK20" s="16">
        <v>0.94369989587384029</v>
      </c>
      <c r="AL20" s="16">
        <v>0.94604374640130351</v>
      </c>
      <c r="AM20" s="16">
        <v>0.93700000000000006</v>
      </c>
      <c r="AN20" s="16">
        <v>0.92101260290966402</v>
      </c>
      <c r="AO20" s="16">
        <v>0.92425839614790317</v>
      </c>
      <c r="AP20" s="16">
        <v>0.93989872366531724</v>
      </c>
      <c r="AQ20" s="16">
        <v>0.94138129462813469</v>
      </c>
      <c r="AR20" s="16">
        <v>0.93569278345061602</v>
      </c>
      <c r="AS20" s="16">
        <v>0.91561892579476478</v>
      </c>
      <c r="AT20" s="16">
        <v>0.90986471296955806</v>
      </c>
      <c r="AU20" s="16">
        <v>0.90300000000000002</v>
      </c>
      <c r="AV20" s="16">
        <v>0.90071270897638023</v>
      </c>
      <c r="AW20" s="16">
        <v>0.90700000000000003</v>
      </c>
      <c r="AX20" s="16">
        <v>0.92</v>
      </c>
      <c r="AY20" s="115">
        <v>0.92700000000000005</v>
      </c>
      <c r="AZ20" s="16">
        <v>0.92600000000000005</v>
      </c>
      <c r="BA20" s="16">
        <v>0.93200000000000005</v>
      </c>
      <c r="BB20" s="16">
        <v>0.92895229254155609</v>
      </c>
      <c r="BC20" s="16">
        <v>0.92700000000000005</v>
      </c>
      <c r="BD20" s="16">
        <v>0.92400000000000004</v>
      </c>
      <c r="BE20" s="16">
        <v>0.93438367926437793</v>
      </c>
      <c r="BF20" s="16">
        <v>0.94451212445206723</v>
      </c>
      <c r="BG20" s="16">
        <v>0.9406312755615116</v>
      </c>
      <c r="BH20" s="16">
        <v>0.95</v>
      </c>
      <c r="BI20" s="16">
        <v>0.95899999999999996</v>
      </c>
      <c r="BJ20" s="16">
        <v>0.97699999999999998</v>
      </c>
      <c r="BK20" s="16">
        <v>0.96561367463210113</v>
      </c>
      <c r="BL20" s="16">
        <v>0.96378249074342259</v>
      </c>
      <c r="BM20" s="16">
        <v>0.96065863030453269</v>
      </c>
      <c r="BN20" s="16">
        <v>0.96699999999999997</v>
      </c>
      <c r="BO20" s="16">
        <v>0.97299999999999998</v>
      </c>
      <c r="BP20" s="16">
        <v>0.96857575711141075</v>
      </c>
      <c r="BR20" s="16">
        <v>0.97099999999999997</v>
      </c>
      <c r="BS20" s="16">
        <v>0.97</v>
      </c>
      <c r="BT20" s="16">
        <v>0.96099999999999997</v>
      </c>
      <c r="BU20" s="16">
        <v>0.96299999999999997</v>
      </c>
      <c r="BV20" s="16">
        <v>0.95199999999999996</v>
      </c>
      <c r="BW20" s="16">
        <v>0.94599999999999995</v>
      </c>
      <c r="BX20" s="16">
        <v>0.93469999999999998</v>
      </c>
      <c r="BY20" s="16">
        <v>0.93600000000000005</v>
      </c>
      <c r="BZ20" s="16">
        <v>0.9455214246464031</v>
      </c>
      <c r="CA20" s="16">
        <v>0.93049704120628673</v>
      </c>
      <c r="CB20" s="16">
        <v>0.93089766795783857</v>
      </c>
      <c r="CC20" s="262">
        <v>0.90773627227205256</v>
      </c>
      <c r="CD20" s="10">
        <v>0.92855231995849319</v>
      </c>
      <c r="CE20" s="10">
        <v>0.93256455118329618</v>
      </c>
      <c r="CF20" s="10">
        <v>0.95718276086938958</v>
      </c>
      <c r="CG20" s="10">
        <v>0.96399999999999997</v>
      </c>
    </row>
    <row r="21" spans="1:85" ht="15" customHeight="1" x14ac:dyDescent="0.2">
      <c r="A21" s="15" t="s">
        <v>123</v>
      </c>
      <c r="B21" s="130" t="s">
        <v>188</v>
      </c>
      <c r="C21" s="21">
        <v>3.6999999999999998E-2</v>
      </c>
      <c r="D21" s="21">
        <v>3.6999999999999998E-2</v>
      </c>
      <c r="E21" s="21">
        <v>4.1000000000000002E-2</v>
      </c>
      <c r="F21" s="21">
        <v>1.9E-2</v>
      </c>
      <c r="G21" s="21">
        <v>3.1E-2</v>
      </c>
      <c r="H21" s="21">
        <v>3.3000000000000002E-2</v>
      </c>
      <c r="I21" s="21">
        <v>2.1999999999999999E-2</v>
      </c>
      <c r="J21" s="21">
        <v>2.5999999999999999E-2</v>
      </c>
      <c r="K21" s="21">
        <v>2.5000000000000001E-2</v>
      </c>
      <c r="L21" s="21">
        <v>1.2E-2</v>
      </c>
      <c r="M21" s="21">
        <v>1.2E-2</v>
      </c>
      <c r="N21" s="21">
        <v>8.9999999999999993E-3</v>
      </c>
      <c r="O21" s="21">
        <v>1.6E-2</v>
      </c>
      <c r="P21" s="21">
        <v>0.01</v>
      </c>
      <c r="Q21" s="21">
        <v>1.4E-2</v>
      </c>
      <c r="R21" s="21">
        <v>1.4E-2</v>
      </c>
      <c r="S21" s="21">
        <v>1.9800000000000002E-2</v>
      </c>
      <c r="T21" s="21">
        <v>1.7000000000000001E-2</v>
      </c>
      <c r="U21" s="21">
        <v>0.01</v>
      </c>
      <c r="V21" s="21">
        <v>1.7999999999999999E-2</v>
      </c>
      <c r="W21" s="21">
        <v>2.5999999999999999E-2</v>
      </c>
      <c r="X21" s="21">
        <v>1.7000000000000001E-2</v>
      </c>
      <c r="Y21" s="21">
        <v>2.4E-2</v>
      </c>
      <c r="Z21" s="21">
        <v>1.1050607828491328E-2</v>
      </c>
      <c r="AA21" s="21">
        <v>3.7400000000000003E-2</v>
      </c>
      <c r="AB21" s="21">
        <v>0.03</v>
      </c>
      <c r="AC21" s="21">
        <v>1.0500000000000001E-2</v>
      </c>
      <c r="AD21" s="21">
        <v>2E-3</v>
      </c>
      <c r="AE21" s="21">
        <v>3.6869851083848118E-2</v>
      </c>
      <c r="AF21" s="21">
        <v>1.2E-2</v>
      </c>
      <c r="AG21" s="21">
        <v>1.4612327520015201E-2</v>
      </c>
      <c r="AH21" s="21">
        <v>1.6999999999999999E-3</v>
      </c>
      <c r="AI21" s="21">
        <v>0.04</v>
      </c>
      <c r="AJ21" s="21">
        <v>1.6309593341694101E-2</v>
      </c>
      <c r="AK21" s="21">
        <v>7.3853304430460901E-3</v>
      </c>
      <c r="AL21" s="21">
        <v>1.28224538130139E-2</v>
      </c>
      <c r="AM21" s="21">
        <v>2.88242547515879E-2</v>
      </c>
      <c r="AN21" s="21">
        <v>5.6647958544341001E-3</v>
      </c>
      <c r="AO21" s="21">
        <v>4.1308883553191301E-3</v>
      </c>
      <c r="AP21" s="21">
        <v>-7.9400734478477404E-3</v>
      </c>
      <c r="AQ21" s="21">
        <v>3.7232123411912399E-2</v>
      </c>
      <c r="AR21" s="21">
        <v>-0.26200000000000001</v>
      </c>
      <c r="AS21" s="21">
        <v>0.13434129921424301</v>
      </c>
      <c r="AT21" s="21">
        <v>9.2999999999999999E-2</v>
      </c>
      <c r="AU21" s="21">
        <v>0.113</v>
      </c>
      <c r="AV21" s="21">
        <v>-3.9539903073718241E-2</v>
      </c>
      <c r="AW21" s="21">
        <v>2.083277083461204E-2</v>
      </c>
      <c r="AX21" s="21">
        <v>1.4E-2</v>
      </c>
      <c r="AY21" s="117">
        <v>5.2999999999999999E-2</v>
      </c>
      <c r="AZ21" s="76">
        <v>-2.3E-2</v>
      </c>
      <c r="BA21" s="76">
        <v>-7.4000000000000003E-3</v>
      </c>
      <c r="BB21" s="76">
        <v>-3.7872382220736495E-2</v>
      </c>
      <c r="BC21" s="76">
        <v>4.3567397813065255E-2</v>
      </c>
      <c r="BD21" s="76">
        <v>7.470633784352474E-4</v>
      </c>
      <c r="BE21" s="76">
        <v>-2.6495322595894459E-3</v>
      </c>
      <c r="BF21" s="76">
        <v>-1.7076243014092517E-2</v>
      </c>
      <c r="BG21" s="76">
        <v>2.1186800709673E-2</v>
      </c>
      <c r="BH21" s="76">
        <v>-1.4E-2</v>
      </c>
      <c r="BI21" s="76">
        <v>-3.0638847649873582E-2</v>
      </c>
      <c r="BJ21" s="76">
        <v>-0.03</v>
      </c>
      <c r="BK21" s="76">
        <v>1.4E-2</v>
      </c>
      <c r="BL21" s="76">
        <v>2.79749781557698E-3</v>
      </c>
      <c r="BM21" s="76">
        <v>-2.96883875281007E-3</v>
      </c>
      <c r="BN21" s="76">
        <v>-3.5420725570778272E-2</v>
      </c>
      <c r="BO21" s="76">
        <v>7.0000000000000001E-3</v>
      </c>
      <c r="BP21" s="76">
        <v>7.1046053826649724E-4</v>
      </c>
      <c r="BR21" s="21">
        <v>1.9E-2</v>
      </c>
      <c r="BS21" s="21">
        <v>2.1999999999999999E-2</v>
      </c>
      <c r="BT21" s="21">
        <v>1.6E-2</v>
      </c>
      <c r="BU21" s="21">
        <v>1.4E-2</v>
      </c>
      <c r="BV21" s="21">
        <v>1.7000000000000001E-2</v>
      </c>
      <c r="BW21" s="21">
        <v>1.9941080644932604E-2</v>
      </c>
      <c r="BX21" s="21">
        <v>2.8000000000000001E-2</v>
      </c>
      <c r="BY21" s="21">
        <v>1.7561255304915199E-2</v>
      </c>
      <c r="BZ21" s="21">
        <v>1.9751523539588998E-2</v>
      </c>
      <c r="CA21" s="21">
        <v>7.5159413882286003E-3</v>
      </c>
      <c r="CB21" s="21">
        <v>5.8066518143979798E-2</v>
      </c>
      <c r="CC21" s="233">
        <v>2.4E-2</v>
      </c>
      <c r="CD21" s="12">
        <v>-2.2109060603722115E-3</v>
      </c>
      <c r="CE21" s="12">
        <v>1.1544612905368562E-2</v>
      </c>
      <c r="CF21" s="12">
        <v>-1.0625807281014938E-2</v>
      </c>
      <c r="CG21" s="12">
        <v>-2.3363097762283233E-3</v>
      </c>
    </row>
    <row r="22" spans="1:85" ht="15" customHeight="1" x14ac:dyDescent="0.2">
      <c r="A22" s="4" t="s">
        <v>166</v>
      </c>
      <c r="B22" s="4" t="s">
        <v>189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Z22" s="69">
        <v>6832.3090759646766</v>
      </c>
      <c r="BA22" s="69">
        <v>6512.1121526874731</v>
      </c>
      <c r="BB22" s="69">
        <v>8408.5228321479317</v>
      </c>
      <c r="BC22" s="69">
        <v>6192.5547824665673</v>
      </c>
      <c r="BD22" s="69">
        <v>7344.6122397660438</v>
      </c>
      <c r="BE22" s="69">
        <v>7079.389505713063</v>
      </c>
      <c r="BF22" s="69">
        <v>9343.5595634658239</v>
      </c>
      <c r="BG22" s="69">
        <v>6852.3381127755129</v>
      </c>
      <c r="BH22" s="69">
        <v>7929.1312510963053</v>
      </c>
      <c r="BI22" s="69">
        <v>7923.073713992565</v>
      </c>
      <c r="BJ22" s="69">
        <v>10726.688725750881</v>
      </c>
      <c r="BK22" s="69">
        <v>7683.7351305401526</v>
      </c>
      <c r="BL22" s="69">
        <v>9189.5498372920993</v>
      </c>
      <c r="BM22" s="69">
        <v>8738.637949382839</v>
      </c>
      <c r="BN22" s="69">
        <v>11482.617805595224</v>
      </c>
      <c r="BO22" s="69">
        <v>8245</v>
      </c>
      <c r="BP22" s="69">
        <v>9608.6917618761545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99">
        <v>0</v>
      </c>
      <c r="CD22" s="137">
        <v>25448.411463996501</v>
      </c>
      <c r="CE22" s="137">
        <v>29947.522336222901</v>
      </c>
      <c r="CF22" s="137">
        <v>33442.091551890611</v>
      </c>
      <c r="CG22" s="137">
        <v>38892.261076865325</v>
      </c>
    </row>
    <row r="23" spans="1:85" ht="15" customHeight="1" x14ac:dyDescent="0.2">
      <c r="A23" s="4" t="s">
        <v>165</v>
      </c>
      <c r="B23" s="4" t="s">
        <v>190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f>SUM('Portfólio | Portfolio'!AS36:AS52)/(AS8-SUM('Portfólio | Portfolio'!AS185:AS190))*1000</f>
        <v>359.8789012722915</v>
      </c>
      <c r="AT23" s="14">
        <f>SUM('Portfólio | Portfolio'!AT36:AT52)/(AT8-SUM('Portfólio | Portfolio'!AT185:AT190))*1000</f>
        <v>498.74088416576689</v>
      </c>
      <c r="AU23" s="14">
        <f>SUM('Portfólio | Portfolio'!AU36:AU52)/(AU8-SUM('Portfólio | Portfolio'!AU185:AU190))*1000</f>
        <v>385.51593407857126</v>
      </c>
      <c r="AV23" s="14">
        <f>SUM('Portfólio | Portfolio'!AV36:AV52)/(AV8-SUM('Portfólio | Portfolio'!AV185:AV190))*1000</f>
        <v>426.04018914992673</v>
      </c>
      <c r="AW23" s="14">
        <f>SUM('Portfólio | Portfolio'!AW36:AW52)/(AW8-SUM('Portfólio | Portfolio'!AW185:AW190))*1000</f>
        <v>468.19642758654192</v>
      </c>
      <c r="AX23" s="199">
        <f>SUM('Portfólio | Portfolio'!AX36:AX52)/(AX8-SUM('Portfólio | Portfolio'!AX185:AX190))*1000</f>
        <v>650.4150693671362</v>
      </c>
      <c r="AY23" s="295">
        <f>SUM('Portfólio | Portfolio'!AY36:AY52)/(AY8-SUM('Portfólio | Portfolio'!AY185:AY190))*1000</f>
        <v>502.9327363890531</v>
      </c>
      <c r="AZ23" s="69">
        <f>SUM('Portfólio | Portfolio'!AZ36:AZ52)/(AZ8-SUM('Portfólio | Portfolio'!AZ185:AZ190))*1000</f>
        <v>534.57814313854522</v>
      </c>
      <c r="BA23" s="69">
        <f>SUM('Portfólio | Portfolio'!BA36:BA52)/(BA8-SUM('Portfólio | Portfolio'!BA185:BA190))*1000</f>
        <v>544.6007978231288</v>
      </c>
      <c r="BB23" s="69">
        <f>SUM('Portfólio | Portfolio'!BB36:BB52)/(BB8-SUM('Portfólio | Portfolio'!BB185:BB190))*1000</f>
        <v>702.65712786063841</v>
      </c>
      <c r="BC23" s="69">
        <f>SUM('Portfólio | Portfolio'!BC36:BC52)/(BC8-SUM('Portfólio | Portfolio'!BC185:BC190))*1000</f>
        <v>550.03975879572192</v>
      </c>
      <c r="BD23" s="69">
        <f>SUM('Portfólio | Portfolio'!BD36:BD52)/(BD8-SUM('Portfólio | Portfolio'!BD185:BD190))*1000</f>
        <v>571.99362239620132</v>
      </c>
      <c r="BE23" s="69">
        <f>SUM('Portfólio | Portfolio'!BE36:BE52)/(BE8-SUM('Portfólio | Portfolio'!BE185:BE190))*1000</f>
        <v>567.75916308540036</v>
      </c>
      <c r="BF23" s="69">
        <f>SUM('Portfólio | Portfolio'!BF36:BF52)/(BF8-SUM('Portfólio | Portfolio'!BF185:BF190))*1000</f>
        <v>732.92344430740991</v>
      </c>
      <c r="BG23" s="69">
        <f>SUM('Portfólio | Portfolio'!BG36:BG52)/(BG8-SUM('Portfólio | Portfolio'!BG185:BG190))*1000</f>
        <v>560.92770590792816</v>
      </c>
      <c r="BH23" s="69">
        <f>SUM('Portfólio | Portfolio'!BH36:BH52)/(BH8-SUM('Portfólio | Portfolio'!BH185:BH190))*1000</f>
        <v>593.20226807294898</v>
      </c>
      <c r="BI23" s="69">
        <f>SUM('Portfólio | Portfolio'!BI36:BI52)/(BI8-SUM('Portfólio | Portfolio'!BI185:BI190))*1000</f>
        <v>598.26509438414143</v>
      </c>
      <c r="BJ23" s="69">
        <v>794.54221947261465</v>
      </c>
      <c r="BK23" s="69">
        <v>613.21451092643451</v>
      </c>
      <c r="BL23" s="69">
        <v>687.6542791905149</v>
      </c>
      <c r="BM23" s="69">
        <v>689.38210463535529</v>
      </c>
      <c r="BN23" s="69">
        <v>883.5235399716297</v>
      </c>
      <c r="BO23" s="69">
        <v>667</v>
      </c>
      <c r="BP23" s="69">
        <v>710.61080368009095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4">
        <v>0</v>
      </c>
      <c r="CC23" s="199">
        <v>0</v>
      </c>
      <c r="CD23" s="69">
        <v>2000.934659334928</v>
      </c>
      <c r="CE23" s="69">
        <v>2421.6568423753911</v>
      </c>
      <c r="CF23" s="69">
        <v>2546.8555401424378</v>
      </c>
      <c r="CG23" s="69">
        <v>3011.1432313296191</v>
      </c>
    </row>
    <row r="24" spans="1:85" ht="15" customHeight="1" x14ac:dyDescent="0.2">
      <c r="A24" s="74" t="s">
        <v>156</v>
      </c>
      <c r="B24" s="74" t="s">
        <v>191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f>SUM('Portfólio | Portfolio'!AS36:AS59)/AS8*1000</f>
        <v>323.23327080443818</v>
      </c>
      <c r="AT24" s="22">
        <f>SUM('Portfólio | Portfolio'!AT36:AT59)/AT8*1000</f>
        <v>445.87038752983574</v>
      </c>
      <c r="AU24" s="22">
        <f>SUM('Portfólio | Portfolio'!AU36:AU59)/AU8*1000</f>
        <v>345.12711940514373</v>
      </c>
      <c r="AV24" s="22">
        <f>SUM('Portfólio | Portfolio'!AV36:AV59)/AV8*1000</f>
        <v>383.07491187586902</v>
      </c>
      <c r="AW24" s="22">
        <f>SUM('Portfólio | Portfolio'!AW36:AW59)/AW8*1000</f>
        <v>416.12333287301817</v>
      </c>
      <c r="AX24" s="214">
        <f>SUM('Portfólio | Portfolio'!AX36:AX59)/AX8*1000</f>
        <v>576.14830619448048</v>
      </c>
      <c r="AY24" s="296">
        <f>SUM('Portfólio | Portfolio'!AY36:AY59)/AY8*1000</f>
        <v>448.82301025856498</v>
      </c>
      <c r="AZ24" s="297">
        <f>SUM('Portfólio | Portfolio'!AZ36:AZ59)/AZ8*1000</f>
        <v>476.91913665233398</v>
      </c>
      <c r="BA24" s="297">
        <f>SUM('Portfólio | Portfolio'!BA36:BA59)/BA8*1000</f>
        <v>484.80326888852613</v>
      </c>
      <c r="BB24" s="297">
        <f>SUM('Portfólio | Portfolio'!BB36:BB59)/BB8*1000</f>
        <v>611.89800424427426</v>
      </c>
      <c r="BC24" s="297">
        <f>SUM('Portfólio | Portfolio'!BC36:BC59)/BC8*1000</f>
        <v>483.64850993000545</v>
      </c>
      <c r="BD24" s="297">
        <f>SUM('Portfólio | Portfolio'!BD36:BD59)/BD8*1000</f>
        <v>504.28455263913054</v>
      </c>
      <c r="BE24" s="297">
        <f>SUM('Portfólio | Portfolio'!BE36:BE59)/BE8*1000</f>
        <v>499.94702933188807</v>
      </c>
      <c r="BF24" s="297">
        <f>SUM('Portfólio | Portfolio'!BF36:BF59)/BF8*1000</f>
        <v>641.47943274087788</v>
      </c>
      <c r="BG24" s="297">
        <f>SUM('Portfólio | Portfolio'!BG36:BG59)/BG8*1000</f>
        <v>495.35266339467415</v>
      </c>
      <c r="BH24" s="297">
        <f>SUM('Portfólio | Portfolio'!BH36:BH59)/BH8*1000</f>
        <v>522.4377343619891</v>
      </c>
      <c r="BI24" s="297">
        <f>SUM('Portfólio | Portfolio'!BI36:BI59)/BI8*1000</f>
        <v>527.33163107647795</v>
      </c>
      <c r="BJ24" s="297">
        <v>699.21054491270718</v>
      </c>
      <c r="BK24" s="297">
        <v>543.83745072209717</v>
      </c>
      <c r="BL24" s="297">
        <v>610.34537138150745</v>
      </c>
      <c r="BM24" s="297">
        <v>611.75967925555778</v>
      </c>
      <c r="BN24" s="297">
        <v>779.70115292299795</v>
      </c>
      <c r="BO24" s="297">
        <v>593</v>
      </c>
      <c r="BP24" s="297">
        <v>630.64213262008411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14">
        <v>0</v>
      </c>
      <c r="CD24" s="22">
        <v>0</v>
      </c>
      <c r="CE24" s="22">
        <v>2128.3824780761338</v>
      </c>
      <c r="CF24" s="22">
        <v>2244.2128277550887</v>
      </c>
      <c r="CG24" s="22">
        <v>2647.5984516811068</v>
      </c>
    </row>
    <row r="25" spans="1:85" ht="15" customHeight="1" x14ac:dyDescent="0.2">
      <c r="B25" s="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AY25" s="293"/>
      <c r="AZ25" s="293"/>
      <c r="BA25" s="293"/>
      <c r="BB25" s="293"/>
      <c r="BC25" s="293"/>
      <c r="BD25" s="293"/>
      <c r="BE25" s="293"/>
      <c r="BF25" s="293"/>
      <c r="BG25" s="293"/>
      <c r="BH25" s="293"/>
      <c r="BR25" s="24"/>
      <c r="BS25" s="24"/>
      <c r="BT25" s="24"/>
      <c r="BU25" s="24"/>
      <c r="CC25" s="140"/>
    </row>
    <row r="26" spans="1:85" ht="15" customHeight="1" x14ac:dyDescent="0.2">
      <c r="A26" s="1" t="s">
        <v>399</v>
      </c>
      <c r="B26" s="1" t="s">
        <v>396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AY26" s="69"/>
      <c r="BI26" s="293"/>
      <c r="BJ26" s="293"/>
      <c r="BK26" s="293"/>
      <c r="BL26" s="293"/>
      <c r="BM26" s="293"/>
      <c r="BN26" s="293"/>
      <c r="BO26" s="293"/>
      <c r="BP26" s="293"/>
      <c r="BR26" s="24"/>
      <c r="BS26" s="24"/>
      <c r="BT26" s="24"/>
      <c r="BU26" s="24"/>
    </row>
    <row r="27" spans="1:85" ht="15" customHeight="1" x14ac:dyDescent="0.2">
      <c r="A27" s="2" t="s">
        <v>400</v>
      </c>
      <c r="B27" s="2" t="s">
        <v>397</v>
      </c>
      <c r="AY27" s="292"/>
      <c r="BH27" s="294"/>
      <c r="BI27" s="294"/>
      <c r="BJ27" s="294"/>
      <c r="BK27" s="294"/>
      <c r="BL27" s="294"/>
      <c r="BM27" s="294"/>
      <c r="BN27" s="294"/>
      <c r="BO27" s="294"/>
      <c r="BP27" s="294"/>
    </row>
    <row r="28" spans="1:85" ht="15" customHeight="1" x14ac:dyDescent="0.2">
      <c r="A28" s="4" t="s">
        <v>401</v>
      </c>
      <c r="B28" s="4" t="s">
        <v>398</v>
      </c>
      <c r="AY28" s="4"/>
    </row>
    <row r="29" spans="1:85" ht="15" customHeight="1" x14ac:dyDescent="0.2">
      <c r="AY29" s="4"/>
      <c r="CE29" s="277"/>
    </row>
    <row r="30" spans="1:85" ht="15" customHeight="1" x14ac:dyDescent="0.2">
      <c r="AY30" s="4"/>
      <c r="CA30" s="278"/>
      <c r="CB30" s="278"/>
      <c r="CC30" s="278"/>
      <c r="CD30" s="278"/>
      <c r="CE30" s="278"/>
    </row>
    <row r="31" spans="1:85" ht="15" customHeight="1" x14ac:dyDescent="0.2">
      <c r="A31" s="316" t="s">
        <v>521</v>
      </c>
      <c r="B31" s="407" t="s">
        <v>522</v>
      </c>
      <c r="C31" s="313" t="s">
        <v>459</v>
      </c>
      <c r="D31" s="313" t="s">
        <v>460</v>
      </c>
      <c r="E31" s="313" t="s">
        <v>461</v>
      </c>
      <c r="F31" s="313" t="s">
        <v>462</v>
      </c>
      <c r="G31" s="313" t="s">
        <v>463</v>
      </c>
      <c r="H31" s="313" t="s">
        <v>464</v>
      </c>
      <c r="I31" s="313" t="s">
        <v>465</v>
      </c>
      <c r="J31" s="313" t="s">
        <v>466</v>
      </c>
      <c r="K31" s="313" t="s">
        <v>467</v>
      </c>
      <c r="L31" s="313" t="s">
        <v>468</v>
      </c>
      <c r="M31" s="313" t="s">
        <v>469</v>
      </c>
      <c r="N31" s="313" t="s">
        <v>470</v>
      </c>
      <c r="O31" s="313" t="s">
        <v>471</v>
      </c>
      <c r="P31" s="313" t="s">
        <v>472</v>
      </c>
      <c r="Q31" s="313" t="s">
        <v>473</v>
      </c>
      <c r="R31" s="313" t="s">
        <v>474</v>
      </c>
      <c r="S31" s="313" t="s">
        <v>475</v>
      </c>
      <c r="T31" s="313" t="s">
        <v>476</v>
      </c>
      <c r="U31" s="313" t="s">
        <v>477</v>
      </c>
      <c r="V31" s="313" t="s">
        <v>478</v>
      </c>
      <c r="W31" s="313" t="s">
        <v>479</v>
      </c>
      <c r="X31" s="313" t="s">
        <v>480</v>
      </c>
      <c r="Y31" s="313" t="s">
        <v>481</v>
      </c>
      <c r="Z31" s="313" t="s">
        <v>482</v>
      </c>
      <c r="AA31" s="313" t="s">
        <v>483</v>
      </c>
      <c r="AB31" s="313" t="s">
        <v>484</v>
      </c>
      <c r="AC31" s="313" t="s">
        <v>485</v>
      </c>
      <c r="AD31" s="313" t="s">
        <v>486</v>
      </c>
      <c r="AE31" s="313" t="s">
        <v>487</v>
      </c>
      <c r="AF31" s="313" t="s">
        <v>488</v>
      </c>
      <c r="AG31" s="313" t="s">
        <v>489</v>
      </c>
      <c r="AH31" s="313" t="s">
        <v>490</v>
      </c>
      <c r="AI31" s="313" t="s">
        <v>491</v>
      </c>
      <c r="AJ31" s="313" t="s">
        <v>492</v>
      </c>
      <c r="AK31" s="313" t="s">
        <v>493</v>
      </c>
      <c r="AL31" s="313" t="s">
        <v>494</v>
      </c>
      <c r="AM31" s="313" t="s">
        <v>495</v>
      </c>
      <c r="AN31" s="313" t="s">
        <v>496</v>
      </c>
      <c r="AO31" s="313" t="s">
        <v>497</v>
      </c>
      <c r="AP31" s="313" t="s">
        <v>498</v>
      </c>
      <c r="AQ31" s="313" t="s">
        <v>499</v>
      </c>
      <c r="AR31" s="313" t="s">
        <v>500</v>
      </c>
      <c r="AS31" s="313" t="s">
        <v>501</v>
      </c>
      <c r="AT31" s="313" t="s">
        <v>502</v>
      </c>
      <c r="AU31" s="313" t="s">
        <v>503</v>
      </c>
      <c r="AV31" s="313" t="s">
        <v>504</v>
      </c>
      <c r="AW31" s="313" t="s">
        <v>505</v>
      </c>
      <c r="AX31" s="313" t="s">
        <v>506</v>
      </c>
      <c r="AY31" s="313" t="s">
        <v>507</v>
      </c>
      <c r="AZ31" s="313" t="s">
        <v>508</v>
      </c>
      <c r="BA31" s="313" t="s">
        <v>509</v>
      </c>
      <c r="BB31" s="313" t="s">
        <v>510</v>
      </c>
      <c r="BC31" s="313" t="s">
        <v>511</v>
      </c>
      <c r="BD31" s="313" t="s">
        <v>512</v>
      </c>
      <c r="BE31" s="313" t="s">
        <v>513</v>
      </c>
      <c r="BF31" s="313" t="s">
        <v>514</v>
      </c>
      <c r="BG31" s="313" t="s">
        <v>515</v>
      </c>
      <c r="BH31" s="313" t="str">
        <f t="shared" ref="BH31:BM31" si="5">BH7</f>
        <v>2Q24</v>
      </c>
      <c r="BI31" s="313" t="str">
        <f t="shared" si="5"/>
        <v>3Q24</v>
      </c>
      <c r="BJ31" s="313" t="str">
        <f t="shared" si="5"/>
        <v>4Q24</v>
      </c>
      <c r="BK31" s="313" t="str">
        <f t="shared" si="5"/>
        <v>1Q25</v>
      </c>
      <c r="BL31" s="313" t="str">
        <f t="shared" si="5"/>
        <v>2Q25</v>
      </c>
      <c r="BM31" s="313" t="str">
        <f t="shared" si="5"/>
        <v>3Q25</v>
      </c>
      <c r="BN31" s="313" t="str">
        <f t="shared" ref="BN31:BP31" si="6">BN7</f>
        <v>4Q25</v>
      </c>
      <c r="BO31" s="313" t="str">
        <f t="shared" si="6"/>
        <v>1Q26</v>
      </c>
      <c r="BP31" s="313" t="str">
        <f t="shared" si="6"/>
        <v>2Q26</v>
      </c>
      <c r="BR31" s="24"/>
      <c r="BV31" s="4"/>
    </row>
    <row r="32" spans="1:85" s="17" customFormat="1" ht="15" customHeight="1" x14ac:dyDescent="0.2">
      <c r="A32" s="324" t="s">
        <v>449</v>
      </c>
      <c r="B32" s="17" t="s">
        <v>454</v>
      </c>
      <c r="C32" s="86"/>
      <c r="D32" s="86"/>
      <c r="E32" s="86"/>
      <c r="F32" s="86"/>
      <c r="G32" s="86"/>
      <c r="H32" s="86"/>
      <c r="AM32" s="355">
        <v>0.12480456173955634</v>
      </c>
      <c r="AN32" s="355">
        <v>0.12632926195430039</v>
      </c>
      <c r="AO32" s="355">
        <v>2.0955039314024093E-2</v>
      </c>
      <c r="AP32" s="355">
        <v>9.9284892715767681E-2</v>
      </c>
      <c r="AQ32" s="355">
        <v>-9.8791524714302525E-2</v>
      </c>
      <c r="AR32" s="355">
        <v>-0.59840638003261426</v>
      </c>
      <c r="AS32" s="355">
        <v>-0.43161428317929296</v>
      </c>
      <c r="AT32" s="355">
        <v>-0.15086438124343249</v>
      </c>
      <c r="AU32" s="355">
        <v>-0.23290258514269213</v>
      </c>
      <c r="AV32" s="355">
        <v>1.0811033278072237</v>
      </c>
      <c r="AW32" s="355">
        <v>0.43017977137114194</v>
      </c>
      <c r="AX32" s="355">
        <v>0.36142850090728551</v>
      </c>
      <c r="AY32" s="355">
        <v>0.66367558839833118</v>
      </c>
      <c r="AZ32" s="355">
        <v>0.41332755794616638</v>
      </c>
      <c r="BA32" s="356">
        <v>9.2742632216706422E-2</v>
      </c>
      <c r="BB32" s="356">
        <v>-1.1860477143239234E-2</v>
      </c>
      <c r="BC32" s="356">
        <v>2.7349229622704252E-2</v>
      </c>
      <c r="BD32" s="355">
        <v>-1.2136877140305202E-3</v>
      </c>
      <c r="BE32" s="355">
        <v>-5.7682096526703086E-2</v>
      </c>
      <c r="BF32" s="355">
        <v>-3.5756407851768035E-3</v>
      </c>
      <c r="BG32" s="355">
        <v>1.3855258209913845E-2</v>
      </c>
      <c r="BH32" s="355">
        <v>-5.9327578188584251E-2</v>
      </c>
      <c r="BI32" s="355">
        <v>-1.5035354081474828E-2</v>
      </c>
      <c r="BJ32" s="355">
        <v>2.8570068757318712E-2</v>
      </c>
      <c r="BK32" s="355">
        <v>-8.8293340565086642E-2</v>
      </c>
      <c r="BL32" s="355">
        <v>-2.2045564388006533E-2</v>
      </c>
      <c r="BM32" s="355">
        <v>-3.518855531634546E-2</v>
      </c>
      <c r="BN32" s="355">
        <v>1.6426213966673764E-3</v>
      </c>
      <c r="BO32" s="355">
        <v>1.7999999999999999E-2</v>
      </c>
      <c r="BP32" s="355">
        <v>-1.8273409014893049E-2</v>
      </c>
      <c r="BR32" s="86"/>
    </row>
    <row r="33" spans="1:82" s="17" customFormat="1" ht="15" customHeight="1" x14ac:dyDescent="0.2">
      <c r="A33" s="324" t="s">
        <v>450</v>
      </c>
      <c r="B33" s="77" t="s">
        <v>455</v>
      </c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355">
        <v>7.276126302229291E-2</v>
      </c>
      <c r="AN33" s="355">
        <v>6.7046363978985557E-2</v>
      </c>
      <c r="AO33" s="355">
        <v>0.10463949127102334</v>
      </c>
      <c r="AP33" s="355">
        <v>0.12531649677357182</v>
      </c>
      <c r="AQ33" s="355">
        <v>-0.10320989580561779</v>
      </c>
      <c r="AR33" s="355">
        <v>-0.80175822985950862</v>
      </c>
      <c r="AS33" s="355">
        <v>-0.50376967752354174</v>
      </c>
      <c r="AT33" s="355">
        <v>-0.17401184896769395</v>
      </c>
      <c r="AU33" s="355">
        <v>-0.35976682283447914</v>
      </c>
      <c r="AV33" s="355">
        <v>4.1522496242093769</v>
      </c>
      <c r="AW33" s="355">
        <v>0.66216451881153815</v>
      </c>
      <c r="AX33" s="355">
        <v>0.42298883159815448</v>
      </c>
      <c r="AY33" s="355">
        <v>1.1585526529639183</v>
      </c>
      <c r="AZ33" s="355">
        <v>0.63400328263575467</v>
      </c>
      <c r="BA33" s="356">
        <v>0.21300706303907324</v>
      </c>
      <c r="BB33" s="356">
        <v>9.9960920041776369E-2</v>
      </c>
      <c r="BC33" s="356">
        <v>0.18460937220655382</v>
      </c>
      <c r="BD33" s="355">
        <v>0.10365686422927589</v>
      </c>
      <c r="BE33" s="355">
        <v>0.137282504537384</v>
      </c>
      <c r="BF33" s="355">
        <v>0.17870985840735187</v>
      </c>
      <c r="BG33" s="355">
        <v>0.13519914816239398</v>
      </c>
      <c r="BH33" s="355">
        <v>-5.0722084246756061E-2</v>
      </c>
      <c r="BI33" s="355">
        <v>7.8516875001518605E-2</v>
      </c>
      <c r="BJ33" s="355">
        <v>0.10092824414880974</v>
      </c>
      <c r="BK33" s="355">
        <v>7.8040130148536058E-2</v>
      </c>
      <c r="BL33" s="355">
        <v>0.17166066469127839</v>
      </c>
      <c r="BM33" s="355">
        <v>-8.1661385731113256E-4</v>
      </c>
      <c r="BN33" s="355">
        <v>3.1272380523931886E-2</v>
      </c>
      <c r="BO33" s="355">
        <v>3.6999999999999998E-2</v>
      </c>
      <c r="BP33" s="355">
        <v>5.0033390641214259E-2</v>
      </c>
      <c r="BR33" s="133"/>
      <c r="BS33" s="133"/>
      <c r="BT33" s="133"/>
      <c r="BU33" s="134"/>
      <c r="BV33" s="134"/>
      <c r="BW33" s="134"/>
      <c r="BX33" s="134"/>
      <c r="BY33" s="134"/>
      <c r="BZ33" s="134"/>
      <c r="CA33" s="134"/>
      <c r="CB33" s="134"/>
      <c r="CC33" s="134"/>
      <c r="CD33" s="134"/>
    </row>
    <row r="34" spans="1:82" s="17" customFormat="1" ht="15" customHeight="1" x14ac:dyDescent="0.2">
      <c r="A34" s="324" t="s">
        <v>451</v>
      </c>
      <c r="B34" s="135" t="s">
        <v>456</v>
      </c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355">
        <v>-0.13882643582482801</v>
      </c>
      <c r="AN34" s="355">
        <v>-4.7494403714737121E-2</v>
      </c>
      <c r="AO34" s="355">
        <v>-5.997696988009249E-2</v>
      </c>
      <c r="AP34" s="355">
        <v>-6.2798336771823338E-2</v>
      </c>
      <c r="AQ34" s="355">
        <v>-0.24025066114278038</v>
      </c>
      <c r="AR34" s="355">
        <v>-0.70169662370512542</v>
      </c>
      <c r="AS34" s="355">
        <v>-0.33482165604879677</v>
      </c>
      <c r="AT34" s="355">
        <v>-0.12596538534353818</v>
      </c>
      <c r="AU34" s="355">
        <v>-0.30501488124188036</v>
      </c>
      <c r="AV34" s="355">
        <v>1.4736106807917131</v>
      </c>
      <c r="AW34" s="355">
        <v>0.15808196886423453</v>
      </c>
      <c r="AX34" s="355">
        <v>8.5172361991977974E-2</v>
      </c>
      <c r="AY34" s="355">
        <v>0.42713615851021203</v>
      </c>
      <c r="AZ34" s="355">
        <v>7.57983915335394E-2</v>
      </c>
      <c r="BA34" s="356">
        <v>-9.8920916325880071E-2</v>
      </c>
      <c r="BB34" s="356">
        <v>-0.11193559037707146</v>
      </c>
      <c r="BC34" s="356">
        <v>-1.9258105290212546E-2</v>
      </c>
      <c r="BD34" s="355">
        <v>-6.9995945779241842E-2</v>
      </c>
      <c r="BE34" s="355">
        <v>-8.4884026297148418E-2</v>
      </c>
      <c r="BF34" s="355">
        <v>-2.571146418838155E-2</v>
      </c>
      <c r="BG34" s="355">
        <v>-4.6159682838346039E-2</v>
      </c>
      <c r="BH34" s="355">
        <v>-4.0489644942409697E-3</v>
      </c>
      <c r="BI34" s="355">
        <v>0.10249842941615772</v>
      </c>
      <c r="BJ34" s="355">
        <v>7.7593946858477869E-2</v>
      </c>
      <c r="BK34" s="355">
        <v>3.4273318632274119E-2</v>
      </c>
      <c r="BL34" s="355">
        <v>-3.2062738478648045E-2</v>
      </c>
      <c r="BM34" s="355">
        <v>-0.10459661995668335</v>
      </c>
      <c r="BN34" s="355">
        <v>-0.10664187602409647</v>
      </c>
      <c r="BO34" s="355">
        <v>-0.122</v>
      </c>
      <c r="BP34" s="355">
        <v>-0.22189381085863347</v>
      </c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</row>
    <row r="35" spans="1:82" s="17" customFormat="1" ht="15" customHeight="1" x14ac:dyDescent="0.2">
      <c r="A35" s="324" t="s">
        <v>452</v>
      </c>
      <c r="B35" s="135" t="s">
        <v>457</v>
      </c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355">
        <v>-8.5346680206381142E-2</v>
      </c>
      <c r="AN35" s="355">
        <v>0.16760543087405733</v>
      </c>
      <c r="AO35" s="355">
        <v>-3.5892484045542572E-2</v>
      </c>
      <c r="AP35" s="355">
        <v>-3.5487965664049326E-2</v>
      </c>
      <c r="AQ35" s="355">
        <v>-0.14628725719843216</v>
      </c>
      <c r="AR35" s="355">
        <v>-0.7696034805828833</v>
      </c>
      <c r="AS35" s="355">
        <v>-0.49418646154984724</v>
      </c>
      <c r="AT35" s="355">
        <v>-0.21985447887860521</v>
      </c>
      <c r="AU35" s="355">
        <v>-0.3723178650680502</v>
      </c>
      <c r="AV35" s="355">
        <v>2.1923738946974134</v>
      </c>
      <c r="AW35" s="355">
        <v>0.29128177283743706</v>
      </c>
      <c r="AX35" s="355">
        <v>0.16382821383497048</v>
      </c>
      <c r="AY35" s="355">
        <v>0.73313236654829539</v>
      </c>
      <c r="AZ35" s="355">
        <v>0.46772130114881683</v>
      </c>
      <c r="BA35" s="356">
        <v>0.2090839601772041</v>
      </c>
      <c r="BB35" s="356">
        <v>8.4671873621231741E-2</v>
      </c>
      <c r="BC35" s="356">
        <v>3.1017880386681629E-2</v>
      </c>
      <c r="BD35" s="355">
        <v>-7.4923644224199948E-2</v>
      </c>
      <c r="BE35" s="355">
        <v>-3.4367842715586905E-3</v>
      </c>
      <c r="BF35" s="355">
        <v>-3.2998909653729536E-2</v>
      </c>
      <c r="BG35" s="355">
        <v>4.7493370696863879E-2</v>
      </c>
      <c r="BH35" s="355">
        <v>-3.9779659933003697E-2</v>
      </c>
      <c r="BI35" s="355">
        <v>6.7365621939799558E-2</v>
      </c>
      <c r="BJ35" s="355">
        <v>5.4794605638918803E-2</v>
      </c>
      <c r="BK35" s="355">
        <v>2.5535729409947194E-2</v>
      </c>
      <c r="BL35" s="355">
        <v>0.26053075022727246</v>
      </c>
      <c r="BM35" s="355">
        <v>1.8741734275769639E-2</v>
      </c>
      <c r="BN35" s="355">
        <v>4.9636517251399725E-2</v>
      </c>
      <c r="BO35" s="355">
        <v>0.125</v>
      </c>
      <c r="BP35" s="355">
        <v>0.10746563624171057</v>
      </c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</row>
    <row r="36" spans="1:82" s="17" customFormat="1" ht="15" customHeight="1" x14ac:dyDescent="0.2">
      <c r="A36" s="324" t="s">
        <v>453</v>
      </c>
      <c r="B36" s="326" t="s">
        <v>458</v>
      </c>
      <c r="C36" s="328"/>
      <c r="D36" s="328"/>
      <c r="E36" s="328"/>
      <c r="F36" s="328"/>
      <c r="G36" s="328"/>
      <c r="H36" s="328"/>
      <c r="I36" s="328"/>
      <c r="J36" s="328"/>
      <c r="K36" s="328"/>
      <c r="L36" s="328"/>
      <c r="M36" s="328"/>
      <c r="N36" s="328"/>
      <c r="O36" s="328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357">
        <v>2.5778448697888479E-6</v>
      </c>
      <c r="AN36" s="357">
        <v>0.13004610583797493</v>
      </c>
      <c r="AO36" s="357">
        <v>6.6540281790517408E-2</v>
      </c>
      <c r="AP36" s="357">
        <v>7.9059563849337433E-3</v>
      </c>
      <c r="AQ36" s="357">
        <v>-3.5563634767837526E-2</v>
      </c>
      <c r="AR36" s="357">
        <v>-0.10244061173292718</v>
      </c>
      <c r="AS36" s="357">
        <v>-0.16925012704005538</v>
      </c>
      <c r="AT36" s="357">
        <v>-0.2075626551303188</v>
      </c>
      <c r="AU36" s="357">
        <v>-0.25889747351704928</v>
      </c>
      <c r="AV36" s="357">
        <v>0.18708473505772205</v>
      </c>
      <c r="AW36" s="357">
        <v>5.0944935269026104E-3</v>
      </c>
      <c r="AX36" s="357">
        <v>0.30772378872475858</v>
      </c>
      <c r="AY36" s="357">
        <v>0.2916822528771883</v>
      </c>
      <c r="AZ36" s="357">
        <v>0.38636919074204812</v>
      </c>
      <c r="BA36" s="358">
        <v>0.53087319901432228</v>
      </c>
      <c r="BB36" s="358">
        <v>0.11101512236174549</v>
      </c>
      <c r="BC36" s="358">
        <v>0.15252711269976338</v>
      </c>
      <c r="BD36" s="357">
        <v>9.8493826447079602E-2</v>
      </c>
      <c r="BE36" s="357">
        <v>0.12284021250724875</v>
      </c>
      <c r="BF36" s="357">
        <v>7.4171429162478875E-2</v>
      </c>
      <c r="BG36" s="357">
        <v>0.11572688061356651</v>
      </c>
      <c r="BH36" s="357">
        <v>2.1348977007515924E-3</v>
      </c>
      <c r="BI36" s="357">
        <v>3.2287946495339837E-2</v>
      </c>
      <c r="BJ36" s="357">
        <v>0.1181193284979758</v>
      </c>
      <c r="BK36" s="357">
        <v>2.8897415233301693E-2</v>
      </c>
      <c r="BL36" s="357">
        <v>8.5733296803462533E-2</v>
      </c>
      <c r="BM36" s="357">
        <v>6.8445480540713088E-3</v>
      </c>
      <c r="BN36" s="357">
        <v>4.7549977191114756E-3</v>
      </c>
      <c r="BO36" s="357">
        <v>4.2000000000000003E-2</v>
      </c>
      <c r="BP36" s="357">
        <v>0.23016248860782706</v>
      </c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</row>
    <row r="37" spans="1:82" s="17" customFormat="1" ht="15" customHeight="1" x14ac:dyDescent="0.2">
      <c r="A37" s="331" t="s">
        <v>9</v>
      </c>
      <c r="B37" s="135" t="s">
        <v>9</v>
      </c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359">
        <v>2.8108013311420876E-3</v>
      </c>
      <c r="AN37" s="359">
        <v>7.535940189495216E-2</v>
      </c>
      <c r="AO37" s="359">
        <v>5.3150593237232924E-2</v>
      </c>
      <c r="AP37" s="359">
        <v>4.0930629200936375E-2</v>
      </c>
      <c r="AQ37" s="359">
        <v>-0.10689993906236084</v>
      </c>
      <c r="AR37" s="359">
        <v>-0.58566630819912557</v>
      </c>
      <c r="AS37" s="359">
        <v>-0.39344695450231781</v>
      </c>
      <c r="AT37" s="359">
        <v>-0.18262560113843118</v>
      </c>
      <c r="AU37" s="359">
        <v>-0.30838039505692327</v>
      </c>
      <c r="AV37" s="359">
        <v>1.1697822651418424</v>
      </c>
      <c r="AW37" s="359">
        <v>0.27995810318113423</v>
      </c>
      <c r="AX37" s="359">
        <v>0.31580483723488695</v>
      </c>
      <c r="AY37" s="359">
        <v>0.64509502792998474</v>
      </c>
      <c r="AZ37" s="359">
        <v>0.47931208564038874</v>
      </c>
      <c r="BA37" s="360">
        <v>0.23874598890455423</v>
      </c>
      <c r="BB37" s="360">
        <v>7.3148060839539175E-2</v>
      </c>
      <c r="BC37" s="360">
        <v>0.12234747643279831</v>
      </c>
      <c r="BD37" s="359">
        <v>6.2175672693284501E-2</v>
      </c>
      <c r="BE37" s="359">
        <v>8.2205154599891195E-2</v>
      </c>
      <c r="BF37" s="359">
        <v>9.2962177927252698E-2</v>
      </c>
      <c r="BG37" s="359">
        <v>9.555663724664587E-2</v>
      </c>
      <c r="BH37" s="359">
        <v>-3.3647950619783873E-2</v>
      </c>
      <c r="BI37" s="359">
        <v>5.8700627020127571E-2</v>
      </c>
      <c r="BJ37" s="359">
        <v>9.355706976046041E-2</v>
      </c>
      <c r="BK37" s="359">
        <v>4.19130073934606E-2</v>
      </c>
      <c r="BL37" s="359">
        <v>0.13051731516231224</v>
      </c>
      <c r="BM37" s="359">
        <v>-6.2774102313212232E-3</v>
      </c>
      <c r="BN37" s="359">
        <v>1.7060623072445713E-2</v>
      </c>
      <c r="BO37" s="359">
        <v>3.2000000000000001E-2</v>
      </c>
      <c r="BP37" s="359">
        <v>5.0773362153756496E-2</v>
      </c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</row>
    <row r="38" spans="1:82" s="17" customFormat="1" ht="15" customHeight="1" x14ac:dyDescent="0.2">
      <c r="A38" s="324" t="s">
        <v>520</v>
      </c>
      <c r="B38" s="135" t="s">
        <v>519</v>
      </c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322"/>
      <c r="AN38" s="322"/>
      <c r="AO38" s="322"/>
      <c r="AP38" s="322"/>
      <c r="AQ38" s="322"/>
      <c r="AR38" s="322"/>
      <c r="AS38" s="322"/>
      <c r="AT38" s="322"/>
      <c r="AU38" s="322"/>
      <c r="AV38" s="322"/>
      <c r="AW38" s="322"/>
      <c r="AX38" s="322"/>
      <c r="AY38" s="322"/>
      <c r="AZ38" s="322"/>
      <c r="BA38" s="327"/>
      <c r="BB38" s="327"/>
      <c r="BC38" s="327"/>
      <c r="BD38" s="322"/>
      <c r="BE38" s="322"/>
      <c r="BF38" s="322"/>
      <c r="BG38" s="322"/>
      <c r="BH38" s="322"/>
      <c r="BI38" s="322"/>
      <c r="BJ38" s="322"/>
      <c r="BK38" s="322"/>
      <c r="BL38" s="322"/>
      <c r="BM38" s="322"/>
      <c r="BN38" s="322"/>
      <c r="BO38" s="322"/>
      <c r="BP38" s="322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</row>
    <row r="39" spans="1:82" ht="15" customHeight="1" x14ac:dyDescent="0.2">
      <c r="A39" s="325"/>
      <c r="B39" s="70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2"/>
      <c r="AN39" s="323"/>
      <c r="AO39" s="323"/>
      <c r="AP39" s="323"/>
      <c r="AQ39" s="323"/>
      <c r="AR39" s="323"/>
      <c r="AS39" s="323"/>
      <c r="AT39" s="323"/>
      <c r="AU39" s="323"/>
      <c r="AV39" s="323"/>
      <c r="AW39" s="323"/>
      <c r="AX39" s="323"/>
      <c r="AY39" s="323"/>
      <c r="AZ39" s="323"/>
      <c r="BA39" s="2"/>
      <c r="BB39" s="2"/>
      <c r="BC39" s="2"/>
      <c r="BD39" s="323"/>
      <c r="BE39" s="323"/>
      <c r="BF39" s="323"/>
      <c r="BG39" s="323"/>
      <c r="BH39" s="323"/>
      <c r="BI39" s="323"/>
      <c r="BJ39" s="323"/>
      <c r="BK39" s="323"/>
      <c r="BL39" s="323"/>
      <c r="BM39" s="323"/>
      <c r="BN39" s="323"/>
      <c r="BO39" s="323"/>
      <c r="BP39" s="323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</row>
    <row r="40" spans="1:82" ht="15" customHeight="1" x14ac:dyDescent="0.2">
      <c r="A40" s="316" t="s">
        <v>516</v>
      </c>
      <c r="B40" s="407" t="s">
        <v>523</v>
      </c>
      <c r="C40" s="313" t="s">
        <v>459</v>
      </c>
      <c r="D40" s="313" t="s">
        <v>460</v>
      </c>
      <c r="E40" s="313" t="s">
        <v>461</v>
      </c>
      <c r="F40" s="313" t="s">
        <v>462</v>
      </c>
      <c r="G40" s="313" t="s">
        <v>463</v>
      </c>
      <c r="H40" s="313" t="s">
        <v>464</v>
      </c>
      <c r="I40" s="313" t="s">
        <v>465</v>
      </c>
      <c r="J40" s="313" t="s">
        <v>466</v>
      </c>
      <c r="K40" s="313" t="s">
        <v>467</v>
      </c>
      <c r="L40" s="313" t="s">
        <v>468</v>
      </c>
      <c r="M40" s="313" t="s">
        <v>469</v>
      </c>
      <c r="N40" s="313" t="s">
        <v>470</v>
      </c>
      <c r="O40" s="313" t="s">
        <v>471</v>
      </c>
      <c r="P40" s="313" t="s">
        <v>472</v>
      </c>
      <c r="Q40" s="313" t="s">
        <v>473</v>
      </c>
      <c r="R40" s="313" t="s">
        <v>474</v>
      </c>
      <c r="S40" s="313" t="s">
        <v>475</v>
      </c>
      <c r="T40" s="313" t="s">
        <v>476</v>
      </c>
      <c r="U40" s="313" t="s">
        <v>477</v>
      </c>
      <c r="V40" s="313" t="s">
        <v>478</v>
      </c>
      <c r="W40" s="313" t="s">
        <v>479</v>
      </c>
      <c r="X40" s="313" t="s">
        <v>480</v>
      </c>
      <c r="Y40" s="313" t="s">
        <v>481</v>
      </c>
      <c r="Z40" s="313" t="s">
        <v>482</v>
      </c>
      <c r="AA40" s="313" t="s">
        <v>483</v>
      </c>
      <c r="AB40" s="313" t="s">
        <v>484</v>
      </c>
      <c r="AC40" s="313" t="s">
        <v>485</v>
      </c>
      <c r="AD40" s="313" t="s">
        <v>486</v>
      </c>
      <c r="AE40" s="313" t="s">
        <v>487</v>
      </c>
      <c r="AF40" s="313" t="s">
        <v>488</v>
      </c>
      <c r="AG40" s="313" t="s">
        <v>489</v>
      </c>
      <c r="AH40" s="313" t="s">
        <v>490</v>
      </c>
      <c r="AI40" s="313" t="s">
        <v>491</v>
      </c>
      <c r="AJ40" s="313" t="s">
        <v>492</v>
      </c>
      <c r="AK40" s="313" t="s">
        <v>493</v>
      </c>
      <c r="AL40" s="313" t="s">
        <v>494</v>
      </c>
      <c r="AM40" s="313" t="s">
        <v>495</v>
      </c>
      <c r="AN40" s="313" t="s">
        <v>496</v>
      </c>
      <c r="AO40" s="313" t="s">
        <v>497</v>
      </c>
      <c r="AP40" s="313" t="s">
        <v>498</v>
      </c>
      <c r="AQ40" s="313" t="s">
        <v>499</v>
      </c>
      <c r="AR40" s="313" t="s">
        <v>500</v>
      </c>
      <c r="AS40" s="313" t="s">
        <v>501</v>
      </c>
      <c r="AT40" s="313" t="s">
        <v>502</v>
      </c>
      <c r="AU40" s="313" t="s">
        <v>503</v>
      </c>
      <c r="AV40" s="313" t="s">
        <v>504</v>
      </c>
      <c r="AW40" s="313" t="s">
        <v>505</v>
      </c>
      <c r="AX40" s="313" t="s">
        <v>506</v>
      </c>
      <c r="AY40" s="313" t="s">
        <v>507</v>
      </c>
      <c r="AZ40" s="313" t="s">
        <v>508</v>
      </c>
      <c r="BA40" s="313" t="s">
        <v>509</v>
      </c>
      <c r="BB40" s="313" t="s">
        <v>510</v>
      </c>
      <c r="BC40" s="313" t="s">
        <v>511</v>
      </c>
      <c r="BD40" s="313" t="s">
        <v>512</v>
      </c>
      <c r="BE40" s="313" t="s">
        <v>513</v>
      </c>
      <c r="BF40" s="313" t="s">
        <v>514</v>
      </c>
      <c r="BG40" s="313" t="s">
        <v>515</v>
      </c>
      <c r="BH40" s="313" t="str">
        <f t="shared" ref="BH40:BM40" si="7">BH31</f>
        <v>2Q24</v>
      </c>
      <c r="BI40" s="313" t="str">
        <f t="shared" si="7"/>
        <v>3Q24</v>
      </c>
      <c r="BJ40" s="313" t="str">
        <f t="shared" si="7"/>
        <v>4Q24</v>
      </c>
      <c r="BK40" s="313" t="str">
        <f t="shared" si="7"/>
        <v>1Q25</v>
      </c>
      <c r="BL40" s="313" t="str">
        <f t="shared" si="7"/>
        <v>2Q25</v>
      </c>
      <c r="BM40" s="313" t="str">
        <f t="shared" si="7"/>
        <v>3Q25</v>
      </c>
      <c r="BN40" s="313" t="str">
        <f t="shared" ref="BN40:BO40" si="8">BN31</f>
        <v>4Q25</v>
      </c>
      <c r="BO40" s="313" t="str">
        <f t="shared" si="8"/>
        <v>1Q26</v>
      </c>
      <c r="BP40" s="313" t="str">
        <f t="shared" ref="BP40" si="9">BP31</f>
        <v>2Q26</v>
      </c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</row>
    <row r="41" spans="1:82" ht="15" customHeight="1" x14ac:dyDescent="0.2">
      <c r="A41" s="324" t="s">
        <v>449</v>
      </c>
      <c r="B41" s="17" t="s">
        <v>454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355">
        <v>1.0056411477910698E-2</v>
      </c>
      <c r="AN41" s="355">
        <v>0.1211345965166255</v>
      </c>
      <c r="AO41" s="355">
        <v>2.7603846349297356E-2</v>
      </c>
      <c r="AP41" s="355">
        <v>3.1510899888025357E-2</v>
      </c>
      <c r="AQ41" s="355">
        <v>-0.16675303780128359</v>
      </c>
      <c r="AR41" s="355">
        <v>-0.77392334200744628</v>
      </c>
      <c r="AS41" s="355">
        <v>-0.57455486494131569</v>
      </c>
      <c r="AT41" s="355">
        <v>-0.27923097582191569</v>
      </c>
      <c r="AU41" s="355">
        <v>-0.37402762160867031</v>
      </c>
      <c r="AV41" s="355">
        <v>2.1729594792054776</v>
      </c>
      <c r="AW41" s="355">
        <v>0.29814491180482272</v>
      </c>
      <c r="AX41" s="355">
        <v>0.43477123687272212</v>
      </c>
      <c r="AY41" s="355">
        <v>0.89941171671003883</v>
      </c>
      <c r="AZ41" s="355">
        <v>0.82748861877007585</v>
      </c>
      <c r="BA41" s="356">
        <v>0.28083458983835752</v>
      </c>
      <c r="BB41" s="356">
        <v>0.14012836610838919</v>
      </c>
      <c r="BC41" s="356">
        <v>0.21591870099151467</v>
      </c>
      <c r="BD41" s="355">
        <v>0.1002721199217016</v>
      </c>
      <c r="BE41" s="355">
        <v>0.10836845541479856</v>
      </c>
      <c r="BF41" s="355">
        <v>0.12345751193491217</v>
      </c>
      <c r="BG41" s="355">
        <v>0.12557294085610726</v>
      </c>
      <c r="BH41" s="355">
        <v>1.0050267992713247E-2</v>
      </c>
      <c r="BI41" s="361">
        <v>3.5289591563682166E-2</v>
      </c>
      <c r="BJ41" s="361">
        <v>6.7944827449478273E-2</v>
      </c>
      <c r="BK41" s="361">
        <v>-1.2797686076236214E-2</v>
      </c>
      <c r="BL41" s="361">
        <v>0.12384245972635433</v>
      </c>
      <c r="BM41" s="361">
        <v>5.192434437021598E-2</v>
      </c>
      <c r="BN41" s="361">
        <v>9.8974043217336938E-3</v>
      </c>
      <c r="BO41" s="361">
        <v>5.3999999999999999E-2</v>
      </c>
      <c r="BP41" s="361">
        <v>4.2828500745815123E-3</v>
      </c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</row>
    <row r="42" spans="1:82" s="17" customFormat="1" ht="15" customHeight="1" x14ac:dyDescent="0.2">
      <c r="A42" s="324" t="s">
        <v>450</v>
      </c>
      <c r="B42" s="77" t="s">
        <v>455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355">
        <v>4.2090107381838715E-2</v>
      </c>
      <c r="AN42" s="355">
        <v>6.6278587776915865E-2</v>
      </c>
      <c r="AO42" s="355">
        <v>1.6981053618425834E-2</v>
      </c>
      <c r="AP42" s="355">
        <v>4.2857005739440179E-2</v>
      </c>
      <c r="AQ42" s="355">
        <v>-0.13876202677891469</v>
      </c>
      <c r="AR42" s="355">
        <v>-0.76117614436979042</v>
      </c>
      <c r="AS42" s="355">
        <v>-0.36111764561723947</v>
      </c>
      <c r="AT42" s="355">
        <v>-6.3258684918901964E-2</v>
      </c>
      <c r="AU42" s="355">
        <v>-0.21739556698937312</v>
      </c>
      <c r="AV42" s="355">
        <v>3.3906202231178835</v>
      </c>
      <c r="AW42" s="355">
        <v>0.61866305696357093</v>
      </c>
      <c r="AX42" s="355">
        <v>0.3478175946760429</v>
      </c>
      <c r="AY42" s="355">
        <v>0.92680318984985877</v>
      </c>
      <c r="AZ42" s="355">
        <v>0.55098955038116304</v>
      </c>
      <c r="BA42" s="356">
        <v>0.19764308412560672</v>
      </c>
      <c r="BB42" s="356">
        <v>5.7196828027806124E-2</v>
      </c>
      <c r="BC42" s="356">
        <v>0.1137558688919047</v>
      </c>
      <c r="BD42" s="355">
        <v>3.9364559190544046E-2</v>
      </c>
      <c r="BE42" s="355">
        <v>4.1498238783645114E-2</v>
      </c>
      <c r="BF42" s="355">
        <v>8.9160831780901395E-2</v>
      </c>
      <c r="BG42" s="355">
        <v>4.2977167132167038E-2</v>
      </c>
      <c r="BH42" s="355">
        <v>2.9706633214438893E-2</v>
      </c>
      <c r="BI42" s="361">
        <v>8.7289372976670165E-2</v>
      </c>
      <c r="BJ42" s="361">
        <v>9.3176807891202529E-2</v>
      </c>
      <c r="BK42" s="361">
        <v>9.7322765509304965E-2</v>
      </c>
      <c r="BL42" s="361">
        <v>0.14065499639669432</v>
      </c>
      <c r="BM42" s="361">
        <v>9.5329756630860185E-2</v>
      </c>
      <c r="BN42" s="361">
        <v>6.6628419944612549E-2</v>
      </c>
      <c r="BO42" s="361">
        <v>5.6000000000000001E-2</v>
      </c>
      <c r="BP42" s="361">
        <v>8.2181569599049098E-3</v>
      </c>
      <c r="BR42" s="16"/>
      <c r="BS42" s="16"/>
      <c r="BT42" s="16"/>
      <c r="BU42" s="10"/>
      <c r="BV42" s="10"/>
      <c r="BW42" s="10"/>
      <c r="BX42" s="10"/>
      <c r="BY42" s="10"/>
      <c r="BZ42" s="10"/>
      <c r="CA42" s="10"/>
      <c r="CB42" s="10"/>
      <c r="CC42" s="10"/>
      <c r="CD42" s="10"/>
    </row>
    <row r="43" spans="1:82" s="17" customFormat="1" ht="15" customHeight="1" x14ac:dyDescent="0.2">
      <c r="A43" s="324" t="s">
        <v>451</v>
      </c>
      <c r="B43" s="135" t="s">
        <v>456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355">
        <v>-8.8327961946166322E-4</v>
      </c>
      <c r="AN43" s="355">
        <v>-5.6796206085915513E-2</v>
      </c>
      <c r="AO43" s="355">
        <v>-2.6044930598791316E-2</v>
      </c>
      <c r="AP43" s="355">
        <v>2.9681973460693012E-2</v>
      </c>
      <c r="AQ43" s="355">
        <v>-0.1612752842309495</v>
      </c>
      <c r="AR43" s="355">
        <v>-0.69843622088322377</v>
      </c>
      <c r="AS43" s="355">
        <v>-0.26433307893496605</v>
      </c>
      <c r="AT43" s="355">
        <v>-8.4776067318692805E-2</v>
      </c>
      <c r="AU43" s="355">
        <v>-0.26650852276878989</v>
      </c>
      <c r="AV43" s="355">
        <v>2.0486634664256491</v>
      </c>
      <c r="AW43" s="355">
        <v>0.15241663040354014</v>
      </c>
      <c r="AX43" s="355">
        <v>4.3582102401475975E-3</v>
      </c>
      <c r="AY43" s="355">
        <v>0.44470347424160472</v>
      </c>
      <c r="AZ43" s="355">
        <v>0.23161016601721496</v>
      </c>
      <c r="BA43" s="356">
        <v>0.11421692688639706</v>
      </c>
      <c r="BB43" s="356">
        <v>0.12388740167671908</v>
      </c>
      <c r="BC43" s="356">
        <v>0.13789798179151003</v>
      </c>
      <c r="BD43" s="355">
        <v>-8.3658385404438151E-3</v>
      </c>
      <c r="BE43" s="355">
        <v>-1.3029978516015395E-2</v>
      </c>
      <c r="BF43" s="355">
        <v>2.3554918511564438E-2</v>
      </c>
      <c r="BG43" s="355">
        <v>-6.9601010205598834E-3</v>
      </c>
      <c r="BH43" s="355">
        <v>8.3390590923093866E-2</v>
      </c>
      <c r="BI43" s="361">
        <v>7.5282241348374912E-2</v>
      </c>
      <c r="BJ43" s="361">
        <v>9.6890975301400672E-2</v>
      </c>
      <c r="BK43" s="361">
        <v>7.6120108161405131E-2</v>
      </c>
      <c r="BL43" s="361">
        <v>4.7771988906583518E-2</v>
      </c>
      <c r="BM43" s="361">
        <v>3.7147329031513854E-2</v>
      </c>
      <c r="BN43" s="361">
        <v>-5.193773958232184E-2</v>
      </c>
      <c r="BO43" s="361">
        <v>-7.9000000000000001E-2</v>
      </c>
      <c r="BP43" s="361">
        <v>-8.2033896274721574E-2</v>
      </c>
      <c r="BR43" s="16"/>
      <c r="BS43" s="16"/>
      <c r="BT43" s="16"/>
      <c r="BU43" s="10"/>
      <c r="BV43" s="10"/>
      <c r="BW43" s="10"/>
      <c r="BX43" s="10"/>
      <c r="BY43" s="10"/>
      <c r="BZ43" s="10"/>
      <c r="CA43" s="10"/>
      <c r="CB43" s="10"/>
      <c r="CC43" s="10"/>
      <c r="CD43" s="10"/>
    </row>
    <row r="44" spans="1:82" s="17" customFormat="1" ht="15" customHeight="1" x14ac:dyDescent="0.2">
      <c r="A44" s="324" t="s">
        <v>452</v>
      </c>
      <c r="B44" s="135" t="s">
        <v>457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355">
        <v>8.4258445821420835E-2</v>
      </c>
      <c r="AN44" s="355">
        <v>0.10034869778588451</v>
      </c>
      <c r="AO44" s="355">
        <v>6.7209924060027237E-2</v>
      </c>
      <c r="AP44" s="355">
        <v>0.12790565040644108</v>
      </c>
      <c r="AQ44" s="355">
        <v>-7.9497520169233615E-2</v>
      </c>
      <c r="AR44" s="355">
        <v>-0.68645577976978345</v>
      </c>
      <c r="AS44" s="355">
        <v>-0.27610475988342986</v>
      </c>
      <c r="AT44" s="355">
        <v>-4.110445701207921E-2</v>
      </c>
      <c r="AU44" s="355">
        <v>-0.15049291089800154</v>
      </c>
      <c r="AV44" s="355">
        <v>2.345566968760096</v>
      </c>
      <c r="AW44" s="355">
        <v>0.40808139936075505</v>
      </c>
      <c r="AX44" s="355">
        <v>0.17544697598498815</v>
      </c>
      <c r="AY44" s="355">
        <v>0.50076860550815017</v>
      </c>
      <c r="AZ44" s="355">
        <v>0.36725692330932946</v>
      </c>
      <c r="BA44" s="356">
        <v>0.17150858323054297</v>
      </c>
      <c r="BB44" s="356">
        <v>0.10595331900774108</v>
      </c>
      <c r="BC44" s="356">
        <v>0.18089003324856878</v>
      </c>
      <c r="BD44" s="355">
        <v>0.10574891592465807</v>
      </c>
      <c r="BE44" s="355">
        <v>7.2001333543595614E-2</v>
      </c>
      <c r="BF44" s="355">
        <v>0.10628511325883516</v>
      </c>
      <c r="BG44" s="355">
        <v>9.4006094016540587E-2</v>
      </c>
      <c r="BH44" s="355">
        <v>0.12779469455603354</v>
      </c>
      <c r="BI44" s="361">
        <v>0.16026089822981948</v>
      </c>
      <c r="BJ44" s="361">
        <v>0.11725280074959188</v>
      </c>
      <c r="BK44" s="361">
        <v>8.2630782272238523E-2</v>
      </c>
      <c r="BL44" s="361">
        <v>0.10715285560118204</v>
      </c>
      <c r="BM44" s="361">
        <v>6.9121476963952322E-2</v>
      </c>
      <c r="BN44" s="361">
        <v>0.14221784081000366</v>
      </c>
      <c r="BO44" s="361">
        <v>9.7000000000000003E-2</v>
      </c>
      <c r="BP44" s="361">
        <v>3.8434230729140983E-2</v>
      </c>
      <c r="BR44" s="16"/>
      <c r="BS44" s="16"/>
      <c r="BT44" s="16"/>
      <c r="BU44" s="10"/>
      <c r="BV44" s="10"/>
      <c r="BW44" s="10"/>
      <c r="BX44" s="10"/>
      <c r="BY44" s="10"/>
      <c r="BZ44" s="10"/>
      <c r="CA44" s="10"/>
      <c r="CB44" s="10"/>
      <c r="CC44" s="10"/>
      <c r="CD44" s="10"/>
    </row>
    <row r="45" spans="1:82" s="17" customFormat="1" ht="15" customHeight="1" x14ac:dyDescent="0.2">
      <c r="A45" s="324" t="s">
        <v>453</v>
      </c>
      <c r="B45" s="326" t="s">
        <v>458</v>
      </c>
      <c r="C45" s="328"/>
      <c r="D45" s="328"/>
      <c r="E45" s="328"/>
      <c r="F45" s="328"/>
      <c r="G45" s="328"/>
      <c r="H45" s="328"/>
      <c r="I45" s="328"/>
      <c r="J45" s="328"/>
      <c r="K45" s="328"/>
      <c r="L45" s="328"/>
      <c r="M45" s="328"/>
      <c r="N45" s="328"/>
      <c r="O45" s="328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357">
        <v>-1.375460045837662E-2</v>
      </c>
      <c r="AN45" s="357">
        <v>6.9507943064383237E-2</v>
      </c>
      <c r="AO45" s="357">
        <v>3.5536178161102105E-2</v>
      </c>
      <c r="AP45" s="357">
        <v>1.6106752242451616E-2</v>
      </c>
      <c r="AQ45" s="357">
        <v>-0.14829347919024094</v>
      </c>
      <c r="AR45" s="357">
        <v>-0.66998509590332067</v>
      </c>
      <c r="AS45" s="357">
        <v>-0.53643013230760583</v>
      </c>
      <c r="AT45" s="357">
        <v>-0.35957372049328817</v>
      </c>
      <c r="AU45" s="357">
        <v>-0.40882993782724697</v>
      </c>
      <c r="AV45" s="357">
        <v>1.1691599133870025</v>
      </c>
      <c r="AW45" s="357">
        <v>6.8423725448852224E-2</v>
      </c>
      <c r="AX45" s="357">
        <v>0.27523790603529763</v>
      </c>
      <c r="AY45" s="357">
        <v>0.54954826212762198</v>
      </c>
      <c r="AZ45" s="357">
        <v>0.63872839600183262</v>
      </c>
      <c r="BA45" s="358">
        <v>-3.0430033998878669E-2</v>
      </c>
      <c r="BB45" s="358">
        <v>0.21441701353683418</v>
      </c>
      <c r="BC45" s="358">
        <v>0.28467731510105976</v>
      </c>
      <c r="BD45" s="357">
        <v>0.16796063347001078</v>
      </c>
      <c r="BE45" s="357">
        <v>0.13830321477386898</v>
      </c>
      <c r="BF45" s="357">
        <v>9.7426908047715477E-2</v>
      </c>
      <c r="BG45" s="357">
        <v>4.5687776911059963E-2</v>
      </c>
      <c r="BH45" s="357">
        <v>0.11076449986850223</v>
      </c>
      <c r="BI45" s="362">
        <v>0.13014046589788064</v>
      </c>
      <c r="BJ45" s="362">
        <v>7.9903712116668135E-2</v>
      </c>
      <c r="BK45" s="362">
        <v>3.6823009538130336E-2</v>
      </c>
      <c r="BL45" s="362">
        <v>1.0798107342959495E-2</v>
      </c>
      <c r="BM45" s="362">
        <v>-7.7619110030953564E-2</v>
      </c>
      <c r="BN45" s="362">
        <v>8.5708006248445656E-2</v>
      </c>
      <c r="BO45" s="362">
        <v>4.1000000000000002E-2</v>
      </c>
      <c r="BP45" s="362">
        <v>4.694846122725016E-2</v>
      </c>
      <c r="BR45" s="16"/>
      <c r="BS45" s="16"/>
      <c r="BT45" s="16"/>
      <c r="BU45" s="10"/>
      <c r="BV45" s="10"/>
      <c r="BW45" s="10"/>
      <c r="BX45" s="10"/>
      <c r="BY45" s="10"/>
      <c r="BZ45" s="10"/>
      <c r="CA45" s="10"/>
      <c r="CB45" s="10"/>
      <c r="CC45" s="10"/>
      <c r="CD45" s="10"/>
    </row>
    <row r="46" spans="1:82" s="17" customFormat="1" ht="15" customHeight="1" x14ac:dyDescent="0.2">
      <c r="A46" s="331" t="s">
        <v>9</v>
      </c>
      <c r="B46" s="2" t="s">
        <v>9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359">
        <v>3.6633166581716115E-2</v>
      </c>
      <c r="AN46" s="359">
        <v>6.7746202398527799E-2</v>
      </c>
      <c r="AO46" s="359">
        <v>2.5938375855724338E-2</v>
      </c>
      <c r="AP46" s="359">
        <v>6.0028703090611701E-2</v>
      </c>
      <c r="AQ46" s="359">
        <v>-0.13340126690518017</v>
      </c>
      <c r="AR46" s="359">
        <v>-0.73492599399080283</v>
      </c>
      <c r="AS46" s="359">
        <v>-0.3714853235851977</v>
      </c>
      <c r="AT46" s="359">
        <v>-0.10470579709444927</v>
      </c>
      <c r="AU46" s="359">
        <v>-0.24362331067870158</v>
      </c>
      <c r="AV46" s="359">
        <v>2.6788343816396711</v>
      </c>
      <c r="AW46" s="359">
        <v>0.42886173686322793</v>
      </c>
      <c r="AX46" s="359">
        <v>0.26720949125519677</v>
      </c>
      <c r="AY46" s="359">
        <v>0.72336687257493537</v>
      </c>
      <c r="AZ46" s="359">
        <v>0.50594663168136145</v>
      </c>
      <c r="BA46" s="360">
        <v>0.18638101475084645</v>
      </c>
      <c r="BB46" s="360">
        <v>9.2811534556404451E-2</v>
      </c>
      <c r="BC46" s="360">
        <v>0.15699218175310792</v>
      </c>
      <c r="BD46" s="359">
        <v>6.6048854965238712E-2</v>
      </c>
      <c r="BE46" s="359">
        <v>5.9186303211925528E-2</v>
      </c>
      <c r="BF46" s="359">
        <v>9.4064818989469723E-2</v>
      </c>
      <c r="BG46" s="359">
        <v>6.7499589999992615E-2</v>
      </c>
      <c r="BH46" s="359">
        <v>5.7627724409909264E-2</v>
      </c>
      <c r="BI46" s="363">
        <v>9.6040727248419611E-2</v>
      </c>
      <c r="BJ46" s="363">
        <v>9.5752507691858835E-2</v>
      </c>
      <c r="BK46" s="363">
        <v>6.8292701768498665E-2</v>
      </c>
      <c r="BL46" s="363">
        <v>0.11876311998343181</v>
      </c>
      <c r="BM46" s="363">
        <v>7.2057412641609808E-2</v>
      </c>
      <c r="BN46" s="363">
        <v>6.5897723709511746E-2</v>
      </c>
      <c r="BO46" s="363">
        <v>5.6000000000000001E-2</v>
      </c>
      <c r="BP46" s="363">
        <v>9.2697249649498215E-3</v>
      </c>
      <c r="BR46" s="16"/>
      <c r="BS46" s="16"/>
      <c r="BT46" s="16"/>
      <c r="BU46" s="10"/>
      <c r="BV46" s="10"/>
      <c r="BW46" s="10"/>
      <c r="BX46" s="10"/>
      <c r="BY46" s="10"/>
      <c r="BZ46" s="10"/>
      <c r="CA46" s="10"/>
      <c r="CB46" s="10"/>
      <c r="CC46" s="10"/>
      <c r="CD46" s="10"/>
    </row>
    <row r="47" spans="1:82" s="17" customFormat="1" ht="15" customHeight="1" x14ac:dyDescent="0.2">
      <c r="A47" s="325"/>
      <c r="B47" s="2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2"/>
      <c r="AN47" s="323"/>
      <c r="AO47" s="323"/>
      <c r="AP47" s="323"/>
      <c r="AQ47" s="323"/>
      <c r="AR47" s="323"/>
      <c r="AS47" s="323"/>
      <c r="AT47" s="323"/>
      <c r="AU47" s="323"/>
      <c r="AV47" s="323"/>
      <c r="AW47" s="323"/>
      <c r="AX47" s="323"/>
      <c r="AY47" s="323"/>
      <c r="AZ47" s="323"/>
      <c r="BA47" s="2"/>
      <c r="BB47" s="2"/>
      <c r="BC47" s="2"/>
      <c r="BD47" s="323"/>
      <c r="BE47" s="323"/>
      <c r="BF47" s="323"/>
      <c r="BG47" s="323"/>
      <c r="BH47" s="323"/>
      <c r="BI47" s="323"/>
      <c r="BJ47" s="323"/>
      <c r="BK47" s="323"/>
      <c r="BL47" s="323"/>
      <c r="BM47" s="323"/>
      <c r="BN47" s="323"/>
      <c r="BO47" s="323"/>
      <c r="BP47" s="323"/>
      <c r="BR47" s="16"/>
      <c r="BS47" s="16"/>
      <c r="BT47" s="16"/>
      <c r="BU47" s="10"/>
      <c r="BV47" s="10"/>
      <c r="BW47" s="10"/>
      <c r="BX47" s="10"/>
      <c r="BY47" s="10"/>
      <c r="BZ47" s="10"/>
      <c r="CA47" s="10"/>
      <c r="CB47" s="10"/>
      <c r="CC47" s="10"/>
      <c r="CD47" s="10"/>
    </row>
    <row r="48" spans="1:82" ht="15" customHeight="1" x14ac:dyDescent="0.2">
      <c r="A48" s="316" t="s">
        <v>517</v>
      </c>
      <c r="B48" s="407" t="s">
        <v>518</v>
      </c>
      <c r="C48" s="313" t="s">
        <v>459</v>
      </c>
      <c r="D48" s="313" t="s">
        <v>460</v>
      </c>
      <c r="E48" s="313" t="s">
        <v>461</v>
      </c>
      <c r="F48" s="313" t="s">
        <v>462</v>
      </c>
      <c r="G48" s="313" t="s">
        <v>463</v>
      </c>
      <c r="H48" s="313" t="s">
        <v>464</v>
      </c>
      <c r="I48" s="313" t="s">
        <v>465</v>
      </c>
      <c r="J48" s="313" t="s">
        <v>466</v>
      </c>
      <c r="K48" s="313" t="s">
        <v>467</v>
      </c>
      <c r="L48" s="313" t="s">
        <v>468</v>
      </c>
      <c r="M48" s="313" t="s">
        <v>469</v>
      </c>
      <c r="N48" s="313" t="s">
        <v>470</v>
      </c>
      <c r="O48" s="313" t="s">
        <v>471</v>
      </c>
      <c r="P48" s="313" t="s">
        <v>472</v>
      </c>
      <c r="Q48" s="313" t="s">
        <v>473</v>
      </c>
      <c r="R48" s="313" t="s">
        <v>474</v>
      </c>
      <c r="S48" s="313" t="s">
        <v>475</v>
      </c>
      <c r="T48" s="313" t="s">
        <v>476</v>
      </c>
      <c r="U48" s="313" t="s">
        <v>477</v>
      </c>
      <c r="V48" s="313" t="s">
        <v>478</v>
      </c>
      <c r="W48" s="313" t="s">
        <v>479</v>
      </c>
      <c r="X48" s="313" t="s">
        <v>480</v>
      </c>
      <c r="Y48" s="313" t="s">
        <v>481</v>
      </c>
      <c r="Z48" s="313" t="s">
        <v>482</v>
      </c>
      <c r="AA48" s="313" t="s">
        <v>483</v>
      </c>
      <c r="AB48" s="313" t="s">
        <v>484</v>
      </c>
      <c r="AC48" s="313" t="s">
        <v>485</v>
      </c>
      <c r="AD48" s="313" t="s">
        <v>486</v>
      </c>
      <c r="AE48" s="313" t="s">
        <v>487</v>
      </c>
      <c r="AF48" s="313" t="s">
        <v>488</v>
      </c>
      <c r="AG48" s="313" t="s">
        <v>489</v>
      </c>
      <c r="AH48" s="313" t="s">
        <v>490</v>
      </c>
      <c r="AI48" s="313" t="s">
        <v>491</v>
      </c>
      <c r="AJ48" s="313" t="s">
        <v>492</v>
      </c>
      <c r="AK48" s="313" t="s">
        <v>493</v>
      </c>
      <c r="AL48" s="313" t="s">
        <v>494</v>
      </c>
      <c r="AM48" s="313" t="s">
        <v>495</v>
      </c>
      <c r="AN48" s="313" t="s">
        <v>496</v>
      </c>
      <c r="AO48" s="313" t="s">
        <v>497</v>
      </c>
      <c r="AP48" s="313" t="s">
        <v>498</v>
      </c>
      <c r="AQ48" s="313" t="s">
        <v>499</v>
      </c>
      <c r="AR48" s="313" t="s">
        <v>500</v>
      </c>
      <c r="AS48" s="313" t="s">
        <v>501</v>
      </c>
      <c r="AT48" s="313" t="s">
        <v>502</v>
      </c>
      <c r="AU48" s="313" t="s">
        <v>503</v>
      </c>
      <c r="AV48" s="313" t="s">
        <v>504</v>
      </c>
      <c r="AW48" s="313" t="s">
        <v>505</v>
      </c>
      <c r="AX48" s="313" t="s">
        <v>506</v>
      </c>
      <c r="AY48" s="313" t="s">
        <v>507</v>
      </c>
      <c r="AZ48" s="313" t="s">
        <v>508</v>
      </c>
      <c r="BA48" s="313" t="s">
        <v>509</v>
      </c>
      <c r="BB48" s="313" t="s">
        <v>510</v>
      </c>
      <c r="BC48" s="313" t="s">
        <v>511</v>
      </c>
      <c r="BD48" s="313" t="s">
        <v>512</v>
      </c>
      <c r="BE48" s="313" t="s">
        <v>513</v>
      </c>
      <c r="BF48" s="313" t="s">
        <v>514</v>
      </c>
      <c r="BG48" s="313" t="s">
        <v>515</v>
      </c>
      <c r="BH48" s="313" t="s">
        <v>447</v>
      </c>
      <c r="BI48" s="313" t="str">
        <f t="shared" ref="BI48:BO48" si="10">BI40</f>
        <v>3Q24</v>
      </c>
      <c r="BJ48" s="313" t="str">
        <f t="shared" si="10"/>
        <v>4Q24</v>
      </c>
      <c r="BK48" s="313" t="str">
        <f t="shared" si="10"/>
        <v>1Q25</v>
      </c>
      <c r="BL48" s="313" t="str">
        <f t="shared" si="10"/>
        <v>2Q25</v>
      </c>
      <c r="BM48" s="313" t="str">
        <f t="shared" si="10"/>
        <v>3Q25</v>
      </c>
      <c r="BN48" s="313" t="str">
        <f t="shared" si="10"/>
        <v>4Q25</v>
      </c>
      <c r="BO48" s="313" t="str">
        <f t="shared" si="10"/>
        <v>1Q26</v>
      </c>
      <c r="BP48" s="313" t="str">
        <f t="shared" ref="BP48" si="11">BP40</f>
        <v>2Q26</v>
      </c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</row>
    <row r="49" spans="1:74" ht="15" customHeight="1" x14ac:dyDescent="0.2">
      <c r="A49" s="324" t="s">
        <v>449</v>
      </c>
      <c r="B49" s="17" t="s">
        <v>454</v>
      </c>
      <c r="C49" s="16"/>
      <c r="D49" s="16"/>
      <c r="E49" s="16"/>
      <c r="F49" s="16"/>
      <c r="G49" s="16"/>
      <c r="H49" s="16"/>
      <c r="U49" s="4"/>
      <c r="V49" s="4"/>
      <c r="W49" s="4"/>
      <c r="X49" s="4"/>
      <c r="Y49" s="4"/>
      <c r="AM49" s="355">
        <v>1.5633488991257716E-2</v>
      </c>
      <c r="AN49" s="355">
        <v>0.12147671418999084</v>
      </c>
      <c r="AO49" s="355">
        <v>2.7152108393541319E-2</v>
      </c>
      <c r="AP49" s="355">
        <v>3.5906257110855933E-2</v>
      </c>
      <c r="AQ49" s="355">
        <v>-0.16219496144144041</v>
      </c>
      <c r="AR49" s="355">
        <v>-0.75328754905346251</v>
      </c>
      <c r="AS49" s="355">
        <v>-0.56407461669961867</v>
      </c>
      <c r="AT49" s="355">
        <v>-0.27157413316061252</v>
      </c>
      <c r="AU49" s="355">
        <v>-0.36428063372846686</v>
      </c>
      <c r="AV49" s="355">
        <v>1.9643990321449261</v>
      </c>
      <c r="AW49" s="355">
        <v>0.30987223738595837</v>
      </c>
      <c r="AX49" s="355">
        <v>0.42936879934564454</v>
      </c>
      <c r="AY49" s="355">
        <v>0.87971994887947225</v>
      </c>
      <c r="AZ49" s="355">
        <v>0.79151413392548187</v>
      </c>
      <c r="BA49" s="356">
        <v>0.26108550048273504</v>
      </c>
      <c r="BB49" s="356">
        <v>0.12425697444214889</v>
      </c>
      <c r="BC49" s="356">
        <v>0.19642737701791102</v>
      </c>
      <c r="BD49" s="355">
        <v>9.099889505043679E-2</v>
      </c>
      <c r="BE49" s="355">
        <v>9.2844261530112382E-2</v>
      </c>
      <c r="BF49" s="355">
        <v>0.11236540054321731</v>
      </c>
      <c r="BG49" s="355">
        <v>0.11571891735100404</v>
      </c>
      <c r="BH49" s="355">
        <v>4.1640639265037027E-3</v>
      </c>
      <c r="BI49" s="361">
        <v>3.0981472445226865E-2</v>
      </c>
      <c r="BJ49" s="361">
        <v>6.4585813472493925E-2</v>
      </c>
      <c r="BK49" s="361">
        <v>-1.8997861268103766E-2</v>
      </c>
      <c r="BL49" s="361">
        <v>0.11229218226421822</v>
      </c>
      <c r="BM49" s="361">
        <v>4.5113694693471817E-2</v>
      </c>
      <c r="BN49" s="361">
        <v>8.4943091592986075E-3</v>
      </c>
      <c r="BO49" s="361">
        <v>4.7E-2</v>
      </c>
      <c r="BP49" s="361">
        <v>3.0370317206260822E-3</v>
      </c>
      <c r="BR49" s="16"/>
      <c r="BV49" s="4"/>
    </row>
    <row r="50" spans="1:74" ht="15" customHeight="1" x14ac:dyDescent="0.2">
      <c r="A50" s="324" t="s">
        <v>450</v>
      </c>
      <c r="B50" s="77" t="s">
        <v>455</v>
      </c>
      <c r="C50" s="24"/>
      <c r="D50" s="24"/>
      <c r="E50" s="24"/>
      <c r="F50" s="24"/>
      <c r="G50" s="24"/>
      <c r="H50" s="24"/>
      <c r="U50" s="4"/>
      <c r="V50" s="4"/>
      <c r="W50" s="4"/>
      <c r="X50" s="4"/>
      <c r="Y50" s="4"/>
      <c r="AM50" s="355">
        <v>4.7492617238369839E-2</v>
      </c>
      <c r="AN50" s="355">
        <v>6.6432093613897125E-2</v>
      </c>
      <c r="AO50" s="355">
        <v>3.3455577224824617E-2</v>
      </c>
      <c r="AP50" s="355">
        <v>5.4337222315656186E-2</v>
      </c>
      <c r="AQ50" s="355">
        <v>-0.13246365456877762</v>
      </c>
      <c r="AR50" s="355">
        <v>-0.76833128475281853</v>
      </c>
      <c r="AS50" s="355">
        <v>-0.38760295596450334</v>
      </c>
      <c r="AT50" s="355">
        <v>-8.2641546020491674E-2</v>
      </c>
      <c r="AU50" s="355">
        <v>-0.24271502369918407</v>
      </c>
      <c r="AV50" s="355">
        <v>3.5068586349549991</v>
      </c>
      <c r="AW50" s="355">
        <v>0.6258280343555811</v>
      </c>
      <c r="AX50" s="355">
        <v>0.35998360914036387</v>
      </c>
      <c r="AY50" s="355">
        <v>0.96386399615667018</v>
      </c>
      <c r="AZ50" s="355">
        <v>0.56710330392632979</v>
      </c>
      <c r="BA50" s="356">
        <v>0.20040945328067683</v>
      </c>
      <c r="BB50" s="356">
        <v>6.4492976007919367E-2</v>
      </c>
      <c r="BC50" s="356">
        <v>0.12595129931578186</v>
      </c>
      <c r="BD50" s="355">
        <v>5.1844834310070809E-2</v>
      </c>
      <c r="BE50" s="355">
        <v>5.8102435683194731E-2</v>
      </c>
      <c r="BF50" s="355">
        <v>0.10424222654575588</v>
      </c>
      <c r="BG50" s="355">
        <v>5.9744678357128933E-2</v>
      </c>
      <c r="BH50" s="355">
        <v>1.3013694308219081E-2</v>
      </c>
      <c r="BI50" s="361">
        <v>8.5623729216821376E-2</v>
      </c>
      <c r="BJ50" s="361">
        <v>9.4585550940305518E-2</v>
      </c>
      <c r="BK50" s="361">
        <v>9.3641732015648405E-2</v>
      </c>
      <c r="BL50" s="361">
        <v>0.14658369076701883</v>
      </c>
      <c r="BM50" s="361">
        <v>7.7549019270297226E-2</v>
      </c>
      <c r="BN50" s="361">
        <v>5.9886073262368278E-2</v>
      </c>
      <c r="BO50" s="361">
        <v>5.1999999999999998E-2</v>
      </c>
      <c r="BP50" s="361">
        <v>1.6609677437604775E-2</v>
      </c>
      <c r="BR50" s="24"/>
      <c r="BV50" s="4"/>
    </row>
    <row r="51" spans="1:74" ht="15" customHeight="1" x14ac:dyDescent="0.2">
      <c r="A51" s="324" t="s">
        <v>451</v>
      </c>
      <c r="B51" s="135" t="s">
        <v>456</v>
      </c>
      <c r="C51" s="24"/>
      <c r="D51" s="24"/>
      <c r="E51" s="24"/>
      <c r="F51" s="24"/>
      <c r="G51" s="24"/>
      <c r="H51" s="24"/>
      <c r="U51" s="4"/>
      <c r="V51" s="4"/>
      <c r="W51" s="4"/>
      <c r="X51" s="4"/>
      <c r="Y51" s="4"/>
      <c r="AM51" s="355">
        <v>-2.8750458072625662E-2</v>
      </c>
      <c r="AN51" s="355">
        <v>-5.4720195981480368E-2</v>
      </c>
      <c r="AO51" s="355">
        <v>-3.2223192979441984E-2</v>
      </c>
      <c r="AP51" s="355">
        <v>1.1890861925503593E-2</v>
      </c>
      <c r="AQ51" s="355">
        <v>-0.17807285771451675</v>
      </c>
      <c r="AR51" s="355">
        <v>-0.69924209765503909</v>
      </c>
      <c r="AS51" s="355">
        <v>-0.27737491960156502</v>
      </c>
      <c r="AT51" s="355">
        <v>-9.1449001120539886E-2</v>
      </c>
      <c r="AU51" s="355">
        <v>-0.27453661889513148</v>
      </c>
      <c r="AV51" s="355">
        <v>1.9127030379839782</v>
      </c>
      <c r="AW51" s="355">
        <v>0.15352053837537705</v>
      </c>
      <c r="AX51" s="355">
        <v>1.7349989245529995E-2</v>
      </c>
      <c r="AY51" s="355">
        <v>0.44120318262286773</v>
      </c>
      <c r="AZ51" s="355">
        <v>0.20469790159085366</v>
      </c>
      <c r="BA51" s="356">
        <v>7.5409010987970593E-2</v>
      </c>
      <c r="BB51" s="356">
        <v>8.378536392546776E-2</v>
      </c>
      <c r="BC51" s="356">
        <v>0.10906117418775718</v>
      </c>
      <c r="BD51" s="355">
        <v>-1.8110899396156954E-2</v>
      </c>
      <c r="BE51" s="355">
        <v>-2.4986702725702137E-2</v>
      </c>
      <c r="BF51" s="355">
        <v>1.6640028393727802E-2</v>
      </c>
      <c r="BG51" s="355">
        <v>-1.3447373297657883E-2</v>
      </c>
      <c r="BH51" s="355">
        <v>6.9833530641615793E-2</v>
      </c>
      <c r="BI51" s="361">
        <v>7.951394943646406E-2</v>
      </c>
      <c r="BJ51" s="361">
        <v>9.423687107619072E-2</v>
      </c>
      <c r="BK51" s="361">
        <v>6.9272823146657503E-2</v>
      </c>
      <c r="BL51" s="361">
        <v>3.6074272425911769E-2</v>
      </c>
      <c r="BM51" s="361">
        <v>1.3857359080163612E-2</v>
      </c>
      <c r="BN51" s="361">
        <v>-6.0228550177864215E-2</v>
      </c>
      <c r="BO51" s="361">
        <v>-8.5000000000000006E-2</v>
      </c>
      <c r="BP51" s="361">
        <v>-0.10292336683292425</v>
      </c>
      <c r="BR51" s="24"/>
      <c r="BV51" s="4"/>
    </row>
    <row r="52" spans="1:74" ht="15" customHeight="1" x14ac:dyDescent="0.2">
      <c r="A52" s="324" t="s">
        <v>452</v>
      </c>
      <c r="B52" s="135" t="s">
        <v>457</v>
      </c>
      <c r="C52" s="24"/>
      <c r="D52" s="24"/>
      <c r="E52" s="24"/>
      <c r="F52" s="24"/>
      <c r="G52" s="24"/>
      <c r="H52" s="24"/>
      <c r="U52" s="4"/>
      <c r="V52" s="4"/>
      <c r="W52" s="4"/>
      <c r="X52" s="4"/>
      <c r="Y52" s="4"/>
      <c r="AM52" s="355">
        <v>7.317262287362003E-2</v>
      </c>
      <c r="AN52" s="355">
        <v>0.10446504351905483</v>
      </c>
      <c r="AO52" s="355">
        <v>5.944627452496154E-2</v>
      </c>
      <c r="AP52" s="355">
        <v>0.11262282709797677</v>
      </c>
      <c r="AQ52" s="355">
        <v>-8.5060436773351622E-2</v>
      </c>
      <c r="AR52" s="355">
        <v>-0.69416900185358266</v>
      </c>
      <c r="AS52" s="355">
        <v>-0.291819423410836</v>
      </c>
      <c r="AT52" s="355">
        <v>-5.5818602632814684E-2</v>
      </c>
      <c r="AU52" s="355">
        <v>-0.16713538597977884</v>
      </c>
      <c r="AV52" s="355">
        <v>2.3346487783188645</v>
      </c>
      <c r="AW52" s="355">
        <v>0.39998493467697771</v>
      </c>
      <c r="AX52" s="355">
        <v>0.17451878984292701</v>
      </c>
      <c r="AY52" s="355">
        <v>0.52041495006974769</v>
      </c>
      <c r="AZ52" s="355">
        <v>0.37515369266712839</v>
      </c>
      <c r="BA52" s="356">
        <v>0.17505820145219153</v>
      </c>
      <c r="BB52" s="356">
        <v>0.10388241566947709</v>
      </c>
      <c r="BC52" s="356">
        <v>0.16585340195479836</v>
      </c>
      <c r="BD52" s="355">
        <v>8.7646569984751954E-2</v>
      </c>
      <c r="BE52" s="355">
        <v>6.4571430254965811E-2</v>
      </c>
      <c r="BF52" s="355">
        <v>9.3067098861191022E-2</v>
      </c>
      <c r="BG52" s="355">
        <v>9.0016204276938128E-2</v>
      </c>
      <c r="BH52" s="355">
        <v>0.11365089601354228</v>
      </c>
      <c r="BI52" s="361">
        <v>0.15235036870356433</v>
      </c>
      <c r="BJ52" s="361">
        <v>0.11260423464363445</v>
      </c>
      <c r="BK52" s="361">
        <v>7.8318277330759356E-2</v>
      </c>
      <c r="BL52" s="361">
        <v>0.11709216463765548</v>
      </c>
      <c r="BM52" s="361">
        <v>6.5224237567238941E-2</v>
      </c>
      <c r="BN52" s="361">
        <v>0.13464564739357465</v>
      </c>
      <c r="BO52" s="361">
        <v>9.9000000000000005E-2</v>
      </c>
      <c r="BP52" s="361">
        <v>4.3434093308228894E-2</v>
      </c>
      <c r="BR52" s="24"/>
      <c r="BV52" s="4"/>
    </row>
    <row r="53" spans="1:74" ht="15" customHeight="1" x14ac:dyDescent="0.2">
      <c r="A53" s="324" t="s">
        <v>453</v>
      </c>
      <c r="B53" s="326" t="s">
        <v>458</v>
      </c>
      <c r="C53" s="329"/>
      <c r="D53" s="329"/>
      <c r="E53" s="329"/>
      <c r="F53" s="329"/>
      <c r="G53" s="329"/>
      <c r="H53" s="329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357">
        <v>-5.6563118620350794E-3</v>
      </c>
      <c r="AN53" s="357">
        <v>0.10668744540533348</v>
      </c>
      <c r="AO53" s="357">
        <v>5.4267893467475181E-2</v>
      </c>
      <c r="AP53" s="357">
        <v>1.1402723483123101E-2</v>
      </c>
      <c r="AQ53" s="357">
        <v>-7.9501889964886163E-2</v>
      </c>
      <c r="AR53" s="357">
        <v>-0.27858564322949819</v>
      </c>
      <c r="AS53" s="357">
        <v>-0.33173788928803716</v>
      </c>
      <c r="AT53" s="357">
        <v>-0.26534670416398454</v>
      </c>
      <c r="AU53" s="357">
        <v>-0.30799368982506881</v>
      </c>
      <c r="AV53" s="357">
        <v>0.31028354900444288</v>
      </c>
      <c r="AW53" s="357">
        <v>2.1869309380453394E-2</v>
      </c>
      <c r="AX53" s="357">
        <v>0.29764743271199623</v>
      </c>
      <c r="AY53" s="357">
        <v>0.36008234948985196</v>
      </c>
      <c r="AZ53" s="357">
        <v>0.45535263419689676</v>
      </c>
      <c r="BA53" s="358">
        <v>0.26104826677262549</v>
      </c>
      <c r="BB53" s="358">
        <v>0.14234347598532837</v>
      </c>
      <c r="BC53" s="358">
        <v>0.19255036196580733</v>
      </c>
      <c r="BD53" s="357">
        <v>0.12006873196610934</v>
      </c>
      <c r="BE53" s="357">
        <v>0.12766980862498611</v>
      </c>
      <c r="BF53" s="357">
        <v>8.1529520502598984E-2</v>
      </c>
      <c r="BG53" s="357">
        <v>9.4423508866049888E-2</v>
      </c>
      <c r="BH53" s="357">
        <v>3.808227068422454E-2</v>
      </c>
      <c r="BI53" s="362">
        <v>6.0523841817628599E-2</v>
      </c>
      <c r="BJ53" s="362">
        <v>0.10588817215436719</v>
      </c>
      <c r="BK53" s="362">
        <v>3.1212875945288543E-2</v>
      </c>
      <c r="BL53" s="362">
        <v>6.2570704037734126E-2</v>
      </c>
      <c r="BM53" s="362">
        <v>-1.9168057579329489E-2</v>
      </c>
      <c r="BN53" s="362">
        <v>6.1355916767450447E-2</v>
      </c>
      <c r="BO53" s="362">
        <v>4.2000000000000003E-2</v>
      </c>
      <c r="BP53" s="362">
        <v>0.14402633019321454</v>
      </c>
      <c r="BR53" s="24"/>
      <c r="BV53" s="4"/>
    </row>
    <row r="54" spans="1:74" ht="15" customHeight="1" x14ac:dyDescent="0.2">
      <c r="A54" s="331" t="s">
        <v>9</v>
      </c>
      <c r="B54" s="2" t="s">
        <v>9</v>
      </c>
      <c r="C54" s="24"/>
      <c r="D54" s="24"/>
      <c r="E54" s="24"/>
      <c r="F54" s="24"/>
      <c r="G54" s="24"/>
      <c r="H54" s="24"/>
      <c r="U54" s="4"/>
      <c r="V54" s="4"/>
      <c r="W54" s="4"/>
      <c r="X54" s="4"/>
      <c r="Y54" s="4"/>
      <c r="AM54" s="359">
        <v>3.0698059747015005E-2</v>
      </c>
      <c r="AN54" s="359">
        <v>6.9183990731451539E-2</v>
      </c>
      <c r="AO54" s="359">
        <v>3.0856797616432008E-2</v>
      </c>
      <c r="AP54" s="359">
        <v>5.7033994501818785E-2</v>
      </c>
      <c r="AQ54" s="359">
        <v>-0.12853046628265941</v>
      </c>
      <c r="AR54" s="359">
        <v>-0.70597380285863487</v>
      </c>
      <c r="AS54" s="359">
        <v>-0.375222014614914</v>
      </c>
      <c r="AT54" s="359">
        <v>-0.11775188110209778</v>
      </c>
      <c r="AU54" s="359">
        <v>-0.25618519943341389</v>
      </c>
      <c r="AV54" s="359">
        <v>2.2305520742928144</v>
      </c>
      <c r="AW54" s="359">
        <v>0.39901956024064944</v>
      </c>
      <c r="AX54" s="359">
        <v>0.27519297803267295</v>
      </c>
      <c r="AY54" s="359">
        <v>0.70818550309624406</v>
      </c>
      <c r="AZ54" s="359">
        <v>0.5008483966478634</v>
      </c>
      <c r="BA54" s="360">
        <v>0.19551138290793535</v>
      </c>
      <c r="BB54" s="360">
        <v>8.9353998215724539E-2</v>
      </c>
      <c r="BC54" s="360">
        <v>0.15049134248787421</v>
      </c>
      <c r="BD54" s="359">
        <v>6.5310998832424971E-2</v>
      </c>
      <c r="BE54" s="359">
        <v>6.3420533533901313E-2</v>
      </c>
      <c r="BF54" s="359">
        <v>9.3876465428926137E-2</v>
      </c>
      <c r="BG54" s="359">
        <v>7.2702965393481644E-2</v>
      </c>
      <c r="BH54" s="359">
        <v>4.0110544838223738E-2</v>
      </c>
      <c r="BI54" s="363">
        <v>8.9003048816274521E-2</v>
      </c>
      <c r="BJ54" s="363">
        <v>9.5382264089346469E-2</v>
      </c>
      <c r="BK54" s="363">
        <v>6.3437538445752173E-2</v>
      </c>
      <c r="BL54" s="363">
        <v>0.12083414960391203</v>
      </c>
      <c r="BM54" s="363">
        <v>5.8053776528508294E-2</v>
      </c>
      <c r="BN54" s="363">
        <v>5.8010552827394646E-2</v>
      </c>
      <c r="BO54" s="363">
        <v>5.1999999999999998E-2</v>
      </c>
      <c r="BP54" s="363">
        <v>1.5630294978592918E-2</v>
      </c>
      <c r="BR54" s="24"/>
      <c r="BV54" s="4"/>
    </row>
    <row r="55" spans="1:74" ht="15" customHeight="1" x14ac:dyDescent="0.2">
      <c r="B55" s="2"/>
      <c r="C55" s="24"/>
      <c r="D55" s="24"/>
      <c r="E55" s="24"/>
      <c r="F55" s="24"/>
      <c r="G55" s="24"/>
      <c r="H55" s="24"/>
      <c r="U55" s="4"/>
      <c r="V55" s="4"/>
      <c r="W55" s="4"/>
      <c r="X55" s="4"/>
      <c r="Y55" s="4"/>
      <c r="AY55" s="4"/>
      <c r="BR55" s="24"/>
      <c r="BV55" s="4"/>
    </row>
    <row r="56" spans="1:74" ht="15" customHeight="1" x14ac:dyDescent="0.2">
      <c r="AY56" s="4"/>
    </row>
    <row r="57" spans="1:74" ht="15" customHeight="1" x14ac:dyDescent="0.2">
      <c r="AY57" s="4"/>
    </row>
    <row r="58" spans="1:74" ht="15" customHeight="1" x14ac:dyDescent="0.2">
      <c r="AY58" s="4"/>
    </row>
    <row r="59" spans="1:74" ht="15" customHeight="1" x14ac:dyDescent="0.2">
      <c r="AY59" s="4"/>
    </row>
    <row r="60" spans="1:74" ht="15" customHeight="1" x14ac:dyDescent="0.2">
      <c r="AY60" s="4"/>
    </row>
    <row r="61" spans="1:74" ht="15" customHeight="1" x14ac:dyDescent="0.2">
      <c r="AY61" s="4"/>
    </row>
    <row r="62" spans="1:74" ht="15" customHeight="1" x14ac:dyDescent="0.2">
      <c r="AY62" s="4"/>
    </row>
    <row r="63" spans="1:74" ht="15" customHeight="1" x14ac:dyDescent="0.2">
      <c r="AY63" s="4"/>
    </row>
    <row r="64" spans="1:74" ht="15" customHeight="1" x14ac:dyDescent="0.2">
      <c r="AY64" s="4"/>
    </row>
    <row r="65" spans="51:51" ht="15" customHeight="1" x14ac:dyDescent="0.2">
      <c r="AY65" s="4"/>
    </row>
    <row r="66" spans="51:51" ht="15" customHeight="1" x14ac:dyDescent="0.2">
      <c r="AY66" s="4"/>
    </row>
    <row r="67" spans="51:51" ht="15" customHeight="1" x14ac:dyDescent="0.2">
      <c r="AY67" s="4"/>
    </row>
    <row r="68" spans="51:51" ht="15" customHeight="1" x14ac:dyDescent="0.2">
      <c r="AY68" s="4"/>
    </row>
    <row r="69" spans="51:51" ht="15" customHeight="1" x14ac:dyDescent="0.2">
      <c r="AY69" s="4"/>
    </row>
    <row r="70" spans="51:51" ht="15" customHeight="1" x14ac:dyDescent="0.2">
      <c r="AY70" s="4"/>
    </row>
    <row r="71" spans="51:51" ht="15" customHeight="1" x14ac:dyDescent="0.2">
      <c r="AY71" s="4"/>
    </row>
    <row r="72" spans="51:51" ht="15" customHeight="1" x14ac:dyDescent="0.2">
      <c r="AY72" s="4"/>
    </row>
    <row r="73" spans="51:51" ht="15" customHeight="1" x14ac:dyDescent="0.2">
      <c r="AY73" s="4"/>
    </row>
    <row r="74" spans="51:51" ht="15" customHeight="1" x14ac:dyDescent="0.2">
      <c r="AY74" s="4"/>
    </row>
    <row r="75" spans="51:51" ht="15" customHeight="1" x14ac:dyDescent="0.2">
      <c r="AY75" s="4"/>
    </row>
    <row r="76" spans="51:51" ht="15" customHeight="1" x14ac:dyDescent="0.2">
      <c r="AY76" s="4"/>
    </row>
    <row r="77" spans="51:51" ht="15" customHeight="1" x14ac:dyDescent="0.2">
      <c r="AY77" s="4"/>
    </row>
    <row r="78" spans="51:51" ht="15" customHeight="1" x14ac:dyDescent="0.2">
      <c r="AY78" s="4"/>
    </row>
    <row r="79" spans="51:51" ht="15" customHeight="1" x14ac:dyDescent="0.2">
      <c r="AY79" s="4"/>
    </row>
    <row r="80" spans="51:51" ht="15" customHeight="1" x14ac:dyDescent="0.2">
      <c r="AY80" s="4"/>
    </row>
    <row r="81" spans="51:51" ht="15" customHeight="1" x14ac:dyDescent="0.2">
      <c r="AY81" s="4"/>
    </row>
    <row r="82" spans="51:51" ht="15" customHeight="1" x14ac:dyDescent="0.2">
      <c r="AY82" s="4"/>
    </row>
    <row r="83" spans="51:51" ht="15" customHeight="1" x14ac:dyDescent="0.2">
      <c r="AY83" s="4"/>
    </row>
    <row r="84" spans="51:51" ht="15" customHeight="1" x14ac:dyDescent="0.2">
      <c r="AY84" s="4"/>
    </row>
    <row r="85" spans="51:51" ht="15" customHeight="1" x14ac:dyDescent="0.2">
      <c r="AY85" s="4"/>
    </row>
    <row r="86" spans="51:51" ht="15" customHeight="1" x14ac:dyDescent="0.2">
      <c r="AY86" s="4"/>
    </row>
    <row r="87" spans="51:51" ht="15" customHeight="1" x14ac:dyDescent="0.2">
      <c r="AY87" s="4"/>
    </row>
    <row r="88" spans="51:51" ht="15" customHeight="1" x14ac:dyDescent="0.2">
      <c r="AY88" s="4"/>
    </row>
    <row r="89" spans="51:51" ht="15" customHeight="1" x14ac:dyDescent="0.2">
      <c r="AY89" s="4"/>
    </row>
    <row r="90" spans="51:51" ht="15" customHeight="1" x14ac:dyDescent="0.2">
      <c r="AY90" s="4"/>
    </row>
    <row r="91" spans="51:51" ht="15" customHeight="1" x14ac:dyDescent="0.2">
      <c r="AY91" s="4"/>
    </row>
    <row r="92" spans="51:51" ht="15" customHeight="1" x14ac:dyDescent="0.2">
      <c r="AY92" s="4"/>
    </row>
    <row r="93" spans="51:51" ht="15" customHeight="1" x14ac:dyDescent="0.2">
      <c r="AY93" s="4"/>
    </row>
    <row r="94" spans="51:51" ht="15" customHeight="1" x14ac:dyDescent="0.2">
      <c r="AY94" s="4"/>
    </row>
    <row r="95" spans="51:51" ht="15" customHeight="1" x14ac:dyDescent="0.2">
      <c r="AY95" s="4"/>
    </row>
    <row r="96" spans="51:51" ht="15" customHeight="1" x14ac:dyDescent="0.2">
      <c r="AY96" s="4"/>
    </row>
    <row r="97" spans="51:51" ht="15" customHeight="1" x14ac:dyDescent="0.2">
      <c r="AY97" s="4"/>
    </row>
    <row r="98" spans="51:51" ht="15" customHeight="1" x14ac:dyDescent="0.2">
      <c r="AY98" s="4"/>
    </row>
    <row r="99" spans="51:51" ht="15" customHeight="1" x14ac:dyDescent="0.2">
      <c r="AY99" s="4"/>
    </row>
    <row r="100" spans="51:51" ht="15" customHeight="1" x14ac:dyDescent="0.2">
      <c r="AY100" s="4"/>
    </row>
    <row r="101" spans="51:51" ht="15" customHeight="1" x14ac:dyDescent="0.2">
      <c r="AY101" s="4"/>
    </row>
    <row r="102" spans="51:51" ht="15" customHeight="1" x14ac:dyDescent="0.2">
      <c r="AY102" s="4"/>
    </row>
    <row r="103" spans="51:51" ht="15" customHeight="1" x14ac:dyDescent="0.2">
      <c r="AY103" s="4"/>
    </row>
    <row r="104" spans="51:51" ht="15" customHeight="1" x14ac:dyDescent="0.2">
      <c r="AY104" s="4"/>
    </row>
    <row r="105" spans="51:51" ht="15" customHeight="1" x14ac:dyDescent="0.2">
      <c r="AY105" s="4"/>
    </row>
    <row r="106" spans="51:51" ht="15" customHeight="1" x14ac:dyDescent="0.2">
      <c r="AY106" s="4"/>
    </row>
    <row r="107" spans="51:51" ht="15" customHeight="1" x14ac:dyDescent="0.2">
      <c r="AY107" s="4"/>
    </row>
    <row r="108" spans="51:51" ht="15" customHeight="1" x14ac:dyDescent="0.2">
      <c r="AY108" s="4"/>
    </row>
    <row r="109" spans="51:51" ht="15" customHeight="1" x14ac:dyDescent="0.2">
      <c r="AY109" s="4"/>
    </row>
    <row r="110" spans="51:51" ht="15" customHeight="1" x14ac:dyDescent="0.2">
      <c r="AY110" s="4"/>
    </row>
    <row r="111" spans="51:51" ht="15" customHeight="1" x14ac:dyDescent="0.2">
      <c r="AY111" s="4"/>
    </row>
    <row r="112" spans="51:51" ht="15" customHeight="1" x14ac:dyDescent="0.2">
      <c r="AY112" s="4"/>
    </row>
    <row r="113" spans="51:51" ht="15" customHeight="1" x14ac:dyDescent="0.2">
      <c r="AY113" s="4"/>
    </row>
    <row r="114" spans="51:51" ht="15" customHeight="1" x14ac:dyDescent="0.2">
      <c r="AY114" s="4"/>
    </row>
    <row r="115" spans="51:51" ht="15" customHeight="1" x14ac:dyDescent="0.2">
      <c r="AY115" s="4"/>
    </row>
    <row r="116" spans="51:51" ht="15" customHeight="1" x14ac:dyDescent="0.2">
      <c r="AY116" s="4"/>
    </row>
    <row r="117" spans="51:51" ht="15" customHeight="1" x14ac:dyDescent="0.2">
      <c r="AY117" s="4"/>
    </row>
    <row r="118" spans="51:51" ht="15" customHeight="1" x14ac:dyDescent="0.2">
      <c r="AY118" s="4"/>
    </row>
    <row r="119" spans="51:51" ht="15" customHeight="1" x14ac:dyDescent="0.2">
      <c r="AY119" s="4"/>
    </row>
    <row r="120" spans="51:51" ht="15" customHeight="1" x14ac:dyDescent="0.2">
      <c r="AY120" s="4"/>
    </row>
    <row r="121" spans="51:51" ht="15" customHeight="1" x14ac:dyDescent="0.2">
      <c r="AY121" s="4"/>
    </row>
    <row r="122" spans="51:51" ht="15" customHeight="1" x14ac:dyDescent="0.2">
      <c r="AY122" s="4"/>
    </row>
    <row r="123" spans="51:51" ht="15" customHeight="1" x14ac:dyDescent="0.2">
      <c r="AY123" s="4"/>
    </row>
    <row r="124" spans="51:51" ht="15" customHeight="1" x14ac:dyDescent="0.2">
      <c r="AY124" s="4"/>
    </row>
    <row r="125" spans="51:51" ht="15" customHeight="1" x14ac:dyDescent="0.2">
      <c r="AY125" s="4"/>
    </row>
    <row r="126" spans="51:51" ht="15" customHeight="1" x14ac:dyDescent="0.2">
      <c r="AY126" s="4"/>
    </row>
    <row r="127" spans="51:51" ht="15" customHeight="1" x14ac:dyDescent="0.2">
      <c r="AY127" s="4"/>
    </row>
    <row r="128" spans="51:51" ht="15" customHeight="1" x14ac:dyDescent="0.2">
      <c r="AY128" s="4"/>
    </row>
    <row r="129" spans="51:51" ht="15" customHeight="1" x14ac:dyDescent="0.2">
      <c r="AY129" s="4"/>
    </row>
    <row r="130" spans="51:51" ht="15" customHeight="1" x14ac:dyDescent="0.2">
      <c r="AY130" s="4"/>
    </row>
    <row r="131" spans="51:51" ht="15" customHeight="1" x14ac:dyDescent="0.2">
      <c r="AY131" s="4"/>
    </row>
    <row r="132" spans="51:51" ht="15" customHeight="1" x14ac:dyDescent="0.2">
      <c r="AY132" s="4"/>
    </row>
    <row r="133" spans="51:51" ht="15" customHeight="1" x14ac:dyDescent="0.2">
      <c r="AY133" s="4"/>
    </row>
    <row r="134" spans="51:51" ht="15" customHeight="1" x14ac:dyDescent="0.2">
      <c r="AY134" s="4"/>
    </row>
    <row r="135" spans="51:51" ht="15" customHeight="1" x14ac:dyDescent="0.2">
      <c r="AY135" s="4"/>
    </row>
    <row r="136" spans="51:51" ht="15" customHeight="1" x14ac:dyDescent="0.2">
      <c r="AY136" s="4"/>
    </row>
    <row r="137" spans="51:51" ht="15" customHeight="1" x14ac:dyDescent="0.2">
      <c r="AY137" s="4"/>
    </row>
    <row r="138" spans="51:51" ht="15" customHeight="1" x14ac:dyDescent="0.2">
      <c r="AY138" s="4"/>
    </row>
    <row r="139" spans="51:51" ht="15" customHeight="1" x14ac:dyDescent="0.2">
      <c r="AY139" s="4"/>
    </row>
    <row r="140" spans="51:51" ht="15" customHeight="1" x14ac:dyDescent="0.2">
      <c r="AY140" s="4"/>
    </row>
    <row r="141" spans="51:51" ht="15" customHeight="1" x14ac:dyDescent="0.2">
      <c r="AY141" s="4"/>
    </row>
    <row r="142" spans="51:51" ht="15" customHeight="1" x14ac:dyDescent="0.2">
      <c r="AY142" s="4"/>
    </row>
    <row r="143" spans="51:51" ht="15" customHeight="1" x14ac:dyDescent="0.2">
      <c r="AY143" s="4"/>
    </row>
    <row r="144" spans="51:51" ht="15" customHeight="1" x14ac:dyDescent="0.2">
      <c r="AY144" s="4"/>
    </row>
    <row r="145" spans="51:51" ht="15" customHeight="1" x14ac:dyDescent="0.2">
      <c r="AY145" s="4"/>
    </row>
    <row r="146" spans="51:51" ht="15" customHeight="1" x14ac:dyDescent="0.2">
      <c r="AY146" s="4"/>
    </row>
    <row r="147" spans="51:51" ht="15" customHeight="1" x14ac:dyDescent="0.2">
      <c r="AY147" s="4"/>
    </row>
    <row r="148" spans="51:51" x14ac:dyDescent="0.2">
      <c r="AY148" s="4"/>
    </row>
    <row r="149" spans="51:51" x14ac:dyDescent="0.2">
      <c r="AY149" s="4"/>
    </row>
    <row r="150" spans="51:51" x14ac:dyDescent="0.2">
      <c r="AY150" s="4"/>
    </row>
    <row r="151" spans="51:51" x14ac:dyDescent="0.2">
      <c r="AY151" s="4"/>
    </row>
    <row r="152" spans="51:51" x14ac:dyDescent="0.2">
      <c r="AY152" s="4"/>
    </row>
    <row r="153" spans="51:51" x14ac:dyDescent="0.2">
      <c r="AY153" s="4"/>
    </row>
    <row r="154" spans="51:51" x14ac:dyDescent="0.2">
      <c r="AY154" s="4"/>
    </row>
    <row r="155" spans="51:51" x14ac:dyDescent="0.2">
      <c r="AY155" s="4"/>
    </row>
    <row r="156" spans="51:51" x14ac:dyDescent="0.2">
      <c r="AY156" s="4"/>
    </row>
    <row r="157" spans="51:51" x14ac:dyDescent="0.2">
      <c r="AY157" s="4"/>
    </row>
    <row r="158" spans="51:51" x14ac:dyDescent="0.2">
      <c r="AY158" s="4"/>
    </row>
    <row r="159" spans="51:51" x14ac:dyDescent="0.2">
      <c r="AY159" s="4"/>
    </row>
    <row r="160" spans="51:51" x14ac:dyDescent="0.2">
      <c r="AY160" s="4"/>
    </row>
    <row r="161" spans="51:51" x14ac:dyDescent="0.2">
      <c r="AY161" s="4"/>
    </row>
    <row r="162" spans="51:51" x14ac:dyDescent="0.2">
      <c r="AY162" s="4"/>
    </row>
    <row r="163" spans="51:51" x14ac:dyDescent="0.2">
      <c r="AY163" s="4"/>
    </row>
    <row r="164" spans="51:51" x14ac:dyDescent="0.2">
      <c r="AY164" s="4"/>
    </row>
    <row r="165" spans="51:51" x14ac:dyDescent="0.2">
      <c r="AY165" s="4"/>
    </row>
    <row r="166" spans="51:51" x14ac:dyDescent="0.2">
      <c r="AY166" s="4"/>
    </row>
    <row r="167" spans="51:51" x14ac:dyDescent="0.2">
      <c r="AY167" s="4"/>
    </row>
    <row r="168" spans="51:51" x14ac:dyDescent="0.2">
      <c r="AY168" s="4"/>
    </row>
    <row r="169" spans="51:51" x14ac:dyDescent="0.2">
      <c r="AY169" s="4"/>
    </row>
    <row r="170" spans="51:51" x14ac:dyDescent="0.2">
      <c r="AY170" s="4"/>
    </row>
    <row r="171" spans="51:51" x14ac:dyDescent="0.2">
      <c r="AY171" s="4"/>
    </row>
    <row r="172" spans="51:51" x14ac:dyDescent="0.2">
      <c r="AY172" s="4"/>
    </row>
    <row r="173" spans="51:51" x14ac:dyDescent="0.2">
      <c r="AY173" s="4"/>
    </row>
    <row r="174" spans="51:51" x14ac:dyDescent="0.2">
      <c r="AY174" s="4"/>
    </row>
    <row r="175" spans="51:51" x14ac:dyDescent="0.2">
      <c r="AY175" s="4"/>
    </row>
    <row r="176" spans="51:51" x14ac:dyDescent="0.2">
      <c r="AY176" s="4"/>
    </row>
    <row r="177" spans="51:51" x14ac:dyDescent="0.2">
      <c r="AY177" s="4"/>
    </row>
    <row r="178" spans="51:51" x14ac:dyDescent="0.2">
      <c r="AY178" s="4"/>
    </row>
    <row r="179" spans="51:51" x14ac:dyDescent="0.2">
      <c r="AY179" s="4"/>
    </row>
    <row r="180" spans="51:51" x14ac:dyDescent="0.2">
      <c r="AY180" s="4"/>
    </row>
    <row r="181" spans="51:51" x14ac:dyDescent="0.2">
      <c r="AY181" s="4"/>
    </row>
    <row r="182" spans="51:51" x14ac:dyDescent="0.2">
      <c r="AY182" s="4"/>
    </row>
    <row r="183" spans="51:51" x14ac:dyDescent="0.2">
      <c r="AY183" s="4"/>
    </row>
    <row r="184" spans="51:51" x14ac:dyDescent="0.2">
      <c r="AY184" s="4"/>
    </row>
    <row r="185" spans="51:51" x14ac:dyDescent="0.2">
      <c r="AY185" s="4"/>
    </row>
    <row r="186" spans="51:51" x14ac:dyDescent="0.2">
      <c r="AY186" s="4"/>
    </row>
    <row r="187" spans="51:51" x14ac:dyDescent="0.2">
      <c r="AY187" s="4"/>
    </row>
    <row r="188" spans="51:51" x14ac:dyDescent="0.2">
      <c r="AY188" s="4"/>
    </row>
    <row r="189" spans="51:51" x14ac:dyDescent="0.2">
      <c r="AY189" s="4"/>
    </row>
    <row r="190" spans="51:51" x14ac:dyDescent="0.2">
      <c r="AY190" s="4"/>
    </row>
    <row r="191" spans="51:51" x14ac:dyDescent="0.2">
      <c r="AY191" s="4"/>
    </row>
    <row r="192" spans="51:51" x14ac:dyDescent="0.2">
      <c r="AY192" s="4"/>
    </row>
    <row r="193" spans="51:51" x14ac:dyDescent="0.2">
      <c r="AY193" s="4"/>
    </row>
    <row r="194" spans="51:51" x14ac:dyDescent="0.2">
      <c r="AY194" s="4"/>
    </row>
    <row r="195" spans="51:51" x14ac:dyDescent="0.2">
      <c r="AY195" s="4"/>
    </row>
    <row r="196" spans="51:51" x14ac:dyDescent="0.2">
      <c r="AY196" s="4"/>
    </row>
    <row r="197" spans="51:51" x14ac:dyDescent="0.2">
      <c r="AY197" s="4"/>
    </row>
    <row r="198" spans="51:51" x14ac:dyDescent="0.2">
      <c r="AY198" s="4"/>
    </row>
    <row r="199" spans="51:51" x14ac:dyDescent="0.2">
      <c r="AY199" s="4"/>
    </row>
    <row r="200" spans="51:51" x14ac:dyDescent="0.2">
      <c r="AY200" s="4"/>
    </row>
    <row r="201" spans="51:51" x14ac:dyDescent="0.2">
      <c r="AY201" s="4"/>
    </row>
    <row r="202" spans="51:51" x14ac:dyDescent="0.2">
      <c r="AY202" s="4"/>
    </row>
    <row r="203" spans="51:51" x14ac:dyDescent="0.2">
      <c r="AY203" s="4"/>
    </row>
    <row r="204" spans="51:51" x14ac:dyDescent="0.2">
      <c r="AY204" s="4"/>
    </row>
    <row r="205" spans="51:51" x14ac:dyDescent="0.2">
      <c r="AY205" s="4"/>
    </row>
    <row r="206" spans="51:51" x14ac:dyDescent="0.2">
      <c r="AY206" s="4"/>
    </row>
    <row r="207" spans="51:51" x14ac:dyDescent="0.2">
      <c r="AY207" s="4"/>
    </row>
    <row r="208" spans="51:51" x14ac:dyDescent="0.2">
      <c r="AY208" s="4"/>
    </row>
    <row r="209" spans="51:51" x14ac:dyDescent="0.2">
      <c r="AY209" s="4"/>
    </row>
    <row r="210" spans="51:51" x14ac:dyDescent="0.2">
      <c r="AY210" s="4"/>
    </row>
    <row r="211" spans="51:51" x14ac:dyDescent="0.2">
      <c r="AY211" s="4"/>
    </row>
    <row r="212" spans="51:51" x14ac:dyDescent="0.2">
      <c r="AY212" s="4"/>
    </row>
    <row r="213" spans="51:51" x14ac:dyDescent="0.2">
      <c r="AY213" s="4"/>
    </row>
    <row r="214" spans="51:51" x14ac:dyDescent="0.2">
      <c r="AY214" s="4"/>
    </row>
    <row r="215" spans="51:51" x14ac:dyDescent="0.2">
      <c r="AY215" s="4"/>
    </row>
    <row r="216" spans="51:51" x14ac:dyDescent="0.2">
      <c r="AY216" s="4"/>
    </row>
    <row r="217" spans="51:51" x14ac:dyDescent="0.2">
      <c r="AY217" s="4"/>
    </row>
    <row r="218" spans="51:51" x14ac:dyDescent="0.2">
      <c r="AY218" s="4"/>
    </row>
    <row r="219" spans="51:51" x14ac:dyDescent="0.2">
      <c r="AY219" s="4"/>
    </row>
    <row r="220" spans="51:51" x14ac:dyDescent="0.2">
      <c r="AY220" s="4"/>
    </row>
    <row r="221" spans="51:51" x14ac:dyDescent="0.2">
      <c r="AY221" s="4"/>
    </row>
    <row r="222" spans="51:51" x14ac:dyDescent="0.2">
      <c r="AY222" s="4"/>
    </row>
    <row r="223" spans="51:51" x14ac:dyDescent="0.2">
      <c r="AY223" s="4"/>
    </row>
    <row r="224" spans="51:51" x14ac:dyDescent="0.2">
      <c r="AY224" s="4"/>
    </row>
    <row r="225" spans="51:51" x14ac:dyDescent="0.2">
      <c r="AY225" s="4"/>
    </row>
    <row r="226" spans="51:51" x14ac:dyDescent="0.2">
      <c r="AY226" s="4"/>
    </row>
    <row r="227" spans="51:51" x14ac:dyDescent="0.2">
      <c r="AY227" s="4"/>
    </row>
    <row r="228" spans="51:51" x14ac:dyDescent="0.2">
      <c r="AY228" s="4"/>
    </row>
    <row r="229" spans="51:51" x14ac:dyDescent="0.2">
      <c r="AY229" s="4"/>
    </row>
    <row r="230" spans="51:51" x14ac:dyDescent="0.2">
      <c r="AY230" s="4"/>
    </row>
    <row r="231" spans="51:51" x14ac:dyDescent="0.2">
      <c r="AY231" s="4"/>
    </row>
    <row r="232" spans="51:51" x14ac:dyDescent="0.2">
      <c r="AY232" s="4"/>
    </row>
    <row r="233" spans="51:51" x14ac:dyDescent="0.2">
      <c r="AY233" s="4"/>
    </row>
    <row r="234" spans="51:51" x14ac:dyDescent="0.2">
      <c r="AY234" s="4"/>
    </row>
    <row r="235" spans="51:51" x14ac:dyDescent="0.2">
      <c r="AY235" s="4"/>
    </row>
    <row r="236" spans="51:51" x14ac:dyDescent="0.2">
      <c r="AY236" s="4"/>
    </row>
    <row r="237" spans="51:51" x14ac:dyDescent="0.2">
      <c r="AY237" s="4"/>
    </row>
    <row r="238" spans="51:51" x14ac:dyDescent="0.2">
      <c r="AY238" s="4"/>
    </row>
    <row r="239" spans="51:51" x14ac:dyDescent="0.2">
      <c r="AY239" s="4"/>
    </row>
    <row r="240" spans="51:51" x14ac:dyDescent="0.2">
      <c r="AY240" s="4"/>
    </row>
    <row r="241" spans="51:51" x14ac:dyDescent="0.2">
      <c r="AY241" s="4"/>
    </row>
    <row r="242" spans="51:51" x14ac:dyDescent="0.2">
      <c r="AY242" s="4"/>
    </row>
    <row r="243" spans="51:51" x14ac:dyDescent="0.2">
      <c r="AY243" s="4"/>
    </row>
    <row r="244" spans="51:51" x14ac:dyDescent="0.2">
      <c r="AY244" s="4"/>
    </row>
    <row r="245" spans="51:51" x14ac:dyDescent="0.2">
      <c r="AY245" s="4"/>
    </row>
    <row r="246" spans="51:51" x14ac:dyDescent="0.2">
      <c r="AY246" s="4"/>
    </row>
    <row r="247" spans="51:51" x14ac:dyDescent="0.2">
      <c r="AY247" s="4"/>
    </row>
    <row r="248" spans="51:51" x14ac:dyDescent="0.2">
      <c r="AY248" s="4"/>
    </row>
    <row r="249" spans="51:51" x14ac:dyDescent="0.2">
      <c r="AY249" s="4"/>
    </row>
    <row r="250" spans="51:51" x14ac:dyDescent="0.2">
      <c r="AY250" s="4"/>
    </row>
    <row r="251" spans="51:51" x14ac:dyDescent="0.2">
      <c r="AY251" s="4"/>
    </row>
    <row r="252" spans="51:51" x14ac:dyDescent="0.2">
      <c r="AY252" s="4"/>
    </row>
    <row r="253" spans="51:51" x14ac:dyDescent="0.2">
      <c r="AY253" s="4"/>
    </row>
    <row r="254" spans="51:51" x14ac:dyDescent="0.2">
      <c r="AY254" s="4"/>
    </row>
    <row r="255" spans="51:51" x14ac:dyDescent="0.2">
      <c r="AY255" s="4"/>
    </row>
    <row r="256" spans="51:51" x14ac:dyDescent="0.2">
      <c r="AY256" s="4"/>
    </row>
    <row r="257" spans="51:51" x14ac:dyDescent="0.2">
      <c r="AY257" s="4"/>
    </row>
    <row r="258" spans="51:51" x14ac:dyDescent="0.2">
      <c r="AY258" s="4"/>
    </row>
    <row r="259" spans="51:51" x14ac:dyDescent="0.2">
      <c r="AY259" s="4"/>
    </row>
    <row r="260" spans="51:51" x14ac:dyDescent="0.2">
      <c r="AY260" s="4"/>
    </row>
    <row r="261" spans="51:51" x14ac:dyDescent="0.2">
      <c r="AY261" s="4"/>
    </row>
    <row r="262" spans="51:51" x14ac:dyDescent="0.2">
      <c r="AY262" s="4"/>
    </row>
    <row r="263" spans="51:51" x14ac:dyDescent="0.2">
      <c r="AY263" s="4"/>
    </row>
    <row r="264" spans="51:51" x14ac:dyDescent="0.2">
      <c r="AY264" s="4"/>
    </row>
    <row r="265" spans="51:51" x14ac:dyDescent="0.2">
      <c r="AY265" s="4"/>
    </row>
    <row r="266" spans="51:51" x14ac:dyDescent="0.2">
      <c r="AY266" s="4"/>
    </row>
    <row r="267" spans="51:51" x14ac:dyDescent="0.2">
      <c r="AY267" s="4"/>
    </row>
    <row r="268" spans="51:51" x14ac:dyDescent="0.2">
      <c r="AY268" s="4"/>
    </row>
    <row r="269" spans="51:51" x14ac:dyDescent="0.2">
      <c r="AY269" s="4"/>
    </row>
    <row r="270" spans="51:51" x14ac:dyDescent="0.2">
      <c r="AY270" s="4"/>
    </row>
    <row r="271" spans="51:51" x14ac:dyDescent="0.2">
      <c r="AY271" s="4"/>
    </row>
    <row r="272" spans="51:51" x14ac:dyDescent="0.2">
      <c r="AY272" s="4"/>
    </row>
    <row r="273" spans="51:51" x14ac:dyDescent="0.2">
      <c r="AY273" s="4"/>
    </row>
    <row r="274" spans="51:51" x14ac:dyDescent="0.2">
      <c r="AY274" s="4"/>
    </row>
    <row r="275" spans="51:51" x14ac:dyDescent="0.2">
      <c r="AY275" s="4"/>
    </row>
    <row r="276" spans="51:51" x14ac:dyDescent="0.2">
      <c r="AY276" s="4"/>
    </row>
    <row r="277" spans="51:51" x14ac:dyDescent="0.2">
      <c r="AY277" s="4"/>
    </row>
    <row r="278" spans="51:51" x14ac:dyDescent="0.2">
      <c r="AY278" s="4"/>
    </row>
    <row r="279" spans="51:51" x14ac:dyDescent="0.2">
      <c r="AY279" s="4"/>
    </row>
    <row r="280" spans="51:51" x14ac:dyDescent="0.2">
      <c r="AY280" s="4"/>
    </row>
    <row r="281" spans="51:51" x14ac:dyDescent="0.2">
      <c r="AY281" s="4"/>
    </row>
    <row r="282" spans="51:51" x14ac:dyDescent="0.2">
      <c r="AY282" s="4"/>
    </row>
    <row r="283" spans="51:51" x14ac:dyDescent="0.2">
      <c r="AY283" s="4"/>
    </row>
    <row r="284" spans="51:51" x14ac:dyDescent="0.2">
      <c r="AY284" s="4"/>
    </row>
    <row r="285" spans="51:51" x14ac:dyDescent="0.2">
      <c r="AY285" s="4"/>
    </row>
    <row r="286" spans="51:51" x14ac:dyDescent="0.2">
      <c r="AY286" s="4"/>
    </row>
    <row r="287" spans="51:51" x14ac:dyDescent="0.2">
      <c r="AY287" s="4"/>
    </row>
    <row r="288" spans="51:51" x14ac:dyDescent="0.2">
      <c r="AY288" s="4"/>
    </row>
    <row r="289" spans="51:51" x14ac:dyDescent="0.2">
      <c r="AY289" s="4"/>
    </row>
    <row r="290" spans="51:51" x14ac:dyDescent="0.2">
      <c r="AY290" s="4"/>
    </row>
    <row r="291" spans="51:51" x14ac:dyDescent="0.2">
      <c r="AY291" s="4"/>
    </row>
    <row r="292" spans="51:51" x14ac:dyDescent="0.2">
      <c r="AY292" s="4"/>
    </row>
    <row r="293" spans="51:51" x14ac:dyDescent="0.2">
      <c r="AY293" s="4"/>
    </row>
    <row r="294" spans="51:51" x14ac:dyDescent="0.2">
      <c r="AY294" s="4"/>
    </row>
    <row r="295" spans="51:51" x14ac:dyDescent="0.2">
      <c r="AY295" s="4"/>
    </row>
    <row r="296" spans="51:51" x14ac:dyDescent="0.2">
      <c r="AY296" s="4"/>
    </row>
    <row r="297" spans="51:51" x14ac:dyDescent="0.2">
      <c r="AY297" s="4"/>
    </row>
    <row r="298" spans="51:51" x14ac:dyDescent="0.2">
      <c r="AY298" s="4"/>
    </row>
    <row r="299" spans="51:51" x14ac:dyDescent="0.2">
      <c r="AY299" s="4"/>
    </row>
    <row r="300" spans="51:51" x14ac:dyDescent="0.2">
      <c r="AY300" s="4"/>
    </row>
    <row r="301" spans="51:51" x14ac:dyDescent="0.2">
      <c r="AY301" s="4"/>
    </row>
    <row r="302" spans="51:51" x14ac:dyDescent="0.2">
      <c r="AY302" s="4"/>
    </row>
    <row r="303" spans="51:51" x14ac:dyDescent="0.2">
      <c r="AY303" s="4"/>
    </row>
    <row r="304" spans="51:51" x14ac:dyDescent="0.2">
      <c r="AY304" s="4"/>
    </row>
    <row r="305" spans="51:51" x14ac:dyDescent="0.2">
      <c r="AY305" s="4"/>
    </row>
    <row r="306" spans="51:51" x14ac:dyDescent="0.2">
      <c r="AY306" s="4"/>
    </row>
    <row r="307" spans="51:51" x14ac:dyDescent="0.2">
      <c r="AY307" s="4"/>
    </row>
    <row r="308" spans="51:51" x14ac:dyDescent="0.2">
      <c r="AY308" s="4"/>
    </row>
    <row r="309" spans="51:51" x14ac:dyDescent="0.2">
      <c r="AY309" s="4"/>
    </row>
    <row r="310" spans="51:51" x14ac:dyDescent="0.2">
      <c r="AY310" s="4"/>
    </row>
    <row r="311" spans="51:51" x14ac:dyDescent="0.2">
      <c r="AY311" s="4"/>
    </row>
    <row r="312" spans="51:51" x14ac:dyDescent="0.2">
      <c r="AY312" s="4"/>
    </row>
    <row r="313" spans="51:51" x14ac:dyDescent="0.2">
      <c r="AY313" s="4"/>
    </row>
    <row r="314" spans="51:51" x14ac:dyDescent="0.2">
      <c r="AY314" s="4"/>
    </row>
    <row r="315" spans="51:51" x14ac:dyDescent="0.2">
      <c r="AY315" s="4"/>
    </row>
    <row r="316" spans="51:51" x14ac:dyDescent="0.2">
      <c r="AY316" s="4"/>
    </row>
    <row r="317" spans="51:51" x14ac:dyDescent="0.2">
      <c r="AY317" s="4"/>
    </row>
    <row r="318" spans="51:51" x14ac:dyDescent="0.2">
      <c r="AY318" s="4"/>
    </row>
    <row r="319" spans="51:51" x14ac:dyDescent="0.2">
      <c r="AY319" s="4"/>
    </row>
    <row r="320" spans="51:51" x14ac:dyDescent="0.2">
      <c r="AY320" s="4"/>
    </row>
    <row r="321" spans="51:51" x14ac:dyDescent="0.2">
      <c r="AY321" s="4"/>
    </row>
    <row r="322" spans="51:51" x14ac:dyDescent="0.2">
      <c r="AY322" s="4"/>
    </row>
    <row r="323" spans="51:51" x14ac:dyDescent="0.2">
      <c r="AY323" s="4"/>
    </row>
    <row r="324" spans="51:51" x14ac:dyDescent="0.2">
      <c r="AY324" s="4"/>
    </row>
    <row r="325" spans="51:51" x14ac:dyDescent="0.2">
      <c r="AY325" s="4"/>
    </row>
    <row r="326" spans="51:51" x14ac:dyDescent="0.2">
      <c r="AY326" s="4"/>
    </row>
    <row r="327" spans="51:51" x14ac:dyDescent="0.2">
      <c r="AY327" s="4"/>
    </row>
    <row r="328" spans="51:51" x14ac:dyDescent="0.2">
      <c r="AY328" s="4"/>
    </row>
    <row r="329" spans="51:51" x14ac:dyDescent="0.2">
      <c r="AY329" s="4"/>
    </row>
    <row r="330" spans="51:51" x14ac:dyDescent="0.2">
      <c r="AY330" s="4"/>
    </row>
    <row r="331" spans="51:51" x14ac:dyDescent="0.2">
      <c r="AY331" s="4"/>
    </row>
    <row r="332" spans="51:51" x14ac:dyDescent="0.2">
      <c r="AY332" s="4"/>
    </row>
    <row r="333" spans="51:51" x14ac:dyDescent="0.2">
      <c r="AY333" s="4"/>
    </row>
    <row r="334" spans="51:51" x14ac:dyDescent="0.2">
      <c r="AY334" s="4"/>
    </row>
    <row r="335" spans="51:51" x14ac:dyDescent="0.2">
      <c r="AY335" s="4"/>
    </row>
    <row r="336" spans="51:51" x14ac:dyDescent="0.2">
      <c r="AY336" s="4"/>
    </row>
    <row r="337" spans="51:51" x14ac:dyDescent="0.2">
      <c r="AY337" s="4"/>
    </row>
    <row r="338" spans="51:51" x14ac:dyDescent="0.2">
      <c r="AY338" s="4"/>
    </row>
    <row r="339" spans="51:51" x14ac:dyDescent="0.2">
      <c r="AY339" s="4"/>
    </row>
    <row r="340" spans="51:51" x14ac:dyDescent="0.2">
      <c r="AY340" s="4"/>
    </row>
    <row r="341" spans="51:51" x14ac:dyDescent="0.2">
      <c r="AY341" s="4"/>
    </row>
    <row r="342" spans="51:51" x14ac:dyDescent="0.2">
      <c r="AY342" s="4"/>
    </row>
    <row r="343" spans="51:51" x14ac:dyDescent="0.2">
      <c r="AY343" s="4"/>
    </row>
    <row r="344" spans="51:51" x14ac:dyDescent="0.2">
      <c r="AY344" s="4"/>
    </row>
    <row r="345" spans="51:51" x14ac:dyDescent="0.2">
      <c r="AY345" s="4"/>
    </row>
    <row r="346" spans="51:51" x14ac:dyDescent="0.2">
      <c r="AY346" s="4"/>
    </row>
    <row r="347" spans="51:51" x14ac:dyDescent="0.2">
      <c r="AY347" s="4"/>
    </row>
    <row r="348" spans="51:51" x14ac:dyDescent="0.2">
      <c r="AY348" s="4"/>
    </row>
    <row r="349" spans="51:51" x14ac:dyDescent="0.2">
      <c r="AY349" s="4"/>
    </row>
    <row r="350" spans="51:51" x14ac:dyDescent="0.2">
      <c r="AY350" s="4"/>
    </row>
    <row r="351" spans="51:51" x14ac:dyDescent="0.2">
      <c r="AY351" s="4"/>
    </row>
    <row r="352" spans="51:51" x14ac:dyDescent="0.2">
      <c r="AY352" s="4"/>
    </row>
    <row r="353" spans="51:51" x14ac:dyDescent="0.2">
      <c r="AY353" s="4"/>
    </row>
    <row r="354" spans="51:51" x14ac:dyDescent="0.2">
      <c r="AY354" s="4"/>
    </row>
    <row r="355" spans="51:51" x14ac:dyDescent="0.2">
      <c r="AY355" s="4"/>
    </row>
    <row r="356" spans="51:51" x14ac:dyDescent="0.2">
      <c r="AY356" s="4"/>
    </row>
    <row r="357" spans="51:51" x14ac:dyDescent="0.2">
      <c r="AY357" s="4"/>
    </row>
    <row r="358" spans="51:51" x14ac:dyDescent="0.2">
      <c r="AY358" s="4"/>
    </row>
    <row r="359" spans="51:51" x14ac:dyDescent="0.2">
      <c r="AY359" s="4"/>
    </row>
    <row r="360" spans="51:51" x14ac:dyDescent="0.2">
      <c r="AY360" s="4"/>
    </row>
    <row r="361" spans="51:51" x14ac:dyDescent="0.2">
      <c r="AY361" s="4"/>
    </row>
    <row r="362" spans="51:51" x14ac:dyDescent="0.2">
      <c r="AY362" s="4"/>
    </row>
    <row r="363" spans="51:51" x14ac:dyDescent="0.2">
      <c r="AY363" s="4"/>
    </row>
    <row r="364" spans="51:51" x14ac:dyDescent="0.2">
      <c r="AY364" s="4"/>
    </row>
    <row r="365" spans="51:51" x14ac:dyDescent="0.2">
      <c r="AY365" s="4"/>
    </row>
    <row r="366" spans="51:51" x14ac:dyDescent="0.2">
      <c r="AY366" s="4"/>
    </row>
    <row r="367" spans="51:51" x14ac:dyDescent="0.2">
      <c r="AY367" s="4"/>
    </row>
    <row r="368" spans="51:51" x14ac:dyDescent="0.2">
      <c r="AY368" s="4"/>
    </row>
    <row r="369" spans="51:51" x14ac:dyDescent="0.2">
      <c r="AY369" s="4"/>
    </row>
    <row r="370" spans="51:51" x14ac:dyDescent="0.2">
      <c r="AY370" s="4"/>
    </row>
    <row r="371" spans="51:51" x14ac:dyDescent="0.2">
      <c r="AY371" s="4"/>
    </row>
    <row r="372" spans="51:51" x14ac:dyDescent="0.2">
      <c r="AY372" s="4"/>
    </row>
    <row r="373" spans="51:51" x14ac:dyDescent="0.2">
      <c r="AY373" s="4"/>
    </row>
    <row r="374" spans="51:51" x14ac:dyDescent="0.2">
      <c r="AY374" s="4"/>
    </row>
    <row r="375" spans="51:51" x14ac:dyDescent="0.2">
      <c r="AY375" s="4"/>
    </row>
    <row r="376" spans="51:51" x14ac:dyDescent="0.2">
      <c r="AY376" s="4"/>
    </row>
    <row r="377" spans="51:51" x14ac:dyDescent="0.2">
      <c r="AY377" s="4"/>
    </row>
    <row r="378" spans="51:51" x14ac:dyDescent="0.2">
      <c r="AY378" s="4"/>
    </row>
    <row r="379" spans="51:51" x14ac:dyDescent="0.2">
      <c r="AY379" s="4"/>
    </row>
    <row r="380" spans="51:51" x14ac:dyDescent="0.2">
      <c r="AY380" s="4"/>
    </row>
    <row r="381" spans="51:51" x14ac:dyDescent="0.2">
      <c r="AY381" s="4"/>
    </row>
    <row r="382" spans="51:51" x14ac:dyDescent="0.2">
      <c r="AY382" s="4"/>
    </row>
    <row r="383" spans="51:51" x14ac:dyDescent="0.2">
      <c r="AY383" s="4"/>
    </row>
    <row r="384" spans="51:51" x14ac:dyDescent="0.2">
      <c r="AY384" s="4"/>
    </row>
    <row r="385" spans="51:51" x14ac:dyDescent="0.2">
      <c r="AY385" s="4"/>
    </row>
    <row r="386" spans="51:51" x14ac:dyDescent="0.2">
      <c r="AY386" s="4"/>
    </row>
    <row r="387" spans="51:51" x14ac:dyDescent="0.2">
      <c r="AY387" s="4"/>
    </row>
    <row r="388" spans="51:51" x14ac:dyDescent="0.2">
      <c r="AY388" s="4"/>
    </row>
    <row r="389" spans="51:51" x14ac:dyDescent="0.2">
      <c r="AY389" s="4"/>
    </row>
    <row r="390" spans="51:51" x14ac:dyDescent="0.2">
      <c r="AY390" s="4"/>
    </row>
    <row r="391" spans="51:51" x14ac:dyDescent="0.2">
      <c r="AY391" s="4"/>
    </row>
    <row r="392" spans="51:51" x14ac:dyDescent="0.2">
      <c r="AY392" s="4"/>
    </row>
    <row r="393" spans="51:51" x14ac:dyDescent="0.2">
      <c r="AY393" s="4"/>
    </row>
    <row r="394" spans="51:51" x14ac:dyDescent="0.2">
      <c r="AY394" s="4"/>
    </row>
    <row r="395" spans="51:51" x14ac:dyDescent="0.2">
      <c r="AY395" s="4"/>
    </row>
    <row r="396" spans="51:51" x14ac:dyDescent="0.2">
      <c r="AY396" s="4"/>
    </row>
    <row r="397" spans="51:51" x14ac:dyDescent="0.2">
      <c r="AY397" s="4"/>
    </row>
    <row r="398" spans="51:51" x14ac:dyDescent="0.2">
      <c r="AY398" s="4"/>
    </row>
    <row r="399" spans="51:51" x14ac:dyDescent="0.2">
      <c r="AY399" s="4"/>
    </row>
    <row r="400" spans="51:51" x14ac:dyDescent="0.2">
      <c r="AY400" s="4"/>
    </row>
    <row r="401" spans="51:51" x14ac:dyDescent="0.2">
      <c r="AY401" s="4"/>
    </row>
    <row r="402" spans="51:51" x14ac:dyDescent="0.2">
      <c r="AY402" s="4"/>
    </row>
    <row r="403" spans="51:51" x14ac:dyDescent="0.2">
      <c r="AY403" s="4"/>
    </row>
    <row r="404" spans="51:51" x14ac:dyDescent="0.2">
      <c r="AY404" s="4"/>
    </row>
    <row r="405" spans="51:51" x14ac:dyDescent="0.2">
      <c r="AY405" s="4"/>
    </row>
    <row r="406" spans="51:51" x14ac:dyDescent="0.2">
      <c r="AY406" s="4"/>
    </row>
    <row r="407" spans="51:51" x14ac:dyDescent="0.2">
      <c r="AY407" s="4"/>
    </row>
    <row r="408" spans="51:51" x14ac:dyDescent="0.2">
      <c r="AY408" s="4"/>
    </row>
    <row r="409" spans="51:51" x14ac:dyDescent="0.2">
      <c r="AY409" s="4"/>
    </row>
    <row r="410" spans="51:51" x14ac:dyDescent="0.2">
      <c r="AY410" s="4"/>
    </row>
    <row r="411" spans="51:51" x14ac:dyDescent="0.2">
      <c r="AY411" s="4"/>
    </row>
    <row r="412" spans="51:51" x14ac:dyDescent="0.2">
      <c r="AY412" s="4"/>
    </row>
    <row r="413" spans="51:51" x14ac:dyDescent="0.2">
      <c r="AY413" s="4"/>
    </row>
    <row r="414" spans="51:51" x14ac:dyDescent="0.2">
      <c r="AY414" s="4"/>
    </row>
    <row r="415" spans="51:51" x14ac:dyDescent="0.2">
      <c r="AY415" s="4"/>
    </row>
    <row r="416" spans="51:51" x14ac:dyDescent="0.2">
      <c r="AY416" s="4"/>
    </row>
    <row r="417" spans="51:51" x14ac:dyDescent="0.2">
      <c r="AY417" s="4"/>
    </row>
    <row r="418" spans="51:51" x14ac:dyDescent="0.2">
      <c r="AY418" s="4"/>
    </row>
    <row r="419" spans="51:51" x14ac:dyDescent="0.2">
      <c r="AY419" s="4"/>
    </row>
    <row r="420" spans="51:51" x14ac:dyDescent="0.2">
      <c r="AY420" s="4"/>
    </row>
    <row r="421" spans="51:51" x14ac:dyDescent="0.2">
      <c r="AY421" s="4"/>
    </row>
    <row r="422" spans="51:51" x14ac:dyDescent="0.2">
      <c r="AY422" s="4"/>
    </row>
    <row r="423" spans="51:51" x14ac:dyDescent="0.2">
      <c r="AY423" s="4"/>
    </row>
    <row r="424" spans="51:51" x14ac:dyDescent="0.2">
      <c r="AY424" s="4"/>
    </row>
    <row r="425" spans="51:51" x14ac:dyDescent="0.2">
      <c r="AY425" s="4"/>
    </row>
    <row r="426" spans="51:51" x14ac:dyDescent="0.2">
      <c r="AY426" s="4"/>
    </row>
    <row r="427" spans="51:51" x14ac:dyDescent="0.2">
      <c r="AY427" s="4"/>
    </row>
    <row r="428" spans="51:51" x14ac:dyDescent="0.2">
      <c r="AY428" s="4"/>
    </row>
    <row r="429" spans="51:51" x14ac:dyDescent="0.2">
      <c r="AY429" s="4"/>
    </row>
    <row r="430" spans="51:51" x14ac:dyDescent="0.2">
      <c r="AY430" s="4"/>
    </row>
    <row r="431" spans="51:51" x14ac:dyDescent="0.2">
      <c r="AY431" s="4"/>
    </row>
    <row r="432" spans="51:51" x14ac:dyDescent="0.2">
      <c r="AY432" s="4"/>
    </row>
    <row r="433" spans="51:51" x14ac:dyDescent="0.2">
      <c r="AY433" s="4"/>
    </row>
    <row r="434" spans="51:51" x14ac:dyDescent="0.2">
      <c r="AY434" s="4"/>
    </row>
    <row r="435" spans="51:51" x14ac:dyDescent="0.2">
      <c r="AY435" s="4"/>
    </row>
    <row r="436" spans="51:51" x14ac:dyDescent="0.2">
      <c r="AY436" s="4"/>
    </row>
    <row r="437" spans="51:51" x14ac:dyDescent="0.2">
      <c r="AY437" s="4"/>
    </row>
    <row r="438" spans="51:51" x14ac:dyDescent="0.2">
      <c r="AY438" s="4"/>
    </row>
    <row r="439" spans="51:51" x14ac:dyDescent="0.2">
      <c r="AY439" s="4"/>
    </row>
    <row r="440" spans="51:51" x14ac:dyDescent="0.2">
      <c r="AY440" s="4"/>
    </row>
    <row r="441" spans="51:51" x14ac:dyDescent="0.2">
      <c r="AY441" s="4"/>
    </row>
    <row r="442" spans="51:51" x14ac:dyDescent="0.2">
      <c r="AY442" s="4"/>
    </row>
    <row r="443" spans="51:51" x14ac:dyDescent="0.2">
      <c r="AY443" s="4"/>
    </row>
    <row r="444" spans="51:51" x14ac:dyDescent="0.2">
      <c r="AY444" s="4"/>
    </row>
    <row r="445" spans="51:51" x14ac:dyDescent="0.2">
      <c r="AY445" s="4"/>
    </row>
    <row r="446" spans="51:51" x14ac:dyDescent="0.2">
      <c r="AY446" s="4"/>
    </row>
    <row r="447" spans="51:51" x14ac:dyDescent="0.2">
      <c r="AY447" s="4"/>
    </row>
    <row r="448" spans="51:51" x14ac:dyDescent="0.2">
      <c r="AY448" s="4"/>
    </row>
    <row r="449" spans="51:51" x14ac:dyDescent="0.2">
      <c r="AY449" s="4"/>
    </row>
    <row r="450" spans="51:51" x14ac:dyDescent="0.2">
      <c r="AY450" s="4"/>
    </row>
    <row r="451" spans="51:51" x14ac:dyDescent="0.2">
      <c r="AY451" s="4"/>
    </row>
    <row r="452" spans="51:51" x14ac:dyDescent="0.2">
      <c r="AY452" s="4"/>
    </row>
    <row r="453" spans="51:51" x14ac:dyDescent="0.2">
      <c r="AY453" s="4"/>
    </row>
    <row r="454" spans="51:51" x14ac:dyDescent="0.2">
      <c r="AY454" s="4"/>
    </row>
    <row r="455" spans="51:51" x14ac:dyDescent="0.2">
      <c r="AY455" s="4"/>
    </row>
    <row r="456" spans="51:51" x14ac:dyDescent="0.2">
      <c r="AY456" s="4"/>
    </row>
    <row r="457" spans="51:51" x14ac:dyDescent="0.2">
      <c r="AY457" s="4"/>
    </row>
    <row r="458" spans="51:51" x14ac:dyDescent="0.2">
      <c r="AY458" s="4"/>
    </row>
    <row r="459" spans="51:51" x14ac:dyDescent="0.2">
      <c r="AY459" s="4"/>
    </row>
    <row r="460" spans="51:51" x14ac:dyDescent="0.2">
      <c r="AY460" s="4"/>
    </row>
    <row r="461" spans="51:51" x14ac:dyDescent="0.2">
      <c r="AY461" s="4"/>
    </row>
    <row r="462" spans="51:51" x14ac:dyDescent="0.2">
      <c r="AY462" s="4"/>
    </row>
    <row r="463" spans="51:51" x14ac:dyDescent="0.2">
      <c r="AY463" s="4"/>
    </row>
    <row r="464" spans="51:51" x14ac:dyDescent="0.2">
      <c r="AY464" s="4"/>
    </row>
    <row r="465" spans="51:51" x14ac:dyDescent="0.2">
      <c r="AY465" s="4"/>
    </row>
    <row r="466" spans="51:51" x14ac:dyDescent="0.2">
      <c r="AY466" s="4"/>
    </row>
    <row r="467" spans="51:51" x14ac:dyDescent="0.2">
      <c r="AY467" s="4"/>
    </row>
    <row r="468" spans="51:51" x14ac:dyDescent="0.2">
      <c r="AY468" s="4"/>
    </row>
    <row r="469" spans="51:51" x14ac:dyDescent="0.2">
      <c r="AY469" s="4"/>
    </row>
    <row r="470" spans="51:51" x14ac:dyDescent="0.2">
      <c r="AY470" s="4"/>
    </row>
    <row r="471" spans="51:51" x14ac:dyDescent="0.2">
      <c r="AY471" s="4"/>
    </row>
    <row r="472" spans="51:51" x14ac:dyDescent="0.2">
      <c r="AY472" s="4"/>
    </row>
    <row r="473" spans="51:51" x14ac:dyDescent="0.2">
      <c r="AY473" s="4"/>
    </row>
    <row r="474" spans="51:51" x14ac:dyDescent="0.2">
      <c r="AY474" s="4"/>
    </row>
    <row r="475" spans="51:51" x14ac:dyDescent="0.2">
      <c r="AY475" s="4"/>
    </row>
    <row r="476" spans="51:51" x14ac:dyDescent="0.2">
      <c r="AY476" s="4"/>
    </row>
    <row r="477" spans="51:51" x14ac:dyDescent="0.2">
      <c r="AY477" s="4"/>
    </row>
    <row r="478" spans="51:51" x14ac:dyDescent="0.2">
      <c r="AY478" s="4"/>
    </row>
    <row r="479" spans="51:51" x14ac:dyDescent="0.2">
      <c r="AY479" s="4"/>
    </row>
    <row r="480" spans="51:51" x14ac:dyDescent="0.2">
      <c r="AY480" s="4"/>
    </row>
    <row r="481" spans="51:51" x14ac:dyDescent="0.2">
      <c r="AY481" s="4"/>
    </row>
    <row r="482" spans="51:51" x14ac:dyDescent="0.2">
      <c r="AY482" s="4"/>
    </row>
    <row r="483" spans="51:51" x14ac:dyDescent="0.2">
      <c r="AY483" s="4"/>
    </row>
    <row r="484" spans="51:51" x14ac:dyDescent="0.2">
      <c r="AY484" s="4"/>
    </row>
    <row r="485" spans="51:51" x14ac:dyDescent="0.2">
      <c r="AY485" s="4"/>
    </row>
    <row r="486" spans="51:51" x14ac:dyDescent="0.2">
      <c r="AY486" s="4"/>
    </row>
    <row r="487" spans="51:51" x14ac:dyDescent="0.2">
      <c r="AY487" s="4"/>
    </row>
    <row r="488" spans="51:51" x14ac:dyDescent="0.2">
      <c r="AY488" s="4"/>
    </row>
    <row r="489" spans="51:51" x14ac:dyDescent="0.2">
      <c r="AY489" s="4"/>
    </row>
    <row r="490" spans="51:51" x14ac:dyDescent="0.2">
      <c r="AY490" s="4"/>
    </row>
    <row r="491" spans="51:51" x14ac:dyDescent="0.2">
      <c r="AY491" s="4"/>
    </row>
    <row r="492" spans="51:51" x14ac:dyDescent="0.2">
      <c r="AY492" s="4"/>
    </row>
    <row r="493" spans="51:51" x14ac:dyDescent="0.2">
      <c r="AY493" s="4"/>
    </row>
    <row r="494" spans="51:51" x14ac:dyDescent="0.2">
      <c r="AY494" s="4"/>
    </row>
    <row r="495" spans="51:51" x14ac:dyDescent="0.2">
      <c r="AY495" s="4"/>
    </row>
    <row r="496" spans="51:51" x14ac:dyDescent="0.2">
      <c r="AY496" s="4"/>
    </row>
    <row r="497" spans="51:51" x14ac:dyDescent="0.2">
      <c r="AY497" s="4"/>
    </row>
    <row r="498" spans="51:51" x14ac:dyDescent="0.2">
      <c r="AY498" s="4"/>
    </row>
    <row r="499" spans="51:51" x14ac:dyDescent="0.2">
      <c r="AY499" s="4"/>
    </row>
    <row r="500" spans="51:51" x14ac:dyDescent="0.2">
      <c r="AY500" s="4"/>
    </row>
    <row r="501" spans="51:51" x14ac:dyDescent="0.2">
      <c r="AY501" s="4"/>
    </row>
    <row r="502" spans="51:51" x14ac:dyDescent="0.2">
      <c r="AY502" s="4"/>
    </row>
    <row r="503" spans="51:51" x14ac:dyDescent="0.2">
      <c r="AY503" s="4"/>
    </row>
    <row r="504" spans="51:51" x14ac:dyDescent="0.2">
      <c r="AY504" s="4"/>
    </row>
    <row r="505" spans="51:51" x14ac:dyDescent="0.2">
      <c r="AY505" s="4"/>
    </row>
    <row r="506" spans="51:51" x14ac:dyDescent="0.2">
      <c r="AY506" s="4"/>
    </row>
    <row r="507" spans="51:51" x14ac:dyDescent="0.2">
      <c r="AY507" s="4"/>
    </row>
    <row r="508" spans="51:51" x14ac:dyDescent="0.2">
      <c r="AY508" s="4"/>
    </row>
    <row r="509" spans="51:51" x14ac:dyDescent="0.2">
      <c r="AY509" s="4"/>
    </row>
    <row r="510" spans="51:51" x14ac:dyDescent="0.2">
      <c r="AY510" s="4"/>
    </row>
    <row r="511" spans="51:51" x14ac:dyDescent="0.2">
      <c r="AY511" s="4"/>
    </row>
    <row r="512" spans="51:51" x14ac:dyDescent="0.2">
      <c r="AY512" s="4"/>
    </row>
    <row r="513" spans="51:51" x14ac:dyDescent="0.2">
      <c r="AY513" s="4"/>
    </row>
    <row r="514" spans="51:51" x14ac:dyDescent="0.2">
      <c r="AY514" s="4"/>
    </row>
    <row r="515" spans="51:51" x14ac:dyDescent="0.2">
      <c r="AY515" s="4"/>
    </row>
    <row r="516" spans="51:51" x14ac:dyDescent="0.2">
      <c r="AY516" s="4"/>
    </row>
    <row r="517" spans="51:51" x14ac:dyDescent="0.2">
      <c r="AY517" s="4"/>
    </row>
    <row r="518" spans="51:51" x14ac:dyDescent="0.2">
      <c r="AY518" s="4"/>
    </row>
    <row r="519" spans="51:51" x14ac:dyDescent="0.2">
      <c r="AY519" s="4"/>
    </row>
    <row r="520" spans="51:51" x14ac:dyDescent="0.2">
      <c r="AY520" s="4"/>
    </row>
    <row r="521" spans="51:51" x14ac:dyDescent="0.2">
      <c r="AY521" s="4"/>
    </row>
    <row r="522" spans="51:51" x14ac:dyDescent="0.2">
      <c r="AY522" s="4"/>
    </row>
    <row r="523" spans="51:51" x14ac:dyDescent="0.2">
      <c r="AY523" s="4"/>
    </row>
    <row r="524" spans="51:51" x14ac:dyDescent="0.2">
      <c r="AY524" s="4"/>
    </row>
    <row r="525" spans="51:51" x14ac:dyDescent="0.2">
      <c r="AY525" s="4"/>
    </row>
    <row r="526" spans="51:51" x14ac:dyDescent="0.2">
      <c r="AY526" s="4"/>
    </row>
    <row r="527" spans="51:51" x14ac:dyDescent="0.2">
      <c r="AY527" s="4"/>
    </row>
    <row r="528" spans="51:51" x14ac:dyDescent="0.2">
      <c r="AY528" s="4"/>
    </row>
    <row r="529" spans="51:51" x14ac:dyDescent="0.2">
      <c r="AY529" s="4"/>
    </row>
    <row r="530" spans="51:51" x14ac:dyDescent="0.2">
      <c r="AY530" s="4"/>
    </row>
    <row r="531" spans="51:51" x14ac:dyDescent="0.2">
      <c r="AY531" s="4"/>
    </row>
    <row r="532" spans="51:51" x14ac:dyDescent="0.2">
      <c r="AY532" s="4"/>
    </row>
    <row r="533" spans="51:51" x14ac:dyDescent="0.2">
      <c r="AY533" s="4"/>
    </row>
    <row r="534" spans="51:51" x14ac:dyDescent="0.2">
      <c r="AY534" s="4"/>
    </row>
    <row r="535" spans="51:51" x14ac:dyDescent="0.2">
      <c r="AY535" s="4"/>
    </row>
    <row r="536" spans="51:51" x14ac:dyDescent="0.2">
      <c r="AY536" s="4"/>
    </row>
    <row r="537" spans="51:51" x14ac:dyDescent="0.2">
      <c r="AY537" s="4"/>
    </row>
    <row r="538" spans="51:51" x14ac:dyDescent="0.2">
      <c r="AY538" s="4"/>
    </row>
    <row r="539" spans="51:51" x14ac:dyDescent="0.2">
      <c r="AY539" s="4"/>
    </row>
    <row r="540" spans="51:51" x14ac:dyDescent="0.2">
      <c r="AY540" s="4"/>
    </row>
    <row r="541" spans="51:51" x14ac:dyDescent="0.2">
      <c r="AY541" s="4"/>
    </row>
    <row r="542" spans="51:51" x14ac:dyDescent="0.2">
      <c r="AY542" s="4"/>
    </row>
    <row r="543" spans="51:51" x14ac:dyDescent="0.2">
      <c r="AY543" s="4"/>
    </row>
    <row r="544" spans="51:51" x14ac:dyDescent="0.2">
      <c r="AY544" s="4"/>
    </row>
    <row r="545" spans="51:51" x14ac:dyDescent="0.2">
      <c r="AY545" s="4"/>
    </row>
    <row r="546" spans="51:51" x14ac:dyDescent="0.2">
      <c r="AY546" s="4"/>
    </row>
    <row r="547" spans="51:51" x14ac:dyDescent="0.2">
      <c r="AY547" s="4"/>
    </row>
    <row r="548" spans="51:51" x14ac:dyDescent="0.2">
      <c r="AY548" s="4"/>
    </row>
    <row r="549" spans="51:51" x14ac:dyDescent="0.2">
      <c r="AY549" s="4"/>
    </row>
    <row r="550" spans="51:51" x14ac:dyDescent="0.2">
      <c r="AY550" s="4"/>
    </row>
    <row r="551" spans="51:51" x14ac:dyDescent="0.2">
      <c r="AY551" s="4"/>
    </row>
    <row r="552" spans="51:51" x14ac:dyDescent="0.2">
      <c r="AY552" s="4"/>
    </row>
    <row r="553" spans="51:51" x14ac:dyDescent="0.2">
      <c r="AY553" s="4"/>
    </row>
    <row r="554" spans="51:51" x14ac:dyDescent="0.2">
      <c r="AY554" s="4"/>
    </row>
    <row r="555" spans="51:51" x14ac:dyDescent="0.2">
      <c r="AY555" s="4"/>
    </row>
    <row r="556" spans="51:51" x14ac:dyDescent="0.2">
      <c r="AY556" s="4"/>
    </row>
    <row r="557" spans="51:51" x14ac:dyDescent="0.2">
      <c r="AY557" s="4"/>
    </row>
    <row r="558" spans="51:51" x14ac:dyDescent="0.2">
      <c r="AY558" s="4"/>
    </row>
    <row r="559" spans="51:51" x14ac:dyDescent="0.2">
      <c r="AY559" s="4"/>
    </row>
    <row r="560" spans="51:51" x14ac:dyDescent="0.2">
      <c r="AY560" s="4"/>
    </row>
    <row r="561" spans="51:51" x14ac:dyDescent="0.2">
      <c r="AY561" s="4"/>
    </row>
    <row r="562" spans="51:51" x14ac:dyDescent="0.2">
      <c r="AY562" s="4"/>
    </row>
    <row r="563" spans="51:51" x14ac:dyDescent="0.2">
      <c r="AY563" s="4"/>
    </row>
    <row r="564" spans="51:51" x14ac:dyDescent="0.2">
      <c r="AY564" s="4"/>
    </row>
    <row r="565" spans="51:51" x14ac:dyDescent="0.2">
      <c r="AY565" s="4"/>
    </row>
    <row r="566" spans="51:51" x14ac:dyDescent="0.2">
      <c r="AY566" s="4"/>
    </row>
    <row r="567" spans="51:51" x14ac:dyDescent="0.2">
      <c r="AY567" s="4"/>
    </row>
    <row r="568" spans="51:51" x14ac:dyDescent="0.2">
      <c r="AY568" s="4"/>
    </row>
    <row r="569" spans="51:51" x14ac:dyDescent="0.2">
      <c r="AY569" s="4"/>
    </row>
    <row r="570" spans="51:51" x14ac:dyDescent="0.2">
      <c r="AY570" s="4"/>
    </row>
    <row r="571" spans="51:51" x14ac:dyDescent="0.2">
      <c r="AY571" s="4"/>
    </row>
    <row r="572" spans="51:51" x14ac:dyDescent="0.2">
      <c r="AY572" s="4"/>
    </row>
    <row r="573" spans="51:51" x14ac:dyDescent="0.2">
      <c r="AY573" s="4"/>
    </row>
    <row r="574" spans="51:51" x14ac:dyDescent="0.2">
      <c r="AY574" s="4"/>
    </row>
    <row r="575" spans="51:51" x14ac:dyDescent="0.2">
      <c r="AY575" s="4"/>
    </row>
    <row r="576" spans="51:51" x14ac:dyDescent="0.2">
      <c r="AY576" s="4"/>
    </row>
    <row r="577" spans="51:51" x14ac:dyDescent="0.2">
      <c r="AY577" s="4"/>
    </row>
    <row r="578" spans="51:51" x14ac:dyDescent="0.2">
      <c r="AY578" s="4"/>
    </row>
    <row r="579" spans="51:51" x14ac:dyDescent="0.2">
      <c r="AY579" s="4"/>
    </row>
    <row r="580" spans="51:51" x14ac:dyDescent="0.2">
      <c r="AY580" s="4"/>
    </row>
    <row r="581" spans="51:51" x14ac:dyDescent="0.2">
      <c r="AY581" s="4"/>
    </row>
    <row r="582" spans="51:51" x14ac:dyDescent="0.2">
      <c r="AY582" s="4"/>
    </row>
    <row r="583" spans="51:51" x14ac:dyDescent="0.2">
      <c r="AY583" s="4"/>
    </row>
    <row r="584" spans="51:51" x14ac:dyDescent="0.2">
      <c r="AY584" s="4"/>
    </row>
    <row r="585" spans="51:51" x14ac:dyDescent="0.2">
      <c r="AY585" s="4"/>
    </row>
    <row r="586" spans="51:51" x14ac:dyDescent="0.2">
      <c r="AY586" s="4"/>
    </row>
    <row r="587" spans="51:51" x14ac:dyDescent="0.2">
      <c r="AY587" s="4"/>
    </row>
    <row r="588" spans="51:51" x14ac:dyDescent="0.2">
      <c r="AY588" s="4"/>
    </row>
    <row r="589" spans="51:51" x14ac:dyDescent="0.2">
      <c r="AY589" s="4"/>
    </row>
    <row r="590" spans="51:51" x14ac:dyDescent="0.2">
      <c r="AY590" s="4"/>
    </row>
    <row r="591" spans="51:51" x14ac:dyDescent="0.2">
      <c r="AY591" s="4"/>
    </row>
    <row r="592" spans="51:51" x14ac:dyDescent="0.2">
      <c r="AY592" s="4"/>
    </row>
    <row r="593" spans="51:51" x14ac:dyDescent="0.2">
      <c r="AY593" s="4"/>
    </row>
    <row r="594" spans="51:51" x14ac:dyDescent="0.2">
      <c r="AY594" s="4"/>
    </row>
    <row r="595" spans="51:51" x14ac:dyDescent="0.2">
      <c r="AY595" s="4"/>
    </row>
    <row r="596" spans="51:51" x14ac:dyDescent="0.2">
      <c r="AY596" s="4"/>
    </row>
    <row r="597" spans="51:51" x14ac:dyDescent="0.2">
      <c r="AY597" s="4"/>
    </row>
    <row r="598" spans="51:51" x14ac:dyDescent="0.2">
      <c r="AY598" s="4"/>
    </row>
    <row r="599" spans="51:51" x14ac:dyDescent="0.2">
      <c r="AY599" s="4"/>
    </row>
    <row r="600" spans="51:51" x14ac:dyDescent="0.2">
      <c r="AY600" s="4"/>
    </row>
    <row r="601" spans="51:51" x14ac:dyDescent="0.2">
      <c r="AY601" s="4"/>
    </row>
    <row r="602" spans="51:51" x14ac:dyDescent="0.2">
      <c r="AY602" s="4"/>
    </row>
    <row r="603" spans="51:51" x14ac:dyDescent="0.2">
      <c r="AY603" s="4"/>
    </row>
    <row r="604" spans="51:51" x14ac:dyDescent="0.2">
      <c r="AY604" s="4"/>
    </row>
    <row r="605" spans="51:51" x14ac:dyDescent="0.2">
      <c r="AY605" s="4"/>
    </row>
    <row r="606" spans="51:51" x14ac:dyDescent="0.2">
      <c r="AY606" s="4"/>
    </row>
    <row r="607" spans="51:51" x14ac:dyDescent="0.2">
      <c r="AY607" s="4"/>
    </row>
    <row r="608" spans="51:51" x14ac:dyDescent="0.2">
      <c r="AY608" s="4"/>
    </row>
    <row r="609" spans="51:51" x14ac:dyDescent="0.2">
      <c r="AY609" s="4"/>
    </row>
    <row r="610" spans="51:51" x14ac:dyDescent="0.2">
      <c r="AY610" s="4"/>
    </row>
    <row r="611" spans="51:51" x14ac:dyDescent="0.2">
      <c r="AY611" s="4"/>
    </row>
    <row r="612" spans="51:51" x14ac:dyDescent="0.2">
      <c r="AY612" s="4"/>
    </row>
    <row r="613" spans="51:51" x14ac:dyDescent="0.2">
      <c r="AY613" s="4"/>
    </row>
    <row r="614" spans="51:51" x14ac:dyDescent="0.2">
      <c r="AY614" s="4"/>
    </row>
    <row r="615" spans="51:51" x14ac:dyDescent="0.2">
      <c r="AY615" s="4"/>
    </row>
    <row r="616" spans="51:51" x14ac:dyDescent="0.2">
      <c r="AY616" s="4"/>
    </row>
    <row r="617" spans="51:51" x14ac:dyDescent="0.2">
      <c r="AY617" s="4"/>
    </row>
    <row r="618" spans="51:51" x14ac:dyDescent="0.2">
      <c r="AY618" s="4"/>
    </row>
    <row r="619" spans="51:51" x14ac:dyDescent="0.2">
      <c r="AY619" s="4"/>
    </row>
    <row r="620" spans="51:51" x14ac:dyDescent="0.2">
      <c r="AY620" s="4"/>
    </row>
    <row r="621" spans="51:51" x14ac:dyDescent="0.2">
      <c r="AY621" s="4"/>
    </row>
    <row r="622" spans="51:51" x14ac:dyDescent="0.2">
      <c r="AY622" s="4"/>
    </row>
    <row r="623" spans="51:51" x14ac:dyDescent="0.2">
      <c r="AY623" s="4"/>
    </row>
    <row r="624" spans="51:51" x14ac:dyDescent="0.2">
      <c r="AY624" s="4"/>
    </row>
    <row r="625" spans="51:51" x14ac:dyDescent="0.2">
      <c r="AY625" s="4"/>
    </row>
    <row r="626" spans="51:51" x14ac:dyDescent="0.2">
      <c r="AY626" s="4"/>
    </row>
    <row r="627" spans="51:51" x14ac:dyDescent="0.2">
      <c r="AY627" s="4"/>
    </row>
    <row r="628" spans="51:51" x14ac:dyDescent="0.2">
      <c r="AY628" s="4"/>
    </row>
    <row r="629" spans="51:51" x14ac:dyDescent="0.2">
      <c r="AY629" s="4"/>
    </row>
    <row r="630" spans="51:51" x14ac:dyDescent="0.2">
      <c r="AY630" s="4"/>
    </row>
    <row r="631" spans="51:51" x14ac:dyDescent="0.2">
      <c r="AY631" s="4"/>
    </row>
    <row r="632" spans="51:51" x14ac:dyDescent="0.2">
      <c r="AY632" s="4"/>
    </row>
    <row r="633" spans="51:51" x14ac:dyDescent="0.2">
      <c r="AY633" s="4"/>
    </row>
    <row r="634" spans="51:51" x14ac:dyDescent="0.2">
      <c r="AY634" s="4"/>
    </row>
    <row r="635" spans="51:51" x14ac:dyDescent="0.2">
      <c r="AY635" s="4"/>
    </row>
    <row r="636" spans="51:51" x14ac:dyDescent="0.2">
      <c r="AY636" s="4"/>
    </row>
    <row r="637" spans="51:51" x14ac:dyDescent="0.2">
      <c r="AY637" s="4"/>
    </row>
    <row r="638" spans="51:51" x14ac:dyDescent="0.2">
      <c r="AY638" s="4"/>
    </row>
    <row r="639" spans="51:51" x14ac:dyDescent="0.2">
      <c r="AY639" s="4"/>
    </row>
    <row r="640" spans="51:51" x14ac:dyDescent="0.2">
      <c r="AY640" s="4"/>
    </row>
    <row r="641" spans="51:51" x14ac:dyDescent="0.2">
      <c r="AY641" s="4"/>
    </row>
    <row r="642" spans="51:51" x14ac:dyDescent="0.2">
      <c r="AY642" s="4"/>
    </row>
    <row r="643" spans="51:51" x14ac:dyDescent="0.2">
      <c r="AY643" s="4"/>
    </row>
    <row r="644" spans="51:51" x14ac:dyDescent="0.2">
      <c r="AY644" s="4"/>
    </row>
    <row r="645" spans="51:51" x14ac:dyDescent="0.2">
      <c r="AY645" s="4"/>
    </row>
    <row r="646" spans="51:51" x14ac:dyDescent="0.2">
      <c r="AY646" s="4"/>
    </row>
    <row r="647" spans="51:51" x14ac:dyDescent="0.2">
      <c r="AY647" s="4"/>
    </row>
    <row r="648" spans="51:51" x14ac:dyDescent="0.2">
      <c r="AY648" s="4"/>
    </row>
    <row r="649" spans="51:51" x14ac:dyDescent="0.2">
      <c r="AY649" s="4"/>
    </row>
    <row r="650" spans="51:51" x14ac:dyDescent="0.2">
      <c r="AY650" s="4"/>
    </row>
    <row r="651" spans="51:51" x14ac:dyDescent="0.2">
      <c r="AY651" s="4"/>
    </row>
    <row r="652" spans="51:51" x14ac:dyDescent="0.2">
      <c r="AY652" s="4"/>
    </row>
    <row r="653" spans="51:51" x14ac:dyDescent="0.2">
      <c r="AY653" s="4"/>
    </row>
    <row r="654" spans="51:51" x14ac:dyDescent="0.2">
      <c r="AY654" s="4"/>
    </row>
    <row r="655" spans="51:51" x14ac:dyDescent="0.2">
      <c r="AY655" s="4"/>
    </row>
    <row r="656" spans="51:51" x14ac:dyDescent="0.2">
      <c r="AY656" s="4"/>
    </row>
    <row r="657" spans="51:51" x14ac:dyDescent="0.2">
      <c r="AY657" s="4"/>
    </row>
    <row r="658" spans="51:51" x14ac:dyDescent="0.2">
      <c r="AY658" s="4"/>
    </row>
    <row r="659" spans="51:51" x14ac:dyDescent="0.2">
      <c r="AY659" s="4"/>
    </row>
    <row r="660" spans="51:51" x14ac:dyDescent="0.2">
      <c r="AY660" s="4"/>
    </row>
    <row r="661" spans="51:51" x14ac:dyDescent="0.2">
      <c r="AY661" s="4"/>
    </row>
    <row r="662" spans="51:51" x14ac:dyDescent="0.2">
      <c r="AY662" s="4"/>
    </row>
    <row r="663" spans="51:51" x14ac:dyDescent="0.2">
      <c r="AY663" s="4"/>
    </row>
    <row r="664" spans="51:51" x14ac:dyDescent="0.2">
      <c r="AY664" s="4"/>
    </row>
    <row r="665" spans="51:51" x14ac:dyDescent="0.2">
      <c r="AY665" s="4"/>
    </row>
    <row r="666" spans="51:51" x14ac:dyDescent="0.2">
      <c r="AY666" s="4"/>
    </row>
    <row r="667" spans="51:51" x14ac:dyDescent="0.2">
      <c r="AY667" s="4"/>
    </row>
    <row r="668" spans="51:51" x14ac:dyDescent="0.2">
      <c r="AY668" s="4"/>
    </row>
    <row r="669" spans="51:51" x14ac:dyDescent="0.2">
      <c r="AY669" s="4"/>
    </row>
    <row r="670" spans="51:51" x14ac:dyDescent="0.2">
      <c r="AY670" s="4"/>
    </row>
    <row r="671" spans="51:51" x14ac:dyDescent="0.2">
      <c r="AY671" s="4"/>
    </row>
    <row r="672" spans="51:51" x14ac:dyDescent="0.2">
      <c r="AY672" s="4"/>
    </row>
    <row r="673" spans="51:51" x14ac:dyDescent="0.2">
      <c r="AY673" s="4"/>
    </row>
    <row r="674" spans="51:51" x14ac:dyDescent="0.2">
      <c r="AY674" s="4"/>
    </row>
    <row r="675" spans="51:51" x14ac:dyDescent="0.2">
      <c r="AY675" s="4"/>
    </row>
    <row r="676" spans="51:51" x14ac:dyDescent="0.2">
      <c r="AY676" s="4"/>
    </row>
    <row r="677" spans="51:51" x14ac:dyDescent="0.2">
      <c r="AY677" s="4"/>
    </row>
    <row r="678" spans="51:51" x14ac:dyDescent="0.2">
      <c r="AY678" s="4"/>
    </row>
    <row r="679" spans="51:51" x14ac:dyDescent="0.2">
      <c r="AY679" s="4"/>
    </row>
    <row r="680" spans="51:51" x14ac:dyDescent="0.2">
      <c r="AY680" s="4"/>
    </row>
    <row r="681" spans="51:51" x14ac:dyDescent="0.2">
      <c r="AY681" s="4"/>
    </row>
    <row r="682" spans="51:51" x14ac:dyDescent="0.2">
      <c r="AY682" s="4"/>
    </row>
    <row r="683" spans="51:51" x14ac:dyDescent="0.2">
      <c r="AY683" s="4"/>
    </row>
    <row r="684" spans="51:51" x14ac:dyDescent="0.2">
      <c r="AY684" s="4"/>
    </row>
    <row r="685" spans="51:51" x14ac:dyDescent="0.2">
      <c r="AY685" s="4"/>
    </row>
    <row r="686" spans="51:51" x14ac:dyDescent="0.2">
      <c r="AY686" s="4"/>
    </row>
    <row r="687" spans="51:51" x14ac:dyDescent="0.2">
      <c r="AY687" s="4"/>
    </row>
    <row r="688" spans="51:51" x14ac:dyDescent="0.2">
      <c r="AY688" s="4"/>
    </row>
    <row r="689" spans="51:51" x14ac:dyDescent="0.2">
      <c r="AY689" s="4"/>
    </row>
    <row r="690" spans="51:51" x14ac:dyDescent="0.2">
      <c r="AY690" s="4"/>
    </row>
    <row r="691" spans="51:51" x14ac:dyDescent="0.2">
      <c r="AY691" s="4"/>
    </row>
    <row r="692" spans="51:51" x14ac:dyDescent="0.2">
      <c r="AY692" s="4"/>
    </row>
    <row r="693" spans="51:51" x14ac:dyDescent="0.2">
      <c r="AY693" s="4"/>
    </row>
    <row r="694" spans="51:51" x14ac:dyDescent="0.2">
      <c r="AY694" s="4"/>
    </row>
    <row r="695" spans="51:51" x14ac:dyDescent="0.2">
      <c r="AY695" s="4"/>
    </row>
    <row r="696" spans="51:51" x14ac:dyDescent="0.2">
      <c r="AY696" s="4"/>
    </row>
    <row r="697" spans="51:51" x14ac:dyDescent="0.2">
      <c r="AY697" s="4"/>
    </row>
    <row r="698" spans="51:51" x14ac:dyDescent="0.2">
      <c r="AY698" s="4"/>
    </row>
    <row r="699" spans="51:51" x14ac:dyDescent="0.2">
      <c r="AY699" s="4"/>
    </row>
    <row r="700" spans="51:51" x14ac:dyDescent="0.2">
      <c r="AY700" s="4"/>
    </row>
    <row r="701" spans="51:51" x14ac:dyDescent="0.2">
      <c r="AY701" s="4"/>
    </row>
    <row r="702" spans="51:51" x14ac:dyDescent="0.2">
      <c r="AY702" s="4"/>
    </row>
    <row r="703" spans="51:51" x14ac:dyDescent="0.2">
      <c r="AY703" s="4"/>
    </row>
    <row r="704" spans="51:51" x14ac:dyDescent="0.2">
      <c r="AY704" s="4"/>
    </row>
    <row r="705" spans="51:51" x14ac:dyDescent="0.2">
      <c r="AY705" s="4"/>
    </row>
    <row r="706" spans="51:51" x14ac:dyDescent="0.2">
      <c r="AY706" s="4"/>
    </row>
    <row r="707" spans="51:51" x14ac:dyDescent="0.2">
      <c r="AY707" s="4"/>
    </row>
    <row r="708" spans="51:51" x14ac:dyDescent="0.2">
      <c r="AY708" s="4"/>
    </row>
    <row r="709" spans="51:51" x14ac:dyDescent="0.2">
      <c r="AY709" s="4"/>
    </row>
    <row r="710" spans="51:51" x14ac:dyDescent="0.2">
      <c r="AY710" s="4"/>
    </row>
    <row r="711" spans="51:51" x14ac:dyDescent="0.2">
      <c r="AY711" s="4"/>
    </row>
    <row r="712" spans="51:51" x14ac:dyDescent="0.2">
      <c r="AY712" s="4"/>
    </row>
    <row r="713" spans="51:51" x14ac:dyDescent="0.2">
      <c r="AY713" s="4"/>
    </row>
    <row r="714" spans="51:51" x14ac:dyDescent="0.2">
      <c r="AY714" s="4"/>
    </row>
    <row r="715" spans="51:51" x14ac:dyDescent="0.2">
      <c r="AY715" s="4"/>
    </row>
    <row r="716" spans="51:51" x14ac:dyDescent="0.2">
      <c r="AY716" s="4"/>
    </row>
    <row r="717" spans="51:51" x14ac:dyDescent="0.2">
      <c r="AY717" s="4"/>
    </row>
    <row r="718" spans="51:51" x14ac:dyDescent="0.2">
      <c r="AY718" s="4"/>
    </row>
    <row r="719" spans="51:51" x14ac:dyDescent="0.2">
      <c r="AY719" s="4"/>
    </row>
    <row r="720" spans="51:51" x14ac:dyDescent="0.2">
      <c r="AY720" s="4"/>
    </row>
    <row r="721" spans="51:51" x14ac:dyDescent="0.2">
      <c r="AY721" s="4"/>
    </row>
    <row r="722" spans="51:51" x14ac:dyDescent="0.2">
      <c r="AY722" s="4"/>
    </row>
    <row r="723" spans="51:51" x14ac:dyDescent="0.2">
      <c r="AY723" s="4"/>
    </row>
    <row r="724" spans="51:51" x14ac:dyDescent="0.2">
      <c r="AY724" s="4"/>
    </row>
    <row r="725" spans="51:51" x14ac:dyDescent="0.2">
      <c r="AY725" s="4"/>
    </row>
    <row r="726" spans="51:51" x14ac:dyDescent="0.2">
      <c r="AY726" s="4"/>
    </row>
    <row r="727" spans="51:51" x14ac:dyDescent="0.2">
      <c r="AY727" s="4"/>
    </row>
    <row r="728" spans="51:51" x14ac:dyDescent="0.2">
      <c r="AY728" s="4"/>
    </row>
    <row r="729" spans="51:51" x14ac:dyDescent="0.2">
      <c r="AY729" s="4"/>
    </row>
    <row r="730" spans="51:51" x14ac:dyDescent="0.2">
      <c r="AY730" s="4"/>
    </row>
    <row r="731" spans="51:51" x14ac:dyDescent="0.2">
      <c r="AY731" s="4"/>
    </row>
    <row r="732" spans="51:51" x14ac:dyDescent="0.2">
      <c r="AY732" s="4"/>
    </row>
    <row r="733" spans="51:51" x14ac:dyDescent="0.2">
      <c r="AY733" s="4"/>
    </row>
    <row r="734" spans="51:51" x14ac:dyDescent="0.2">
      <c r="AY734" s="4"/>
    </row>
    <row r="735" spans="51:51" x14ac:dyDescent="0.2">
      <c r="AY735" s="4"/>
    </row>
    <row r="736" spans="51:51" x14ac:dyDescent="0.2">
      <c r="AY736" s="4"/>
    </row>
    <row r="737" spans="51:51" x14ac:dyDescent="0.2">
      <c r="AY737" s="4"/>
    </row>
    <row r="738" spans="51:51" x14ac:dyDescent="0.2">
      <c r="AY738" s="4"/>
    </row>
    <row r="739" spans="51:51" x14ac:dyDescent="0.2">
      <c r="AY739" s="4"/>
    </row>
    <row r="740" spans="51:51" x14ac:dyDescent="0.2">
      <c r="AY740" s="4"/>
    </row>
    <row r="741" spans="51:51" x14ac:dyDescent="0.2">
      <c r="AY741" s="4"/>
    </row>
    <row r="742" spans="51:51" x14ac:dyDescent="0.2">
      <c r="AY742" s="4"/>
    </row>
    <row r="743" spans="51:51" x14ac:dyDescent="0.2">
      <c r="AY743" s="4"/>
    </row>
    <row r="744" spans="51:51" x14ac:dyDescent="0.2">
      <c r="AY744" s="4"/>
    </row>
    <row r="745" spans="51:51" x14ac:dyDescent="0.2">
      <c r="AY745" s="4"/>
    </row>
    <row r="746" spans="51:51" x14ac:dyDescent="0.2">
      <c r="AY746" s="4"/>
    </row>
    <row r="747" spans="51:51" x14ac:dyDescent="0.2">
      <c r="AY747" s="4"/>
    </row>
    <row r="748" spans="51:51" x14ac:dyDescent="0.2">
      <c r="AY748" s="4"/>
    </row>
    <row r="749" spans="51:51" x14ac:dyDescent="0.2">
      <c r="AY749" s="4"/>
    </row>
    <row r="750" spans="51:51" x14ac:dyDescent="0.2">
      <c r="AY750" s="4"/>
    </row>
    <row r="751" spans="51:51" x14ac:dyDescent="0.2">
      <c r="AY751" s="4"/>
    </row>
    <row r="752" spans="51:51" x14ac:dyDescent="0.2">
      <c r="AY752" s="4"/>
    </row>
    <row r="753" spans="51:51" x14ac:dyDescent="0.2">
      <c r="AY753" s="4"/>
    </row>
    <row r="754" spans="51:51" x14ac:dyDescent="0.2">
      <c r="AY754" s="4"/>
    </row>
    <row r="755" spans="51:51" x14ac:dyDescent="0.2">
      <c r="AY755" s="4"/>
    </row>
    <row r="756" spans="51:51" x14ac:dyDescent="0.2">
      <c r="AY756" s="4"/>
    </row>
    <row r="757" spans="51:51" x14ac:dyDescent="0.2">
      <c r="AY757" s="4"/>
    </row>
    <row r="758" spans="51:51" x14ac:dyDescent="0.2">
      <c r="AY758" s="4"/>
    </row>
    <row r="759" spans="51:51" x14ac:dyDescent="0.2">
      <c r="AY759" s="4"/>
    </row>
    <row r="760" spans="51:51" x14ac:dyDescent="0.2">
      <c r="AY760" s="4"/>
    </row>
    <row r="761" spans="51:51" x14ac:dyDescent="0.2">
      <c r="AY761" s="4"/>
    </row>
    <row r="762" spans="51:51" x14ac:dyDescent="0.2">
      <c r="AY762" s="4"/>
    </row>
    <row r="763" spans="51:51" x14ac:dyDescent="0.2">
      <c r="AY763" s="4"/>
    </row>
    <row r="764" spans="51:51" x14ac:dyDescent="0.2">
      <c r="AY764" s="4"/>
    </row>
    <row r="765" spans="51:51" x14ac:dyDescent="0.2">
      <c r="AY765" s="4"/>
    </row>
    <row r="766" spans="51:51" x14ac:dyDescent="0.2">
      <c r="AY766" s="4"/>
    </row>
    <row r="767" spans="51:51" x14ac:dyDescent="0.2">
      <c r="AY767" s="4"/>
    </row>
    <row r="768" spans="51:51" x14ac:dyDescent="0.2">
      <c r="AY768" s="4"/>
    </row>
    <row r="769" spans="51:51" x14ac:dyDescent="0.2">
      <c r="AY769" s="4"/>
    </row>
    <row r="770" spans="51:51" x14ac:dyDescent="0.2">
      <c r="AY770" s="4"/>
    </row>
    <row r="771" spans="51:51" x14ac:dyDescent="0.2">
      <c r="AY771" s="4"/>
    </row>
    <row r="772" spans="51:51" x14ac:dyDescent="0.2">
      <c r="AY772" s="4"/>
    </row>
    <row r="773" spans="51:51" x14ac:dyDescent="0.2">
      <c r="AY773" s="4"/>
    </row>
    <row r="774" spans="51:51" x14ac:dyDescent="0.2">
      <c r="AY774" s="4"/>
    </row>
    <row r="775" spans="51:51" x14ac:dyDescent="0.2">
      <c r="AY775" s="4"/>
    </row>
    <row r="776" spans="51:51" x14ac:dyDescent="0.2">
      <c r="AY776" s="4"/>
    </row>
    <row r="777" spans="51:51" x14ac:dyDescent="0.2">
      <c r="AY777" s="4"/>
    </row>
    <row r="778" spans="51:51" x14ac:dyDescent="0.2">
      <c r="AY778" s="4"/>
    </row>
    <row r="779" spans="51:51" x14ac:dyDescent="0.2">
      <c r="AY779" s="4"/>
    </row>
    <row r="780" spans="51:51" x14ac:dyDescent="0.2">
      <c r="AY780" s="4"/>
    </row>
    <row r="781" spans="51:51" x14ac:dyDescent="0.2">
      <c r="AY781" s="4"/>
    </row>
    <row r="782" spans="51:51" x14ac:dyDescent="0.2">
      <c r="AY782" s="4"/>
    </row>
    <row r="783" spans="51:51" x14ac:dyDescent="0.2">
      <c r="AY783" s="4"/>
    </row>
    <row r="784" spans="51:51" x14ac:dyDescent="0.2">
      <c r="AY784" s="4"/>
    </row>
    <row r="785" spans="51:51" x14ac:dyDescent="0.2">
      <c r="AY785" s="4"/>
    </row>
    <row r="786" spans="51:51" x14ac:dyDescent="0.2">
      <c r="AY786" s="4"/>
    </row>
    <row r="787" spans="51:51" x14ac:dyDescent="0.2">
      <c r="AY787" s="4"/>
    </row>
    <row r="788" spans="51:51" x14ac:dyDescent="0.2">
      <c r="AY788" s="4"/>
    </row>
    <row r="789" spans="51:51" x14ac:dyDescent="0.2">
      <c r="AY789" s="4"/>
    </row>
    <row r="790" spans="51:51" x14ac:dyDescent="0.2">
      <c r="AY790" s="4"/>
    </row>
    <row r="791" spans="51:51" x14ac:dyDescent="0.2">
      <c r="AY791" s="4"/>
    </row>
    <row r="792" spans="51:51" x14ac:dyDescent="0.2">
      <c r="AY792" s="4"/>
    </row>
    <row r="793" spans="51:51" x14ac:dyDescent="0.2">
      <c r="AY793" s="4"/>
    </row>
    <row r="794" spans="51:51" x14ac:dyDescent="0.2">
      <c r="AY794" s="4"/>
    </row>
    <row r="795" spans="51:51" x14ac:dyDescent="0.2">
      <c r="AY795" s="4"/>
    </row>
    <row r="796" spans="51:51" x14ac:dyDescent="0.2">
      <c r="AY796" s="4"/>
    </row>
    <row r="797" spans="51:51" x14ac:dyDescent="0.2">
      <c r="AY797" s="4"/>
    </row>
    <row r="798" spans="51:51" x14ac:dyDescent="0.2">
      <c r="AY798" s="4"/>
    </row>
    <row r="799" spans="51:51" x14ac:dyDescent="0.2">
      <c r="AY799" s="4"/>
    </row>
    <row r="800" spans="51:51" x14ac:dyDescent="0.2">
      <c r="AY800" s="4"/>
    </row>
    <row r="801" spans="51:51" x14ac:dyDescent="0.2">
      <c r="AY801" s="4"/>
    </row>
    <row r="802" spans="51:51" x14ac:dyDescent="0.2">
      <c r="AY802" s="4"/>
    </row>
    <row r="803" spans="51:51" x14ac:dyDescent="0.2">
      <c r="AY803" s="4"/>
    </row>
    <row r="804" spans="51:51" x14ac:dyDescent="0.2">
      <c r="AY804" s="4"/>
    </row>
    <row r="805" spans="51:51" x14ac:dyDescent="0.2">
      <c r="AY805" s="4"/>
    </row>
    <row r="806" spans="51:51" x14ac:dyDescent="0.2">
      <c r="AY806" s="4"/>
    </row>
    <row r="807" spans="51:51" x14ac:dyDescent="0.2">
      <c r="AY807" s="4"/>
    </row>
    <row r="808" spans="51:51" x14ac:dyDescent="0.2">
      <c r="AY808" s="4"/>
    </row>
    <row r="809" spans="51:51" x14ac:dyDescent="0.2">
      <c r="AY809" s="4"/>
    </row>
    <row r="810" spans="51:51" x14ac:dyDescent="0.2">
      <c r="AY810" s="4"/>
    </row>
    <row r="811" spans="51:51" x14ac:dyDescent="0.2">
      <c r="AY811" s="4"/>
    </row>
    <row r="812" spans="51:51" x14ac:dyDescent="0.2">
      <c r="AY812" s="4"/>
    </row>
    <row r="813" spans="51:51" x14ac:dyDescent="0.2">
      <c r="AY813" s="4"/>
    </row>
    <row r="814" spans="51:51" x14ac:dyDescent="0.2">
      <c r="AY814" s="4"/>
    </row>
    <row r="815" spans="51:51" x14ac:dyDescent="0.2">
      <c r="AY815" s="4"/>
    </row>
    <row r="816" spans="51:51" x14ac:dyDescent="0.2">
      <c r="AY816" s="4"/>
    </row>
    <row r="817" spans="51:51" x14ac:dyDescent="0.2">
      <c r="AY817" s="4"/>
    </row>
    <row r="818" spans="51:51" x14ac:dyDescent="0.2">
      <c r="AY818" s="4"/>
    </row>
    <row r="819" spans="51:51" x14ac:dyDescent="0.2">
      <c r="AY819" s="4"/>
    </row>
    <row r="820" spans="51:51" x14ac:dyDescent="0.2">
      <c r="AY820" s="4"/>
    </row>
    <row r="821" spans="51:51" x14ac:dyDescent="0.2">
      <c r="AY821" s="4"/>
    </row>
    <row r="822" spans="51:51" x14ac:dyDescent="0.2">
      <c r="AY822" s="4"/>
    </row>
    <row r="823" spans="51:51" x14ac:dyDescent="0.2">
      <c r="AY823" s="4"/>
    </row>
    <row r="824" spans="51:51" x14ac:dyDescent="0.2">
      <c r="AY824" s="4"/>
    </row>
    <row r="825" spans="51:51" x14ac:dyDescent="0.2">
      <c r="AY825" s="4"/>
    </row>
    <row r="826" spans="51:51" x14ac:dyDescent="0.2">
      <c r="AY826" s="4"/>
    </row>
    <row r="827" spans="51:51" x14ac:dyDescent="0.2">
      <c r="AY827" s="4"/>
    </row>
    <row r="828" spans="51:51" x14ac:dyDescent="0.2">
      <c r="AY828" s="4"/>
    </row>
    <row r="829" spans="51:51" x14ac:dyDescent="0.2">
      <c r="AY829" s="4"/>
    </row>
    <row r="830" spans="51:51" x14ac:dyDescent="0.2">
      <c r="AY830" s="4"/>
    </row>
    <row r="831" spans="51:51" x14ac:dyDescent="0.2">
      <c r="AY831" s="4"/>
    </row>
    <row r="832" spans="51:51" x14ac:dyDescent="0.2">
      <c r="AY832" s="4"/>
    </row>
    <row r="833" spans="51:51" x14ac:dyDescent="0.2">
      <c r="AY833" s="4"/>
    </row>
    <row r="834" spans="51:51" x14ac:dyDescent="0.2">
      <c r="AY834" s="4"/>
    </row>
    <row r="835" spans="51:51" x14ac:dyDescent="0.2">
      <c r="AY835" s="4"/>
    </row>
    <row r="836" spans="51:51" x14ac:dyDescent="0.2">
      <c r="AY836" s="4"/>
    </row>
    <row r="837" spans="51:51" x14ac:dyDescent="0.2">
      <c r="AY837" s="4"/>
    </row>
    <row r="838" spans="51:51" x14ac:dyDescent="0.2">
      <c r="AY838" s="4"/>
    </row>
    <row r="839" spans="51:51" x14ac:dyDescent="0.2">
      <c r="AY839" s="4"/>
    </row>
    <row r="840" spans="51:51" x14ac:dyDescent="0.2">
      <c r="AY840" s="4"/>
    </row>
    <row r="841" spans="51:51" x14ac:dyDescent="0.2">
      <c r="AY841" s="4"/>
    </row>
    <row r="842" spans="51:51" x14ac:dyDescent="0.2">
      <c r="AY842" s="4"/>
    </row>
    <row r="843" spans="51:51" x14ac:dyDescent="0.2">
      <c r="AY843" s="4"/>
    </row>
    <row r="844" spans="51:51" x14ac:dyDescent="0.2">
      <c r="AY844" s="4"/>
    </row>
    <row r="845" spans="51:51" x14ac:dyDescent="0.2">
      <c r="AY845" s="4"/>
    </row>
    <row r="846" spans="51:51" x14ac:dyDescent="0.2">
      <c r="AY846" s="4"/>
    </row>
    <row r="847" spans="51:51" x14ac:dyDescent="0.2">
      <c r="AY847" s="4"/>
    </row>
    <row r="848" spans="51:51" x14ac:dyDescent="0.2">
      <c r="AY848" s="4"/>
    </row>
    <row r="849" spans="51:51" x14ac:dyDescent="0.2">
      <c r="AY849" s="4"/>
    </row>
    <row r="850" spans="51:51" x14ac:dyDescent="0.2">
      <c r="AY850" s="4"/>
    </row>
    <row r="851" spans="51:51" x14ac:dyDescent="0.2">
      <c r="AY851" s="4"/>
    </row>
    <row r="852" spans="51:51" x14ac:dyDescent="0.2">
      <c r="AY852" s="4"/>
    </row>
    <row r="853" spans="51:51" x14ac:dyDescent="0.2">
      <c r="AY853" s="4"/>
    </row>
    <row r="854" spans="51:51" x14ac:dyDescent="0.2">
      <c r="AY854" s="4"/>
    </row>
    <row r="855" spans="51:51" x14ac:dyDescent="0.2">
      <c r="AY855" s="4"/>
    </row>
    <row r="856" spans="51:51" x14ac:dyDescent="0.2">
      <c r="AY856" s="4"/>
    </row>
    <row r="857" spans="51:51" x14ac:dyDescent="0.2">
      <c r="AY857" s="4"/>
    </row>
    <row r="858" spans="51:51" x14ac:dyDescent="0.2">
      <c r="AY858" s="4"/>
    </row>
    <row r="859" spans="51:51" x14ac:dyDescent="0.2">
      <c r="AY859" s="4"/>
    </row>
    <row r="860" spans="51:51" x14ac:dyDescent="0.2">
      <c r="AY860" s="4"/>
    </row>
    <row r="861" spans="51:51" x14ac:dyDescent="0.2">
      <c r="AY861" s="4"/>
    </row>
    <row r="862" spans="51:51" x14ac:dyDescent="0.2">
      <c r="AY862" s="4"/>
    </row>
    <row r="863" spans="51:51" x14ac:dyDescent="0.2">
      <c r="AY863" s="4"/>
    </row>
    <row r="864" spans="51:51" x14ac:dyDescent="0.2">
      <c r="AY864" s="4"/>
    </row>
    <row r="865" spans="51:51" x14ac:dyDescent="0.2">
      <c r="AY865" s="4"/>
    </row>
    <row r="866" spans="51:51" x14ac:dyDescent="0.2">
      <c r="AY866" s="4"/>
    </row>
    <row r="867" spans="51:51" x14ac:dyDescent="0.2">
      <c r="AY867" s="4"/>
    </row>
    <row r="868" spans="51:51" x14ac:dyDescent="0.2">
      <c r="AY868" s="4"/>
    </row>
    <row r="869" spans="51:51" x14ac:dyDescent="0.2">
      <c r="AY869" s="4"/>
    </row>
    <row r="870" spans="51:51" x14ac:dyDescent="0.2">
      <c r="AY870" s="4"/>
    </row>
    <row r="871" spans="51:51" x14ac:dyDescent="0.2">
      <c r="AY871" s="4"/>
    </row>
    <row r="872" spans="51:51" x14ac:dyDescent="0.2">
      <c r="AY872" s="4"/>
    </row>
    <row r="873" spans="51:51" x14ac:dyDescent="0.2">
      <c r="AY873" s="4"/>
    </row>
    <row r="874" spans="51:51" x14ac:dyDescent="0.2">
      <c r="AY874" s="4"/>
    </row>
    <row r="875" spans="51:51" x14ac:dyDescent="0.2">
      <c r="AY875" s="4"/>
    </row>
    <row r="876" spans="51:51" x14ac:dyDescent="0.2">
      <c r="AY876" s="4"/>
    </row>
    <row r="877" spans="51:51" x14ac:dyDescent="0.2">
      <c r="AY877" s="4"/>
    </row>
    <row r="878" spans="51:51" x14ac:dyDescent="0.2">
      <c r="AY878" s="4"/>
    </row>
    <row r="879" spans="51:51" x14ac:dyDescent="0.2">
      <c r="AY879" s="4"/>
    </row>
    <row r="880" spans="51:51" x14ac:dyDescent="0.2">
      <c r="AY880" s="4"/>
    </row>
    <row r="881" spans="51:51" x14ac:dyDescent="0.2">
      <c r="AY881" s="4"/>
    </row>
    <row r="882" spans="51:51" x14ac:dyDescent="0.2">
      <c r="AY882" s="4"/>
    </row>
    <row r="883" spans="51:51" x14ac:dyDescent="0.2">
      <c r="AY883" s="4"/>
    </row>
    <row r="884" spans="51:51" x14ac:dyDescent="0.2">
      <c r="AY884" s="4"/>
    </row>
    <row r="885" spans="51:51" x14ac:dyDescent="0.2">
      <c r="AY885" s="4"/>
    </row>
    <row r="886" spans="51:51" x14ac:dyDescent="0.2">
      <c r="AY886" s="4"/>
    </row>
    <row r="887" spans="51:51" x14ac:dyDescent="0.2">
      <c r="AY887" s="4"/>
    </row>
    <row r="888" spans="51:51" x14ac:dyDescent="0.2">
      <c r="AY888" s="4"/>
    </row>
    <row r="889" spans="51:51" x14ac:dyDescent="0.2">
      <c r="AY889" s="4"/>
    </row>
    <row r="890" spans="51:51" x14ac:dyDescent="0.2">
      <c r="AY890" s="4"/>
    </row>
    <row r="891" spans="51:51" x14ac:dyDescent="0.2">
      <c r="AY891" s="4"/>
    </row>
    <row r="892" spans="51:51" x14ac:dyDescent="0.2">
      <c r="AY892" s="4"/>
    </row>
    <row r="893" spans="51:51" x14ac:dyDescent="0.2">
      <c r="AY893" s="4"/>
    </row>
    <row r="894" spans="51:51" x14ac:dyDescent="0.2">
      <c r="AY894" s="4"/>
    </row>
    <row r="895" spans="51:51" x14ac:dyDescent="0.2">
      <c r="AY895" s="4"/>
    </row>
    <row r="896" spans="51:51" x14ac:dyDescent="0.2">
      <c r="AY896" s="4"/>
    </row>
    <row r="897" spans="51:51" x14ac:dyDescent="0.2">
      <c r="AY897" s="4"/>
    </row>
    <row r="898" spans="51:51" x14ac:dyDescent="0.2">
      <c r="AY898" s="4"/>
    </row>
    <row r="899" spans="51:51" x14ac:dyDescent="0.2">
      <c r="AY899" s="4"/>
    </row>
    <row r="900" spans="51:51" x14ac:dyDescent="0.2">
      <c r="AY900" s="4"/>
    </row>
    <row r="901" spans="51:51" x14ac:dyDescent="0.2">
      <c r="AY901" s="4"/>
    </row>
    <row r="902" spans="51:51" x14ac:dyDescent="0.2">
      <c r="AY902" s="4"/>
    </row>
    <row r="903" spans="51:51" x14ac:dyDescent="0.2">
      <c r="AY903" s="4"/>
    </row>
    <row r="904" spans="51:51" x14ac:dyDescent="0.2">
      <c r="AY904" s="4"/>
    </row>
    <row r="905" spans="51:51" x14ac:dyDescent="0.2">
      <c r="AY905" s="4"/>
    </row>
    <row r="906" spans="51:51" x14ac:dyDescent="0.2">
      <c r="AY906" s="4"/>
    </row>
    <row r="907" spans="51:51" x14ac:dyDescent="0.2">
      <c r="AY907" s="4"/>
    </row>
    <row r="908" spans="51:51" x14ac:dyDescent="0.2">
      <c r="AY908" s="4"/>
    </row>
    <row r="909" spans="51:51" x14ac:dyDescent="0.2">
      <c r="AY909" s="4"/>
    </row>
    <row r="910" spans="51:51" x14ac:dyDescent="0.2">
      <c r="AY910" s="4"/>
    </row>
    <row r="911" spans="51:51" x14ac:dyDescent="0.2">
      <c r="AY911" s="4"/>
    </row>
    <row r="912" spans="51:51" x14ac:dyDescent="0.2">
      <c r="AY912" s="4"/>
    </row>
    <row r="913" spans="51:51" x14ac:dyDescent="0.2">
      <c r="AY913" s="4"/>
    </row>
    <row r="914" spans="51:51" x14ac:dyDescent="0.2">
      <c r="AY914" s="4"/>
    </row>
    <row r="915" spans="51:51" x14ac:dyDescent="0.2">
      <c r="AY915" s="4"/>
    </row>
    <row r="916" spans="51:51" x14ac:dyDescent="0.2">
      <c r="AY916" s="4"/>
    </row>
    <row r="917" spans="51:51" x14ac:dyDescent="0.2">
      <c r="AY917" s="4"/>
    </row>
    <row r="918" spans="51:51" x14ac:dyDescent="0.2">
      <c r="AY918" s="4"/>
    </row>
    <row r="919" spans="51:51" x14ac:dyDescent="0.2">
      <c r="AY919" s="4"/>
    </row>
    <row r="920" spans="51:51" x14ac:dyDescent="0.2">
      <c r="AY920" s="4"/>
    </row>
    <row r="921" spans="51:51" x14ac:dyDescent="0.2">
      <c r="AY921" s="4"/>
    </row>
    <row r="922" spans="51:51" x14ac:dyDescent="0.2">
      <c r="AY922" s="4"/>
    </row>
    <row r="923" spans="51:51" x14ac:dyDescent="0.2">
      <c r="AY923" s="4"/>
    </row>
    <row r="924" spans="51:51" x14ac:dyDescent="0.2">
      <c r="AY924" s="4"/>
    </row>
    <row r="925" spans="51:51" x14ac:dyDescent="0.2">
      <c r="AY925" s="4"/>
    </row>
    <row r="926" spans="51:51" x14ac:dyDescent="0.2">
      <c r="AY926" s="4"/>
    </row>
    <row r="927" spans="51:51" x14ac:dyDescent="0.2">
      <c r="AY927" s="4"/>
    </row>
    <row r="928" spans="51:51" x14ac:dyDescent="0.2">
      <c r="AY928" s="4"/>
    </row>
    <row r="929" spans="51:51" x14ac:dyDescent="0.2">
      <c r="AY929" s="4"/>
    </row>
    <row r="930" spans="51:51" x14ac:dyDescent="0.2">
      <c r="AY930" s="4"/>
    </row>
    <row r="931" spans="51:51" x14ac:dyDescent="0.2">
      <c r="AY931" s="4"/>
    </row>
    <row r="932" spans="51:51" x14ac:dyDescent="0.2">
      <c r="AY932" s="4"/>
    </row>
    <row r="933" spans="51:51" x14ac:dyDescent="0.2">
      <c r="AY933" s="4"/>
    </row>
    <row r="934" spans="51:51" x14ac:dyDescent="0.2">
      <c r="AY934" s="4"/>
    </row>
    <row r="935" spans="51:51" x14ac:dyDescent="0.2">
      <c r="AY935" s="4"/>
    </row>
    <row r="936" spans="51:51" x14ac:dyDescent="0.2">
      <c r="AY936" s="4"/>
    </row>
    <row r="937" spans="51:51" x14ac:dyDescent="0.2">
      <c r="AY937" s="4"/>
    </row>
    <row r="938" spans="51:51" x14ac:dyDescent="0.2">
      <c r="AY938" s="4"/>
    </row>
    <row r="939" spans="51:51" x14ac:dyDescent="0.2">
      <c r="AY939" s="4"/>
    </row>
    <row r="940" spans="51:51" x14ac:dyDescent="0.2">
      <c r="AY940" s="4"/>
    </row>
    <row r="941" spans="51:51" x14ac:dyDescent="0.2">
      <c r="AY941" s="4"/>
    </row>
    <row r="942" spans="51:51" x14ac:dyDescent="0.2">
      <c r="AY942" s="4"/>
    </row>
    <row r="943" spans="51:51" x14ac:dyDescent="0.2">
      <c r="AY943" s="4"/>
    </row>
    <row r="944" spans="51:51" x14ac:dyDescent="0.2">
      <c r="AY944" s="4"/>
    </row>
    <row r="945" spans="51:51" x14ac:dyDescent="0.2">
      <c r="AY945" s="4"/>
    </row>
    <row r="946" spans="51:51" x14ac:dyDescent="0.2">
      <c r="AY946" s="4"/>
    </row>
    <row r="947" spans="51:51" x14ac:dyDescent="0.2">
      <c r="AY947" s="4"/>
    </row>
    <row r="948" spans="51:51" x14ac:dyDescent="0.2">
      <c r="AY948" s="4"/>
    </row>
    <row r="949" spans="51:51" x14ac:dyDescent="0.2">
      <c r="AY949" s="4"/>
    </row>
    <row r="950" spans="51:51" x14ac:dyDescent="0.2">
      <c r="AY950" s="4"/>
    </row>
    <row r="951" spans="51:51" x14ac:dyDescent="0.2">
      <c r="AY951" s="4"/>
    </row>
    <row r="952" spans="51:51" x14ac:dyDescent="0.2">
      <c r="AY952" s="4"/>
    </row>
    <row r="953" spans="51:51" x14ac:dyDescent="0.2">
      <c r="AY953" s="4"/>
    </row>
    <row r="954" spans="51:51" x14ac:dyDescent="0.2">
      <c r="AY954" s="4"/>
    </row>
    <row r="955" spans="51:51" x14ac:dyDescent="0.2">
      <c r="AY955" s="4"/>
    </row>
    <row r="956" spans="51:51" x14ac:dyDescent="0.2">
      <c r="AY956" s="4"/>
    </row>
    <row r="957" spans="51:51" x14ac:dyDescent="0.2">
      <c r="AY957" s="4"/>
    </row>
    <row r="958" spans="51:51" x14ac:dyDescent="0.2">
      <c r="AY958" s="4"/>
    </row>
    <row r="959" spans="51:51" x14ac:dyDescent="0.2">
      <c r="AY959" s="4"/>
    </row>
    <row r="960" spans="51:51" x14ac:dyDescent="0.2">
      <c r="AY960" s="4"/>
    </row>
    <row r="961" spans="51:51" x14ac:dyDescent="0.2">
      <c r="AY961" s="4"/>
    </row>
    <row r="962" spans="51:51" x14ac:dyDescent="0.2">
      <c r="AY962" s="4"/>
    </row>
    <row r="963" spans="51:51" x14ac:dyDescent="0.2">
      <c r="AY963" s="4"/>
    </row>
    <row r="964" spans="51:51" x14ac:dyDescent="0.2">
      <c r="AY964" s="4"/>
    </row>
    <row r="965" spans="51:51" x14ac:dyDescent="0.2">
      <c r="AY965" s="4"/>
    </row>
    <row r="966" spans="51:51" x14ac:dyDescent="0.2">
      <c r="AY966" s="4"/>
    </row>
    <row r="967" spans="51:51" x14ac:dyDescent="0.2">
      <c r="AY967" s="4"/>
    </row>
    <row r="968" spans="51:51" x14ac:dyDescent="0.2">
      <c r="AY968" s="4"/>
    </row>
    <row r="969" spans="51:51" x14ac:dyDescent="0.2">
      <c r="AY969" s="4"/>
    </row>
    <row r="970" spans="51:51" x14ac:dyDescent="0.2">
      <c r="AY970" s="4"/>
    </row>
    <row r="971" spans="51:51" x14ac:dyDescent="0.2">
      <c r="AY971" s="4"/>
    </row>
    <row r="972" spans="51:51" x14ac:dyDescent="0.2">
      <c r="AY972" s="4"/>
    </row>
    <row r="973" spans="51:51" x14ac:dyDescent="0.2">
      <c r="AY973" s="4"/>
    </row>
    <row r="974" spans="51:51" x14ac:dyDescent="0.2">
      <c r="AY974" s="4"/>
    </row>
    <row r="975" spans="51:51" x14ac:dyDescent="0.2">
      <c r="AY975" s="4"/>
    </row>
    <row r="976" spans="51:51" x14ac:dyDescent="0.2">
      <c r="AY976" s="4"/>
    </row>
    <row r="977" spans="51:51" x14ac:dyDescent="0.2">
      <c r="AY977" s="4"/>
    </row>
    <row r="978" spans="51:51" x14ac:dyDescent="0.2">
      <c r="AY978" s="4"/>
    </row>
    <row r="979" spans="51:51" x14ac:dyDescent="0.2">
      <c r="AY979" s="4"/>
    </row>
    <row r="980" spans="51:51" x14ac:dyDescent="0.2">
      <c r="AY980" s="4"/>
    </row>
    <row r="981" spans="51:51" x14ac:dyDescent="0.2">
      <c r="AY981" s="4"/>
    </row>
    <row r="982" spans="51:51" x14ac:dyDescent="0.2">
      <c r="AY982" s="4"/>
    </row>
    <row r="983" spans="51:51" x14ac:dyDescent="0.2">
      <c r="AY983" s="4"/>
    </row>
    <row r="984" spans="51:51" x14ac:dyDescent="0.2">
      <c r="AY984" s="4"/>
    </row>
    <row r="985" spans="51:51" x14ac:dyDescent="0.2">
      <c r="AY985" s="4"/>
    </row>
    <row r="986" spans="51:51" x14ac:dyDescent="0.2">
      <c r="AY986" s="4"/>
    </row>
    <row r="987" spans="51:51" x14ac:dyDescent="0.2">
      <c r="AY987" s="4"/>
    </row>
    <row r="988" spans="51:51" x14ac:dyDescent="0.2">
      <c r="AY988" s="4"/>
    </row>
    <row r="989" spans="51:51" x14ac:dyDescent="0.2">
      <c r="AY989" s="4"/>
    </row>
    <row r="990" spans="51:51" x14ac:dyDescent="0.2">
      <c r="AY990" s="4"/>
    </row>
    <row r="991" spans="51:51" x14ac:dyDescent="0.2">
      <c r="AY991" s="4"/>
    </row>
    <row r="992" spans="51:51" x14ac:dyDescent="0.2">
      <c r="AY992" s="4"/>
    </row>
    <row r="993" spans="51:51" x14ac:dyDescent="0.2">
      <c r="AY993" s="4"/>
    </row>
    <row r="994" spans="51:51" x14ac:dyDescent="0.2">
      <c r="AY994" s="4"/>
    </row>
    <row r="995" spans="51:51" x14ac:dyDescent="0.2">
      <c r="AY995" s="4"/>
    </row>
    <row r="996" spans="51:51" x14ac:dyDescent="0.2">
      <c r="AY996" s="4"/>
    </row>
    <row r="997" spans="51:51" x14ac:dyDescent="0.2">
      <c r="AY997" s="4"/>
    </row>
    <row r="998" spans="51:51" x14ac:dyDescent="0.2">
      <c r="AY998" s="4"/>
    </row>
    <row r="999" spans="51:51" x14ac:dyDescent="0.2">
      <c r="AY999" s="4"/>
    </row>
    <row r="1000" spans="51:51" x14ac:dyDescent="0.2">
      <c r="AY1000" s="4"/>
    </row>
    <row r="1001" spans="51:51" x14ac:dyDescent="0.2">
      <c r="AY1001" s="4"/>
    </row>
    <row r="1002" spans="51:51" x14ac:dyDescent="0.2">
      <c r="AY1002" s="4"/>
    </row>
    <row r="1003" spans="51:51" x14ac:dyDescent="0.2">
      <c r="AY1003" s="4"/>
    </row>
    <row r="1004" spans="51:51" x14ac:dyDescent="0.2">
      <c r="AY1004" s="4"/>
    </row>
    <row r="1005" spans="51:51" x14ac:dyDescent="0.2">
      <c r="AY1005" s="4"/>
    </row>
    <row r="1006" spans="51:51" x14ac:dyDescent="0.2">
      <c r="AY1006" s="4"/>
    </row>
    <row r="1007" spans="51:51" x14ac:dyDescent="0.2">
      <c r="AY1007" s="4"/>
    </row>
    <row r="1008" spans="51:51" x14ac:dyDescent="0.2">
      <c r="AY1008" s="4"/>
    </row>
    <row r="1009" spans="51:51" x14ac:dyDescent="0.2">
      <c r="AY1009" s="4"/>
    </row>
    <row r="1010" spans="51:51" x14ac:dyDescent="0.2">
      <c r="AY1010" s="4"/>
    </row>
    <row r="1011" spans="51:51" x14ac:dyDescent="0.2">
      <c r="AY1011" s="4"/>
    </row>
    <row r="1012" spans="51:51" x14ac:dyDescent="0.2">
      <c r="AY1012" s="4"/>
    </row>
    <row r="1013" spans="51:51" x14ac:dyDescent="0.2">
      <c r="AY1013" s="4"/>
    </row>
    <row r="1014" spans="51:51" x14ac:dyDescent="0.2">
      <c r="AY1014" s="4"/>
    </row>
    <row r="1015" spans="51:51" x14ac:dyDescent="0.2">
      <c r="AY1015" s="4"/>
    </row>
    <row r="1016" spans="51:51" x14ac:dyDescent="0.2">
      <c r="AY1016" s="4"/>
    </row>
    <row r="1017" spans="51:51" x14ac:dyDescent="0.2">
      <c r="AY1017" s="4"/>
    </row>
    <row r="1018" spans="51:51" x14ac:dyDescent="0.2">
      <c r="AY1018" s="4"/>
    </row>
    <row r="1019" spans="51:51" x14ac:dyDescent="0.2">
      <c r="AY1019" s="4"/>
    </row>
    <row r="1020" spans="51:51" x14ac:dyDescent="0.2">
      <c r="AY1020" s="4"/>
    </row>
    <row r="1021" spans="51:51" x14ac:dyDescent="0.2">
      <c r="AY1021" s="4"/>
    </row>
    <row r="1022" spans="51:51" x14ac:dyDescent="0.2">
      <c r="AY1022" s="4"/>
    </row>
    <row r="1023" spans="51:51" x14ac:dyDescent="0.2">
      <c r="AY1023" s="4"/>
    </row>
    <row r="1024" spans="51:51" x14ac:dyDescent="0.2">
      <c r="AY1024" s="4"/>
    </row>
    <row r="1025" spans="51:51" x14ac:dyDescent="0.2">
      <c r="AY1025" s="4"/>
    </row>
    <row r="1026" spans="51:51" x14ac:dyDescent="0.2">
      <c r="AY1026" s="4"/>
    </row>
    <row r="1027" spans="51:51" x14ac:dyDescent="0.2">
      <c r="AY1027" s="4"/>
    </row>
    <row r="1028" spans="51:51" x14ac:dyDescent="0.2">
      <c r="AY1028" s="4"/>
    </row>
    <row r="1029" spans="51:51" x14ac:dyDescent="0.2">
      <c r="AY1029" s="4"/>
    </row>
    <row r="1030" spans="51:51" x14ac:dyDescent="0.2">
      <c r="AY1030" s="4"/>
    </row>
    <row r="1031" spans="51:51" x14ac:dyDescent="0.2">
      <c r="AY1031" s="4"/>
    </row>
    <row r="1032" spans="51:51" x14ac:dyDescent="0.2">
      <c r="AY1032" s="4"/>
    </row>
    <row r="1033" spans="51:51" x14ac:dyDescent="0.2">
      <c r="AY1033" s="4"/>
    </row>
    <row r="1034" spans="51:51" x14ac:dyDescent="0.2">
      <c r="AY1034" s="4"/>
    </row>
    <row r="1035" spans="51:51" x14ac:dyDescent="0.2">
      <c r="AY1035" s="4"/>
    </row>
    <row r="1036" spans="51:51" x14ac:dyDescent="0.2">
      <c r="AY1036" s="4"/>
    </row>
    <row r="1037" spans="51:51" x14ac:dyDescent="0.2">
      <c r="AY1037" s="4"/>
    </row>
    <row r="1038" spans="51:51" x14ac:dyDescent="0.2">
      <c r="AY1038" s="4"/>
    </row>
    <row r="1039" spans="51:51" x14ac:dyDescent="0.2">
      <c r="AY1039" s="4"/>
    </row>
    <row r="1040" spans="51:51" x14ac:dyDescent="0.2">
      <c r="AY1040" s="4"/>
    </row>
    <row r="1041" spans="51:51" x14ac:dyDescent="0.2">
      <c r="AY1041" s="4"/>
    </row>
    <row r="1042" spans="51:51" x14ac:dyDescent="0.2">
      <c r="AY1042" s="4"/>
    </row>
    <row r="1043" spans="51:51" x14ac:dyDescent="0.2">
      <c r="AY1043" s="4"/>
    </row>
    <row r="1044" spans="51:51" x14ac:dyDescent="0.2">
      <c r="AY1044" s="4"/>
    </row>
    <row r="1045" spans="51:51" x14ac:dyDescent="0.2">
      <c r="AY1045" s="4"/>
    </row>
    <row r="1046" spans="51:51" x14ac:dyDescent="0.2">
      <c r="AY1046" s="4"/>
    </row>
    <row r="1047" spans="51:51" x14ac:dyDescent="0.2">
      <c r="AY1047" s="4"/>
    </row>
    <row r="1048" spans="51:51" x14ac:dyDescent="0.2">
      <c r="AY1048" s="4"/>
    </row>
    <row r="1049" spans="51:51" x14ac:dyDescent="0.2">
      <c r="AY1049" s="4"/>
    </row>
    <row r="1050" spans="51:51" x14ac:dyDescent="0.2">
      <c r="AY1050" s="4"/>
    </row>
    <row r="1051" spans="51:51" x14ac:dyDescent="0.2">
      <c r="AY1051" s="4"/>
    </row>
    <row r="1052" spans="51:51" x14ac:dyDescent="0.2">
      <c r="AY1052" s="4"/>
    </row>
    <row r="1053" spans="51:51" x14ac:dyDescent="0.2">
      <c r="AY1053" s="4"/>
    </row>
    <row r="1054" spans="51:51" x14ac:dyDescent="0.2">
      <c r="AY1054" s="4"/>
    </row>
    <row r="1055" spans="51:51" x14ac:dyDescent="0.2">
      <c r="AY1055" s="4"/>
    </row>
    <row r="1056" spans="51:51" x14ac:dyDescent="0.2">
      <c r="AY1056" s="4"/>
    </row>
    <row r="1057" spans="51:51" x14ac:dyDescent="0.2">
      <c r="AY1057" s="4"/>
    </row>
    <row r="1058" spans="51:51" x14ac:dyDescent="0.2">
      <c r="AY1058" s="4"/>
    </row>
    <row r="1059" spans="51:51" x14ac:dyDescent="0.2">
      <c r="AY1059" s="4"/>
    </row>
    <row r="1060" spans="51:51" x14ac:dyDescent="0.2">
      <c r="AY1060" s="4"/>
    </row>
    <row r="1061" spans="51:51" x14ac:dyDescent="0.2">
      <c r="AY1061" s="4"/>
    </row>
    <row r="1062" spans="51:51" x14ac:dyDescent="0.2">
      <c r="AY1062" s="4"/>
    </row>
    <row r="1063" spans="51:51" x14ac:dyDescent="0.2">
      <c r="AY1063" s="4"/>
    </row>
    <row r="1064" spans="51:51" x14ac:dyDescent="0.2">
      <c r="AY1064" s="4"/>
    </row>
    <row r="1065" spans="51:51" x14ac:dyDescent="0.2">
      <c r="AY1065" s="4"/>
    </row>
    <row r="1066" spans="51:51" x14ac:dyDescent="0.2">
      <c r="AY1066" s="4"/>
    </row>
    <row r="1067" spans="51:51" x14ac:dyDescent="0.2">
      <c r="AY1067" s="4"/>
    </row>
    <row r="1068" spans="51:51" x14ac:dyDescent="0.2">
      <c r="AY1068" s="4"/>
    </row>
    <row r="1069" spans="51:51" x14ac:dyDescent="0.2">
      <c r="AY1069" s="4"/>
    </row>
    <row r="1070" spans="51:51" x14ac:dyDescent="0.2">
      <c r="AY1070" s="4"/>
    </row>
    <row r="1071" spans="51:51" x14ac:dyDescent="0.2">
      <c r="AY1071" s="4"/>
    </row>
    <row r="1072" spans="51:51" x14ac:dyDescent="0.2">
      <c r="AY1072" s="4"/>
    </row>
    <row r="1073" spans="51:51" x14ac:dyDescent="0.2">
      <c r="AY1073" s="4"/>
    </row>
    <row r="1074" spans="51:51" x14ac:dyDescent="0.2">
      <c r="AY1074" s="4"/>
    </row>
    <row r="1075" spans="51:51" x14ac:dyDescent="0.2">
      <c r="AY1075" s="4"/>
    </row>
    <row r="1076" spans="51:51" x14ac:dyDescent="0.2">
      <c r="AY1076" s="4"/>
    </row>
    <row r="1077" spans="51:51" x14ac:dyDescent="0.2">
      <c r="AY1077" s="4"/>
    </row>
    <row r="1078" spans="51:51" x14ac:dyDescent="0.2">
      <c r="AY1078" s="4"/>
    </row>
    <row r="1079" spans="51:51" x14ac:dyDescent="0.2">
      <c r="AY1079" s="4"/>
    </row>
    <row r="1080" spans="51:51" x14ac:dyDescent="0.2">
      <c r="AY1080" s="4"/>
    </row>
    <row r="1081" spans="51:51" x14ac:dyDescent="0.2">
      <c r="AY1081" s="4"/>
    </row>
    <row r="1082" spans="51:51" x14ac:dyDescent="0.2">
      <c r="AY1082" s="4"/>
    </row>
    <row r="1083" spans="51:51" x14ac:dyDescent="0.2">
      <c r="AY1083" s="4"/>
    </row>
    <row r="1084" spans="51:51" x14ac:dyDescent="0.2">
      <c r="AY1084" s="4"/>
    </row>
    <row r="1085" spans="51:51" x14ac:dyDescent="0.2">
      <c r="AY1085" s="4"/>
    </row>
    <row r="1086" spans="51:51" x14ac:dyDescent="0.2">
      <c r="AY1086" s="4"/>
    </row>
    <row r="1087" spans="51:51" x14ac:dyDescent="0.2">
      <c r="AY1087" s="4"/>
    </row>
    <row r="1088" spans="51:51" x14ac:dyDescent="0.2">
      <c r="AY1088" s="4"/>
    </row>
    <row r="1089" spans="51:51" x14ac:dyDescent="0.2">
      <c r="AY1089" s="4"/>
    </row>
    <row r="1090" spans="51:51" x14ac:dyDescent="0.2">
      <c r="AY1090" s="4"/>
    </row>
    <row r="1091" spans="51:51" x14ac:dyDescent="0.2">
      <c r="AY1091" s="4"/>
    </row>
    <row r="1092" spans="51:51" x14ac:dyDescent="0.2">
      <c r="AY1092" s="4"/>
    </row>
    <row r="1093" spans="51:51" x14ac:dyDescent="0.2">
      <c r="AY1093" s="4"/>
    </row>
    <row r="1094" spans="51:51" x14ac:dyDescent="0.2">
      <c r="AY1094" s="4"/>
    </row>
    <row r="1095" spans="51:51" x14ac:dyDescent="0.2">
      <c r="AY1095" s="4"/>
    </row>
    <row r="1096" spans="51:51" x14ac:dyDescent="0.2">
      <c r="AY1096" s="4"/>
    </row>
    <row r="1097" spans="51:51" x14ac:dyDescent="0.2">
      <c r="AY1097" s="4"/>
    </row>
    <row r="1098" spans="51:51" x14ac:dyDescent="0.2">
      <c r="AY1098" s="4"/>
    </row>
    <row r="1099" spans="51:51" x14ac:dyDescent="0.2">
      <c r="AY1099" s="4"/>
    </row>
    <row r="1100" spans="51:51" x14ac:dyDescent="0.2">
      <c r="AY1100" s="4"/>
    </row>
    <row r="1101" spans="51:51" x14ac:dyDescent="0.2">
      <c r="AY1101" s="4"/>
    </row>
    <row r="1102" spans="51:51" x14ac:dyDescent="0.2">
      <c r="AY1102" s="4"/>
    </row>
    <row r="1103" spans="51:51" x14ac:dyDescent="0.2">
      <c r="AY1103" s="4"/>
    </row>
    <row r="1104" spans="51:51" x14ac:dyDescent="0.2">
      <c r="AY1104" s="4"/>
    </row>
    <row r="1105" spans="51:51" x14ac:dyDescent="0.2">
      <c r="AY1105" s="4"/>
    </row>
    <row r="1106" spans="51:51" x14ac:dyDescent="0.2">
      <c r="AY1106" s="4"/>
    </row>
    <row r="1107" spans="51:51" x14ac:dyDescent="0.2">
      <c r="AY1107" s="4"/>
    </row>
    <row r="1108" spans="51:51" x14ac:dyDescent="0.2">
      <c r="AY1108" s="4"/>
    </row>
    <row r="1109" spans="51:51" x14ac:dyDescent="0.2">
      <c r="AY1109" s="4"/>
    </row>
    <row r="1110" spans="51:51" x14ac:dyDescent="0.2">
      <c r="AY1110" s="4"/>
    </row>
    <row r="1111" spans="51:51" x14ac:dyDescent="0.2">
      <c r="AY1111" s="4"/>
    </row>
    <row r="1112" spans="51:51" x14ac:dyDescent="0.2">
      <c r="AY1112" s="4"/>
    </row>
    <row r="1113" spans="51:51" x14ac:dyDescent="0.2">
      <c r="AY1113" s="4"/>
    </row>
    <row r="1114" spans="51:51" x14ac:dyDescent="0.2">
      <c r="AY1114" s="4"/>
    </row>
    <row r="1115" spans="51:51" x14ac:dyDescent="0.2">
      <c r="AY1115" s="4"/>
    </row>
    <row r="1116" spans="51:51" x14ac:dyDescent="0.2">
      <c r="AY1116" s="4"/>
    </row>
    <row r="1117" spans="51:51" x14ac:dyDescent="0.2">
      <c r="AY1117" s="4"/>
    </row>
    <row r="1118" spans="51:51" x14ac:dyDescent="0.2">
      <c r="AY1118" s="4"/>
    </row>
    <row r="1119" spans="51:51" x14ac:dyDescent="0.2">
      <c r="AY1119" s="4"/>
    </row>
    <row r="1120" spans="51:51" x14ac:dyDescent="0.2">
      <c r="AY1120" s="4"/>
    </row>
    <row r="1121" spans="51:51" x14ac:dyDescent="0.2">
      <c r="AY1121" s="4"/>
    </row>
    <row r="1122" spans="51:51" x14ac:dyDescent="0.2">
      <c r="AY1122" s="4"/>
    </row>
    <row r="1123" spans="51:51" x14ac:dyDescent="0.2">
      <c r="AY1123" s="4"/>
    </row>
    <row r="1124" spans="51:51" x14ac:dyDescent="0.2">
      <c r="AY1124" s="4"/>
    </row>
    <row r="1125" spans="51:51" x14ac:dyDescent="0.2">
      <c r="AY1125" s="4"/>
    </row>
    <row r="1126" spans="51:51" x14ac:dyDescent="0.2">
      <c r="AY1126" s="4"/>
    </row>
    <row r="1127" spans="51:51" x14ac:dyDescent="0.2">
      <c r="AY1127" s="4"/>
    </row>
    <row r="1128" spans="51:51" x14ac:dyDescent="0.2">
      <c r="AY1128" s="4"/>
    </row>
    <row r="1129" spans="51:51" x14ac:dyDescent="0.2">
      <c r="AY1129" s="4"/>
    </row>
    <row r="1130" spans="51:51" x14ac:dyDescent="0.2">
      <c r="AY1130" s="4"/>
    </row>
    <row r="1131" spans="51:51" x14ac:dyDescent="0.2">
      <c r="AY1131" s="4"/>
    </row>
    <row r="1132" spans="51:51" x14ac:dyDescent="0.2">
      <c r="AY1132" s="4"/>
    </row>
    <row r="1133" spans="51:51" x14ac:dyDescent="0.2">
      <c r="AY1133" s="4"/>
    </row>
    <row r="1134" spans="51:51" x14ac:dyDescent="0.2">
      <c r="AY1134" s="4"/>
    </row>
    <row r="1135" spans="51:51" x14ac:dyDescent="0.2">
      <c r="AY1135" s="4"/>
    </row>
    <row r="1136" spans="51:51" x14ac:dyDescent="0.2">
      <c r="AY1136" s="4"/>
    </row>
    <row r="1137" spans="51:51" x14ac:dyDescent="0.2">
      <c r="AY1137" s="4"/>
    </row>
    <row r="1138" spans="51:51" x14ac:dyDescent="0.2">
      <c r="AY1138" s="4"/>
    </row>
    <row r="1139" spans="51:51" x14ac:dyDescent="0.2">
      <c r="AY1139" s="4"/>
    </row>
    <row r="1140" spans="51:51" x14ac:dyDescent="0.2">
      <c r="AY1140" s="4"/>
    </row>
    <row r="1141" spans="51:51" x14ac:dyDescent="0.2">
      <c r="AY1141" s="4"/>
    </row>
    <row r="1142" spans="51:51" x14ac:dyDescent="0.2">
      <c r="AY1142" s="4"/>
    </row>
    <row r="1143" spans="51:51" x14ac:dyDescent="0.2">
      <c r="AY1143" s="4"/>
    </row>
    <row r="1144" spans="51:51" x14ac:dyDescent="0.2">
      <c r="AY1144" s="4"/>
    </row>
    <row r="1145" spans="51:51" x14ac:dyDescent="0.2">
      <c r="AY1145" s="4"/>
    </row>
    <row r="1146" spans="51:51" x14ac:dyDescent="0.2">
      <c r="AY1146" s="4"/>
    </row>
    <row r="1147" spans="51:51" x14ac:dyDescent="0.2">
      <c r="AY1147" s="4"/>
    </row>
    <row r="1148" spans="51:51" x14ac:dyDescent="0.2">
      <c r="AY1148" s="4"/>
    </row>
    <row r="1149" spans="51:51" x14ac:dyDescent="0.2">
      <c r="AY1149" s="4"/>
    </row>
    <row r="1150" spans="51:51" x14ac:dyDescent="0.2">
      <c r="AY1150" s="4"/>
    </row>
    <row r="1151" spans="51:51" x14ac:dyDescent="0.2">
      <c r="AY1151" s="4"/>
    </row>
    <row r="1152" spans="51:51" x14ac:dyDescent="0.2">
      <c r="AY1152" s="4"/>
    </row>
    <row r="1153" spans="51:51" x14ac:dyDescent="0.2">
      <c r="AY1153" s="4"/>
    </row>
    <row r="1154" spans="51:51" x14ac:dyDescent="0.2">
      <c r="AY1154" s="4"/>
    </row>
    <row r="1155" spans="51:51" x14ac:dyDescent="0.2">
      <c r="AY1155" s="4"/>
    </row>
    <row r="1156" spans="51:51" x14ac:dyDescent="0.2">
      <c r="AY1156" s="4"/>
    </row>
    <row r="1157" spans="51:51" x14ac:dyDescent="0.2">
      <c r="AY1157" s="4"/>
    </row>
    <row r="1158" spans="51:51" x14ac:dyDescent="0.2">
      <c r="AY1158" s="4"/>
    </row>
    <row r="1159" spans="51:51" x14ac:dyDescent="0.2">
      <c r="AY1159" s="4"/>
    </row>
    <row r="1160" spans="51:51" x14ac:dyDescent="0.2">
      <c r="AY1160" s="4"/>
    </row>
    <row r="1161" spans="51:51" x14ac:dyDescent="0.2">
      <c r="AY1161" s="4"/>
    </row>
    <row r="1162" spans="51:51" x14ac:dyDescent="0.2">
      <c r="AY1162" s="4"/>
    </row>
    <row r="1163" spans="51:51" x14ac:dyDescent="0.2">
      <c r="AY1163" s="4"/>
    </row>
    <row r="1164" spans="51:51" x14ac:dyDescent="0.2">
      <c r="AY1164" s="4"/>
    </row>
    <row r="1165" spans="51:51" x14ac:dyDescent="0.2">
      <c r="AY1165" s="4"/>
    </row>
    <row r="1166" spans="51:51" x14ac:dyDescent="0.2">
      <c r="AY1166" s="4"/>
    </row>
    <row r="1167" spans="51:51" x14ac:dyDescent="0.2">
      <c r="AY1167" s="4"/>
    </row>
    <row r="1168" spans="51:51" x14ac:dyDescent="0.2">
      <c r="AY1168" s="4"/>
    </row>
    <row r="1169" spans="51:51" x14ac:dyDescent="0.2">
      <c r="AY1169" s="4"/>
    </row>
    <row r="1170" spans="51:51" x14ac:dyDescent="0.2">
      <c r="AY1170" s="4"/>
    </row>
    <row r="1171" spans="51:51" x14ac:dyDescent="0.2">
      <c r="AY1171" s="4"/>
    </row>
    <row r="1172" spans="51:51" x14ac:dyDescent="0.2">
      <c r="AY1172" s="4"/>
    </row>
    <row r="1173" spans="51:51" x14ac:dyDescent="0.2">
      <c r="AY1173" s="4"/>
    </row>
    <row r="1174" spans="51:51" x14ac:dyDescent="0.2">
      <c r="AY1174" s="4"/>
    </row>
    <row r="1175" spans="51:51" x14ac:dyDescent="0.2">
      <c r="AY1175" s="4"/>
    </row>
    <row r="1176" spans="51:51" x14ac:dyDescent="0.2">
      <c r="AY1176" s="4"/>
    </row>
    <row r="1177" spans="51:51" x14ac:dyDescent="0.2">
      <c r="AY1177" s="4"/>
    </row>
    <row r="1178" spans="51:51" x14ac:dyDescent="0.2">
      <c r="AY1178" s="4"/>
    </row>
    <row r="1179" spans="51:51" x14ac:dyDescent="0.2">
      <c r="AY1179" s="4"/>
    </row>
    <row r="1180" spans="51:51" x14ac:dyDescent="0.2">
      <c r="AY1180" s="4"/>
    </row>
    <row r="1181" spans="51:51" x14ac:dyDescent="0.2">
      <c r="AY1181" s="4"/>
    </row>
    <row r="1182" spans="51:51" x14ac:dyDescent="0.2">
      <c r="AY1182" s="4"/>
    </row>
    <row r="1183" spans="51:51" x14ac:dyDescent="0.2">
      <c r="AY1183" s="4"/>
    </row>
    <row r="1184" spans="51:51" x14ac:dyDescent="0.2">
      <c r="AY1184" s="4"/>
    </row>
    <row r="1185" spans="51:51" x14ac:dyDescent="0.2">
      <c r="AY1185" s="4"/>
    </row>
    <row r="1186" spans="51:51" x14ac:dyDescent="0.2">
      <c r="AY1186" s="4"/>
    </row>
    <row r="1187" spans="51:51" x14ac:dyDescent="0.2">
      <c r="AY1187" s="4"/>
    </row>
    <row r="1188" spans="51:51" x14ac:dyDescent="0.2">
      <c r="AY1188" s="4"/>
    </row>
    <row r="1189" spans="51:51" x14ac:dyDescent="0.2">
      <c r="AY1189" s="4"/>
    </row>
    <row r="1190" spans="51:51" x14ac:dyDescent="0.2">
      <c r="AY1190" s="4"/>
    </row>
    <row r="1191" spans="51:51" x14ac:dyDescent="0.2">
      <c r="AY1191" s="4"/>
    </row>
    <row r="1192" spans="51:51" x14ac:dyDescent="0.2">
      <c r="AY1192" s="4"/>
    </row>
    <row r="1193" spans="51:51" x14ac:dyDescent="0.2">
      <c r="AY1193" s="4"/>
    </row>
    <row r="1194" spans="51:51" x14ac:dyDescent="0.2">
      <c r="AY1194" s="4"/>
    </row>
    <row r="1195" spans="51:51" x14ac:dyDescent="0.2">
      <c r="AY1195" s="4"/>
    </row>
    <row r="1196" spans="51:51" x14ac:dyDescent="0.2">
      <c r="AY1196" s="4"/>
    </row>
    <row r="1197" spans="51:51" x14ac:dyDescent="0.2">
      <c r="AY1197" s="4"/>
    </row>
    <row r="1198" spans="51:51" x14ac:dyDescent="0.2">
      <c r="AY1198" s="4"/>
    </row>
    <row r="1199" spans="51:51" x14ac:dyDescent="0.2">
      <c r="AY1199" s="4"/>
    </row>
    <row r="1200" spans="51:51" x14ac:dyDescent="0.2">
      <c r="AY1200" s="4"/>
    </row>
    <row r="1201" spans="51:51" x14ac:dyDescent="0.2">
      <c r="AY1201" s="4"/>
    </row>
    <row r="1202" spans="51:51" x14ac:dyDescent="0.2">
      <c r="AY1202" s="4"/>
    </row>
    <row r="1203" spans="51:51" x14ac:dyDescent="0.2">
      <c r="AY1203" s="4"/>
    </row>
    <row r="1204" spans="51:51" x14ac:dyDescent="0.2">
      <c r="AY1204" s="4"/>
    </row>
    <row r="1205" spans="51:51" x14ac:dyDescent="0.2">
      <c r="AY1205" s="4"/>
    </row>
    <row r="1206" spans="51:51" x14ac:dyDescent="0.2">
      <c r="AY1206" s="4"/>
    </row>
    <row r="1207" spans="51:51" x14ac:dyDescent="0.2">
      <c r="AY1207" s="4"/>
    </row>
    <row r="1208" spans="51:51" x14ac:dyDescent="0.2">
      <c r="AY1208" s="4"/>
    </row>
    <row r="1209" spans="51:51" x14ac:dyDescent="0.2">
      <c r="AY1209" s="4"/>
    </row>
    <row r="1210" spans="51:51" x14ac:dyDescent="0.2">
      <c r="AY1210" s="4"/>
    </row>
    <row r="1211" spans="51:51" x14ac:dyDescent="0.2">
      <c r="AY1211" s="4"/>
    </row>
    <row r="1212" spans="51:51" x14ac:dyDescent="0.2">
      <c r="AY1212" s="4"/>
    </row>
    <row r="1213" spans="51:51" x14ac:dyDescent="0.2">
      <c r="AY1213" s="4"/>
    </row>
    <row r="1214" spans="51:51" x14ac:dyDescent="0.2">
      <c r="AY1214" s="4"/>
    </row>
    <row r="1215" spans="51:51" x14ac:dyDescent="0.2">
      <c r="AY1215" s="4"/>
    </row>
    <row r="1216" spans="51:51" x14ac:dyDescent="0.2">
      <c r="AY1216" s="4"/>
    </row>
    <row r="1217" spans="51:51" x14ac:dyDescent="0.2">
      <c r="AY1217" s="4"/>
    </row>
    <row r="1218" spans="51:51" x14ac:dyDescent="0.2">
      <c r="AY1218" s="4"/>
    </row>
    <row r="1219" spans="51:51" x14ac:dyDescent="0.2">
      <c r="AY1219" s="4"/>
    </row>
    <row r="1220" spans="51:51" x14ac:dyDescent="0.2">
      <c r="AY1220" s="4"/>
    </row>
    <row r="1221" spans="51:51" x14ac:dyDescent="0.2">
      <c r="AY1221" s="4"/>
    </row>
    <row r="1222" spans="51:51" x14ac:dyDescent="0.2">
      <c r="AY1222" s="4"/>
    </row>
    <row r="1223" spans="51:51" x14ac:dyDescent="0.2">
      <c r="AY1223" s="4"/>
    </row>
    <row r="1224" spans="51:51" x14ac:dyDescent="0.2">
      <c r="AY1224" s="4"/>
    </row>
    <row r="1225" spans="51:51" x14ac:dyDescent="0.2">
      <c r="AY1225" s="4"/>
    </row>
    <row r="1226" spans="51:51" x14ac:dyDescent="0.2">
      <c r="AY1226" s="4"/>
    </row>
    <row r="1227" spans="51:51" x14ac:dyDescent="0.2">
      <c r="AY1227" s="4"/>
    </row>
    <row r="1228" spans="51:51" x14ac:dyDescent="0.2">
      <c r="AY1228" s="4"/>
    </row>
    <row r="1229" spans="51:51" x14ac:dyDescent="0.2">
      <c r="AY1229" s="4"/>
    </row>
    <row r="1230" spans="51:51" x14ac:dyDescent="0.2">
      <c r="AY1230" s="4"/>
    </row>
    <row r="1231" spans="51:51" x14ac:dyDescent="0.2">
      <c r="AY1231" s="4"/>
    </row>
    <row r="1232" spans="51:51" x14ac:dyDescent="0.2">
      <c r="AY1232" s="4"/>
    </row>
    <row r="1233" spans="51:51" x14ac:dyDescent="0.2">
      <c r="AY1233" s="4"/>
    </row>
    <row r="1234" spans="51:51" x14ac:dyDescent="0.2">
      <c r="AY1234" s="4"/>
    </row>
    <row r="1235" spans="51:51" x14ac:dyDescent="0.2">
      <c r="AY1235" s="4"/>
    </row>
    <row r="1236" spans="51:51" x14ac:dyDescent="0.2">
      <c r="AY1236" s="4"/>
    </row>
    <row r="1237" spans="51:51" x14ac:dyDescent="0.2">
      <c r="AY1237" s="4"/>
    </row>
    <row r="1238" spans="51:51" x14ac:dyDescent="0.2">
      <c r="AY1238" s="4"/>
    </row>
    <row r="1239" spans="51:51" x14ac:dyDescent="0.2">
      <c r="AY1239" s="4"/>
    </row>
    <row r="1240" spans="51:51" x14ac:dyDescent="0.2">
      <c r="AY1240" s="4"/>
    </row>
    <row r="1241" spans="51:51" x14ac:dyDescent="0.2">
      <c r="AY1241" s="4"/>
    </row>
    <row r="1242" spans="51:51" x14ac:dyDescent="0.2">
      <c r="AY1242" s="4"/>
    </row>
    <row r="1243" spans="51:51" x14ac:dyDescent="0.2">
      <c r="AY1243" s="4"/>
    </row>
    <row r="1244" spans="51:51" x14ac:dyDescent="0.2">
      <c r="AY1244" s="4"/>
    </row>
    <row r="1245" spans="51:51" x14ac:dyDescent="0.2">
      <c r="AY1245" s="4"/>
    </row>
    <row r="1246" spans="51:51" x14ac:dyDescent="0.2">
      <c r="AY1246" s="4"/>
    </row>
    <row r="1247" spans="51:51" x14ac:dyDescent="0.2">
      <c r="AY1247" s="4"/>
    </row>
    <row r="1248" spans="51:51" x14ac:dyDescent="0.2">
      <c r="AY1248" s="4"/>
    </row>
    <row r="1249" spans="51:51" x14ac:dyDescent="0.2">
      <c r="AY1249" s="4"/>
    </row>
    <row r="1250" spans="51:51" x14ac:dyDescent="0.2">
      <c r="AY1250" s="4"/>
    </row>
    <row r="1251" spans="51:51" x14ac:dyDescent="0.2">
      <c r="AY1251" s="4"/>
    </row>
    <row r="1252" spans="51:51" x14ac:dyDescent="0.2">
      <c r="AY1252" s="4"/>
    </row>
    <row r="1253" spans="51:51" x14ac:dyDescent="0.2">
      <c r="AY1253" s="4"/>
    </row>
    <row r="1254" spans="51:51" x14ac:dyDescent="0.2">
      <c r="AY1254" s="4"/>
    </row>
    <row r="1255" spans="51:51" x14ac:dyDescent="0.2">
      <c r="AY1255" s="4"/>
    </row>
    <row r="1256" spans="51:51" x14ac:dyDescent="0.2">
      <c r="AY1256" s="4"/>
    </row>
    <row r="1257" spans="51:51" x14ac:dyDescent="0.2">
      <c r="AY1257" s="4"/>
    </row>
    <row r="1258" spans="51:51" x14ac:dyDescent="0.2">
      <c r="AY1258" s="4"/>
    </row>
    <row r="1259" spans="51:51" x14ac:dyDescent="0.2">
      <c r="AY1259" s="4"/>
    </row>
    <row r="1260" spans="51:51" x14ac:dyDescent="0.2">
      <c r="AY1260" s="4"/>
    </row>
    <row r="1261" spans="51:51" x14ac:dyDescent="0.2">
      <c r="AY1261" s="4"/>
    </row>
    <row r="1262" spans="51:51" x14ac:dyDescent="0.2">
      <c r="AY1262" s="4"/>
    </row>
    <row r="1263" spans="51:51" x14ac:dyDescent="0.2">
      <c r="AY1263" s="4"/>
    </row>
    <row r="1264" spans="51:51" x14ac:dyDescent="0.2">
      <c r="AY1264" s="4"/>
    </row>
    <row r="1265" spans="51:51" x14ac:dyDescent="0.2">
      <c r="AY1265" s="4"/>
    </row>
    <row r="1266" spans="51:51" x14ac:dyDescent="0.2">
      <c r="AY1266" s="4"/>
    </row>
    <row r="1267" spans="51:51" x14ac:dyDescent="0.2">
      <c r="AY1267" s="4"/>
    </row>
    <row r="1268" spans="51:51" x14ac:dyDescent="0.2">
      <c r="AY1268" s="4"/>
    </row>
    <row r="1269" spans="51:51" x14ac:dyDescent="0.2">
      <c r="AY1269" s="4"/>
    </row>
    <row r="1270" spans="51:51" x14ac:dyDescent="0.2">
      <c r="AY1270" s="4"/>
    </row>
    <row r="1271" spans="51:51" x14ac:dyDescent="0.2">
      <c r="AY1271" s="4"/>
    </row>
    <row r="1272" spans="51:51" x14ac:dyDescent="0.2">
      <c r="AY1272" s="4"/>
    </row>
    <row r="1273" spans="51:51" x14ac:dyDescent="0.2">
      <c r="AY1273" s="4"/>
    </row>
    <row r="1274" spans="51:51" x14ac:dyDescent="0.2">
      <c r="AY1274" s="4"/>
    </row>
    <row r="1275" spans="51:51" x14ac:dyDescent="0.2">
      <c r="AY1275" s="4"/>
    </row>
    <row r="1276" spans="51:51" x14ac:dyDescent="0.2">
      <c r="AY1276" s="4"/>
    </row>
    <row r="1277" spans="51:51" x14ac:dyDescent="0.2">
      <c r="AY1277" s="4"/>
    </row>
    <row r="1278" spans="51:51" x14ac:dyDescent="0.2">
      <c r="AY1278" s="4"/>
    </row>
    <row r="1279" spans="51:51" x14ac:dyDescent="0.2">
      <c r="AY1279" s="4"/>
    </row>
    <row r="1280" spans="51:51" x14ac:dyDescent="0.2">
      <c r="AY1280" s="4"/>
    </row>
    <row r="1281" spans="51:51" x14ac:dyDescent="0.2">
      <c r="AY1281" s="4"/>
    </row>
    <row r="1282" spans="51:51" x14ac:dyDescent="0.2">
      <c r="AY1282" s="4"/>
    </row>
    <row r="1283" spans="51:51" x14ac:dyDescent="0.2">
      <c r="AY1283" s="4"/>
    </row>
    <row r="1284" spans="51:51" x14ac:dyDescent="0.2">
      <c r="AY1284" s="4"/>
    </row>
    <row r="1285" spans="51:51" x14ac:dyDescent="0.2">
      <c r="AY1285" s="4"/>
    </row>
    <row r="1286" spans="51:51" x14ac:dyDescent="0.2">
      <c r="AY1286" s="4"/>
    </row>
    <row r="1287" spans="51:51" x14ac:dyDescent="0.2">
      <c r="AY1287" s="4"/>
    </row>
    <row r="1288" spans="51:51" x14ac:dyDescent="0.2">
      <c r="AY1288" s="4"/>
    </row>
    <row r="1289" spans="51:51" x14ac:dyDescent="0.2">
      <c r="AY1289" s="4"/>
    </row>
    <row r="1290" spans="51:51" x14ac:dyDescent="0.2">
      <c r="AY1290" s="4"/>
    </row>
    <row r="1291" spans="51:51" x14ac:dyDescent="0.2">
      <c r="AY1291" s="4"/>
    </row>
    <row r="1292" spans="51:51" x14ac:dyDescent="0.2">
      <c r="AY1292" s="4"/>
    </row>
    <row r="1293" spans="51:51" x14ac:dyDescent="0.2">
      <c r="AY1293" s="4"/>
    </row>
    <row r="1294" spans="51:51" x14ac:dyDescent="0.2">
      <c r="AY1294" s="4"/>
    </row>
    <row r="1295" spans="51:51" x14ac:dyDescent="0.2">
      <c r="AY1295" s="4"/>
    </row>
    <row r="1296" spans="51:51" x14ac:dyDescent="0.2">
      <c r="AY1296" s="4"/>
    </row>
    <row r="1297" spans="51:51" x14ac:dyDescent="0.2">
      <c r="AY1297" s="4"/>
    </row>
    <row r="1298" spans="51:51" x14ac:dyDescent="0.2">
      <c r="AY1298" s="4"/>
    </row>
    <row r="1299" spans="51:51" x14ac:dyDescent="0.2">
      <c r="AY1299" s="4"/>
    </row>
    <row r="1300" spans="51:51" x14ac:dyDescent="0.2">
      <c r="AY1300" s="4"/>
    </row>
    <row r="1301" spans="51:51" x14ac:dyDescent="0.2">
      <c r="AY1301" s="4"/>
    </row>
    <row r="1302" spans="51:51" x14ac:dyDescent="0.2">
      <c r="AY1302" s="4"/>
    </row>
    <row r="1303" spans="51:51" x14ac:dyDescent="0.2">
      <c r="AY1303" s="4"/>
    </row>
    <row r="1304" spans="51:51" x14ac:dyDescent="0.2">
      <c r="AY1304" s="4"/>
    </row>
    <row r="1305" spans="51:51" x14ac:dyDescent="0.2">
      <c r="AY1305" s="4"/>
    </row>
    <row r="1306" spans="51:51" x14ac:dyDescent="0.2">
      <c r="AY1306" s="4"/>
    </row>
    <row r="1307" spans="51:51" x14ac:dyDescent="0.2">
      <c r="AY1307" s="4"/>
    </row>
    <row r="1308" spans="51:51" x14ac:dyDescent="0.2">
      <c r="AY1308" s="4"/>
    </row>
    <row r="1309" spans="51:51" x14ac:dyDescent="0.2">
      <c r="AY1309" s="4"/>
    </row>
    <row r="1310" spans="51:51" x14ac:dyDescent="0.2">
      <c r="AY1310" s="4"/>
    </row>
    <row r="1311" spans="51:51" x14ac:dyDescent="0.2">
      <c r="AY1311" s="4"/>
    </row>
    <row r="1312" spans="51:51" x14ac:dyDescent="0.2">
      <c r="AY1312" s="4"/>
    </row>
    <row r="1313" spans="51:51" x14ac:dyDescent="0.2">
      <c r="AY1313" s="4"/>
    </row>
    <row r="1314" spans="51:51" x14ac:dyDescent="0.2">
      <c r="AY1314" s="4"/>
    </row>
    <row r="1315" spans="51:51" x14ac:dyDescent="0.2">
      <c r="AY1315" s="4"/>
    </row>
    <row r="1316" spans="51:51" x14ac:dyDescent="0.2">
      <c r="AY1316" s="4"/>
    </row>
    <row r="1317" spans="51:51" x14ac:dyDescent="0.2">
      <c r="AY1317" s="4"/>
    </row>
    <row r="1318" spans="51:51" x14ac:dyDescent="0.2">
      <c r="AY1318" s="4"/>
    </row>
    <row r="1319" spans="51:51" x14ac:dyDescent="0.2">
      <c r="AY1319" s="4"/>
    </row>
    <row r="1320" spans="51:51" x14ac:dyDescent="0.2">
      <c r="AY1320" s="4"/>
    </row>
    <row r="1321" spans="51:51" x14ac:dyDescent="0.2">
      <c r="AY1321" s="4"/>
    </row>
    <row r="1322" spans="51:51" x14ac:dyDescent="0.2">
      <c r="AY1322" s="4"/>
    </row>
    <row r="1323" spans="51:51" x14ac:dyDescent="0.2">
      <c r="AY1323" s="4"/>
    </row>
    <row r="1324" spans="51:51" x14ac:dyDescent="0.2">
      <c r="AY1324" s="4"/>
    </row>
    <row r="1325" spans="51:51" x14ac:dyDescent="0.2">
      <c r="AY1325" s="4"/>
    </row>
    <row r="1326" spans="51:51" x14ac:dyDescent="0.2">
      <c r="AY1326" s="4"/>
    </row>
    <row r="1327" spans="51:51" x14ac:dyDescent="0.2">
      <c r="AY1327" s="4"/>
    </row>
    <row r="1328" spans="51:51" x14ac:dyDescent="0.2">
      <c r="AY1328" s="4"/>
    </row>
    <row r="1329" spans="51:51" x14ac:dyDescent="0.2">
      <c r="AY1329" s="4"/>
    </row>
    <row r="1330" spans="51:51" x14ac:dyDescent="0.2">
      <c r="AY1330" s="4"/>
    </row>
    <row r="1331" spans="51:51" x14ac:dyDescent="0.2">
      <c r="AY1331" s="4"/>
    </row>
    <row r="1332" spans="51:51" x14ac:dyDescent="0.2">
      <c r="AY1332" s="4"/>
    </row>
    <row r="1333" spans="51:51" x14ac:dyDescent="0.2">
      <c r="AY1333" s="4"/>
    </row>
    <row r="1334" spans="51:51" x14ac:dyDescent="0.2">
      <c r="AY1334" s="4"/>
    </row>
    <row r="1335" spans="51:51" x14ac:dyDescent="0.2">
      <c r="AY1335" s="4"/>
    </row>
    <row r="1336" spans="51:51" x14ac:dyDescent="0.2">
      <c r="AY1336" s="4"/>
    </row>
    <row r="1337" spans="51:51" x14ac:dyDescent="0.2">
      <c r="AY1337" s="4"/>
    </row>
    <row r="1338" spans="51:51" x14ac:dyDescent="0.2">
      <c r="AY1338" s="4"/>
    </row>
    <row r="1339" spans="51:51" x14ac:dyDescent="0.2">
      <c r="AY1339" s="4"/>
    </row>
    <row r="1340" spans="51:51" x14ac:dyDescent="0.2">
      <c r="AY1340" s="4"/>
    </row>
    <row r="1341" spans="51:51" x14ac:dyDescent="0.2">
      <c r="AY1341" s="4"/>
    </row>
    <row r="1342" spans="51:51" x14ac:dyDescent="0.2">
      <c r="AY1342" s="4"/>
    </row>
    <row r="1343" spans="51:51" x14ac:dyDescent="0.2">
      <c r="AY1343" s="4"/>
    </row>
    <row r="1344" spans="51:51" x14ac:dyDescent="0.2">
      <c r="AY1344" s="4"/>
    </row>
    <row r="1345" spans="51:51" x14ac:dyDescent="0.2">
      <c r="AY1345" s="4"/>
    </row>
    <row r="1346" spans="51:51" x14ac:dyDescent="0.2">
      <c r="AY1346" s="4"/>
    </row>
    <row r="1347" spans="51:51" x14ac:dyDescent="0.2">
      <c r="AY1347" s="4"/>
    </row>
    <row r="1348" spans="51:51" x14ac:dyDescent="0.2">
      <c r="AY1348" s="4"/>
    </row>
    <row r="1349" spans="51:51" x14ac:dyDescent="0.2">
      <c r="AY1349" s="4"/>
    </row>
    <row r="1350" spans="51:51" x14ac:dyDescent="0.2">
      <c r="AY1350" s="4"/>
    </row>
    <row r="1351" spans="51:51" x14ac:dyDescent="0.2">
      <c r="AY1351" s="4"/>
    </row>
    <row r="1352" spans="51:51" x14ac:dyDescent="0.2">
      <c r="AY1352" s="4"/>
    </row>
    <row r="1353" spans="51:51" x14ac:dyDescent="0.2">
      <c r="AY1353" s="4"/>
    </row>
    <row r="1354" spans="51:51" x14ac:dyDescent="0.2">
      <c r="AY1354" s="4"/>
    </row>
    <row r="1355" spans="51:51" x14ac:dyDescent="0.2">
      <c r="AY1355" s="4"/>
    </row>
    <row r="1356" spans="51:51" x14ac:dyDescent="0.2">
      <c r="AY1356" s="4"/>
    </row>
    <row r="1357" spans="51:51" x14ac:dyDescent="0.2">
      <c r="AY1357" s="4"/>
    </row>
    <row r="1358" spans="51:51" x14ac:dyDescent="0.2">
      <c r="AY1358" s="4"/>
    </row>
    <row r="1359" spans="51:51" x14ac:dyDescent="0.2">
      <c r="AY1359" s="4"/>
    </row>
    <row r="1360" spans="51:51" x14ac:dyDescent="0.2">
      <c r="AY1360" s="4"/>
    </row>
    <row r="1361" spans="51:51" x14ac:dyDescent="0.2">
      <c r="AY1361" s="4"/>
    </row>
    <row r="1362" spans="51:51" x14ac:dyDescent="0.2">
      <c r="AY1362" s="4"/>
    </row>
    <row r="1363" spans="51:51" x14ac:dyDescent="0.2">
      <c r="AY1363" s="4"/>
    </row>
    <row r="1364" spans="51:51" x14ac:dyDescent="0.2">
      <c r="AY1364" s="4"/>
    </row>
    <row r="1365" spans="51:51" x14ac:dyDescent="0.2">
      <c r="AY1365" s="4"/>
    </row>
    <row r="1366" spans="51:51" x14ac:dyDescent="0.2">
      <c r="AY1366" s="4"/>
    </row>
    <row r="1367" spans="51:51" x14ac:dyDescent="0.2">
      <c r="AY1367" s="4"/>
    </row>
    <row r="1368" spans="51:51" x14ac:dyDescent="0.2">
      <c r="AY1368" s="4"/>
    </row>
    <row r="1369" spans="51:51" x14ac:dyDescent="0.2">
      <c r="AY1369" s="4"/>
    </row>
    <row r="1370" spans="51:51" x14ac:dyDescent="0.2">
      <c r="AY1370" s="4"/>
    </row>
    <row r="1371" spans="51:51" x14ac:dyDescent="0.2">
      <c r="AY1371" s="4"/>
    </row>
    <row r="1372" spans="51:51" x14ac:dyDescent="0.2">
      <c r="AY1372" s="4"/>
    </row>
    <row r="1373" spans="51:51" x14ac:dyDescent="0.2">
      <c r="AY1373" s="4"/>
    </row>
    <row r="1374" spans="51:51" x14ac:dyDescent="0.2">
      <c r="AY1374" s="4"/>
    </row>
    <row r="1375" spans="51:51" x14ac:dyDescent="0.2">
      <c r="AY1375" s="4"/>
    </row>
    <row r="1376" spans="51:51" x14ac:dyDescent="0.2">
      <c r="AY1376" s="4"/>
    </row>
    <row r="1377" spans="51:51" x14ac:dyDescent="0.2">
      <c r="AY1377" s="4"/>
    </row>
    <row r="1378" spans="51:51" x14ac:dyDescent="0.2">
      <c r="AY1378" s="4"/>
    </row>
    <row r="1379" spans="51:51" x14ac:dyDescent="0.2">
      <c r="AY1379" s="4"/>
    </row>
    <row r="1380" spans="51:51" x14ac:dyDescent="0.2">
      <c r="AY1380" s="4"/>
    </row>
    <row r="1381" spans="51:51" x14ac:dyDescent="0.2">
      <c r="AY1381" s="4"/>
    </row>
    <row r="1382" spans="51:51" x14ac:dyDescent="0.2">
      <c r="AY1382" s="4"/>
    </row>
    <row r="1383" spans="51:51" x14ac:dyDescent="0.2">
      <c r="AY1383" s="4"/>
    </row>
    <row r="1384" spans="51:51" x14ac:dyDescent="0.2">
      <c r="AY1384" s="4"/>
    </row>
    <row r="1385" spans="51:51" x14ac:dyDescent="0.2">
      <c r="AY1385" s="4"/>
    </row>
    <row r="1386" spans="51:51" x14ac:dyDescent="0.2">
      <c r="AY1386" s="4"/>
    </row>
    <row r="1387" spans="51:51" x14ac:dyDescent="0.2">
      <c r="AY1387" s="4"/>
    </row>
    <row r="1388" spans="51:51" x14ac:dyDescent="0.2">
      <c r="AY1388" s="4"/>
    </row>
    <row r="1389" spans="51:51" x14ac:dyDescent="0.2">
      <c r="AY1389" s="4"/>
    </row>
    <row r="1390" spans="51:51" x14ac:dyDescent="0.2">
      <c r="AY1390" s="4"/>
    </row>
    <row r="1391" spans="51:51" x14ac:dyDescent="0.2">
      <c r="AY1391" s="4"/>
    </row>
    <row r="1392" spans="51:51" x14ac:dyDescent="0.2">
      <c r="AY1392" s="4"/>
    </row>
    <row r="1393" spans="51:51" x14ac:dyDescent="0.2">
      <c r="AY1393" s="4"/>
    </row>
    <row r="1394" spans="51:51" x14ac:dyDescent="0.2">
      <c r="AY1394" s="4"/>
    </row>
    <row r="1395" spans="51:51" x14ac:dyDescent="0.2">
      <c r="AY1395" s="4"/>
    </row>
    <row r="1396" spans="51:51" x14ac:dyDescent="0.2">
      <c r="AY1396" s="4"/>
    </row>
    <row r="1397" spans="51:51" x14ac:dyDescent="0.2">
      <c r="AY1397" s="4"/>
    </row>
    <row r="1398" spans="51:51" x14ac:dyDescent="0.2">
      <c r="AY1398" s="4"/>
    </row>
    <row r="1399" spans="51:51" x14ac:dyDescent="0.2">
      <c r="AY1399" s="4"/>
    </row>
    <row r="1400" spans="51:51" x14ac:dyDescent="0.2">
      <c r="AY1400" s="4"/>
    </row>
    <row r="1401" spans="51:51" x14ac:dyDescent="0.2">
      <c r="AY1401" s="4"/>
    </row>
    <row r="1402" spans="51:51" x14ac:dyDescent="0.2">
      <c r="AY1402" s="4"/>
    </row>
    <row r="1403" spans="51:51" x14ac:dyDescent="0.2">
      <c r="AY1403" s="4"/>
    </row>
    <row r="1404" spans="51:51" x14ac:dyDescent="0.2">
      <c r="AY1404" s="4"/>
    </row>
    <row r="1405" spans="51:51" x14ac:dyDescent="0.2">
      <c r="AY1405" s="4"/>
    </row>
    <row r="1406" spans="51:51" x14ac:dyDescent="0.2">
      <c r="AY1406" s="4"/>
    </row>
    <row r="1407" spans="51:51" x14ac:dyDescent="0.2">
      <c r="AY1407" s="4"/>
    </row>
    <row r="1408" spans="51:51" x14ac:dyDescent="0.2">
      <c r="AY1408" s="4"/>
    </row>
    <row r="1409" spans="51:51" x14ac:dyDescent="0.2">
      <c r="AY1409" s="4"/>
    </row>
    <row r="1410" spans="51:51" x14ac:dyDescent="0.2">
      <c r="AY1410" s="4"/>
    </row>
    <row r="1411" spans="51:51" x14ac:dyDescent="0.2">
      <c r="AY1411" s="4"/>
    </row>
    <row r="1412" spans="51:51" x14ac:dyDescent="0.2">
      <c r="AY1412" s="4"/>
    </row>
    <row r="1413" spans="51:51" x14ac:dyDescent="0.2">
      <c r="AY1413" s="4"/>
    </row>
    <row r="1414" spans="51:51" x14ac:dyDescent="0.2">
      <c r="AY1414" s="4"/>
    </row>
    <row r="1415" spans="51:51" x14ac:dyDescent="0.2">
      <c r="AY1415" s="4"/>
    </row>
    <row r="1416" spans="51:51" x14ac:dyDescent="0.2">
      <c r="AY1416" s="4"/>
    </row>
    <row r="1417" spans="51:51" x14ac:dyDescent="0.2">
      <c r="AY1417" s="4"/>
    </row>
    <row r="1418" spans="51:51" x14ac:dyDescent="0.2">
      <c r="AY1418" s="4"/>
    </row>
    <row r="1419" spans="51:51" x14ac:dyDescent="0.2">
      <c r="AY1419" s="4"/>
    </row>
    <row r="1420" spans="51:51" x14ac:dyDescent="0.2">
      <c r="AY1420" s="4"/>
    </row>
    <row r="1421" spans="51:51" x14ac:dyDescent="0.2">
      <c r="AY1421" s="4"/>
    </row>
    <row r="1422" spans="51:51" x14ac:dyDescent="0.2">
      <c r="AY1422" s="4"/>
    </row>
    <row r="1423" spans="51:51" x14ac:dyDescent="0.2">
      <c r="AY1423" s="4"/>
    </row>
    <row r="1424" spans="51:51" x14ac:dyDescent="0.2">
      <c r="AY1424" s="4"/>
    </row>
    <row r="1425" spans="51:51" x14ac:dyDescent="0.2">
      <c r="AY1425" s="4"/>
    </row>
    <row r="1426" spans="51:51" x14ac:dyDescent="0.2">
      <c r="AY1426" s="4"/>
    </row>
    <row r="1427" spans="51:51" x14ac:dyDescent="0.2">
      <c r="AY1427" s="4"/>
    </row>
    <row r="1428" spans="51:51" x14ac:dyDescent="0.2">
      <c r="AY1428" s="4"/>
    </row>
    <row r="1429" spans="51:51" x14ac:dyDescent="0.2">
      <c r="AY1429" s="4"/>
    </row>
    <row r="1430" spans="51:51" x14ac:dyDescent="0.2">
      <c r="AY1430" s="4"/>
    </row>
    <row r="1431" spans="51:51" x14ac:dyDescent="0.2">
      <c r="AY1431" s="4"/>
    </row>
    <row r="1432" spans="51:51" x14ac:dyDescent="0.2">
      <c r="AY1432" s="4"/>
    </row>
    <row r="1433" spans="51:51" x14ac:dyDescent="0.2">
      <c r="AY1433" s="4"/>
    </row>
    <row r="1434" spans="51:51" x14ac:dyDescent="0.2">
      <c r="AY1434" s="4"/>
    </row>
    <row r="1435" spans="51:51" x14ac:dyDescent="0.2">
      <c r="AY1435" s="4"/>
    </row>
    <row r="1436" spans="51:51" x14ac:dyDescent="0.2">
      <c r="AY1436" s="4"/>
    </row>
    <row r="1437" spans="51:51" x14ac:dyDescent="0.2">
      <c r="AY1437" s="4"/>
    </row>
    <row r="1438" spans="51:51" x14ac:dyDescent="0.2">
      <c r="AY1438" s="4"/>
    </row>
    <row r="1439" spans="51:51" x14ac:dyDescent="0.2">
      <c r="AY1439" s="4"/>
    </row>
    <row r="1440" spans="51:51" x14ac:dyDescent="0.2">
      <c r="AY1440" s="4"/>
    </row>
    <row r="1441" spans="51:51" x14ac:dyDescent="0.2">
      <c r="AY1441" s="4"/>
    </row>
    <row r="1442" spans="51:51" x14ac:dyDescent="0.2">
      <c r="AY1442" s="4"/>
    </row>
    <row r="1443" spans="51:51" x14ac:dyDescent="0.2">
      <c r="AY1443" s="4"/>
    </row>
    <row r="1444" spans="51:51" x14ac:dyDescent="0.2">
      <c r="AY1444" s="4"/>
    </row>
    <row r="1445" spans="51:51" x14ac:dyDescent="0.2">
      <c r="AY1445" s="4"/>
    </row>
    <row r="1446" spans="51:51" x14ac:dyDescent="0.2">
      <c r="AY1446" s="4"/>
    </row>
    <row r="1447" spans="51:51" x14ac:dyDescent="0.2">
      <c r="AY1447" s="4"/>
    </row>
    <row r="1448" spans="51:51" x14ac:dyDescent="0.2">
      <c r="AY1448" s="4"/>
    </row>
    <row r="1449" spans="51:51" x14ac:dyDescent="0.2">
      <c r="AY1449" s="4"/>
    </row>
    <row r="1450" spans="51:51" x14ac:dyDescent="0.2">
      <c r="AY1450" s="4"/>
    </row>
    <row r="1451" spans="51:51" x14ac:dyDescent="0.2">
      <c r="AY1451" s="4"/>
    </row>
    <row r="1452" spans="51:51" x14ac:dyDescent="0.2">
      <c r="AY1452" s="4"/>
    </row>
    <row r="1453" spans="51:51" x14ac:dyDescent="0.2">
      <c r="AY1453" s="4"/>
    </row>
    <row r="1454" spans="51:51" x14ac:dyDescent="0.2">
      <c r="AY1454" s="4"/>
    </row>
    <row r="1455" spans="51:51" x14ac:dyDescent="0.2">
      <c r="AY1455" s="4"/>
    </row>
    <row r="1456" spans="51:51" x14ac:dyDescent="0.2">
      <c r="AY1456" s="4"/>
    </row>
    <row r="1457" spans="51:51" x14ac:dyDescent="0.2">
      <c r="AY1457" s="4"/>
    </row>
    <row r="1458" spans="51:51" x14ac:dyDescent="0.2">
      <c r="AY1458" s="4"/>
    </row>
    <row r="1459" spans="51:51" x14ac:dyDescent="0.2">
      <c r="AY1459" s="4"/>
    </row>
    <row r="1460" spans="51:51" x14ac:dyDescent="0.2">
      <c r="AY1460" s="4"/>
    </row>
    <row r="1461" spans="51:51" x14ac:dyDescent="0.2">
      <c r="AY1461" s="4"/>
    </row>
    <row r="1462" spans="51:51" x14ac:dyDescent="0.2">
      <c r="AY1462" s="4"/>
    </row>
    <row r="1463" spans="51:51" x14ac:dyDescent="0.2">
      <c r="AY1463" s="4"/>
    </row>
    <row r="1464" spans="51:51" x14ac:dyDescent="0.2">
      <c r="AY1464" s="4"/>
    </row>
    <row r="1465" spans="51:51" x14ac:dyDescent="0.2">
      <c r="AY1465" s="4"/>
    </row>
    <row r="1466" spans="51:51" x14ac:dyDescent="0.2">
      <c r="AY1466" s="4"/>
    </row>
    <row r="1467" spans="51:51" x14ac:dyDescent="0.2">
      <c r="AY1467" s="4"/>
    </row>
    <row r="1468" spans="51:51" x14ac:dyDescent="0.2">
      <c r="AY1468" s="4"/>
    </row>
    <row r="1469" spans="51:51" x14ac:dyDescent="0.2">
      <c r="AY1469" s="4"/>
    </row>
    <row r="1470" spans="51:51" x14ac:dyDescent="0.2">
      <c r="AY1470" s="4"/>
    </row>
    <row r="1471" spans="51:51" x14ac:dyDescent="0.2">
      <c r="AY1471" s="4"/>
    </row>
    <row r="1472" spans="51:51" x14ac:dyDescent="0.2">
      <c r="AY1472" s="4"/>
    </row>
    <row r="1473" spans="51:51" x14ac:dyDescent="0.2">
      <c r="AY1473" s="4"/>
    </row>
    <row r="1474" spans="51:51" x14ac:dyDescent="0.2">
      <c r="AY1474" s="4"/>
    </row>
    <row r="1475" spans="51:51" x14ac:dyDescent="0.2">
      <c r="AY1475" s="4"/>
    </row>
    <row r="1476" spans="51:51" x14ac:dyDescent="0.2">
      <c r="AY1476" s="4"/>
    </row>
    <row r="1477" spans="51:51" x14ac:dyDescent="0.2">
      <c r="AY1477" s="4"/>
    </row>
    <row r="1478" spans="51:51" x14ac:dyDescent="0.2">
      <c r="AY1478" s="4"/>
    </row>
    <row r="1479" spans="51:51" x14ac:dyDescent="0.2">
      <c r="AY1479" s="4"/>
    </row>
    <row r="1480" spans="51:51" x14ac:dyDescent="0.2">
      <c r="AY1480" s="4"/>
    </row>
    <row r="1481" spans="51:51" x14ac:dyDescent="0.2">
      <c r="AY1481" s="4"/>
    </row>
    <row r="1482" spans="51:51" x14ac:dyDescent="0.2">
      <c r="AY1482" s="4"/>
    </row>
    <row r="1483" spans="51:51" x14ac:dyDescent="0.2">
      <c r="AY1483" s="4"/>
    </row>
    <row r="1484" spans="51:51" x14ac:dyDescent="0.2">
      <c r="AY1484" s="4"/>
    </row>
    <row r="1485" spans="51:51" x14ac:dyDescent="0.2">
      <c r="AY1485" s="4"/>
    </row>
    <row r="1486" spans="51:51" x14ac:dyDescent="0.2">
      <c r="AY1486" s="4"/>
    </row>
    <row r="1487" spans="51:51" x14ac:dyDescent="0.2">
      <c r="AY1487" s="4"/>
    </row>
    <row r="1488" spans="51:51" x14ac:dyDescent="0.2">
      <c r="AY1488" s="4"/>
    </row>
    <row r="1489" spans="51:51" x14ac:dyDescent="0.2">
      <c r="AY1489" s="4"/>
    </row>
    <row r="1490" spans="51:51" x14ac:dyDescent="0.2">
      <c r="AY1490" s="4"/>
    </row>
    <row r="1491" spans="51:51" x14ac:dyDescent="0.2">
      <c r="AY1491" s="4"/>
    </row>
    <row r="1492" spans="51:51" x14ac:dyDescent="0.2">
      <c r="AY1492" s="4"/>
    </row>
    <row r="1493" spans="51:51" x14ac:dyDescent="0.2">
      <c r="AY1493" s="4"/>
    </row>
    <row r="1494" spans="51:51" x14ac:dyDescent="0.2">
      <c r="AY1494" s="4"/>
    </row>
    <row r="1495" spans="51:51" x14ac:dyDescent="0.2">
      <c r="AY1495" s="4"/>
    </row>
    <row r="1496" spans="51:51" x14ac:dyDescent="0.2">
      <c r="AY1496" s="4"/>
    </row>
    <row r="1497" spans="51:51" x14ac:dyDescent="0.2">
      <c r="AY1497" s="4"/>
    </row>
    <row r="1498" spans="51:51" x14ac:dyDescent="0.2">
      <c r="AY1498" s="4"/>
    </row>
    <row r="1499" spans="51:51" x14ac:dyDescent="0.2">
      <c r="AY1499" s="4"/>
    </row>
    <row r="1500" spans="51:51" x14ac:dyDescent="0.2">
      <c r="AY1500" s="4"/>
    </row>
    <row r="1501" spans="51:51" x14ac:dyDescent="0.2">
      <c r="AY1501" s="4"/>
    </row>
    <row r="1502" spans="51:51" x14ac:dyDescent="0.2">
      <c r="AY1502" s="4"/>
    </row>
    <row r="1503" spans="51:51" x14ac:dyDescent="0.2">
      <c r="AY1503" s="4"/>
    </row>
    <row r="1504" spans="51:51" x14ac:dyDescent="0.2">
      <c r="AY1504" s="4"/>
    </row>
    <row r="1505" spans="51:51" x14ac:dyDescent="0.2">
      <c r="AY1505" s="4"/>
    </row>
    <row r="1506" spans="51:51" x14ac:dyDescent="0.2">
      <c r="AY1506" s="4"/>
    </row>
    <row r="1507" spans="51:51" x14ac:dyDescent="0.2">
      <c r="AY1507" s="4"/>
    </row>
    <row r="1508" spans="51:51" x14ac:dyDescent="0.2">
      <c r="AY1508" s="4"/>
    </row>
    <row r="1509" spans="51:51" x14ac:dyDescent="0.2">
      <c r="AY1509" s="4"/>
    </row>
    <row r="1510" spans="51:51" x14ac:dyDescent="0.2">
      <c r="AY1510" s="4"/>
    </row>
    <row r="1511" spans="51:51" x14ac:dyDescent="0.2">
      <c r="AY1511" s="4"/>
    </row>
    <row r="1512" spans="51:51" x14ac:dyDescent="0.2">
      <c r="AY1512" s="4"/>
    </row>
  </sheetData>
  <sheetProtection formatCells="0" formatColumns="0" formatRows="0" insertColumns="0" insertRows="0" insertHyperlinks="0" deleteColumns="0" deleteRows="0" sort="0" autoFilter="0" pivotTables="0"/>
  <mergeCells count="16">
    <mergeCell ref="CD4:CG4"/>
    <mergeCell ref="BG4:BJ4"/>
    <mergeCell ref="BC4:BF4"/>
    <mergeCell ref="G4:J4"/>
    <mergeCell ref="C4:F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</mergeCells>
  <phoneticPr fontId="35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Z23:BC23 BH23:BI23 BD23:BG23" formulaRange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BV342"/>
  <sheetViews>
    <sheetView showGridLines="0" zoomScale="70" zoomScaleNormal="70" workbookViewId="0">
      <pane xSplit="2" ySplit="5" topLeftCell="BG6" activePane="bottomRight" state="frozen"/>
      <selection activeCell="BR45" sqref="BR45"/>
      <selection pane="topRight" activeCell="BR45" sqref="BR45"/>
      <selection pane="bottomLeft" activeCell="BR45" sqref="BR45"/>
      <selection pane="bottomRight" activeCell="BP6" sqref="BP6"/>
    </sheetView>
  </sheetViews>
  <sheetFormatPr defaultColWidth="11.7109375" defaultRowHeight="10.5" customHeight="1" outlineLevelCol="1" x14ac:dyDescent="0.2"/>
  <cols>
    <col min="1" max="1" width="53.140625" style="24" customWidth="1"/>
    <col min="2" max="2" width="45.140625" style="4" customWidth="1"/>
    <col min="3" max="3" width="14.5703125" style="24" customWidth="1" outlineLevel="1"/>
    <col min="4" max="4" width="15.42578125" style="24" customWidth="1" outlineLevel="1"/>
    <col min="5" max="5" width="15.140625" style="24" customWidth="1" outlineLevel="1"/>
    <col min="6" max="6" width="14.5703125" style="24" customWidth="1" outlineLevel="1"/>
    <col min="7" max="50" width="13.7109375" style="24" customWidth="1" outlineLevel="1"/>
    <col min="51" max="56" width="13.7109375" style="44" customWidth="1"/>
    <col min="57" max="65" width="13.7109375" style="24" customWidth="1"/>
    <col min="66" max="68" width="15.28515625" style="24" customWidth="1"/>
    <col min="69" max="196" width="13.7109375" style="24" customWidth="1"/>
    <col min="197" max="16384" width="11.7109375" style="24"/>
  </cols>
  <sheetData>
    <row r="1" spans="1:68" ht="6" customHeight="1" x14ac:dyDescent="0.2"/>
    <row r="2" spans="1:68" ht="26.1" customHeight="1" x14ac:dyDescent="0.2"/>
    <row r="3" spans="1:68" ht="6" customHeight="1" x14ac:dyDescent="0.2"/>
    <row r="4" spans="1:68" ht="20.100000000000001" customHeight="1" x14ac:dyDescent="0.2">
      <c r="A4" s="94"/>
      <c r="B4" s="94"/>
      <c r="C4" s="474" t="s">
        <v>168</v>
      </c>
      <c r="D4" s="474"/>
      <c r="E4" s="474"/>
      <c r="F4" s="474"/>
      <c r="G4" s="474" t="s">
        <v>168</v>
      </c>
      <c r="H4" s="474"/>
      <c r="I4" s="474"/>
      <c r="J4" s="474"/>
      <c r="K4" s="474" t="s">
        <v>168</v>
      </c>
      <c r="L4" s="474"/>
      <c r="M4" s="474"/>
      <c r="N4" s="474"/>
      <c r="O4" s="474" t="s">
        <v>168</v>
      </c>
      <c r="P4" s="474"/>
      <c r="Q4" s="474"/>
      <c r="R4" s="474"/>
      <c r="S4" s="474" t="s">
        <v>168</v>
      </c>
      <c r="T4" s="474"/>
      <c r="U4" s="474"/>
      <c r="V4" s="474"/>
      <c r="W4" s="474" t="s">
        <v>168</v>
      </c>
      <c r="X4" s="474"/>
      <c r="Y4" s="474"/>
      <c r="Z4" s="474"/>
      <c r="AA4" s="474" t="s">
        <v>168</v>
      </c>
      <c r="AB4" s="474"/>
      <c r="AC4" s="474"/>
      <c r="AD4" s="474"/>
      <c r="AE4" s="474" t="s">
        <v>168</v>
      </c>
      <c r="AF4" s="474"/>
      <c r="AG4" s="474"/>
      <c r="AH4" s="474"/>
      <c r="AI4" s="474" t="s">
        <v>168</v>
      </c>
      <c r="AJ4" s="474"/>
      <c r="AK4" s="474"/>
      <c r="AL4" s="474"/>
      <c r="AM4" s="474" t="s">
        <v>168</v>
      </c>
      <c r="AN4" s="474"/>
      <c r="AO4" s="474"/>
      <c r="AP4" s="474"/>
      <c r="AQ4" s="474" t="s">
        <v>168</v>
      </c>
      <c r="AR4" s="474"/>
      <c r="AS4" s="474"/>
      <c r="AT4" s="474"/>
      <c r="AU4" s="474" t="s">
        <v>168</v>
      </c>
      <c r="AV4" s="474"/>
      <c r="AW4" s="474"/>
      <c r="AX4" s="474"/>
      <c r="AY4" s="471" t="s">
        <v>167</v>
      </c>
      <c r="AZ4" s="472"/>
      <c r="BA4" s="472"/>
      <c r="BB4" s="472"/>
      <c r="BC4" s="471" t="s">
        <v>167</v>
      </c>
      <c r="BD4" s="472"/>
      <c r="BE4" s="472"/>
      <c r="BF4" s="472"/>
      <c r="BG4" s="471" t="s">
        <v>167</v>
      </c>
      <c r="BH4" s="472"/>
      <c r="BI4" s="472"/>
      <c r="BJ4" s="472"/>
      <c r="BK4" s="395"/>
      <c r="BL4" s="395"/>
      <c r="BM4" s="395"/>
      <c r="BN4" s="395"/>
      <c r="BO4" s="395"/>
      <c r="BP4" s="395"/>
    </row>
    <row r="5" spans="1:68" ht="15" customHeight="1" x14ac:dyDescent="0.2">
      <c r="A5" s="7" t="s">
        <v>30</v>
      </c>
      <c r="B5" s="7" t="s">
        <v>195</v>
      </c>
      <c r="C5" s="310" t="str">
        <f>'Indicadores | Indicators'!C5</f>
        <v>1Q10</v>
      </c>
      <c r="D5" s="311" t="str">
        <f>'Indicadores | Indicators'!D5</f>
        <v>2Q10</v>
      </c>
      <c r="E5" s="311" t="str">
        <f>'Indicadores | Indicators'!E5</f>
        <v>3Q10</v>
      </c>
      <c r="F5" s="312" t="str">
        <f>'Indicadores | Indicators'!F5</f>
        <v>4Q10</v>
      </c>
      <c r="G5" s="310" t="str">
        <f>'Indicadores | Indicators'!G5</f>
        <v>1Q11</v>
      </c>
      <c r="H5" s="311" t="str">
        <f>'Indicadores | Indicators'!H5</f>
        <v>2Q11</v>
      </c>
      <c r="I5" s="311" t="str">
        <f>'Indicadores | Indicators'!I5</f>
        <v>3Q11</v>
      </c>
      <c r="J5" s="312" t="str">
        <f>'Indicadores | Indicators'!J5</f>
        <v>4Q11</v>
      </c>
      <c r="K5" s="310" t="str">
        <f>'Indicadores | Indicators'!K5</f>
        <v>1Q12</v>
      </c>
      <c r="L5" s="311" t="str">
        <f>'Indicadores | Indicators'!L5</f>
        <v>2Q12</v>
      </c>
      <c r="M5" s="311" t="str">
        <f>'Indicadores | Indicators'!M5</f>
        <v>3Q12</v>
      </c>
      <c r="N5" s="312" t="str">
        <f>'Indicadores | Indicators'!N5</f>
        <v>4Q12</v>
      </c>
      <c r="O5" s="310" t="str">
        <f>'Indicadores | Indicators'!O5</f>
        <v>1Q13</v>
      </c>
      <c r="P5" s="311" t="str">
        <f>'Indicadores | Indicators'!P5</f>
        <v>2Q13</v>
      </c>
      <c r="Q5" s="311" t="str">
        <f>'Indicadores | Indicators'!Q5</f>
        <v>3Q13</v>
      </c>
      <c r="R5" s="312" t="str">
        <f>'Indicadores | Indicators'!R5</f>
        <v>4Q13</v>
      </c>
      <c r="S5" s="310" t="str">
        <f>'Indicadores | Indicators'!S5</f>
        <v>1Q14</v>
      </c>
      <c r="T5" s="311" t="str">
        <f>'Indicadores | Indicators'!T5</f>
        <v>2Q14</v>
      </c>
      <c r="U5" s="311" t="str">
        <f>'Indicadores | Indicators'!U5</f>
        <v>3Q14</v>
      </c>
      <c r="V5" s="312" t="str">
        <f>'Indicadores | Indicators'!V5</f>
        <v>4Q14</v>
      </c>
      <c r="W5" s="310" t="str">
        <f>'Indicadores | Indicators'!W5</f>
        <v>1Q15</v>
      </c>
      <c r="X5" s="311" t="str">
        <f>'Indicadores | Indicators'!X5</f>
        <v>2Q15</v>
      </c>
      <c r="Y5" s="311" t="str">
        <f>'Indicadores | Indicators'!Y5</f>
        <v>3Q15</v>
      </c>
      <c r="Z5" s="312" t="str">
        <f>'Indicadores | Indicators'!Z5</f>
        <v>4Q15</v>
      </c>
      <c r="AA5" s="310" t="str">
        <f>'Indicadores | Indicators'!AA5</f>
        <v>1Q16</v>
      </c>
      <c r="AB5" s="311" t="str">
        <f>'Indicadores | Indicators'!AB5</f>
        <v>2Q16</v>
      </c>
      <c r="AC5" s="311" t="str">
        <f>'Indicadores | Indicators'!AC5</f>
        <v>3Q16</v>
      </c>
      <c r="AD5" s="312" t="str">
        <f>'Indicadores | Indicators'!AD5</f>
        <v>4Q16</v>
      </c>
      <c r="AE5" s="310" t="str">
        <f>'Indicadores | Indicators'!AE5</f>
        <v>1Q17</v>
      </c>
      <c r="AF5" s="311" t="str">
        <f>'Indicadores | Indicators'!AF5</f>
        <v>2Q17</v>
      </c>
      <c r="AG5" s="311" t="str">
        <f>'Indicadores | Indicators'!AG5</f>
        <v>3Q17</v>
      </c>
      <c r="AH5" s="312" t="str">
        <f>'Indicadores | Indicators'!AH5</f>
        <v>4Q17</v>
      </c>
      <c r="AI5" s="310" t="str">
        <f>'Indicadores | Indicators'!AI5</f>
        <v>1Q18</v>
      </c>
      <c r="AJ5" s="311" t="str">
        <f>'Indicadores | Indicators'!AJ5</f>
        <v>2Q18</v>
      </c>
      <c r="AK5" s="311" t="str">
        <f>'Indicadores | Indicators'!AK5</f>
        <v>3Q18</v>
      </c>
      <c r="AL5" s="312" t="str">
        <f>'Indicadores | Indicators'!AL5</f>
        <v>4Q18</v>
      </c>
      <c r="AM5" s="310" t="str">
        <f>'Indicadores | Indicators'!AM5</f>
        <v>1Q19</v>
      </c>
      <c r="AN5" s="311" t="str">
        <f>'Indicadores | Indicators'!AN5</f>
        <v>2Q19</v>
      </c>
      <c r="AO5" s="311" t="str">
        <f>'Indicadores | Indicators'!AO5</f>
        <v>3Q19</v>
      </c>
      <c r="AP5" s="312" t="str">
        <f>'Indicadores | Indicators'!AP5</f>
        <v>4Q19</v>
      </c>
      <c r="AQ5" s="310" t="str">
        <f>'Indicadores | Indicators'!AQ5</f>
        <v>1Q20</v>
      </c>
      <c r="AR5" s="311" t="str">
        <f>'Indicadores | Indicators'!AR5</f>
        <v>2Q20</v>
      </c>
      <c r="AS5" s="311" t="str">
        <f>'Indicadores | Indicators'!AS5</f>
        <v>3Q20</v>
      </c>
      <c r="AT5" s="312" t="str">
        <f>'Indicadores | Indicators'!AT5</f>
        <v>4Q20</v>
      </c>
      <c r="AU5" s="310" t="str">
        <f>'Indicadores | Indicators'!AU5</f>
        <v>1Q21</v>
      </c>
      <c r="AV5" s="311" t="str">
        <f>'Indicadores | Indicators'!AV5</f>
        <v>2Q21</v>
      </c>
      <c r="AW5" s="311" t="str">
        <f>'Indicadores | Indicators'!AW5</f>
        <v>3Q21</v>
      </c>
      <c r="AX5" s="312" t="str">
        <f>'Indicadores | Indicators'!AX5</f>
        <v>4Q21</v>
      </c>
      <c r="AY5" s="310" t="str">
        <f>'Indicadores | Indicators'!AY5</f>
        <v>1Q22</v>
      </c>
      <c r="AZ5" s="311" t="str">
        <f>'Indicadores | Indicators'!AZ5</f>
        <v>2Q22</v>
      </c>
      <c r="BA5" s="311" t="str">
        <f>'Indicadores | Indicators'!BA5</f>
        <v>3Q22</v>
      </c>
      <c r="BB5" s="312" t="str">
        <f>'Indicadores | Indicators'!BB5</f>
        <v>4Q22</v>
      </c>
      <c r="BC5" s="310" t="str">
        <f>'Indicadores | Indicators'!BC5</f>
        <v>1Q23</v>
      </c>
      <c r="BD5" s="311" t="str">
        <f>'Indicadores | Indicators'!BD5</f>
        <v>2Q23</v>
      </c>
      <c r="BE5" s="311" t="str">
        <f>'Indicadores | Indicators'!BE5</f>
        <v>3Q23</v>
      </c>
      <c r="BF5" s="312" t="str">
        <f>'Indicadores | Indicators'!BF5</f>
        <v>4Q23</v>
      </c>
      <c r="BG5" s="56" t="str">
        <f>'Indicadores | Indicators'!BG5</f>
        <v>1Q24</v>
      </c>
      <c r="BH5" s="56" t="str">
        <f>'Indicadores | Indicators'!BH5</f>
        <v>2Q24</v>
      </c>
      <c r="BI5" s="56" t="str">
        <f>'Indicadores | Indicators'!BI5</f>
        <v>3Q24</v>
      </c>
      <c r="BJ5" s="56" t="s">
        <v>707</v>
      </c>
      <c r="BK5" s="56" t="s">
        <v>712</v>
      </c>
      <c r="BL5" s="56" t="s">
        <v>723</v>
      </c>
      <c r="BM5" s="56" t="s">
        <v>736</v>
      </c>
      <c r="BN5" s="56" t="s">
        <v>741</v>
      </c>
      <c r="BO5" s="56" t="s">
        <v>764</v>
      </c>
      <c r="BP5" s="56" t="s">
        <v>769</v>
      </c>
    </row>
    <row r="6" spans="1:68" ht="15" customHeight="1" x14ac:dyDescent="0.2">
      <c r="A6" s="425"/>
      <c r="B6" s="42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s="23" customFormat="1" ht="15" customHeight="1" x14ac:dyDescent="0.2">
      <c r="A7" s="92" t="s">
        <v>759</v>
      </c>
      <c r="B7" s="92" t="s">
        <v>763</v>
      </c>
      <c r="C7" s="93" t="str">
        <f t="shared" ref="C7:BK7" si="0">C$5</f>
        <v>1Q10</v>
      </c>
      <c r="D7" s="93" t="str">
        <f t="shared" si="0"/>
        <v>2Q10</v>
      </c>
      <c r="E7" s="93" t="str">
        <f t="shared" si="0"/>
        <v>3Q10</v>
      </c>
      <c r="F7" s="93" t="str">
        <f t="shared" si="0"/>
        <v>4Q10</v>
      </c>
      <c r="G7" s="93" t="str">
        <f t="shared" si="0"/>
        <v>1Q11</v>
      </c>
      <c r="H7" s="93" t="str">
        <f t="shared" si="0"/>
        <v>2Q11</v>
      </c>
      <c r="I7" s="93" t="str">
        <f t="shared" si="0"/>
        <v>3Q11</v>
      </c>
      <c r="J7" s="93" t="str">
        <f t="shared" si="0"/>
        <v>4Q11</v>
      </c>
      <c r="K7" s="93" t="str">
        <f t="shared" si="0"/>
        <v>1Q12</v>
      </c>
      <c r="L7" s="93" t="str">
        <f t="shared" si="0"/>
        <v>2Q12</v>
      </c>
      <c r="M7" s="93" t="str">
        <f t="shared" si="0"/>
        <v>3Q12</v>
      </c>
      <c r="N7" s="93" t="str">
        <f t="shared" si="0"/>
        <v>4Q12</v>
      </c>
      <c r="O7" s="93" t="str">
        <f t="shared" si="0"/>
        <v>1Q13</v>
      </c>
      <c r="P7" s="93" t="str">
        <f t="shared" si="0"/>
        <v>2Q13</v>
      </c>
      <c r="Q7" s="93" t="str">
        <f t="shared" si="0"/>
        <v>3Q13</v>
      </c>
      <c r="R7" s="93" t="str">
        <f t="shared" si="0"/>
        <v>4Q13</v>
      </c>
      <c r="S7" s="93" t="str">
        <f t="shared" si="0"/>
        <v>1Q14</v>
      </c>
      <c r="T7" s="93" t="str">
        <f t="shared" si="0"/>
        <v>2Q14</v>
      </c>
      <c r="U7" s="93" t="str">
        <f t="shared" si="0"/>
        <v>3Q14</v>
      </c>
      <c r="V7" s="93" t="str">
        <f t="shared" si="0"/>
        <v>4Q14</v>
      </c>
      <c r="W7" s="93" t="str">
        <f t="shared" si="0"/>
        <v>1Q15</v>
      </c>
      <c r="X7" s="93" t="str">
        <f t="shared" si="0"/>
        <v>2Q15</v>
      </c>
      <c r="Y7" s="93" t="str">
        <f t="shared" si="0"/>
        <v>3Q15</v>
      </c>
      <c r="Z7" s="93" t="str">
        <f t="shared" si="0"/>
        <v>4Q15</v>
      </c>
      <c r="AA7" s="93" t="str">
        <f t="shared" si="0"/>
        <v>1Q16</v>
      </c>
      <c r="AB7" s="93" t="str">
        <f t="shared" si="0"/>
        <v>2Q16</v>
      </c>
      <c r="AC7" s="93" t="str">
        <f t="shared" si="0"/>
        <v>3Q16</v>
      </c>
      <c r="AD7" s="93" t="str">
        <f t="shared" si="0"/>
        <v>4Q16</v>
      </c>
      <c r="AE7" s="93" t="str">
        <f t="shared" si="0"/>
        <v>1Q17</v>
      </c>
      <c r="AF7" s="93" t="str">
        <f t="shared" si="0"/>
        <v>2Q17</v>
      </c>
      <c r="AG7" s="93" t="str">
        <f t="shared" si="0"/>
        <v>3Q17</v>
      </c>
      <c r="AH7" s="93" t="str">
        <f t="shared" si="0"/>
        <v>4Q17</v>
      </c>
      <c r="AI7" s="93" t="str">
        <f t="shared" si="0"/>
        <v>1Q18</v>
      </c>
      <c r="AJ7" s="93" t="str">
        <f t="shared" si="0"/>
        <v>2Q18</v>
      </c>
      <c r="AK7" s="93" t="str">
        <f t="shared" si="0"/>
        <v>3Q18</v>
      </c>
      <c r="AL7" s="93" t="str">
        <f t="shared" si="0"/>
        <v>4Q18</v>
      </c>
      <c r="AM7" s="93" t="str">
        <f t="shared" si="0"/>
        <v>1Q19</v>
      </c>
      <c r="AN7" s="93" t="str">
        <f t="shared" si="0"/>
        <v>2Q19</v>
      </c>
      <c r="AO7" s="93" t="str">
        <f t="shared" si="0"/>
        <v>3Q19</v>
      </c>
      <c r="AP7" s="93" t="str">
        <f t="shared" si="0"/>
        <v>4Q19</v>
      </c>
      <c r="AQ7" s="93" t="str">
        <f t="shared" si="0"/>
        <v>1Q20</v>
      </c>
      <c r="AR7" s="93" t="str">
        <f t="shared" si="0"/>
        <v>2Q20</v>
      </c>
      <c r="AS7" s="93" t="str">
        <f t="shared" si="0"/>
        <v>3Q20</v>
      </c>
      <c r="AT7" s="93" t="str">
        <f t="shared" si="0"/>
        <v>4Q20</v>
      </c>
      <c r="AU7" s="93" t="str">
        <f t="shared" si="0"/>
        <v>1Q21</v>
      </c>
      <c r="AV7" s="93" t="str">
        <f t="shared" si="0"/>
        <v>2Q21</v>
      </c>
      <c r="AW7" s="93" t="str">
        <f t="shared" si="0"/>
        <v>3Q21</v>
      </c>
      <c r="AX7" s="93" t="str">
        <f t="shared" si="0"/>
        <v>4Q21</v>
      </c>
      <c r="AY7" s="93" t="str">
        <f t="shared" si="0"/>
        <v>1Q22</v>
      </c>
      <c r="AZ7" s="93" t="str">
        <f t="shared" si="0"/>
        <v>2Q22</v>
      </c>
      <c r="BA7" s="93" t="str">
        <f t="shared" si="0"/>
        <v>3Q22</v>
      </c>
      <c r="BB7" s="93" t="str">
        <f t="shared" si="0"/>
        <v>4Q22</v>
      </c>
      <c r="BC7" s="93" t="str">
        <f t="shared" si="0"/>
        <v>1Q23</v>
      </c>
      <c r="BD7" s="93" t="str">
        <f t="shared" si="0"/>
        <v>2Q23</v>
      </c>
      <c r="BE7" s="93" t="str">
        <f t="shared" si="0"/>
        <v>3Q23</v>
      </c>
      <c r="BF7" s="93" t="str">
        <f t="shared" si="0"/>
        <v>4Q23</v>
      </c>
      <c r="BG7" s="93" t="str">
        <f t="shared" si="0"/>
        <v>1Q24</v>
      </c>
      <c r="BH7" s="93" t="str">
        <f t="shared" si="0"/>
        <v>2Q24</v>
      </c>
      <c r="BI7" s="93" t="str">
        <f t="shared" si="0"/>
        <v>3Q24</v>
      </c>
      <c r="BJ7" s="93" t="str">
        <f t="shared" si="0"/>
        <v>4Q24</v>
      </c>
      <c r="BK7" s="93" t="str">
        <f t="shared" si="0"/>
        <v>1Q25</v>
      </c>
      <c r="BL7" s="93" t="str">
        <f t="shared" ref="BL7:BP7" si="1">BL$5</f>
        <v>2Q25</v>
      </c>
      <c r="BM7" s="93" t="str">
        <f t="shared" si="1"/>
        <v>3Q25</v>
      </c>
      <c r="BN7" s="93" t="str">
        <f t="shared" si="1"/>
        <v>4Q25</v>
      </c>
      <c r="BO7" s="93" t="str">
        <f t="shared" si="1"/>
        <v>1Q26</v>
      </c>
      <c r="BP7" s="93" t="str">
        <f t="shared" si="1"/>
        <v>2Q26</v>
      </c>
    </row>
    <row r="8" spans="1:68" s="23" customFormat="1" ht="15" customHeight="1" x14ac:dyDescent="0.2">
      <c r="A8" s="8" t="s">
        <v>17</v>
      </c>
      <c r="B8" s="8" t="s">
        <v>17</v>
      </c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20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>
        <v>1752372.851487</v>
      </c>
      <c r="BO8" s="42">
        <v>1152845</v>
      </c>
      <c r="BP8" s="42">
        <v>1387751.9135969002</v>
      </c>
    </row>
    <row r="9" spans="1:68" s="23" customFormat="1" ht="15" customHeight="1" x14ac:dyDescent="0.2">
      <c r="A9" s="8" t="s">
        <v>18</v>
      </c>
      <c r="B9" s="8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20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>
        <v>903596.68360020011</v>
      </c>
      <c r="BO9" s="42">
        <v>638849</v>
      </c>
      <c r="BP9" s="42">
        <v>769634.02606570011</v>
      </c>
    </row>
    <row r="10" spans="1:68" s="23" customFormat="1" ht="15" customHeight="1" x14ac:dyDescent="0.2">
      <c r="A10" s="8" t="s">
        <v>608</v>
      </c>
      <c r="B10" s="8" t="s">
        <v>608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20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>
        <v>522670.16869000002</v>
      </c>
      <c r="BO10" s="42">
        <v>382072</v>
      </c>
      <c r="BP10" s="42">
        <v>434243.54275000002</v>
      </c>
    </row>
    <row r="11" spans="1:68" s="23" customFormat="1" ht="15" customHeight="1" x14ac:dyDescent="0.2">
      <c r="A11" s="8" t="s">
        <v>728</v>
      </c>
      <c r="B11" s="8" t="s">
        <v>728</v>
      </c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3"/>
      <c r="AS11" s="143"/>
      <c r="AT11" s="143"/>
      <c r="AU11" s="143"/>
      <c r="AV11" s="143"/>
      <c r="AW11" s="143"/>
      <c r="AX11" s="143"/>
      <c r="AY11" s="143"/>
      <c r="AZ11" s="143"/>
      <c r="BA11" s="143"/>
      <c r="BB11" s="143"/>
      <c r="BC11" s="143"/>
      <c r="BD11" s="143"/>
      <c r="BE11" s="143"/>
      <c r="BF11" s="143"/>
      <c r="BG11" s="143"/>
      <c r="BH11" s="143"/>
      <c r="BI11" s="143"/>
      <c r="BJ11" s="143"/>
      <c r="BK11" s="143"/>
      <c r="BL11" s="42"/>
      <c r="BM11" s="42"/>
      <c r="BN11" s="42">
        <v>488098.87287000008</v>
      </c>
      <c r="BO11" s="42">
        <v>356809</v>
      </c>
      <c r="BP11" s="42">
        <v>408709.85297000007</v>
      </c>
    </row>
    <row r="12" spans="1:68" s="23" customFormat="1" ht="15" customHeight="1" x14ac:dyDescent="0.2">
      <c r="A12" s="8" t="s">
        <v>19</v>
      </c>
      <c r="B12" s="8" t="s">
        <v>19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20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>
        <v>94816.593410000001</v>
      </c>
      <c r="BO12" s="42">
        <v>84710</v>
      </c>
      <c r="BP12" s="42">
        <v>90510.452059999996</v>
      </c>
    </row>
    <row r="13" spans="1:68" s="23" customFormat="1" ht="15" customHeight="1" x14ac:dyDescent="0.2">
      <c r="A13" s="8" t="s">
        <v>20</v>
      </c>
      <c r="B13" s="8" t="s">
        <v>20</v>
      </c>
      <c r="C13" s="10"/>
      <c r="D13" s="10"/>
      <c r="E13" s="10"/>
      <c r="F13" s="10"/>
      <c r="G13" s="10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20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>
        <v>234712.17865000002</v>
      </c>
      <c r="BO13" s="42">
        <v>171602</v>
      </c>
      <c r="BP13" s="42">
        <v>204907.45015000002</v>
      </c>
    </row>
    <row r="14" spans="1:68" s="23" customFormat="1" ht="15" customHeight="1" x14ac:dyDescent="0.2">
      <c r="A14" s="8" t="s">
        <v>22</v>
      </c>
      <c r="B14" s="8" t="s">
        <v>22</v>
      </c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  <c r="AW14" s="141"/>
      <c r="AX14" s="20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>
        <v>678060.50122400001</v>
      </c>
      <c r="BO14" s="42">
        <v>484067</v>
      </c>
      <c r="BP14" s="42">
        <v>563485.0886725001</v>
      </c>
    </row>
    <row r="15" spans="1:68" s="23" customFormat="1" ht="15" customHeight="1" x14ac:dyDescent="0.2">
      <c r="A15" s="8" t="s">
        <v>23</v>
      </c>
      <c r="B15" s="8" t="s">
        <v>23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41"/>
      <c r="AO15" s="141"/>
      <c r="AP15" s="141"/>
      <c r="AQ15" s="141"/>
      <c r="AR15" s="141"/>
      <c r="AS15" s="141"/>
      <c r="AT15" s="141"/>
      <c r="AU15" s="141"/>
      <c r="AV15" s="141"/>
      <c r="AW15" s="141"/>
      <c r="AX15" s="20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>
        <v>131959.84388</v>
      </c>
      <c r="BO15" s="42">
        <v>112628</v>
      </c>
      <c r="BP15" s="42">
        <v>115237.51601000001</v>
      </c>
    </row>
    <row r="16" spans="1:68" s="23" customFormat="1" ht="15" customHeight="1" x14ac:dyDescent="0.2">
      <c r="A16" s="8" t="s">
        <v>609</v>
      </c>
      <c r="B16" s="8" t="s">
        <v>609</v>
      </c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20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>
        <v>452459.53517340001</v>
      </c>
      <c r="BO16" s="42">
        <v>328073</v>
      </c>
      <c r="BP16" s="42">
        <v>387607.81127430004</v>
      </c>
    </row>
    <row r="17" spans="1:69" s="23" customFormat="1" ht="15" customHeight="1" x14ac:dyDescent="0.2">
      <c r="A17" s="8" t="s">
        <v>24</v>
      </c>
      <c r="B17" s="8" t="s">
        <v>24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20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143"/>
      <c r="BK17" s="143"/>
      <c r="BL17" s="143"/>
      <c r="BM17" s="143"/>
      <c r="BN17" s="143">
        <v>0</v>
      </c>
      <c r="BO17" s="143">
        <v>0</v>
      </c>
      <c r="BP17" s="143">
        <v>0</v>
      </c>
    </row>
    <row r="18" spans="1:69" s="23" customFormat="1" ht="15" customHeight="1" x14ac:dyDescent="0.2">
      <c r="A18" s="8" t="s">
        <v>25</v>
      </c>
      <c r="B18" s="8" t="s">
        <v>25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20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>
        <v>190463.77213999999</v>
      </c>
      <c r="BO18" s="42">
        <v>158293</v>
      </c>
      <c r="BP18" s="42">
        <v>165263.07446999999</v>
      </c>
    </row>
    <row r="19" spans="1:69" s="23" customFormat="1" ht="15" customHeight="1" x14ac:dyDescent="0.2">
      <c r="A19" s="8" t="s">
        <v>107</v>
      </c>
      <c r="B19" s="8" t="s">
        <v>107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20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>
        <v>208983.23686999999</v>
      </c>
      <c r="BO19" s="42">
        <v>153555</v>
      </c>
      <c r="BP19" s="42">
        <v>167865.04256</v>
      </c>
    </row>
    <row r="20" spans="1:69" s="23" customFormat="1" ht="15" customHeight="1" x14ac:dyDescent="0.2">
      <c r="A20" s="8" t="s">
        <v>26</v>
      </c>
      <c r="B20" s="8" t="s">
        <v>26</v>
      </c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20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>
        <v>835402.80717179994</v>
      </c>
      <c r="BO20" s="42">
        <v>563861</v>
      </c>
      <c r="BP20" s="42">
        <v>695306.08205659979</v>
      </c>
    </row>
    <row r="21" spans="1:69" s="23" customFormat="1" ht="15" customHeight="1" x14ac:dyDescent="0.2">
      <c r="A21" s="8" t="s">
        <v>117</v>
      </c>
      <c r="B21" s="8" t="s">
        <v>117</v>
      </c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20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>
        <v>199225.8597599999</v>
      </c>
      <c r="BO21" s="42">
        <v>147785</v>
      </c>
      <c r="BP21" s="42">
        <v>168174.21467000002</v>
      </c>
    </row>
    <row r="22" spans="1:69" s="23" customFormat="1" ht="15" customHeight="1" x14ac:dyDescent="0.2">
      <c r="A22" s="8" t="s">
        <v>27</v>
      </c>
      <c r="B22" s="8" t="s">
        <v>27</v>
      </c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3"/>
      <c r="AQ22" s="143"/>
      <c r="AR22" s="143"/>
      <c r="AS22" s="143"/>
      <c r="AT22" s="143"/>
      <c r="AU22" s="143"/>
      <c r="AV22" s="143"/>
      <c r="AW22" s="143"/>
      <c r="AX22" s="203"/>
      <c r="AY22" s="149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>
        <v>0</v>
      </c>
      <c r="BO22" s="143">
        <v>0</v>
      </c>
      <c r="BP22" s="143">
        <v>0</v>
      </c>
    </row>
    <row r="23" spans="1:69" s="23" customFormat="1" ht="15" customHeight="1" x14ac:dyDescent="0.2">
      <c r="A23" s="8" t="s">
        <v>28</v>
      </c>
      <c r="B23" s="8" t="s">
        <v>28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3"/>
      <c r="AP23" s="143"/>
      <c r="AQ23" s="143"/>
      <c r="AR23" s="143"/>
      <c r="AS23" s="143"/>
      <c r="AT23" s="143"/>
      <c r="AU23" s="143"/>
      <c r="AV23" s="143"/>
      <c r="AW23" s="143"/>
      <c r="AX23" s="203"/>
      <c r="AY23" s="149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>
        <v>0</v>
      </c>
      <c r="BO23" s="143">
        <v>0</v>
      </c>
      <c r="BP23" s="143">
        <v>0</v>
      </c>
    </row>
    <row r="24" spans="1:69" ht="15" customHeight="1" x14ac:dyDescent="0.2">
      <c r="A24" s="8" t="s">
        <v>21</v>
      </c>
      <c r="B24" s="8" t="s">
        <v>21</v>
      </c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20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>
        <v>364180.45960439998</v>
      </c>
      <c r="BO24" s="42">
        <v>262066</v>
      </c>
      <c r="BP24" s="42">
        <v>316097.67901440006</v>
      </c>
      <c r="BQ24" s="23"/>
    </row>
    <row r="25" spans="1:69" ht="15" customHeight="1" x14ac:dyDescent="0.2">
      <c r="A25" s="8" t="s">
        <v>717</v>
      </c>
      <c r="B25" s="8" t="s">
        <v>717</v>
      </c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20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>
        <v>588789.58905999991</v>
      </c>
      <c r="BO25" s="42">
        <v>485089</v>
      </c>
      <c r="BP25" s="42">
        <v>510843.61598999996</v>
      </c>
      <c r="BQ25" s="23"/>
    </row>
    <row r="26" spans="1:69" ht="15" customHeight="1" x14ac:dyDescent="0.2">
      <c r="A26" s="8" t="s">
        <v>110</v>
      </c>
      <c r="B26" s="8" t="s">
        <v>110</v>
      </c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20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>
        <v>135986.3939</v>
      </c>
      <c r="BO26" s="42">
        <v>84447</v>
      </c>
      <c r="BP26" s="42">
        <v>111035.17638999999</v>
      </c>
      <c r="BQ26" s="23"/>
    </row>
    <row r="27" spans="1:69" ht="15" customHeight="1" x14ac:dyDescent="0.2">
      <c r="A27" s="8" t="s">
        <v>128</v>
      </c>
      <c r="B27" s="8" t="s">
        <v>128</v>
      </c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20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>
        <v>83247.26655</v>
      </c>
      <c r="BO27" s="42">
        <v>81245</v>
      </c>
      <c r="BP27" s="42">
        <v>66123.345980000013</v>
      </c>
      <c r="BQ27" s="23"/>
    </row>
    <row r="28" spans="1:69" ht="15" customHeight="1" x14ac:dyDescent="0.2">
      <c r="A28" s="11" t="s">
        <v>127</v>
      </c>
      <c r="B28" s="11" t="s">
        <v>127</v>
      </c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2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204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>
        <v>37024.534120000004</v>
      </c>
      <c r="BO28" s="43">
        <v>32371</v>
      </c>
      <c r="BP28" s="43">
        <v>32036.786220000002</v>
      </c>
      <c r="BQ28" s="23"/>
    </row>
    <row r="29" spans="1:69" s="23" customFormat="1" ht="15" customHeight="1" x14ac:dyDescent="0.2">
      <c r="A29" s="285" t="s">
        <v>432</v>
      </c>
      <c r="B29" s="285" t="s">
        <v>433</v>
      </c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20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143">
        <v>0</v>
      </c>
      <c r="BO29" s="143">
        <v>0</v>
      </c>
      <c r="BP29" s="143">
        <v>0</v>
      </c>
    </row>
    <row r="30" spans="1:69" s="23" customFormat="1" ht="15" customHeight="1" x14ac:dyDescent="0.2">
      <c r="A30" s="8" t="s">
        <v>118</v>
      </c>
      <c r="B30" s="8" t="s">
        <v>118</v>
      </c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20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143">
        <v>0</v>
      </c>
      <c r="BO30" s="143">
        <v>0</v>
      </c>
      <c r="BP30" s="143">
        <v>0</v>
      </c>
    </row>
    <row r="31" spans="1:69" s="23" customFormat="1" ht="15" customHeight="1" x14ac:dyDescent="0.2">
      <c r="A31" s="41" t="s">
        <v>157</v>
      </c>
      <c r="B31" s="41" t="s">
        <v>157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241"/>
      <c r="AY31" s="10"/>
      <c r="AZ31" s="10"/>
      <c r="BA31" s="10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143">
        <v>0</v>
      </c>
      <c r="BO31" s="143">
        <v>0</v>
      </c>
      <c r="BP31" s="143">
        <v>0</v>
      </c>
    </row>
    <row r="32" spans="1:69" s="23" customFormat="1" ht="15" customHeight="1" thickBot="1" x14ac:dyDescent="0.25">
      <c r="A32" s="25" t="s">
        <v>9</v>
      </c>
      <c r="B32" s="25" t="s">
        <v>9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118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>
        <f t="shared" ref="BN32" si="2">SUM(BN8:BN31)</f>
        <v>7902051.1481608003</v>
      </c>
      <c r="BO32" s="26">
        <f>SUM(BO8:BO28)</f>
        <v>5680367</v>
      </c>
      <c r="BP32" s="26">
        <f>SUM(BP8:BP28)</f>
        <v>6594832.6709003989</v>
      </c>
    </row>
    <row r="33" spans="1:68" s="23" customFormat="1" ht="15" customHeight="1" x14ac:dyDescent="0.2">
      <c r="A33" s="28"/>
      <c r="B33" s="2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4"/>
      <c r="AJ33" s="284"/>
      <c r="AK33" s="284"/>
      <c r="AL33" s="284"/>
      <c r="AM33" s="284"/>
      <c r="AN33" s="284"/>
      <c r="AO33" s="284"/>
      <c r="AP33" s="284"/>
      <c r="AQ33" s="284"/>
      <c r="AR33" s="284"/>
      <c r="AS33" s="284"/>
      <c r="AT33" s="284"/>
      <c r="AU33" s="284"/>
      <c r="AV33" s="284"/>
      <c r="AW33" s="284"/>
      <c r="AX33" s="284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</row>
    <row r="34" spans="1:68" ht="15" customHeight="1" x14ac:dyDescent="0.2">
      <c r="A34" s="4"/>
      <c r="AE34" s="89"/>
      <c r="AF34" s="89"/>
      <c r="AG34" s="89"/>
      <c r="AH34" s="89"/>
      <c r="AI34" s="89"/>
      <c r="AJ34" s="89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123"/>
      <c r="AZ34" s="39"/>
      <c r="BA34" s="39"/>
      <c r="BB34" s="39"/>
      <c r="BC34" s="39"/>
      <c r="BD34" s="39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s="23" customFormat="1" ht="15" customHeight="1" x14ac:dyDescent="0.2">
      <c r="A35" s="92" t="s">
        <v>197</v>
      </c>
      <c r="B35" s="92" t="s">
        <v>198</v>
      </c>
      <c r="C35" s="147" t="str">
        <f t="shared" ref="C35:AH35" si="3">C5</f>
        <v>1Q10</v>
      </c>
      <c r="D35" s="147" t="str">
        <f t="shared" si="3"/>
        <v>2Q10</v>
      </c>
      <c r="E35" s="147" t="str">
        <f t="shared" si="3"/>
        <v>3Q10</v>
      </c>
      <c r="F35" s="147" t="str">
        <f t="shared" si="3"/>
        <v>4Q10</v>
      </c>
      <c r="G35" s="147" t="str">
        <f t="shared" si="3"/>
        <v>1Q11</v>
      </c>
      <c r="H35" s="147" t="str">
        <f t="shared" si="3"/>
        <v>2Q11</v>
      </c>
      <c r="I35" s="147" t="str">
        <f t="shared" si="3"/>
        <v>3Q11</v>
      </c>
      <c r="J35" s="147" t="str">
        <f t="shared" si="3"/>
        <v>4Q11</v>
      </c>
      <c r="K35" s="147" t="str">
        <f t="shared" si="3"/>
        <v>1Q12</v>
      </c>
      <c r="L35" s="147" t="str">
        <f t="shared" si="3"/>
        <v>2Q12</v>
      </c>
      <c r="M35" s="147" t="str">
        <f t="shared" si="3"/>
        <v>3Q12</v>
      </c>
      <c r="N35" s="147" t="str">
        <f t="shared" si="3"/>
        <v>4Q12</v>
      </c>
      <c r="O35" s="147" t="str">
        <f t="shared" si="3"/>
        <v>1Q13</v>
      </c>
      <c r="P35" s="147" t="str">
        <f t="shared" si="3"/>
        <v>2Q13</v>
      </c>
      <c r="Q35" s="147" t="str">
        <f t="shared" si="3"/>
        <v>3Q13</v>
      </c>
      <c r="R35" s="147" t="str">
        <f t="shared" si="3"/>
        <v>4Q13</v>
      </c>
      <c r="S35" s="147" t="str">
        <f t="shared" si="3"/>
        <v>1Q14</v>
      </c>
      <c r="T35" s="147" t="str">
        <f t="shared" si="3"/>
        <v>2Q14</v>
      </c>
      <c r="U35" s="147" t="str">
        <f t="shared" si="3"/>
        <v>3Q14</v>
      </c>
      <c r="V35" s="147" t="str">
        <f t="shared" si="3"/>
        <v>4Q14</v>
      </c>
      <c r="W35" s="147" t="str">
        <f t="shared" si="3"/>
        <v>1Q15</v>
      </c>
      <c r="X35" s="147" t="str">
        <f t="shared" si="3"/>
        <v>2Q15</v>
      </c>
      <c r="Y35" s="147" t="str">
        <f t="shared" si="3"/>
        <v>3Q15</v>
      </c>
      <c r="Z35" s="147" t="str">
        <f t="shared" si="3"/>
        <v>4Q15</v>
      </c>
      <c r="AA35" s="147" t="str">
        <f t="shared" si="3"/>
        <v>1Q16</v>
      </c>
      <c r="AB35" s="147" t="str">
        <f t="shared" si="3"/>
        <v>2Q16</v>
      </c>
      <c r="AC35" s="147" t="str">
        <f t="shared" si="3"/>
        <v>3Q16</v>
      </c>
      <c r="AD35" s="147" t="str">
        <f t="shared" si="3"/>
        <v>4Q16</v>
      </c>
      <c r="AE35" s="147" t="str">
        <f t="shared" si="3"/>
        <v>1Q17</v>
      </c>
      <c r="AF35" s="147" t="str">
        <f t="shared" si="3"/>
        <v>2Q17</v>
      </c>
      <c r="AG35" s="147" t="str">
        <f t="shared" si="3"/>
        <v>3Q17</v>
      </c>
      <c r="AH35" s="147" t="str">
        <f t="shared" si="3"/>
        <v>4Q17</v>
      </c>
      <c r="AI35" s="147" t="str">
        <f t="shared" ref="AI35:BE35" si="4">AI5</f>
        <v>1Q18</v>
      </c>
      <c r="AJ35" s="147" t="str">
        <f t="shared" si="4"/>
        <v>2Q18</v>
      </c>
      <c r="AK35" s="147" t="str">
        <f t="shared" si="4"/>
        <v>3Q18</v>
      </c>
      <c r="AL35" s="147" t="str">
        <f t="shared" si="4"/>
        <v>4Q18</v>
      </c>
      <c r="AM35" s="147" t="str">
        <f t="shared" si="4"/>
        <v>1Q19</v>
      </c>
      <c r="AN35" s="147" t="str">
        <f t="shared" si="4"/>
        <v>2Q19</v>
      </c>
      <c r="AO35" s="147" t="str">
        <f t="shared" si="4"/>
        <v>3Q19</v>
      </c>
      <c r="AP35" s="147" t="str">
        <f t="shared" si="4"/>
        <v>4Q19</v>
      </c>
      <c r="AQ35" s="147" t="str">
        <f t="shared" si="4"/>
        <v>1Q20</v>
      </c>
      <c r="AR35" s="147" t="str">
        <f t="shared" si="4"/>
        <v>2Q20</v>
      </c>
      <c r="AS35" s="147" t="str">
        <f t="shared" si="4"/>
        <v>3Q20</v>
      </c>
      <c r="AT35" s="147" t="str">
        <f t="shared" si="4"/>
        <v>4Q20</v>
      </c>
      <c r="AU35" s="147" t="str">
        <f t="shared" si="4"/>
        <v>1Q21</v>
      </c>
      <c r="AV35" s="147" t="str">
        <f t="shared" si="4"/>
        <v>2Q21</v>
      </c>
      <c r="AW35" s="147" t="str">
        <f t="shared" si="4"/>
        <v>3Q21</v>
      </c>
      <c r="AX35" s="138" t="str">
        <f t="shared" si="4"/>
        <v>4Q21</v>
      </c>
      <c r="AY35" s="93" t="str">
        <f t="shared" si="4"/>
        <v>1Q22</v>
      </c>
      <c r="AZ35" s="93" t="str">
        <f t="shared" si="4"/>
        <v>2Q22</v>
      </c>
      <c r="BA35" s="93" t="str">
        <f t="shared" si="4"/>
        <v>3Q22</v>
      </c>
      <c r="BB35" s="93" t="str">
        <f t="shared" si="4"/>
        <v>4Q22</v>
      </c>
      <c r="BC35" s="93" t="str">
        <f t="shared" si="4"/>
        <v>1Q23</v>
      </c>
      <c r="BD35" s="93" t="str">
        <f t="shared" si="4"/>
        <v>2Q23</v>
      </c>
      <c r="BE35" s="93" t="str">
        <f t="shared" si="4"/>
        <v>3Q23</v>
      </c>
      <c r="BF35" s="93" t="str">
        <f>BF$5</f>
        <v>4Q23</v>
      </c>
      <c r="BG35" s="93" t="str">
        <f t="shared" ref="BG35:BN35" si="5">BG$5</f>
        <v>1Q24</v>
      </c>
      <c r="BH35" s="93" t="str">
        <f t="shared" si="5"/>
        <v>2Q24</v>
      </c>
      <c r="BI35" s="93" t="str">
        <f t="shared" si="5"/>
        <v>3Q24</v>
      </c>
      <c r="BJ35" s="93" t="str">
        <f t="shared" si="5"/>
        <v>4Q24</v>
      </c>
      <c r="BK35" s="93" t="str">
        <f t="shared" si="5"/>
        <v>1Q25</v>
      </c>
      <c r="BL35" s="93" t="str">
        <f t="shared" si="5"/>
        <v>2Q25</v>
      </c>
      <c r="BM35" s="93" t="str">
        <f t="shared" si="5"/>
        <v>3Q25</v>
      </c>
      <c r="BN35" s="93" t="str">
        <f t="shared" si="5"/>
        <v>4Q25</v>
      </c>
      <c r="BO35" s="93" t="str">
        <f>BO$5</f>
        <v>1Q26</v>
      </c>
      <c r="BP35" s="93" t="str">
        <f>BP$5</f>
        <v>2Q26</v>
      </c>
    </row>
    <row r="36" spans="1:68" s="23" customFormat="1" ht="15" customHeight="1" x14ac:dyDescent="0.2">
      <c r="A36" s="8" t="s">
        <v>17</v>
      </c>
      <c r="B36" s="8" t="s">
        <v>17</v>
      </c>
      <c r="C36" s="141">
        <v>23087.838369999998</v>
      </c>
      <c r="D36" s="141">
        <v>25156.795650000004</v>
      </c>
      <c r="E36" s="141">
        <v>25023.156419999999</v>
      </c>
      <c r="F36" s="141">
        <v>35650.238570000001</v>
      </c>
      <c r="G36" s="141">
        <v>26113.24352</v>
      </c>
      <c r="H36" s="141">
        <v>28447.158199999998</v>
      </c>
      <c r="I36" s="141">
        <v>28317.589279999997</v>
      </c>
      <c r="J36" s="141">
        <v>40289.578530000006</v>
      </c>
      <c r="K36" s="141">
        <v>29588.191979999996</v>
      </c>
      <c r="L36" s="141">
        <v>32008.807720000004</v>
      </c>
      <c r="M36" s="141">
        <v>30575.838319999995</v>
      </c>
      <c r="N36" s="141">
        <v>41135.042439999997</v>
      </c>
      <c r="O36" s="141">
        <v>30653.259869999998</v>
      </c>
      <c r="P36" s="141">
        <v>33654.018429999996</v>
      </c>
      <c r="Q36" s="141">
        <v>33890.09562</v>
      </c>
      <c r="R36" s="141">
        <v>45504.733440000004</v>
      </c>
      <c r="S36" s="141">
        <v>34438.420380000003</v>
      </c>
      <c r="T36" s="141">
        <v>36205.364199999996</v>
      </c>
      <c r="U36" s="141">
        <v>36720.181549999994</v>
      </c>
      <c r="V36" s="141">
        <v>50782.093990000008</v>
      </c>
      <c r="W36" s="141">
        <v>37059.925210000001</v>
      </c>
      <c r="X36" s="141">
        <v>38768.960140000003</v>
      </c>
      <c r="Y36" s="141">
        <v>40368.388970000007</v>
      </c>
      <c r="Z36" s="141">
        <v>52981.82018000001</v>
      </c>
      <c r="AA36" s="141">
        <v>39889.390630000002</v>
      </c>
      <c r="AB36" s="141">
        <v>44469.800449999995</v>
      </c>
      <c r="AC36" s="141">
        <v>42429.840469999996</v>
      </c>
      <c r="AD36" s="141">
        <v>56986.330330000004</v>
      </c>
      <c r="AE36" s="141">
        <v>43241.985379999998</v>
      </c>
      <c r="AF36" s="141">
        <v>45805.598799999992</v>
      </c>
      <c r="AG36" s="141">
        <v>46036.473999999995</v>
      </c>
      <c r="AH36" s="141">
        <v>62831.587780000002</v>
      </c>
      <c r="AI36" s="141">
        <v>45095.724750000001</v>
      </c>
      <c r="AJ36" s="141">
        <v>49063.646140000004</v>
      </c>
      <c r="AK36" s="141">
        <v>48081.692649999997</v>
      </c>
      <c r="AL36" s="141">
        <v>58500.446020000003</v>
      </c>
      <c r="AM36" s="141">
        <v>47265.762870000006</v>
      </c>
      <c r="AN36" s="141">
        <v>50577.502619999999</v>
      </c>
      <c r="AO36" s="141">
        <v>51141.085889999995</v>
      </c>
      <c r="AP36" s="141">
        <v>69090.275389999995</v>
      </c>
      <c r="AQ36" s="141">
        <v>49577.066910000001</v>
      </c>
      <c r="AR36" s="141">
        <v>49787.56076</v>
      </c>
      <c r="AS36" s="141">
        <v>51101.231140000004</v>
      </c>
      <c r="AT36" s="141">
        <v>76388.815830000007</v>
      </c>
      <c r="AU36" s="141">
        <v>55497.316739999995</v>
      </c>
      <c r="AV36" s="141">
        <v>62110.480589999992</v>
      </c>
      <c r="AW36" s="141">
        <v>68221.935400000002</v>
      </c>
      <c r="AX36" s="202">
        <v>96116.517479999995</v>
      </c>
      <c r="AY36" s="42">
        <v>70983.109360000002</v>
      </c>
      <c r="AZ36" s="42">
        <v>75156.926370000001</v>
      </c>
      <c r="BA36" s="42">
        <v>77083.635400000014</v>
      </c>
      <c r="BB36" s="42">
        <v>101561.35241000001</v>
      </c>
      <c r="BC36" s="42">
        <v>76825.577939999988</v>
      </c>
      <c r="BD36" s="42">
        <v>82323.11699000001</v>
      </c>
      <c r="BE36" s="42">
        <v>80815.618749999994</v>
      </c>
      <c r="BF36" s="42">
        <v>106984.32429000002</v>
      </c>
      <c r="BG36" s="42">
        <v>79983.735090000002</v>
      </c>
      <c r="BH36" s="42">
        <v>87120.58971</v>
      </c>
      <c r="BI36" s="42">
        <v>84747.029419999992</v>
      </c>
      <c r="BJ36" s="42">
        <v>115756.23414</v>
      </c>
      <c r="BK36" s="42">
        <v>85032.071820000012</v>
      </c>
      <c r="BL36" s="42">
        <v>95619.129159999997</v>
      </c>
      <c r="BM36" s="42">
        <v>97108.384120000002</v>
      </c>
      <c r="BN36" s="42">
        <v>128307.42399</v>
      </c>
      <c r="BO36" s="42">
        <v>94092</v>
      </c>
      <c r="BP36" s="42">
        <v>100785.49875999999</v>
      </c>
    </row>
    <row r="37" spans="1:68" s="23" customFormat="1" ht="15" customHeight="1" x14ac:dyDescent="0.2">
      <c r="A37" s="8" t="s">
        <v>18</v>
      </c>
      <c r="B37" s="8" t="s">
        <v>18</v>
      </c>
      <c r="C37" s="10" t="s">
        <v>14</v>
      </c>
      <c r="D37" s="10" t="s">
        <v>14</v>
      </c>
      <c r="E37" s="10" t="s">
        <v>14</v>
      </c>
      <c r="F37" s="10" t="s">
        <v>14</v>
      </c>
      <c r="G37" s="10" t="s">
        <v>14</v>
      </c>
      <c r="H37" s="10" t="s">
        <v>14</v>
      </c>
      <c r="I37" s="10" t="s">
        <v>14</v>
      </c>
      <c r="J37" s="10" t="s">
        <v>14</v>
      </c>
      <c r="K37" s="10" t="s">
        <v>14</v>
      </c>
      <c r="L37" s="141">
        <v>1071.96415</v>
      </c>
      <c r="M37" s="141">
        <v>13481.096940000001</v>
      </c>
      <c r="N37" s="141">
        <v>18714.38363</v>
      </c>
      <c r="O37" s="141">
        <v>13451.813680000001</v>
      </c>
      <c r="P37" s="141">
        <v>15640.129370000001</v>
      </c>
      <c r="Q37" s="141">
        <v>15441.233330000001</v>
      </c>
      <c r="R37" s="141">
        <v>19564.630409999998</v>
      </c>
      <c r="S37" s="141">
        <v>15077.88751</v>
      </c>
      <c r="T37" s="141">
        <v>15387.202690000002</v>
      </c>
      <c r="U37" s="141">
        <v>17133.260159999998</v>
      </c>
      <c r="V37" s="141">
        <v>22154.099729999994</v>
      </c>
      <c r="W37" s="141">
        <v>16351.06371</v>
      </c>
      <c r="X37" s="141">
        <v>18400.441809999997</v>
      </c>
      <c r="Y37" s="141">
        <v>17048.80745</v>
      </c>
      <c r="Z37" s="141">
        <v>22326.159649999998</v>
      </c>
      <c r="AA37" s="141">
        <v>16559.63463</v>
      </c>
      <c r="AB37" s="141">
        <v>17748.799790000001</v>
      </c>
      <c r="AC37" s="141">
        <v>17938.62369</v>
      </c>
      <c r="AD37" s="141">
        <v>23859.265060000002</v>
      </c>
      <c r="AE37" s="141">
        <v>16808.447449999996</v>
      </c>
      <c r="AF37" s="141">
        <v>18345.976930000001</v>
      </c>
      <c r="AG37" s="141">
        <v>18022.685850000002</v>
      </c>
      <c r="AH37" s="141">
        <v>24493.38206</v>
      </c>
      <c r="AI37" s="141">
        <v>16936.785879999999</v>
      </c>
      <c r="AJ37" s="141">
        <v>19062.026120000002</v>
      </c>
      <c r="AK37" s="141">
        <v>19611.46011</v>
      </c>
      <c r="AL37" s="141">
        <v>26546.008380000003</v>
      </c>
      <c r="AM37" s="141">
        <v>19518.432259999998</v>
      </c>
      <c r="AN37" s="141">
        <v>22148.281199999998</v>
      </c>
      <c r="AO37" s="141">
        <v>21810.254980000002</v>
      </c>
      <c r="AP37" s="141">
        <v>28999.433720000001</v>
      </c>
      <c r="AQ37" s="141">
        <v>20250.7016</v>
      </c>
      <c r="AR37" s="141">
        <v>19065.267060000002</v>
      </c>
      <c r="AS37" s="141">
        <v>20524.466099999998</v>
      </c>
      <c r="AT37" s="141">
        <v>28490.986080000002</v>
      </c>
      <c r="AU37" s="141">
        <v>20735.264970000004</v>
      </c>
      <c r="AV37" s="141">
        <v>25088.001609999996</v>
      </c>
      <c r="AW37" s="141">
        <v>30858.657709999996</v>
      </c>
      <c r="AX37" s="202">
        <v>43090.235779999995</v>
      </c>
      <c r="AY37" s="42">
        <v>32140.301350000002</v>
      </c>
      <c r="AZ37" s="42">
        <v>36048.882159999994</v>
      </c>
      <c r="BA37" s="42">
        <v>36417.077290000001</v>
      </c>
      <c r="BB37" s="42">
        <v>45833.769540000001</v>
      </c>
      <c r="BC37" s="42">
        <v>37457.552109999997</v>
      </c>
      <c r="BD37" s="42">
        <v>39745.300169999995</v>
      </c>
      <c r="BE37" s="42">
        <v>38473.594670000006</v>
      </c>
      <c r="BF37" s="42">
        <v>50755.331269999995</v>
      </c>
      <c r="BG37" s="42">
        <v>37643.19111</v>
      </c>
      <c r="BH37" s="42">
        <v>43632.063829999999</v>
      </c>
      <c r="BI37" s="42">
        <v>43470.875270000004</v>
      </c>
      <c r="BJ37" s="42">
        <v>54308.307879999993</v>
      </c>
      <c r="BK37" s="42">
        <v>40197.888980000003</v>
      </c>
      <c r="BL37" s="42">
        <v>47339.525689999995</v>
      </c>
      <c r="BM37" s="42">
        <v>48108.929409999997</v>
      </c>
      <c r="BN37" s="42">
        <v>62009.036259999993</v>
      </c>
      <c r="BO37" s="42">
        <v>45597</v>
      </c>
      <c r="BP37" s="42">
        <v>51016.525399999999</v>
      </c>
    </row>
    <row r="38" spans="1:68" s="23" customFormat="1" ht="15" customHeight="1" x14ac:dyDescent="0.2">
      <c r="A38" s="8" t="s">
        <v>608</v>
      </c>
      <c r="B38" s="8" t="s">
        <v>608</v>
      </c>
      <c r="C38" s="10" t="s">
        <v>14</v>
      </c>
      <c r="D38" s="10" t="s">
        <v>14</v>
      </c>
      <c r="E38" s="10" t="s">
        <v>14</v>
      </c>
      <c r="F38" s="10" t="s">
        <v>14</v>
      </c>
      <c r="G38" s="10" t="s">
        <v>14</v>
      </c>
      <c r="H38" s="10" t="s">
        <v>14</v>
      </c>
      <c r="I38" s="10" t="s">
        <v>14</v>
      </c>
      <c r="J38" s="10" t="s">
        <v>14</v>
      </c>
      <c r="K38" s="10" t="s">
        <v>14</v>
      </c>
      <c r="L38" s="10" t="s">
        <v>14</v>
      </c>
      <c r="M38" s="10" t="s">
        <v>14</v>
      </c>
      <c r="N38" s="10" t="s">
        <v>14</v>
      </c>
      <c r="O38" s="10" t="s">
        <v>14</v>
      </c>
      <c r="P38" s="10" t="s">
        <v>14</v>
      </c>
      <c r="Q38" s="10" t="s">
        <v>14</v>
      </c>
      <c r="R38" s="10" t="s">
        <v>14</v>
      </c>
      <c r="S38" s="10" t="s">
        <v>14</v>
      </c>
      <c r="T38" s="10" t="s">
        <v>14</v>
      </c>
      <c r="U38" s="10" t="s">
        <v>14</v>
      </c>
      <c r="V38" s="10" t="s">
        <v>14</v>
      </c>
      <c r="W38" s="10" t="s">
        <v>14</v>
      </c>
      <c r="X38" s="10" t="s">
        <v>14</v>
      </c>
      <c r="Y38" s="141">
        <v>19033.776879999998</v>
      </c>
      <c r="Z38" s="141">
        <v>25452.071539999997</v>
      </c>
      <c r="AA38" s="141">
        <v>21403.222479999997</v>
      </c>
      <c r="AB38" s="141">
        <v>22010.179729230767</v>
      </c>
      <c r="AC38" s="141">
        <v>20884.84763</v>
      </c>
      <c r="AD38" s="141">
        <v>27398.373530000001</v>
      </c>
      <c r="AE38" s="141">
        <v>22534.249929999998</v>
      </c>
      <c r="AF38" s="141">
        <v>23142.829529999999</v>
      </c>
      <c r="AG38" s="141">
        <v>22976.690690000003</v>
      </c>
      <c r="AH38" s="141">
        <v>31189.982300000003</v>
      </c>
      <c r="AI38" s="141">
        <v>22763.636729999998</v>
      </c>
      <c r="AJ38" s="141">
        <v>23601.59489</v>
      </c>
      <c r="AK38" s="141">
        <v>23936.601240000004</v>
      </c>
      <c r="AL38" s="141">
        <v>32035.13521</v>
      </c>
      <c r="AM38" s="141">
        <v>24693.882569999998</v>
      </c>
      <c r="AN38" s="141">
        <v>24993.072109999997</v>
      </c>
      <c r="AO38" s="141">
        <v>25161.703140000001</v>
      </c>
      <c r="AP38" s="141">
        <v>32922.437839999999</v>
      </c>
      <c r="AQ38" s="141">
        <v>25314.66963</v>
      </c>
      <c r="AR38" s="141">
        <v>24158.125390000001</v>
      </c>
      <c r="AS38" s="141">
        <v>23293.575369999999</v>
      </c>
      <c r="AT38" s="141">
        <v>31909.983049999999</v>
      </c>
      <c r="AU38" s="141">
        <v>24975.846779999996</v>
      </c>
      <c r="AV38" s="141">
        <v>25604.643059999999</v>
      </c>
      <c r="AW38" s="141">
        <v>27503.828180000004</v>
      </c>
      <c r="AX38" s="202">
        <v>38191.347440000005</v>
      </c>
      <c r="AY38" s="42">
        <v>29711.440620000001</v>
      </c>
      <c r="AZ38" s="42">
        <v>30097.2988</v>
      </c>
      <c r="BA38" s="42">
        <v>31416.24711</v>
      </c>
      <c r="BB38" s="42">
        <v>41430.472519999996</v>
      </c>
      <c r="BC38" s="42">
        <v>32155.080109999999</v>
      </c>
      <c r="BD38" s="42">
        <v>32658.030020000002</v>
      </c>
      <c r="BE38" s="42">
        <v>33469.664420000001</v>
      </c>
      <c r="BF38" s="42">
        <v>43462.349259999995</v>
      </c>
      <c r="BG38" s="42">
        <v>34734.131219999996</v>
      </c>
      <c r="BH38" s="42">
        <v>35671.168290000001</v>
      </c>
      <c r="BI38" s="42">
        <v>35468.779170000002</v>
      </c>
      <c r="BJ38" s="42">
        <v>46492.352850000003</v>
      </c>
      <c r="BK38" s="42">
        <v>35548.202129999998</v>
      </c>
      <c r="BL38" s="42">
        <v>37664.213150000003</v>
      </c>
      <c r="BM38" s="42">
        <v>37738.180739999996</v>
      </c>
      <c r="BN38" s="42">
        <v>48987.934849999998</v>
      </c>
      <c r="BO38" s="42">
        <v>37489</v>
      </c>
      <c r="BP38" s="42">
        <v>39732.644730000007</v>
      </c>
    </row>
    <row r="39" spans="1:68" s="23" customFormat="1" ht="15" customHeight="1" x14ac:dyDescent="0.2">
      <c r="A39" s="8" t="s">
        <v>728</v>
      </c>
      <c r="B39" s="8" t="s">
        <v>728</v>
      </c>
      <c r="C39" s="143">
        <v>0</v>
      </c>
      <c r="D39" s="143">
        <v>0</v>
      </c>
      <c r="E39" s="143">
        <v>0</v>
      </c>
      <c r="F39" s="143">
        <v>0</v>
      </c>
      <c r="G39" s="143">
        <v>0</v>
      </c>
      <c r="H39" s="143">
        <v>0</v>
      </c>
      <c r="I39" s="143">
        <v>0</v>
      </c>
      <c r="J39" s="143">
        <v>0</v>
      </c>
      <c r="K39" s="143">
        <v>0</v>
      </c>
      <c r="L39" s="143">
        <v>0</v>
      </c>
      <c r="M39" s="143">
        <v>0</v>
      </c>
      <c r="N39" s="143">
        <v>0</v>
      </c>
      <c r="O39" s="143">
        <v>0</v>
      </c>
      <c r="P39" s="143">
        <v>0</v>
      </c>
      <c r="Q39" s="143">
        <v>0</v>
      </c>
      <c r="R39" s="143">
        <v>0</v>
      </c>
      <c r="S39" s="143">
        <v>0</v>
      </c>
      <c r="T39" s="143">
        <v>0</v>
      </c>
      <c r="U39" s="143">
        <v>0</v>
      </c>
      <c r="V39" s="143">
        <v>0</v>
      </c>
      <c r="W39" s="143">
        <v>0</v>
      </c>
      <c r="X39" s="143">
        <v>0</v>
      </c>
      <c r="Y39" s="143">
        <v>0</v>
      </c>
      <c r="Z39" s="143">
        <v>0</v>
      </c>
      <c r="AA39" s="143">
        <v>0</v>
      </c>
      <c r="AB39" s="143">
        <v>0</v>
      </c>
      <c r="AC39" s="143">
        <v>0</v>
      </c>
      <c r="AD39" s="143">
        <v>0</v>
      </c>
      <c r="AE39" s="143">
        <v>0</v>
      </c>
      <c r="AF39" s="143">
        <v>0</v>
      </c>
      <c r="AG39" s="143">
        <v>0</v>
      </c>
      <c r="AH39" s="143">
        <v>0</v>
      </c>
      <c r="AI39" s="143">
        <v>0</v>
      </c>
      <c r="AJ39" s="143">
        <v>0</v>
      </c>
      <c r="AK39" s="143">
        <v>0</v>
      </c>
      <c r="AL39" s="143">
        <v>0</v>
      </c>
      <c r="AM39" s="143">
        <v>0</v>
      </c>
      <c r="AN39" s="143">
        <v>0</v>
      </c>
      <c r="AO39" s="143">
        <v>0</v>
      </c>
      <c r="AP39" s="143">
        <v>0</v>
      </c>
      <c r="AQ39" s="143">
        <v>0</v>
      </c>
      <c r="AR39" s="143">
        <v>0</v>
      </c>
      <c r="AS39" s="143">
        <v>0</v>
      </c>
      <c r="AT39" s="143">
        <v>0</v>
      </c>
      <c r="AU39" s="143">
        <v>0</v>
      </c>
      <c r="AV39" s="143">
        <v>0</v>
      </c>
      <c r="AW39" s="143">
        <v>0</v>
      </c>
      <c r="AX39" s="143">
        <v>0</v>
      </c>
      <c r="AY39" s="143">
        <v>0</v>
      </c>
      <c r="AZ39" s="143">
        <v>0</v>
      </c>
      <c r="BA39" s="143">
        <v>0</v>
      </c>
      <c r="BB39" s="143">
        <v>0</v>
      </c>
      <c r="BC39" s="143">
        <v>0</v>
      </c>
      <c r="BD39" s="143">
        <v>0</v>
      </c>
      <c r="BE39" s="143">
        <v>0</v>
      </c>
      <c r="BF39" s="143">
        <v>0</v>
      </c>
      <c r="BG39" s="143">
        <v>0</v>
      </c>
      <c r="BH39" s="143">
        <v>0</v>
      </c>
      <c r="BI39" s="143">
        <v>0</v>
      </c>
      <c r="BJ39" s="143">
        <v>0</v>
      </c>
      <c r="BK39" s="143">
        <v>0</v>
      </c>
      <c r="BL39" s="42">
        <v>36180.628720000001</v>
      </c>
      <c r="BM39" s="42">
        <v>37437.213749999995</v>
      </c>
      <c r="BN39" s="42">
        <v>47836.286</v>
      </c>
      <c r="BO39" s="42">
        <v>37369</v>
      </c>
      <c r="BP39" s="42">
        <v>38804.483140000004</v>
      </c>
    </row>
    <row r="40" spans="1:68" s="23" customFormat="1" ht="15" customHeight="1" x14ac:dyDescent="0.2">
      <c r="A40" s="8" t="s">
        <v>19</v>
      </c>
      <c r="B40" s="8" t="s">
        <v>19</v>
      </c>
      <c r="C40" s="141">
        <v>4797.1672200000003</v>
      </c>
      <c r="D40" s="141">
        <v>4885.6637000000001</v>
      </c>
      <c r="E40" s="141">
        <v>5154.9200299999993</v>
      </c>
      <c r="F40" s="141">
        <v>7129.117839999999</v>
      </c>
      <c r="G40" s="141">
        <v>5272.7378199999994</v>
      </c>
      <c r="H40" s="141">
        <v>5377.0799199999992</v>
      </c>
      <c r="I40" s="141">
        <v>6637.7791700000007</v>
      </c>
      <c r="J40" s="141">
        <v>8156.8430900000003</v>
      </c>
      <c r="K40" s="141">
        <v>5903.8789100000004</v>
      </c>
      <c r="L40" s="141">
        <v>6176.9050500000003</v>
      </c>
      <c r="M40" s="141">
        <v>6674.6967299999997</v>
      </c>
      <c r="N40" s="141">
        <v>8328.74856</v>
      </c>
      <c r="O40" s="141">
        <v>6053.6036700000004</v>
      </c>
      <c r="P40" s="141">
        <v>6602.1348500000004</v>
      </c>
      <c r="Q40" s="141">
        <v>6544.8145900000009</v>
      </c>
      <c r="R40" s="141">
        <v>8297.6917000000012</v>
      </c>
      <c r="S40" s="141">
        <v>6006.4668399999991</v>
      </c>
      <c r="T40" s="141">
        <v>6673.8947199999993</v>
      </c>
      <c r="U40" s="141">
        <v>6765.9277300000012</v>
      </c>
      <c r="V40" s="141">
        <v>9101.7372099999993</v>
      </c>
      <c r="W40" s="141">
        <v>6184.40769</v>
      </c>
      <c r="X40" s="141">
        <v>6415.7813100000003</v>
      </c>
      <c r="Y40" s="141">
        <v>7563.4336900000008</v>
      </c>
      <c r="Z40" s="141">
        <v>7969.6719599999988</v>
      </c>
      <c r="AA40" s="141">
        <v>6344.6000900000008</v>
      </c>
      <c r="AB40" s="141">
        <v>6725.1278499999999</v>
      </c>
      <c r="AC40" s="141">
        <v>7438.1187900000004</v>
      </c>
      <c r="AD40" s="141">
        <v>8956.2312199999997</v>
      </c>
      <c r="AE40" s="141">
        <v>6928.3422600000013</v>
      </c>
      <c r="AF40" s="141">
        <v>7069.2100800000007</v>
      </c>
      <c r="AG40" s="141">
        <v>6850.7042199999996</v>
      </c>
      <c r="AH40" s="141">
        <v>9887.7209000000003</v>
      </c>
      <c r="AI40" s="141">
        <v>6928.2922500000004</v>
      </c>
      <c r="AJ40" s="141">
        <v>6921.7592700000005</v>
      </c>
      <c r="AK40" s="141">
        <v>7096.8637399999998</v>
      </c>
      <c r="AL40" s="141">
        <v>8722.4151199999997</v>
      </c>
      <c r="AM40" s="141">
        <v>6406.3289800000002</v>
      </c>
      <c r="AN40" s="141">
        <v>6808.1723700000011</v>
      </c>
      <c r="AO40" s="141">
        <v>7744.6631799999996</v>
      </c>
      <c r="AP40" s="141">
        <v>9723.8289600000007</v>
      </c>
      <c r="AQ40" s="141">
        <v>6642.94679</v>
      </c>
      <c r="AR40" s="141">
        <v>6070.7980800000005</v>
      </c>
      <c r="AS40" s="141">
        <v>6367.5994300000002</v>
      </c>
      <c r="AT40" s="141">
        <v>7849.3568600000008</v>
      </c>
      <c r="AU40" s="141">
        <v>6201.4041500000012</v>
      </c>
      <c r="AV40" s="141">
        <v>6219.4079100000008</v>
      </c>
      <c r="AW40" s="141">
        <v>6993.5487400000002</v>
      </c>
      <c r="AX40" s="202">
        <v>8972.4134300000005</v>
      </c>
      <c r="AY40" s="42">
        <v>7914.1706899999999</v>
      </c>
      <c r="AZ40" s="42">
        <v>7663.4425600000004</v>
      </c>
      <c r="BA40" s="42">
        <v>7997.5446000000002</v>
      </c>
      <c r="BB40" s="42">
        <v>9747.1743299999998</v>
      </c>
      <c r="BC40" s="42">
        <v>7775.9688899999992</v>
      </c>
      <c r="BD40" s="42">
        <v>8480.0789400000012</v>
      </c>
      <c r="BE40" s="42">
        <v>7522.06333</v>
      </c>
      <c r="BF40" s="42">
        <v>9336.029129999999</v>
      </c>
      <c r="BG40" s="42">
        <v>6837.9396400000005</v>
      </c>
      <c r="BH40" s="42">
        <v>6733.2186199999996</v>
      </c>
      <c r="BI40" s="42">
        <v>6399.31369</v>
      </c>
      <c r="BJ40" s="42">
        <v>7203.8309499999996</v>
      </c>
      <c r="BK40" s="42">
        <v>5855.5838600000006</v>
      </c>
      <c r="BL40" s="42">
        <v>6195.8471399999999</v>
      </c>
      <c r="BM40" s="42">
        <v>7620.0543400000006</v>
      </c>
      <c r="BN40" s="42">
        <v>7330.1065200000003</v>
      </c>
      <c r="BO40" s="42">
        <v>5600</v>
      </c>
      <c r="BP40" s="42">
        <v>6741.4109399999998</v>
      </c>
    </row>
    <row r="41" spans="1:68" s="23" customFormat="1" ht="15" customHeight="1" x14ac:dyDescent="0.2">
      <c r="A41" s="8" t="s">
        <v>20</v>
      </c>
      <c r="B41" s="8" t="s">
        <v>20</v>
      </c>
      <c r="C41" s="10" t="s">
        <v>14</v>
      </c>
      <c r="D41" s="10" t="s">
        <v>14</v>
      </c>
      <c r="E41" s="10" t="s">
        <v>14</v>
      </c>
      <c r="F41" s="10" t="s">
        <v>14</v>
      </c>
      <c r="G41" s="10" t="s">
        <v>14</v>
      </c>
      <c r="H41" s="141">
        <v>4271.9709199999998</v>
      </c>
      <c r="I41" s="141">
        <v>6455.2891099999997</v>
      </c>
      <c r="J41" s="141">
        <v>8495.7764699999989</v>
      </c>
      <c r="K41" s="141">
        <v>6450.5755499999996</v>
      </c>
      <c r="L41" s="141">
        <v>6784.5132999999996</v>
      </c>
      <c r="M41" s="141">
        <v>6728.9264700000003</v>
      </c>
      <c r="N41" s="141">
        <v>8332.4856299999992</v>
      </c>
      <c r="O41" s="141">
        <v>6231.4196200000015</v>
      </c>
      <c r="P41" s="141">
        <v>6556.2795900000001</v>
      </c>
      <c r="Q41" s="141">
        <v>6544.9042400000017</v>
      </c>
      <c r="R41" s="141">
        <v>8658.9049400000004</v>
      </c>
      <c r="S41" s="141">
        <v>6416.5170099999996</v>
      </c>
      <c r="T41" s="141">
        <v>6887.66165</v>
      </c>
      <c r="U41" s="141">
        <v>6740.8512200000005</v>
      </c>
      <c r="V41" s="141">
        <v>9167.7244100000007</v>
      </c>
      <c r="W41" s="141">
        <v>6773.00648</v>
      </c>
      <c r="X41" s="141">
        <v>7281.2051000000001</v>
      </c>
      <c r="Y41" s="141">
        <v>7251.2681500000008</v>
      </c>
      <c r="Z41" s="141">
        <v>11001.548870000001</v>
      </c>
      <c r="AA41" s="141">
        <v>6960.0324099999998</v>
      </c>
      <c r="AB41" s="141">
        <v>7434.5124099999994</v>
      </c>
      <c r="AC41" s="141">
        <v>7384.70964</v>
      </c>
      <c r="AD41" s="141">
        <v>11446.228009999999</v>
      </c>
      <c r="AE41" s="141">
        <v>6996.5224499999995</v>
      </c>
      <c r="AF41" s="141">
        <v>7490.58086</v>
      </c>
      <c r="AG41" s="141">
        <v>8247.3866699999999</v>
      </c>
      <c r="AH41" s="141">
        <v>9374.9440800000011</v>
      </c>
      <c r="AI41" s="141">
        <v>7312.9081699999997</v>
      </c>
      <c r="AJ41" s="141">
        <v>7598.5458599999993</v>
      </c>
      <c r="AK41" s="141">
        <v>8324.9860399999998</v>
      </c>
      <c r="AL41" s="141">
        <v>10963.05085</v>
      </c>
      <c r="AM41" s="141">
        <v>7138.0177500000009</v>
      </c>
      <c r="AN41" s="141">
        <v>7928.8392999999996</v>
      </c>
      <c r="AO41" s="141">
        <v>8378.1144000000004</v>
      </c>
      <c r="AP41" s="141">
        <v>11363.356450000001</v>
      </c>
      <c r="AQ41" s="141">
        <v>8247.2042199999996</v>
      </c>
      <c r="AR41" s="141">
        <v>7752.69938</v>
      </c>
      <c r="AS41" s="141">
        <v>7799.7695400000002</v>
      </c>
      <c r="AT41" s="141">
        <v>10331.740730000001</v>
      </c>
      <c r="AU41" s="141">
        <v>8127.3453599999993</v>
      </c>
      <c r="AV41" s="141">
        <v>8472.2962900000002</v>
      </c>
      <c r="AW41" s="141">
        <v>9387.40445</v>
      </c>
      <c r="AX41" s="202">
        <v>12677.168409999998</v>
      </c>
      <c r="AY41" s="42">
        <v>9556.3227399999996</v>
      </c>
      <c r="AZ41" s="42">
        <v>11014.658709999998</v>
      </c>
      <c r="BA41" s="42">
        <v>11048.734</v>
      </c>
      <c r="BB41" s="42">
        <v>13018.34395</v>
      </c>
      <c r="BC41" s="42">
        <v>10330.80538</v>
      </c>
      <c r="BD41" s="42">
        <v>10686.410760000001</v>
      </c>
      <c r="BE41" s="42">
        <v>11038.31306</v>
      </c>
      <c r="BF41" s="42">
        <v>14396.07278</v>
      </c>
      <c r="BG41" s="42">
        <v>10887.232050000001</v>
      </c>
      <c r="BH41" s="42">
        <v>11077.283030000001</v>
      </c>
      <c r="BI41" s="42">
        <v>11301.304259999999</v>
      </c>
      <c r="BJ41" s="42">
        <v>15043.600040000001</v>
      </c>
      <c r="BK41" s="42">
        <v>11201.383970000003</v>
      </c>
      <c r="BL41" s="42">
        <v>12636.435240000001</v>
      </c>
      <c r="BM41" s="42">
        <v>12337.30719</v>
      </c>
      <c r="BN41" s="42">
        <v>16073.57207</v>
      </c>
      <c r="BO41" s="42">
        <v>11675</v>
      </c>
      <c r="BP41" s="42">
        <v>13404.442960000002</v>
      </c>
    </row>
    <row r="42" spans="1:68" s="23" customFormat="1" ht="15" customHeight="1" x14ac:dyDescent="0.2">
      <c r="A42" s="8" t="s">
        <v>22</v>
      </c>
      <c r="B42" s="8" t="s">
        <v>22</v>
      </c>
      <c r="C42" s="141">
        <v>11817.539940000001</v>
      </c>
      <c r="D42" s="141">
        <v>12372.129180000002</v>
      </c>
      <c r="E42" s="141">
        <v>12774.581710000002</v>
      </c>
      <c r="F42" s="141">
        <v>17208.716839999997</v>
      </c>
      <c r="G42" s="141">
        <v>12552.991579999998</v>
      </c>
      <c r="H42" s="141">
        <v>13358.41505</v>
      </c>
      <c r="I42" s="141">
        <v>13444.57861</v>
      </c>
      <c r="J42" s="141">
        <v>18981.11031</v>
      </c>
      <c r="K42" s="141">
        <v>13406.720189999998</v>
      </c>
      <c r="L42" s="141">
        <v>14623.848320000001</v>
      </c>
      <c r="M42" s="141">
        <v>15685.859349999999</v>
      </c>
      <c r="N42" s="141">
        <v>20171.145649999999</v>
      </c>
      <c r="O42" s="141">
        <v>15457.924060000001</v>
      </c>
      <c r="P42" s="141">
        <v>16189.36786</v>
      </c>
      <c r="Q42" s="141">
        <v>17040.541429999997</v>
      </c>
      <c r="R42" s="141">
        <v>22185.228149999999</v>
      </c>
      <c r="S42" s="141">
        <v>16907.674029999998</v>
      </c>
      <c r="T42" s="141">
        <v>17929.386839999999</v>
      </c>
      <c r="U42" s="141">
        <v>18114.348600000001</v>
      </c>
      <c r="V42" s="141">
        <v>23711.382949999999</v>
      </c>
      <c r="W42" s="141">
        <v>17969.030559999999</v>
      </c>
      <c r="X42" s="141">
        <v>20942.616330000001</v>
      </c>
      <c r="Y42" s="141">
        <v>22062.428219999998</v>
      </c>
      <c r="Z42" s="141">
        <v>29909.744880000002</v>
      </c>
      <c r="AA42" s="141">
        <v>22367.045750000001</v>
      </c>
      <c r="AB42" s="141">
        <v>23140.51053</v>
      </c>
      <c r="AC42" s="141">
        <v>24143.481110000001</v>
      </c>
      <c r="AD42" s="141">
        <v>34887.059589999997</v>
      </c>
      <c r="AE42" s="141">
        <v>23726.406590000002</v>
      </c>
      <c r="AF42" s="141">
        <v>25198.801759999998</v>
      </c>
      <c r="AG42" s="141">
        <v>25638.464229999998</v>
      </c>
      <c r="AH42" s="141">
        <v>34068.821370000005</v>
      </c>
      <c r="AI42" s="141">
        <v>25105.987900000004</v>
      </c>
      <c r="AJ42" s="141">
        <v>26316.778189999997</v>
      </c>
      <c r="AK42" s="141">
        <v>27355.876550000001</v>
      </c>
      <c r="AL42" s="141">
        <v>35303.084320000002</v>
      </c>
      <c r="AM42" s="141">
        <v>27210.833689999999</v>
      </c>
      <c r="AN42" s="141">
        <v>28434.54002</v>
      </c>
      <c r="AO42" s="141">
        <v>28737.256399999995</v>
      </c>
      <c r="AP42" s="141">
        <v>37095.961660000001</v>
      </c>
      <c r="AQ42" s="141">
        <v>27526.235159999997</v>
      </c>
      <c r="AR42" s="141">
        <v>25018.966130000001</v>
      </c>
      <c r="AS42" s="141">
        <v>24324.855739999999</v>
      </c>
      <c r="AT42" s="141">
        <v>33701.313930000004</v>
      </c>
      <c r="AU42" s="141">
        <v>25926.78328</v>
      </c>
      <c r="AV42" s="141">
        <v>28009.022250000002</v>
      </c>
      <c r="AW42" s="141">
        <v>30976.072640000002</v>
      </c>
      <c r="AX42" s="202">
        <v>43482.981599999999</v>
      </c>
      <c r="AY42" s="42">
        <v>33698.716760000003</v>
      </c>
      <c r="AZ42" s="42">
        <v>36258.385430000002</v>
      </c>
      <c r="BA42" s="42">
        <v>36402.114730000001</v>
      </c>
      <c r="BB42" s="42">
        <v>47885.949899999992</v>
      </c>
      <c r="BC42" s="42">
        <v>36563.309149999994</v>
      </c>
      <c r="BD42" s="42">
        <v>37847.911030000003</v>
      </c>
      <c r="BE42" s="42">
        <v>37495.362939999999</v>
      </c>
      <c r="BF42" s="42">
        <v>48953.891780000005</v>
      </c>
      <c r="BG42" s="42">
        <v>36527.536110000001</v>
      </c>
      <c r="BH42" s="42">
        <v>38311.559609999997</v>
      </c>
      <c r="BI42" s="42">
        <v>38206.546029999998</v>
      </c>
      <c r="BJ42" s="42">
        <v>50948.112789999999</v>
      </c>
      <c r="BK42" s="42">
        <v>37695.338839999997</v>
      </c>
      <c r="BL42" s="42">
        <v>40890.614829999999</v>
      </c>
      <c r="BM42" s="42">
        <v>40079.848720000002</v>
      </c>
      <c r="BN42" s="42">
        <v>52708.524449999997</v>
      </c>
      <c r="BO42" s="42">
        <v>40126</v>
      </c>
      <c r="BP42" s="42">
        <v>41443.10914</v>
      </c>
    </row>
    <row r="43" spans="1:68" s="23" customFormat="1" ht="15" customHeight="1" x14ac:dyDescent="0.2">
      <c r="A43" s="8" t="s">
        <v>23</v>
      </c>
      <c r="B43" s="8" t="s">
        <v>23</v>
      </c>
      <c r="C43" s="141">
        <v>2495.71011</v>
      </c>
      <c r="D43" s="141">
        <v>2603.5661599999999</v>
      </c>
      <c r="E43" s="141">
        <v>2651.2866299999996</v>
      </c>
      <c r="F43" s="141">
        <v>4166.7200199999997</v>
      </c>
      <c r="G43" s="141">
        <v>2686.45028</v>
      </c>
      <c r="H43" s="141">
        <v>2927.2479200000002</v>
      </c>
      <c r="I43" s="141">
        <v>3176.2501900000002</v>
      </c>
      <c r="J43" s="141">
        <v>4113.8085300000002</v>
      </c>
      <c r="K43" s="141">
        <v>3074.5974099999999</v>
      </c>
      <c r="L43" s="141">
        <v>3279.79547</v>
      </c>
      <c r="M43" s="141">
        <v>3781.9052499999998</v>
      </c>
      <c r="N43" s="141">
        <v>6081.5023000000001</v>
      </c>
      <c r="O43" s="141">
        <v>4854.1101699999999</v>
      </c>
      <c r="P43" s="141">
        <v>4794.0781400000005</v>
      </c>
      <c r="Q43" s="141">
        <v>4966.2756999999992</v>
      </c>
      <c r="R43" s="141">
        <v>6376.9317000000001</v>
      </c>
      <c r="S43" s="141">
        <v>4917.5270700000001</v>
      </c>
      <c r="T43" s="141">
        <v>5072.2726700000003</v>
      </c>
      <c r="U43" s="141">
        <v>4991.19085</v>
      </c>
      <c r="V43" s="141">
        <v>7454.9936699999998</v>
      </c>
      <c r="W43" s="141">
        <v>4919.6752399999996</v>
      </c>
      <c r="X43" s="141">
        <v>5077.0903099999996</v>
      </c>
      <c r="Y43" s="141">
        <v>5041.3167400000002</v>
      </c>
      <c r="Z43" s="141">
        <v>6745.3426200000004</v>
      </c>
      <c r="AA43" s="141">
        <v>5136.9178500000007</v>
      </c>
      <c r="AB43" s="141">
        <v>5208.2419300000001</v>
      </c>
      <c r="AC43" s="141">
        <v>5137.5524000000005</v>
      </c>
      <c r="AD43" s="141">
        <v>6945.23351</v>
      </c>
      <c r="AE43" s="141">
        <v>5343.19751</v>
      </c>
      <c r="AF43" s="141">
        <v>5389.9156300000004</v>
      </c>
      <c r="AG43" s="141">
        <v>4784.4305600000007</v>
      </c>
      <c r="AH43" s="141">
        <v>7268.484730000001</v>
      </c>
      <c r="AI43" s="141">
        <v>5461.3944300000003</v>
      </c>
      <c r="AJ43" s="141">
        <v>5405.5814600000003</v>
      </c>
      <c r="AK43" s="141">
        <v>5579.8921500000006</v>
      </c>
      <c r="AL43" s="141">
        <v>7996.6815999999999</v>
      </c>
      <c r="AM43" s="141">
        <v>5272.0168699999995</v>
      </c>
      <c r="AN43" s="141">
        <v>5227.4169699999993</v>
      </c>
      <c r="AO43" s="141">
        <v>5222.4801399999997</v>
      </c>
      <c r="AP43" s="141">
        <v>6567.3396599999996</v>
      </c>
      <c r="AQ43" s="141">
        <v>5662.0230999999994</v>
      </c>
      <c r="AR43" s="141">
        <v>4998.7004299999999</v>
      </c>
      <c r="AS43" s="141">
        <v>5158.1464800000003</v>
      </c>
      <c r="AT43" s="141">
        <v>7156.7049699999998</v>
      </c>
      <c r="AU43" s="141">
        <v>5760.8203199999998</v>
      </c>
      <c r="AV43" s="141">
        <v>6134.3013999999994</v>
      </c>
      <c r="AW43" s="141">
        <v>6757.6539400000001</v>
      </c>
      <c r="AX43" s="202">
        <v>9706.7432600000011</v>
      </c>
      <c r="AY43" s="42">
        <v>7921.8995199999999</v>
      </c>
      <c r="AZ43" s="42">
        <v>8515.8260499999997</v>
      </c>
      <c r="BA43" s="42">
        <v>8415.6513599999998</v>
      </c>
      <c r="BB43" s="42">
        <v>10737.33088</v>
      </c>
      <c r="BC43" s="42">
        <v>8811.6639199999991</v>
      </c>
      <c r="BD43" s="42">
        <v>8999.2229900000002</v>
      </c>
      <c r="BE43" s="42">
        <v>8979.6992499999997</v>
      </c>
      <c r="BF43" s="42">
        <v>10840.552070000002</v>
      </c>
      <c r="BG43" s="42">
        <v>8384.2498400000004</v>
      </c>
      <c r="BH43" s="42">
        <v>8229.042019999999</v>
      </c>
      <c r="BI43" s="42">
        <v>8253.1761499999993</v>
      </c>
      <c r="BJ43" s="42">
        <v>10225.600309999998</v>
      </c>
      <c r="BK43" s="42">
        <v>8390.8685999999998</v>
      </c>
      <c r="BL43" s="42">
        <v>8545.1421499999997</v>
      </c>
      <c r="BM43" s="42">
        <v>8646.8743300000006</v>
      </c>
      <c r="BN43" s="42">
        <v>10672.10745</v>
      </c>
      <c r="BO43" s="42">
        <v>8278</v>
      </c>
      <c r="BP43" s="42">
        <v>8217.0249299999996</v>
      </c>
    </row>
    <row r="44" spans="1:68" s="23" customFormat="1" ht="15" customHeight="1" x14ac:dyDescent="0.2">
      <c r="A44" s="8" t="s">
        <v>609</v>
      </c>
      <c r="B44" s="8" t="s">
        <v>609</v>
      </c>
      <c r="C44" s="141">
        <v>5749.0915299999997</v>
      </c>
      <c r="D44" s="141">
        <v>5940.622229999999</v>
      </c>
      <c r="E44" s="141">
        <v>6101.0929399999995</v>
      </c>
      <c r="F44" s="141">
        <v>8051.8446100000001</v>
      </c>
      <c r="G44" s="141">
        <v>6158.0596500000001</v>
      </c>
      <c r="H44" s="141">
        <v>6511.4471299999996</v>
      </c>
      <c r="I44" s="141">
        <v>6710.5091200000006</v>
      </c>
      <c r="J44" s="141">
        <v>8998.81783</v>
      </c>
      <c r="K44" s="141">
        <v>7043.4479499999998</v>
      </c>
      <c r="L44" s="141">
        <v>7186.0050300000003</v>
      </c>
      <c r="M44" s="141">
        <v>7395.9225499999993</v>
      </c>
      <c r="N44" s="141">
        <v>9901.7919399999992</v>
      </c>
      <c r="O44" s="141">
        <v>7822.2315100000005</v>
      </c>
      <c r="P44" s="141">
        <v>7919.7265200000011</v>
      </c>
      <c r="Q44" s="141">
        <v>8044.2518299999992</v>
      </c>
      <c r="R44" s="141">
        <v>14733.86454</v>
      </c>
      <c r="S44" s="141">
        <v>14347.96391</v>
      </c>
      <c r="T44" s="141">
        <v>14066.96603</v>
      </c>
      <c r="U44" s="141">
        <v>14032.67686</v>
      </c>
      <c r="V44" s="141">
        <v>19674.777999999998</v>
      </c>
      <c r="W44" s="141">
        <v>14361.61191</v>
      </c>
      <c r="X44" s="141">
        <v>14590.28254</v>
      </c>
      <c r="Y44" s="141">
        <v>14530.832580000002</v>
      </c>
      <c r="Z44" s="141">
        <v>19309.107219999998</v>
      </c>
      <c r="AA44" s="141">
        <v>14845.271120000001</v>
      </c>
      <c r="AB44" s="141">
        <v>15065.597610000001</v>
      </c>
      <c r="AC44" s="141">
        <v>15082.634830000001</v>
      </c>
      <c r="AD44" s="141">
        <v>20381.722090000003</v>
      </c>
      <c r="AE44" s="141">
        <v>15870.05399</v>
      </c>
      <c r="AF44" s="141">
        <v>15838.37075</v>
      </c>
      <c r="AG44" s="141">
        <v>16199.44182</v>
      </c>
      <c r="AH44" s="141">
        <v>22560.409199999998</v>
      </c>
      <c r="AI44" s="141">
        <v>16164.206299999998</v>
      </c>
      <c r="AJ44" s="141">
        <v>16356.67756</v>
      </c>
      <c r="AK44" s="141">
        <v>16272.653990000001</v>
      </c>
      <c r="AL44" s="141">
        <v>22512.91012</v>
      </c>
      <c r="AM44" s="141">
        <v>15899.93072</v>
      </c>
      <c r="AN44" s="141">
        <v>16493.14184</v>
      </c>
      <c r="AO44" s="141">
        <v>16335.62945</v>
      </c>
      <c r="AP44" s="141">
        <v>21977.150150000001</v>
      </c>
      <c r="AQ44" s="141">
        <v>16484.208229999997</v>
      </c>
      <c r="AR44" s="141">
        <v>15458.090340000001</v>
      </c>
      <c r="AS44" s="141">
        <v>14627.1644</v>
      </c>
      <c r="AT44" s="141">
        <v>20065.602790000004</v>
      </c>
      <c r="AU44" s="141">
        <v>16320.473580000002</v>
      </c>
      <c r="AV44" s="141">
        <v>17479.330569999998</v>
      </c>
      <c r="AW44" s="141">
        <v>18572.789839999998</v>
      </c>
      <c r="AX44" s="202">
        <v>25898.743350000001</v>
      </c>
      <c r="AY44" s="42">
        <v>20970.34906</v>
      </c>
      <c r="AZ44" s="42">
        <v>21317.695739999999</v>
      </c>
      <c r="BA44" s="42">
        <v>21280.174950000001</v>
      </c>
      <c r="BB44" s="42">
        <v>26452.64011</v>
      </c>
      <c r="BC44" s="42">
        <v>23194.179899999996</v>
      </c>
      <c r="BD44" s="42">
        <v>22994.371220000001</v>
      </c>
      <c r="BE44" s="42">
        <v>23233.900379999999</v>
      </c>
      <c r="BF44" s="42">
        <v>29870.924159999999</v>
      </c>
      <c r="BG44" s="42">
        <v>23401.527690000003</v>
      </c>
      <c r="BH44" s="42">
        <v>24243.898020000001</v>
      </c>
      <c r="BI44" s="42">
        <v>24062.076209999999</v>
      </c>
      <c r="BJ44" s="42">
        <v>30833.61449</v>
      </c>
      <c r="BK44" s="42">
        <v>24733.87185</v>
      </c>
      <c r="BL44" s="42">
        <v>25514.488839999998</v>
      </c>
      <c r="BM44" s="42">
        <v>25107.770810000002</v>
      </c>
      <c r="BN44" s="42">
        <v>32301.30861</v>
      </c>
      <c r="BO44" s="42">
        <v>24609</v>
      </c>
      <c r="BP44" s="42">
        <v>26037.326549999998</v>
      </c>
    </row>
    <row r="45" spans="1:68" s="23" customFormat="1" ht="15" customHeight="1" x14ac:dyDescent="0.2">
      <c r="A45" s="8" t="s">
        <v>24</v>
      </c>
      <c r="B45" s="8" t="s">
        <v>24</v>
      </c>
      <c r="C45" s="141">
        <v>1246.55026</v>
      </c>
      <c r="D45" s="141">
        <v>1383.0491900000002</v>
      </c>
      <c r="E45" s="141">
        <v>1357.9692</v>
      </c>
      <c r="F45" s="141">
        <v>2072.8303000000001</v>
      </c>
      <c r="G45" s="141">
        <v>1444.9460199999999</v>
      </c>
      <c r="H45" s="141">
        <v>1602.7944399999999</v>
      </c>
      <c r="I45" s="141">
        <v>1402.9120700000001</v>
      </c>
      <c r="J45" s="141">
        <v>2212.13508</v>
      </c>
      <c r="K45" s="141">
        <v>1513.9840100000004</v>
      </c>
      <c r="L45" s="141">
        <v>1740.4451800000002</v>
      </c>
      <c r="M45" s="141">
        <v>1703.6899700000001</v>
      </c>
      <c r="N45" s="141">
        <v>2344.5730399999998</v>
      </c>
      <c r="O45" s="141">
        <v>1783.2170900000001</v>
      </c>
      <c r="P45" s="141">
        <v>1786.9833799999999</v>
      </c>
      <c r="Q45" s="141">
        <v>1819.9702499999999</v>
      </c>
      <c r="R45" s="141">
        <v>2810.0523000000003</v>
      </c>
      <c r="S45" s="141">
        <v>1861.0468499999997</v>
      </c>
      <c r="T45" s="141">
        <v>2000.9552000000003</v>
      </c>
      <c r="U45" s="141">
        <v>2257.9800599999999</v>
      </c>
      <c r="V45" s="141">
        <v>3060.1164299999996</v>
      </c>
      <c r="W45" s="141">
        <v>2354.4091100000001</v>
      </c>
      <c r="X45" s="141">
        <v>2416.7923700000001</v>
      </c>
      <c r="Y45" s="141">
        <v>2469.2964300000003</v>
      </c>
      <c r="Z45" s="141">
        <v>3462.39408</v>
      </c>
      <c r="AA45" s="141">
        <v>2472.2468799999997</v>
      </c>
      <c r="AB45" s="141">
        <v>2716.5737199999999</v>
      </c>
      <c r="AC45" s="141">
        <v>2595.6464099999998</v>
      </c>
      <c r="AD45" s="141">
        <v>3734.9594900000002</v>
      </c>
      <c r="AE45" s="141">
        <v>2680.5911500000002</v>
      </c>
      <c r="AF45" s="141">
        <v>2706.4748600000003</v>
      </c>
      <c r="AG45" s="141">
        <v>2741.13859</v>
      </c>
      <c r="AH45" s="141">
        <v>3801.4703600000003</v>
      </c>
      <c r="AI45" s="141">
        <v>2759.8910399999995</v>
      </c>
      <c r="AJ45" s="141">
        <v>2826.7013000000002</v>
      </c>
      <c r="AK45" s="141">
        <v>2831.54621</v>
      </c>
      <c r="AL45" s="141">
        <v>4457.1468100000002</v>
      </c>
      <c r="AM45" s="141">
        <v>2990.0368899999994</v>
      </c>
      <c r="AN45" s="141">
        <v>3154.8403600000001</v>
      </c>
      <c r="AO45" s="141">
        <v>3192.4955300000006</v>
      </c>
      <c r="AP45" s="141">
        <v>4099.8825999999999</v>
      </c>
      <c r="AQ45" s="141">
        <v>3135.1433299999999</v>
      </c>
      <c r="AR45" s="141">
        <v>2779.74118</v>
      </c>
      <c r="AS45" s="141">
        <v>2846.5017400000002</v>
      </c>
      <c r="AT45" s="141">
        <v>3771.7373599999996</v>
      </c>
      <c r="AU45" s="141">
        <v>3030.7215299999998</v>
      </c>
      <c r="AV45" s="141">
        <v>3307.5015400000002</v>
      </c>
      <c r="AW45" s="141">
        <v>3499.3462200000004</v>
      </c>
      <c r="AX45" s="202">
        <v>4714.5851499999999</v>
      </c>
      <c r="AY45" s="42">
        <v>4102.2039599999998</v>
      </c>
      <c r="AZ45" s="42">
        <v>4144.4329200000002</v>
      </c>
      <c r="BA45" s="42">
        <v>3953.6052100000002</v>
      </c>
      <c r="BB45" s="42">
        <v>4963.3950299999997</v>
      </c>
      <c r="BC45" s="42">
        <v>3972.5630999999998</v>
      </c>
      <c r="BD45" s="42">
        <v>4143.7224299999998</v>
      </c>
      <c r="BE45" s="42">
        <v>4196.8780500000003</v>
      </c>
      <c r="BF45" s="42">
        <v>5376.5244899999998</v>
      </c>
      <c r="BG45" s="42">
        <v>4168.2582499999999</v>
      </c>
      <c r="BH45" s="42">
        <v>4360.5867499999995</v>
      </c>
      <c r="BI45" s="42">
        <v>2928.0479700000001</v>
      </c>
      <c r="BJ45" s="143">
        <v>0</v>
      </c>
      <c r="BK45" s="143">
        <v>0</v>
      </c>
      <c r="BL45" s="143">
        <v>0</v>
      </c>
      <c r="BM45" s="143">
        <v>0</v>
      </c>
      <c r="BN45" s="143">
        <v>0</v>
      </c>
      <c r="BO45" s="143">
        <v>0</v>
      </c>
      <c r="BP45" s="143">
        <v>0</v>
      </c>
    </row>
    <row r="46" spans="1:68" s="23" customFormat="1" ht="15" customHeight="1" x14ac:dyDescent="0.2">
      <c r="A46" s="8" t="s">
        <v>25</v>
      </c>
      <c r="B46" s="8" t="s">
        <v>25</v>
      </c>
      <c r="C46" s="10" t="s">
        <v>14</v>
      </c>
      <c r="D46" s="10" t="s">
        <v>14</v>
      </c>
      <c r="E46" s="10" t="s">
        <v>14</v>
      </c>
      <c r="F46" s="10" t="s">
        <v>14</v>
      </c>
      <c r="G46" s="10" t="s">
        <v>14</v>
      </c>
      <c r="H46" s="10" t="s">
        <v>14</v>
      </c>
      <c r="I46" s="10" t="s">
        <v>14</v>
      </c>
      <c r="J46" s="10" t="s">
        <v>14</v>
      </c>
      <c r="K46" s="10" t="s">
        <v>14</v>
      </c>
      <c r="L46" s="10" t="s">
        <v>14</v>
      </c>
      <c r="M46" s="10" t="s">
        <v>14</v>
      </c>
      <c r="N46" s="10" t="s">
        <v>14</v>
      </c>
      <c r="O46" s="10" t="s">
        <v>14</v>
      </c>
      <c r="P46" s="10" t="s">
        <v>14</v>
      </c>
      <c r="Q46" s="141">
        <v>82</v>
      </c>
      <c r="R46" s="141">
        <v>6167.0537499999991</v>
      </c>
      <c r="S46" s="141">
        <v>4641.1081800000011</v>
      </c>
      <c r="T46" s="141">
        <v>4721.0418500000005</v>
      </c>
      <c r="U46" s="141">
        <v>4691.05771</v>
      </c>
      <c r="V46" s="141">
        <v>6325.2371299999995</v>
      </c>
      <c r="W46" s="141">
        <v>5173.5594799999999</v>
      </c>
      <c r="X46" s="141">
        <v>4884.7284300000001</v>
      </c>
      <c r="Y46" s="141">
        <v>5087.9960300000002</v>
      </c>
      <c r="Z46" s="141">
        <v>6585.6671099999994</v>
      </c>
      <c r="AA46" s="141">
        <v>5779.2062700000006</v>
      </c>
      <c r="AB46" s="141">
        <v>5278.6785800000007</v>
      </c>
      <c r="AC46" s="141">
        <v>5470.5710199999994</v>
      </c>
      <c r="AD46" s="141">
        <v>7004.9504500000003</v>
      </c>
      <c r="AE46" s="141">
        <v>6108.5169900000001</v>
      </c>
      <c r="AF46" s="141">
        <v>5356.4920599999996</v>
      </c>
      <c r="AG46" s="141">
        <v>5512.6921300000004</v>
      </c>
      <c r="AH46" s="141">
        <v>6694.60203</v>
      </c>
      <c r="AI46" s="141">
        <v>5672.4066699999994</v>
      </c>
      <c r="AJ46" s="141">
        <v>5312.8967299999986</v>
      </c>
      <c r="AK46" s="141">
        <v>5338.3467599999994</v>
      </c>
      <c r="AL46" s="141">
        <v>7602.0454099999997</v>
      </c>
      <c r="AM46" s="141">
        <v>6093.7080699999997</v>
      </c>
      <c r="AN46" s="141">
        <v>6241.6727300000002</v>
      </c>
      <c r="AO46" s="141">
        <v>6738.2014099999997</v>
      </c>
      <c r="AP46" s="141">
        <v>8529.646200000001</v>
      </c>
      <c r="AQ46" s="141">
        <v>6796.1147200000005</v>
      </c>
      <c r="AR46" s="141">
        <v>5254.3660299999992</v>
      </c>
      <c r="AS46" s="141">
        <v>5680.2378600000002</v>
      </c>
      <c r="AT46" s="141">
        <v>7914.9784600000003</v>
      </c>
      <c r="AU46" s="141">
        <v>6406.8688300000003</v>
      </c>
      <c r="AV46" s="141">
        <v>6594.3006599999999</v>
      </c>
      <c r="AW46" s="141">
        <v>7416.3741600000003</v>
      </c>
      <c r="AX46" s="202">
        <v>10587.579029999999</v>
      </c>
      <c r="AY46" s="42">
        <v>8993.8729199999998</v>
      </c>
      <c r="AZ46" s="42">
        <v>9149.2109199999995</v>
      </c>
      <c r="BA46" s="42">
        <v>9775.0129000000015</v>
      </c>
      <c r="BB46" s="42">
        <v>11877.592400000001</v>
      </c>
      <c r="BC46" s="42">
        <v>10047.529560000001</v>
      </c>
      <c r="BD46" s="42">
        <v>10358.81875</v>
      </c>
      <c r="BE46" s="42">
        <v>10365.043350000002</v>
      </c>
      <c r="BF46" s="42">
        <v>12539.387769999999</v>
      </c>
      <c r="BG46" s="42">
        <v>10274.111960000002</v>
      </c>
      <c r="BH46" s="42">
        <v>10749.848460000001</v>
      </c>
      <c r="BI46" s="42">
        <v>10639.70363</v>
      </c>
      <c r="BJ46" s="42">
        <v>13570.979190000002</v>
      </c>
      <c r="BK46" s="42">
        <v>10572.98515</v>
      </c>
      <c r="BL46" s="42">
        <v>11114.504440000001</v>
      </c>
      <c r="BM46" s="42">
        <v>11255.184860000001</v>
      </c>
      <c r="BN46" s="42">
        <v>13805.341050000001</v>
      </c>
      <c r="BO46" s="42">
        <v>10752</v>
      </c>
      <c r="BP46" s="42">
        <v>11359.70557</v>
      </c>
    </row>
    <row r="47" spans="1:68" s="23" customFormat="1" ht="15" customHeight="1" x14ac:dyDescent="0.2">
      <c r="A47" s="8" t="s">
        <v>107</v>
      </c>
      <c r="B47" s="8" t="s">
        <v>107</v>
      </c>
      <c r="C47" s="10" t="s">
        <v>14</v>
      </c>
      <c r="D47" s="10" t="s">
        <v>14</v>
      </c>
      <c r="E47" s="10" t="s">
        <v>14</v>
      </c>
      <c r="F47" s="10" t="s">
        <v>14</v>
      </c>
      <c r="G47" s="10" t="s">
        <v>14</v>
      </c>
      <c r="H47" s="10" t="s">
        <v>14</v>
      </c>
      <c r="I47" s="10" t="s">
        <v>14</v>
      </c>
      <c r="J47" s="10" t="s">
        <v>14</v>
      </c>
      <c r="K47" s="10" t="s">
        <v>14</v>
      </c>
      <c r="L47" s="10" t="s">
        <v>14</v>
      </c>
      <c r="M47" s="10" t="s">
        <v>14</v>
      </c>
      <c r="N47" s="10" t="s">
        <v>14</v>
      </c>
      <c r="O47" s="10" t="s">
        <v>14</v>
      </c>
      <c r="P47" s="10" t="s">
        <v>14</v>
      </c>
      <c r="Q47" s="10" t="s">
        <v>14</v>
      </c>
      <c r="R47" s="10" t="s">
        <v>14</v>
      </c>
      <c r="S47" s="10" t="s">
        <v>14</v>
      </c>
      <c r="T47" s="141">
        <v>3658.05152</v>
      </c>
      <c r="U47" s="141">
        <v>5221.1870899999994</v>
      </c>
      <c r="V47" s="141">
        <v>6521.9966300000006</v>
      </c>
      <c r="W47" s="141">
        <v>5296.1331400000008</v>
      </c>
      <c r="X47" s="141">
        <v>5082.2110100000009</v>
      </c>
      <c r="Y47" s="141">
        <v>5683.6888200000003</v>
      </c>
      <c r="Z47" s="141">
        <v>7255.8264499999996</v>
      </c>
      <c r="AA47" s="141">
        <v>5739.0502999999999</v>
      </c>
      <c r="AB47" s="141">
        <v>6544.45478</v>
      </c>
      <c r="AC47" s="141">
        <v>6382.3587200000002</v>
      </c>
      <c r="AD47" s="141">
        <v>8972.9647299999997</v>
      </c>
      <c r="AE47" s="141">
        <v>6268.3335200000001</v>
      </c>
      <c r="AF47" s="141">
        <v>6776.9463899999992</v>
      </c>
      <c r="AG47" s="141">
        <v>6523.6007300000001</v>
      </c>
      <c r="AH47" s="141">
        <v>8335.4225399999996</v>
      </c>
      <c r="AI47" s="141">
        <v>7635.8403900000003</v>
      </c>
      <c r="AJ47" s="141">
        <v>7745.3093100000006</v>
      </c>
      <c r="AK47" s="141">
        <v>7824.5731400000004</v>
      </c>
      <c r="AL47" s="141">
        <v>10081.050870000001</v>
      </c>
      <c r="AM47" s="141">
        <v>7545.8633400000008</v>
      </c>
      <c r="AN47" s="141">
        <v>7642.1258699999998</v>
      </c>
      <c r="AO47" s="141">
        <v>8981.5399500000003</v>
      </c>
      <c r="AP47" s="141">
        <v>11145.022350000001</v>
      </c>
      <c r="AQ47" s="141">
        <v>7480.7321599999996</v>
      </c>
      <c r="AR47" s="141">
        <v>6901.5079300000007</v>
      </c>
      <c r="AS47" s="141">
        <v>7260.2906599999997</v>
      </c>
      <c r="AT47" s="141">
        <v>9271.5339600000025</v>
      </c>
      <c r="AU47" s="141">
        <v>7544.1100900000001</v>
      </c>
      <c r="AV47" s="141">
        <v>9566.4561900000008</v>
      </c>
      <c r="AW47" s="141">
        <v>9948.0827200000003</v>
      </c>
      <c r="AX47" s="202">
        <v>13310.770400000001</v>
      </c>
      <c r="AY47" s="42">
        <v>9944.6043199999986</v>
      </c>
      <c r="AZ47" s="42">
        <v>11679.430190000001</v>
      </c>
      <c r="BA47" s="42">
        <v>11270.023139999999</v>
      </c>
      <c r="BB47" s="42">
        <v>14677.511189999999</v>
      </c>
      <c r="BC47" s="42">
        <v>11684.97846</v>
      </c>
      <c r="BD47" s="42">
        <v>11909.748820000001</v>
      </c>
      <c r="BE47" s="42">
        <v>12018.994559999999</v>
      </c>
      <c r="BF47" s="42">
        <v>15088.066409999999</v>
      </c>
      <c r="BG47" s="42">
        <v>12032.33605</v>
      </c>
      <c r="BH47" s="42">
        <v>12543.892749999999</v>
      </c>
      <c r="BI47" s="42">
        <v>12203.67561</v>
      </c>
      <c r="BJ47" s="42">
        <v>16143.236809999999</v>
      </c>
      <c r="BK47" s="42">
        <v>11893.908449999999</v>
      </c>
      <c r="BL47" s="42">
        <v>13103.430199999999</v>
      </c>
      <c r="BM47" s="42">
        <v>12906.49065</v>
      </c>
      <c r="BN47" s="42">
        <v>16873.717950000002</v>
      </c>
      <c r="BO47" s="42">
        <v>12463</v>
      </c>
      <c r="BP47" s="42">
        <v>13238.0221</v>
      </c>
    </row>
    <row r="48" spans="1:68" s="23" customFormat="1" ht="15" customHeight="1" x14ac:dyDescent="0.2">
      <c r="A48" s="8" t="s">
        <v>26</v>
      </c>
      <c r="B48" s="8" t="s">
        <v>26</v>
      </c>
      <c r="C48" s="141">
        <v>12581.15113</v>
      </c>
      <c r="D48" s="141">
        <v>13567.646330000001</v>
      </c>
      <c r="E48" s="141">
        <v>14031.802790000002</v>
      </c>
      <c r="F48" s="141">
        <v>18104.116740000001</v>
      </c>
      <c r="G48" s="141">
        <v>13476.842300000002</v>
      </c>
      <c r="H48" s="141">
        <v>14427.119720000001</v>
      </c>
      <c r="I48" s="141">
        <v>14908.690970000001</v>
      </c>
      <c r="J48" s="141">
        <v>19218.154149999998</v>
      </c>
      <c r="K48" s="141">
        <v>14864.123259999998</v>
      </c>
      <c r="L48" s="141">
        <v>15967.890659999999</v>
      </c>
      <c r="M48" s="141">
        <v>15727.998149999998</v>
      </c>
      <c r="N48" s="141">
        <v>20214.595430000001</v>
      </c>
      <c r="O48" s="141">
        <v>15992.098480000001</v>
      </c>
      <c r="P48" s="141">
        <v>17221.353009999999</v>
      </c>
      <c r="Q48" s="141">
        <v>16427.321739999999</v>
      </c>
      <c r="R48" s="141">
        <v>21953.286049999999</v>
      </c>
      <c r="S48" s="141">
        <v>16971.955119999999</v>
      </c>
      <c r="T48" s="141">
        <v>17382.075380000002</v>
      </c>
      <c r="U48" s="141">
        <v>17061.813929999997</v>
      </c>
      <c r="V48" s="141">
        <v>23255.16099</v>
      </c>
      <c r="W48" s="141">
        <v>17056.973030000001</v>
      </c>
      <c r="X48" s="141">
        <v>17539.295159999998</v>
      </c>
      <c r="Y48" s="141">
        <v>17521.286410000001</v>
      </c>
      <c r="Z48" s="141">
        <v>24915.918979999995</v>
      </c>
      <c r="AA48" s="141">
        <v>18722.690020000002</v>
      </c>
      <c r="AB48" s="141">
        <v>21408.44614</v>
      </c>
      <c r="AC48" s="141">
        <v>24753.909639999998</v>
      </c>
      <c r="AD48" s="141">
        <v>31722.736290000001</v>
      </c>
      <c r="AE48" s="141">
        <v>24058.97075</v>
      </c>
      <c r="AF48" s="141">
        <v>25275.281579999999</v>
      </c>
      <c r="AG48" s="141">
        <v>28193.7418</v>
      </c>
      <c r="AH48" s="141">
        <v>34111.78067</v>
      </c>
      <c r="AI48" s="141">
        <v>26265.786690000001</v>
      </c>
      <c r="AJ48" s="141">
        <v>27946.874510000001</v>
      </c>
      <c r="AK48" s="141">
        <v>27070.373990000004</v>
      </c>
      <c r="AL48" s="141">
        <v>37908.889970000004</v>
      </c>
      <c r="AM48" s="141">
        <v>28154.644670000001</v>
      </c>
      <c r="AN48" s="141">
        <v>30850.956320000001</v>
      </c>
      <c r="AO48" s="141">
        <v>30259.837490000002</v>
      </c>
      <c r="AP48" s="141">
        <v>39765.430200000003</v>
      </c>
      <c r="AQ48" s="141">
        <v>30627.670699999999</v>
      </c>
      <c r="AR48" s="141">
        <v>27513.68894</v>
      </c>
      <c r="AS48" s="141">
        <v>26920.260849999999</v>
      </c>
      <c r="AT48" s="141">
        <v>35913.146540000002</v>
      </c>
      <c r="AU48" s="141">
        <v>29325.298860000003</v>
      </c>
      <c r="AV48" s="141">
        <v>32365.266540000001</v>
      </c>
      <c r="AW48" s="141">
        <v>35652.090599999996</v>
      </c>
      <c r="AX48" s="202">
        <v>49610.191019999998</v>
      </c>
      <c r="AY48" s="42">
        <v>38478.781360000001</v>
      </c>
      <c r="AZ48" s="42">
        <v>41861.519679999998</v>
      </c>
      <c r="BA48" s="42">
        <v>42544.688140000006</v>
      </c>
      <c r="BB48" s="42">
        <v>56212.776450000005</v>
      </c>
      <c r="BC48" s="42">
        <v>44260.186890000004</v>
      </c>
      <c r="BD48" s="42">
        <v>45531.052960000001</v>
      </c>
      <c r="BE48" s="42">
        <v>45169.938759999997</v>
      </c>
      <c r="BF48" s="42">
        <v>57606.413610000003</v>
      </c>
      <c r="BG48" s="42">
        <v>43777.560890000001</v>
      </c>
      <c r="BH48" s="42">
        <v>45208.817609999998</v>
      </c>
      <c r="BI48" s="42">
        <v>45461.688900000001</v>
      </c>
      <c r="BJ48" s="42">
        <v>59417.752220000002</v>
      </c>
      <c r="BK48" s="42">
        <v>43523.12558</v>
      </c>
      <c r="BL48" s="42">
        <v>48428.983609999996</v>
      </c>
      <c r="BM48" s="42">
        <v>47619.723150000005</v>
      </c>
      <c r="BN48" s="42">
        <v>60396.75088</v>
      </c>
      <c r="BO48" s="42">
        <v>45415</v>
      </c>
      <c r="BP48" s="42">
        <v>49476.118119999999</v>
      </c>
    </row>
    <row r="49" spans="1:68" s="23" customFormat="1" ht="15" customHeight="1" x14ac:dyDescent="0.2">
      <c r="A49" s="8" t="s">
        <v>117</v>
      </c>
      <c r="B49" s="8" t="s">
        <v>117</v>
      </c>
      <c r="C49" s="141">
        <v>5989.8833800000002</v>
      </c>
      <c r="D49" s="141">
        <v>6438.6400700000004</v>
      </c>
      <c r="E49" s="141">
        <v>6579.5573999999997</v>
      </c>
      <c r="F49" s="141">
        <v>8789.0716299999985</v>
      </c>
      <c r="G49" s="141">
        <v>6464.8886899999998</v>
      </c>
      <c r="H49" s="141">
        <v>6973.0923400000001</v>
      </c>
      <c r="I49" s="141">
        <v>6924.7837399999999</v>
      </c>
      <c r="J49" s="141">
        <v>9268.7055300000011</v>
      </c>
      <c r="K49" s="141">
        <v>6823.8304500000004</v>
      </c>
      <c r="L49" s="141">
        <v>7403.7825300000004</v>
      </c>
      <c r="M49" s="141">
        <v>7159.6294900000003</v>
      </c>
      <c r="N49" s="141">
        <v>10081.058440000001</v>
      </c>
      <c r="O49" s="141">
        <v>7265.2550999999994</v>
      </c>
      <c r="P49" s="141">
        <v>7998.20201</v>
      </c>
      <c r="Q49" s="141">
        <v>8412.6075600000022</v>
      </c>
      <c r="R49" s="141">
        <v>11719.731749999999</v>
      </c>
      <c r="S49" s="141">
        <v>9457.3530100000025</v>
      </c>
      <c r="T49" s="141">
        <v>10760.859340000001</v>
      </c>
      <c r="U49" s="141">
        <v>10291.25489</v>
      </c>
      <c r="V49" s="141">
        <v>13771.60367</v>
      </c>
      <c r="W49" s="141">
        <v>10342.6237</v>
      </c>
      <c r="X49" s="141">
        <v>11140.1803</v>
      </c>
      <c r="Y49" s="141">
        <v>10641.252759999998</v>
      </c>
      <c r="Z49" s="141">
        <v>14451.282029999998</v>
      </c>
      <c r="AA49" s="141">
        <v>11166.626889999998</v>
      </c>
      <c r="AB49" s="141">
        <v>11410.445189999999</v>
      </c>
      <c r="AC49" s="141">
        <v>11173.59511</v>
      </c>
      <c r="AD49" s="141">
        <v>14940.015649999999</v>
      </c>
      <c r="AE49" s="141">
        <v>11835.447690000001</v>
      </c>
      <c r="AF49" s="141">
        <v>12069.7657</v>
      </c>
      <c r="AG49" s="141">
        <v>11831.30357</v>
      </c>
      <c r="AH49" s="141">
        <v>15151.952530000002</v>
      </c>
      <c r="AI49" s="141">
        <v>11985.86593</v>
      </c>
      <c r="AJ49" s="141">
        <v>12070.882210000002</v>
      </c>
      <c r="AK49" s="141">
        <v>12221.126099999999</v>
      </c>
      <c r="AL49" s="141">
        <v>15726.46443</v>
      </c>
      <c r="AM49" s="141">
        <v>12574.26907</v>
      </c>
      <c r="AN49" s="141">
        <v>13026.201950000001</v>
      </c>
      <c r="AO49" s="141">
        <v>12933.699549999999</v>
      </c>
      <c r="AP49" s="141">
        <v>16915.777109999999</v>
      </c>
      <c r="AQ49" s="141">
        <v>12970.820399999999</v>
      </c>
      <c r="AR49" s="141">
        <v>11337.02972</v>
      </c>
      <c r="AS49" s="141">
        <v>11139.363229999999</v>
      </c>
      <c r="AT49" s="141">
        <v>14724.319490000002</v>
      </c>
      <c r="AU49" s="141">
        <v>12210.495130000001</v>
      </c>
      <c r="AV49" s="141">
        <v>13636.801720000001</v>
      </c>
      <c r="AW49" s="141">
        <v>14020.877710000001</v>
      </c>
      <c r="AX49" s="202">
        <v>18742.05773</v>
      </c>
      <c r="AY49" s="42">
        <v>15936.205679999999</v>
      </c>
      <c r="AZ49" s="42">
        <v>15014.66251</v>
      </c>
      <c r="BA49" s="42">
        <v>15783.771570000001</v>
      </c>
      <c r="BB49" s="42">
        <v>20516.920600000001</v>
      </c>
      <c r="BC49" s="42">
        <v>15387.5726</v>
      </c>
      <c r="BD49" s="42">
        <v>15436.52262</v>
      </c>
      <c r="BE49" s="42">
        <v>15549.42431</v>
      </c>
      <c r="BF49" s="42">
        <v>19360.333130000003</v>
      </c>
      <c r="BG49" s="42">
        <v>15555.13329</v>
      </c>
      <c r="BH49" s="42">
        <v>14871.059010000001</v>
      </c>
      <c r="BI49" s="42">
        <v>16222.1885</v>
      </c>
      <c r="BJ49" s="42">
        <v>19369.01096</v>
      </c>
      <c r="BK49" s="42">
        <v>16297.368250000001</v>
      </c>
      <c r="BL49" s="42">
        <v>16615.27576</v>
      </c>
      <c r="BM49" s="42">
        <v>16014.245900000002</v>
      </c>
      <c r="BN49" s="42">
        <v>19440.988570000001</v>
      </c>
      <c r="BO49" s="42">
        <v>15360</v>
      </c>
      <c r="BP49" s="42">
        <v>14642.600459999998</v>
      </c>
    </row>
    <row r="50" spans="1:68" s="23" customFormat="1" ht="15" customHeight="1" x14ac:dyDescent="0.2">
      <c r="A50" s="8" t="s">
        <v>27</v>
      </c>
      <c r="B50" s="8" t="s">
        <v>27</v>
      </c>
      <c r="C50" s="141">
        <v>4174.88339</v>
      </c>
      <c r="D50" s="141">
        <v>4728.7311399999999</v>
      </c>
      <c r="E50" s="141">
        <v>4647.0210900000002</v>
      </c>
      <c r="F50" s="141">
        <v>6139.5959299999995</v>
      </c>
      <c r="G50" s="141">
        <v>5166.1478100000004</v>
      </c>
      <c r="H50" s="141">
        <v>5448.0509200000006</v>
      </c>
      <c r="I50" s="141">
        <v>5402.2324100000005</v>
      </c>
      <c r="J50" s="141">
        <v>7050.6415800000004</v>
      </c>
      <c r="K50" s="141">
        <v>5573.2364200000002</v>
      </c>
      <c r="L50" s="141">
        <v>5667.4221399999997</v>
      </c>
      <c r="M50" s="141">
        <v>5523.4807199999996</v>
      </c>
      <c r="N50" s="141">
        <v>7446.2182100000009</v>
      </c>
      <c r="O50" s="141">
        <v>5601.7092400000001</v>
      </c>
      <c r="P50" s="141">
        <v>5964.5594599999986</v>
      </c>
      <c r="Q50" s="141">
        <v>5625.95651</v>
      </c>
      <c r="R50" s="141">
        <v>7784.7272300000004</v>
      </c>
      <c r="S50" s="141">
        <v>6053.0824699999994</v>
      </c>
      <c r="T50" s="141">
        <v>6200.7063099999996</v>
      </c>
      <c r="U50" s="141">
        <v>6279.825609999999</v>
      </c>
      <c r="V50" s="141">
        <v>8418.5673799999986</v>
      </c>
      <c r="W50" s="141">
        <v>6018.3099599999996</v>
      </c>
      <c r="X50" s="141">
        <v>6146.7504600000011</v>
      </c>
      <c r="Y50" s="141">
        <v>6060.89966</v>
      </c>
      <c r="Z50" s="141">
        <v>8445.4267200000013</v>
      </c>
      <c r="AA50" s="141">
        <v>6578.8746099999998</v>
      </c>
      <c r="AB50" s="141">
        <v>6292.53784</v>
      </c>
      <c r="AC50" s="141">
        <v>6316.5415600000006</v>
      </c>
      <c r="AD50" s="141">
        <v>9079.6672300000009</v>
      </c>
      <c r="AE50" s="141">
        <v>6648.9032499999994</v>
      </c>
      <c r="AF50" s="141">
        <v>6638.0681300000006</v>
      </c>
      <c r="AG50" s="141">
        <v>6500.0593899999994</v>
      </c>
      <c r="AH50" s="141">
        <v>9356.4660599999988</v>
      </c>
      <c r="AI50" s="141">
        <v>6664.1690699999999</v>
      </c>
      <c r="AJ50" s="141">
        <v>6765.8969699999998</v>
      </c>
      <c r="AK50" s="141">
        <v>6690.1331799999998</v>
      </c>
      <c r="AL50" s="141">
        <v>8633.1206700000002</v>
      </c>
      <c r="AM50" s="141">
        <v>6437.4690600000004</v>
      </c>
      <c r="AN50" s="141">
        <v>6330.3619799999997</v>
      </c>
      <c r="AO50" s="141">
        <v>6289.7622000000001</v>
      </c>
      <c r="AP50" s="143">
        <v>0</v>
      </c>
      <c r="AQ50" s="143">
        <v>0</v>
      </c>
      <c r="AR50" s="143">
        <v>0</v>
      </c>
      <c r="AS50" s="143">
        <v>0</v>
      </c>
      <c r="AT50" s="143">
        <v>0</v>
      </c>
      <c r="AU50" s="143">
        <v>0</v>
      </c>
      <c r="AV50" s="143">
        <v>0</v>
      </c>
      <c r="AW50" s="143">
        <v>0</v>
      </c>
      <c r="AX50" s="203">
        <v>0</v>
      </c>
      <c r="AY50" s="149">
        <v>0</v>
      </c>
      <c r="AZ50" s="143">
        <v>0</v>
      </c>
      <c r="BA50" s="143">
        <v>0</v>
      </c>
      <c r="BB50" s="143">
        <v>0</v>
      </c>
      <c r="BC50" s="143">
        <v>0</v>
      </c>
      <c r="BD50" s="143">
        <v>0</v>
      </c>
      <c r="BE50" s="143">
        <v>0</v>
      </c>
      <c r="BF50" s="143">
        <v>0</v>
      </c>
      <c r="BG50" s="143">
        <v>0</v>
      </c>
      <c r="BH50" s="143">
        <v>0</v>
      </c>
      <c r="BI50" s="143">
        <v>0</v>
      </c>
      <c r="BJ50" s="143">
        <v>0</v>
      </c>
      <c r="BK50" s="143">
        <v>0</v>
      </c>
      <c r="BL50" s="143">
        <v>0</v>
      </c>
      <c r="BM50" s="143">
        <v>0</v>
      </c>
      <c r="BN50" s="143">
        <v>0</v>
      </c>
      <c r="BO50" s="143">
        <v>0</v>
      </c>
      <c r="BP50" s="143">
        <v>0</v>
      </c>
    </row>
    <row r="51" spans="1:68" s="23" customFormat="1" ht="15" customHeight="1" x14ac:dyDescent="0.2">
      <c r="A51" s="8" t="s">
        <v>28</v>
      </c>
      <c r="B51" s="8" t="s">
        <v>28</v>
      </c>
      <c r="C51" s="141" t="s">
        <v>14</v>
      </c>
      <c r="D51" s="141" t="s">
        <v>14</v>
      </c>
      <c r="E51" s="141" t="s">
        <v>14</v>
      </c>
      <c r="F51" s="141" t="s">
        <v>14</v>
      </c>
      <c r="G51" s="141" t="s">
        <v>14</v>
      </c>
      <c r="H51" s="141" t="s">
        <v>14</v>
      </c>
      <c r="I51" s="141" t="s">
        <v>14</v>
      </c>
      <c r="J51" s="141" t="s">
        <v>14</v>
      </c>
      <c r="K51" s="141">
        <v>4084.4352600000002</v>
      </c>
      <c r="L51" s="141">
        <v>4660.1343699999979</v>
      </c>
      <c r="M51" s="141">
        <v>4788.2592999999988</v>
      </c>
      <c r="N51" s="141">
        <v>6108.3953699999993</v>
      </c>
      <c r="O51" s="141">
        <v>4727.811899999997</v>
      </c>
      <c r="P51" s="141">
        <v>5312.2168199999996</v>
      </c>
      <c r="Q51" s="141">
        <v>5227.9754899999989</v>
      </c>
      <c r="R51" s="141">
        <v>7113.6197500000007</v>
      </c>
      <c r="S51" s="141">
        <v>5310.6896999999954</v>
      </c>
      <c r="T51" s="141">
        <v>5945.3023400000002</v>
      </c>
      <c r="U51" s="141">
        <v>5820.4981299999999</v>
      </c>
      <c r="V51" s="141">
        <v>7843.2897799999992</v>
      </c>
      <c r="W51" s="141">
        <v>5534.0842900000007</v>
      </c>
      <c r="X51" s="141">
        <v>6503.6215508791202</v>
      </c>
      <c r="Y51" s="141">
        <v>6986.5290613186844</v>
      </c>
      <c r="Z51" s="141">
        <v>8731.1902300000002</v>
      </c>
      <c r="AA51" s="141">
        <v>6057.1097318681241</v>
      </c>
      <c r="AB51" s="141">
        <v>6678</v>
      </c>
      <c r="AC51" s="141">
        <v>6360.1099939560399</v>
      </c>
      <c r="AD51" s="141">
        <v>8175.8813799999998</v>
      </c>
      <c r="AE51" s="141">
        <v>5994.4262562637359</v>
      </c>
      <c r="AF51" s="141">
        <v>5885.3214800000005</v>
      </c>
      <c r="AG51" s="141">
        <v>5796.8963199999998</v>
      </c>
      <c r="AH51" s="141">
        <v>7748.0481600000003</v>
      </c>
      <c r="AI51" s="141">
        <v>5359.0970799999996</v>
      </c>
      <c r="AJ51" s="141">
        <v>5736.6411199999993</v>
      </c>
      <c r="AK51" s="141">
        <v>5575.7424500000006</v>
      </c>
      <c r="AL51" s="141">
        <v>7458.19553</v>
      </c>
      <c r="AM51" s="141">
        <v>5672.4936399999988</v>
      </c>
      <c r="AN51" s="141">
        <v>5952.3162700000003</v>
      </c>
      <c r="AO51" s="143">
        <v>0</v>
      </c>
      <c r="AP51" s="143">
        <v>0</v>
      </c>
      <c r="AQ51" s="143">
        <v>0</v>
      </c>
      <c r="AR51" s="143">
        <v>0</v>
      </c>
      <c r="AS51" s="143">
        <v>0</v>
      </c>
      <c r="AT51" s="143">
        <v>0</v>
      </c>
      <c r="AU51" s="143">
        <v>0</v>
      </c>
      <c r="AV51" s="143">
        <v>0</v>
      </c>
      <c r="AW51" s="143">
        <v>0</v>
      </c>
      <c r="AX51" s="203">
        <v>0</v>
      </c>
      <c r="AY51" s="149">
        <v>0</v>
      </c>
      <c r="AZ51" s="143">
        <v>0</v>
      </c>
      <c r="BA51" s="143">
        <v>0</v>
      </c>
      <c r="BB51" s="143">
        <v>0</v>
      </c>
      <c r="BC51" s="143">
        <v>0</v>
      </c>
      <c r="BD51" s="143">
        <v>0</v>
      </c>
      <c r="BE51" s="143">
        <v>0</v>
      </c>
      <c r="BF51" s="143">
        <v>0</v>
      </c>
      <c r="BG51" s="143">
        <v>0</v>
      </c>
      <c r="BH51" s="143">
        <v>0</v>
      </c>
      <c r="BI51" s="143">
        <v>0</v>
      </c>
      <c r="BJ51" s="143">
        <v>0</v>
      </c>
      <c r="BK51" s="143">
        <v>0</v>
      </c>
      <c r="BL51" s="143">
        <v>0</v>
      </c>
      <c r="BM51" s="143">
        <v>0</v>
      </c>
      <c r="BN51" s="143">
        <v>0</v>
      </c>
      <c r="BO51" s="143">
        <v>0</v>
      </c>
      <c r="BP51" s="143">
        <v>0</v>
      </c>
    </row>
    <row r="52" spans="1:68" ht="15" customHeight="1" x14ac:dyDescent="0.2">
      <c r="A52" s="8" t="s">
        <v>21</v>
      </c>
      <c r="B52" s="8" t="s">
        <v>21</v>
      </c>
      <c r="C52" s="141">
        <v>109.76</v>
      </c>
      <c r="D52" s="141">
        <v>5469.6669000000002</v>
      </c>
      <c r="E52" s="141">
        <v>5733.1140899999991</v>
      </c>
      <c r="F52" s="141">
        <v>8430.2769000000008</v>
      </c>
      <c r="G52" s="141">
        <v>6403.0624800000005</v>
      </c>
      <c r="H52" s="141">
        <v>7092.53017</v>
      </c>
      <c r="I52" s="141">
        <v>7196.1911999999993</v>
      </c>
      <c r="J52" s="141">
        <v>9705.7322600000007</v>
      </c>
      <c r="K52" s="141">
        <v>7335.9516800000001</v>
      </c>
      <c r="L52" s="141">
        <v>7735.4717599999994</v>
      </c>
      <c r="M52" s="141">
        <v>7671.6874200000002</v>
      </c>
      <c r="N52" s="141">
        <v>10300.814719999998</v>
      </c>
      <c r="O52" s="141">
        <v>7324.7365500000005</v>
      </c>
      <c r="P52" s="141">
        <v>8168.3808700000009</v>
      </c>
      <c r="Q52" s="141">
        <v>8279.4981000000007</v>
      </c>
      <c r="R52" s="141">
        <v>10873.78392</v>
      </c>
      <c r="S52" s="141">
        <v>7967.0797999999995</v>
      </c>
      <c r="T52" s="141">
        <v>8571.1797999999999</v>
      </c>
      <c r="U52" s="141">
        <v>8742.4904999999999</v>
      </c>
      <c r="V52" s="141">
        <v>11374.538120000001</v>
      </c>
      <c r="W52" s="141">
        <v>8858.7102300000006</v>
      </c>
      <c r="X52" s="141">
        <v>9140.8706600000005</v>
      </c>
      <c r="Y52" s="141">
        <v>9229.616</v>
      </c>
      <c r="Z52" s="141">
        <v>12219.749250000001</v>
      </c>
      <c r="AA52" s="141">
        <v>9461.7079000000012</v>
      </c>
      <c r="AB52" s="141">
        <v>9961.4333700000007</v>
      </c>
      <c r="AC52" s="141">
        <v>9738.0139099999997</v>
      </c>
      <c r="AD52" s="141">
        <v>12958.926210000001</v>
      </c>
      <c r="AE52" s="141">
        <v>9913.6597099999981</v>
      </c>
      <c r="AF52" s="141">
        <v>10124.592650000001</v>
      </c>
      <c r="AG52" s="141">
        <v>10305.530070000001</v>
      </c>
      <c r="AH52" s="141">
        <v>15078.846010000001</v>
      </c>
      <c r="AI52" s="141">
        <v>9682.5137699999996</v>
      </c>
      <c r="AJ52" s="141">
        <v>9708.3212799999983</v>
      </c>
      <c r="AK52" s="141">
        <v>9813.8758899999993</v>
      </c>
      <c r="AL52" s="141">
        <v>14142.83547</v>
      </c>
      <c r="AM52" s="141">
        <v>9711.3829700000006</v>
      </c>
      <c r="AN52" s="141">
        <v>10390.805779999999</v>
      </c>
      <c r="AO52" s="141">
        <v>9886.3360199999988</v>
      </c>
      <c r="AP52" s="141">
        <v>13004.108180000001</v>
      </c>
      <c r="AQ52" s="141">
        <v>9800.7082000000028</v>
      </c>
      <c r="AR52" s="141">
        <v>10103.44159</v>
      </c>
      <c r="AS52" s="141">
        <v>9596.9671099999978</v>
      </c>
      <c r="AT52" s="141">
        <v>12848.85268</v>
      </c>
      <c r="AU52" s="141">
        <v>10209.527900000001</v>
      </c>
      <c r="AV52" s="141">
        <v>12000.516889999999</v>
      </c>
      <c r="AW52" s="141">
        <v>12460.10418</v>
      </c>
      <c r="AX52" s="202">
        <v>17012.613399999998</v>
      </c>
      <c r="AY52" s="42">
        <v>12926.851789999999</v>
      </c>
      <c r="AZ52" s="42">
        <v>14281.008879999999</v>
      </c>
      <c r="BA52" s="42">
        <v>14754.2911</v>
      </c>
      <c r="BB52" s="42">
        <v>18489.515869999999</v>
      </c>
      <c r="BC52" s="42">
        <v>14543.635060000001</v>
      </c>
      <c r="BD52" s="42">
        <v>15456.07728</v>
      </c>
      <c r="BE52" s="42">
        <v>15685.0874</v>
      </c>
      <c r="BF52" s="42">
        <v>19677.814140000002</v>
      </c>
      <c r="BG52" s="42">
        <v>15174.32381</v>
      </c>
      <c r="BH52" s="42">
        <v>16204.159239999999</v>
      </c>
      <c r="BI52" s="42">
        <v>16311.81869</v>
      </c>
      <c r="BJ52" s="42">
        <v>21417.820200000002</v>
      </c>
      <c r="BK52" s="42">
        <v>16185.28832</v>
      </c>
      <c r="BL52" s="42">
        <v>17546.717320000003</v>
      </c>
      <c r="BM52" s="42">
        <v>17780.561659999999</v>
      </c>
      <c r="BN52" s="42">
        <v>23040.999080000001</v>
      </c>
      <c r="BO52" s="42">
        <v>17115</v>
      </c>
      <c r="BP52" s="42">
        <v>18492.762009999999</v>
      </c>
    </row>
    <row r="53" spans="1:68" ht="15" customHeight="1" x14ac:dyDescent="0.2">
      <c r="A53" s="8" t="s">
        <v>717</v>
      </c>
      <c r="B53" s="8" t="s">
        <v>717</v>
      </c>
      <c r="C53" s="143">
        <v>0</v>
      </c>
      <c r="D53" s="143">
        <v>0</v>
      </c>
      <c r="E53" s="143">
        <v>0</v>
      </c>
      <c r="F53" s="143">
        <v>0</v>
      </c>
      <c r="G53" s="143">
        <v>0</v>
      </c>
      <c r="H53" s="143">
        <v>0</v>
      </c>
      <c r="I53" s="143">
        <v>0</v>
      </c>
      <c r="J53" s="143">
        <v>0</v>
      </c>
      <c r="K53" s="143">
        <v>0</v>
      </c>
      <c r="L53" s="143">
        <v>0</v>
      </c>
      <c r="M53" s="143">
        <v>0</v>
      </c>
      <c r="N53" s="143">
        <v>0</v>
      </c>
      <c r="O53" s="143">
        <v>0</v>
      </c>
      <c r="P53" s="143">
        <v>0</v>
      </c>
      <c r="Q53" s="143">
        <v>0</v>
      </c>
      <c r="R53" s="143">
        <v>0</v>
      </c>
      <c r="S53" s="143">
        <v>0</v>
      </c>
      <c r="T53" s="143">
        <v>0</v>
      </c>
      <c r="U53" s="143">
        <v>0</v>
      </c>
      <c r="V53" s="143">
        <v>0</v>
      </c>
      <c r="W53" s="143">
        <v>0</v>
      </c>
      <c r="X53" s="143">
        <v>0</v>
      </c>
      <c r="Y53" s="143">
        <v>0</v>
      </c>
      <c r="Z53" s="143">
        <v>0</v>
      </c>
      <c r="AA53" s="143">
        <v>0</v>
      </c>
      <c r="AB53" s="143">
        <v>0</v>
      </c>
      <c r="AC53" s="143">
        <v>0</v>
      </c>
      <c r="AD53" s="143">
        <v>0</v>
      </c>
      <c r="AE53" s="143">
        <v>0</v>
      </c>
      <c r="AF53" s="143">
        <v>0</v>
      </c>
      <c r="AG53" s="143">
        <v>0</v>
      </c>
      <c r="AH53" s="143">
        <v>0</v>
      </c>
      <c r="AI53" s="143">
        <v>0</v>
      </c>
      <c r="AJ53" s="143">
        <v>0</v>
      </c>
      <c r="AK53" s="143">
        <v>0</v>
      </c>
      <c r="AL53" s="143">
        <v>0</v>
      </c>
      <c r="AM53" s="143">
        <v>0</v>
      </c>
      <c r="AN53" s="143">
        <v>0</v>
      </c>
      <c r="AO53" s="143">
        <v>0</v>
      </c>
      <c r="AP53" s="143">
        <v>0</v>
      </c>
      <c r="AQ53" s="143">
        <v>0</v>
      </c>
      <c r="AR53" s="143">
        <v>0</v>
      </c>
      <c r="AS53" s="143">
        <v>0</v>
      </c>
      <c r="AT53" s="143">
        <v>0</v>
      </c>
      <c r="AU53" s="143">
        <v>0</v>
      </c>
      <c r="AV53" s="143">
        <v>0</v>
      </c>
      <c r="AW53" s="143">
        <v>0</v>
      </c>
      <c r="AX53" s="143">
        <v>0</v>
      </c>
      <c r="AY53" s="143">
        <v>0</v>
      </c>
      <c r="AZ53" s="143">
        <v>0</v>
      </c>
      <c r="BA53" s="143">
        <v>0</v>
      </c>
      <c r="BB53" s="143">
        <v>0</v>
      </c>
      <c r="BC53" s="143">
        <v>0</v>
      </c>
      <c r="BD53" s="143">
        <v>0</v>
      </c>
      <c r="BE53" s="143">
        <v>0</v>
      </c>
      <c r="BF53" s="143">
        <v>0</v>
      </c>
      <c r="BG53" s="143">
        <v>0</v>
      </c>
      <c r="BH53" s="143">
        <v>0</v>
      </c>
      <c r="BI53" s="143">
        <v>0</v>
      </c>
      <c r="BJ53" s="42">
        <v>49087.830999999998</v>
      </c>
      <c r="BK53" s="42">
        <v>39101.50761825042</v>
      </c>
      <c r="BL53" s="42">
        <v>41532.393450000003</v>
      </c>
      <c r="BM53" s="42">
        <v>40305.951679999998</v>
      </c>
      <c r="BN53" s="42">
        <v>51766.721189999997</v>
      </c>
      <c r="BO53" s="42">
        <v>40052</v>
      </c>
      <c r="BP53" s="42">
        <v>41471.765799999994</v>
      </c>
    </row>
    <row r="54" spans="1:68" ht="15" customHeight="1" x14ac:dyDescent="0.2">
      <c r="A54" s="8" t="s">
        <v>110</v>
      </c>
      <c r="B54" s="8" t="s">
        <v>110</v>
      </c>
      <c r="C54" s="141" t="s">
        <v>14</v>
      </c>
      <c r="D54" s="141" t="s">
        <v>14</v>
      </c>
      <c r="E54" s="141" t="s">
        <v>14</v>
      </c>
      <c r="F54" s="141" t="s">
        <v>14</v>
      </c>
      <c r="G54" s="141" t="s">
        <v>14</v>
      </c>
      <c r="H54" s="141" t="s">
        <v>14</v>
      </c>
      <c r="I54" s="141" t="s">
        <v>14</v>
      </c>
      <c r="J54" s="141" t="s">
        <v>14</v>
      </c>
      <c r="K54" s="141" t="s">
        <v>14</v>
      </c>
      <c r="L54" s="141" t="s">
        <v>14</v>
      </c>
      <c r="M54" s="141" t="s">
        <v>14</v>
      </c>
      <c r="N54" s="141" t="s">
        <v>14</v>
      </c>
      <c r="O54" s="141" t="s">
        <v>14</v>
      </c>
      <c r="P54" s="141" t="s">
        <v>14</v>
      </c>
      <c r="Q54" s="141" t="s">
        <v>14</v>
      </c>
      <c r="R54" s="141">
        <v>1799.9739700000002</v>
      </c>
      <c r="S54" s="141">
        <v>2124.0202899999999</v>
      </c>
      <c r="T54" s="141">
        <v>1908.1925999999999</v>
      </c>
      <c r="U54" s="141">
        <v>2244.3736899999994</v>
      </c>
      <c r="V54" s="141">
        <v>2983.2715300000004</v>
      </c>
      <c r="W54" s="141">
        <v>2343.5365000000002</v>
      </c>
      <c r="X54" s="141">
        <v>2610.9758600000005</v>
      </c>
      <c r="Y54" s="141">
        <v>2502.1777400000001</v>
      </c>
      <c r="Z54" s="141">
        <v>3626.4274599999999</v>
      </c>
      <c r="AA54" s="141">
        <v>2587.26298</v>
      </c>
      <c r="AB54" s="141">
        <v>2727.4814999999999</v>
      </c>
      <c r="AC54" s="141">
        <v>2717.8319999999999</v>
      </c>
      <c r="AD54" s="141">
        <v>3758.6544000000004</v>
      </c>
      <c r="AE54" s="141">
        <v>2683.9929699999998</v>
      </c>
      <c r="AF54" s="141">
        <v>2833.4026300000005</v>
      </c>
      <c r="AG54" s="141">
        <v>2817.53487</v>
      </c>
      <c r="AH54" s="141">
        <v>4726.9339200000004</v>
      </c>
      <c r="AI54" s="141">
        <v>2932.8386700000001</v>
      </c>
      <c r="AJ54" s="141">
        <v>3005.4797100000005</v>
      </c>
      <c r="AK54" s="141">
        <v>3149.80017</v>
      </c>
      <c r="AL54" s="141">
        <v>3688.2812499999995</v>
      </c>
      <c r="AM54" s="141">
        <v>2677.6379399999996</v>
      </c>
      <c r="AN54" s="141">
        <v>2999.3169099999996</v>
      </c>
      <c r="AO54" s="141">
        <v>3012.0723600000001</v>
      </c>
      <c r="AP54" s="141">
        <v>4089.4090200000001</v>
      </c>
      <c r="AQ54" s="141">
        <v>2700.1564199999998</v>
      </c>
      <c r="AR54" s="141">
        <v>2321.3715899999997</v>
      </c>
      <c r="AS54" s="141">
        <v>2561.8220000000001</v>
      </c>
      <c r="AT54" s="141">
        <v>4445.9777699999995</v>
      </c>
      <c r="AU54" s="141">
        <v>2730.58232</v>
      </c>
      <c r="AV54" s="141">
        <v>3594.0545400000001</v>
      </c>
      <c r="AW54" s="141">
        <v>3996.6541700000002</v>
      </c>
      <c r="AX54" s="202">
        <v>5665.4192800000001</v>
      </c>
      <c r="AY54" s="42">
        <v>3905.7453999999998</v>
      </c>
      <c r="AZ54" s="42">
        <v>4802.4833499999995</v>
      </c>
      <c r="BA54" s="42">
        <v>4556.50065</v>
      </c>
      <c r="BB54" s="42">
        <v>6103.5006100000001</v>
      </c>
      <c r="BC54" s="42">
        <v>4437.9803899999997</v>
      </c>
      <c r="BD54" s="42">
        <v>5235.0308700000005</v>
      </c>
      <c r="BE54" s="42">
        <v>5310.5060199999998</v>
      </c>
      <c r="BF54" s="42">
        <v>6785.9058400000004</v>
      </c>
      <c r="BG54" s="42">
        <v>4787.4112900000009</v>
      </c>
      <c r="BH54" s="42">
        <v>4794.7943499999992</v>
      </c>
      <c r="BI54" s="42">
        <v>5546.6570000000002</v>
      </c>
      <c r="BJ54" s="42">
        <v>7182.261950000001</v>
      </c>
      <c r="BK54" s="42">
        <v>4783.2691800000002</v>
      </c>
      <c r="BL54" s="42">
        <v>5903.4805699999997</v>
      </c>
      <c r="BM54" s="42">
        <v>5740.2582499999999</v>
      </c>
      <c r="BN54" s="42">
        <v>7499.3460800000003</v>
      </c>
      <c r="BO54" s="42">
        <v>5177</v>
      </c>
      <c r="BP54" s="42">
        <v>6214.4450999999999</v>
      </c>
    </row>
    <row r="55" spans="1:68" ht="15" customHeight="1" x14ac:dyDescent="0.2">
      <c r="A55" s="8" t="s">
        <v>128</v>
      </c>
      <c r="B55" s="8" t="s">
        <v>128</v>
      </c>
      <c r="C55" s="141" t="s">
        <v>14</v>
      </c>
      <c r="D55" s="141" t="s">
        <v>14</v>
      </c>
      <c r="E55" s="141" t="s">
        <v>14</v>
      </c>
      <c r="F55" s="141" t="s">
        <v>14</v>
      </c>
      <c r="G55" s="141" t="s">
        <v>14</v>
      </c>
      <c r="H55" s="141" t="s">
        <v>14</v>
      </c>
      <c r="I55" s="141" t="s">
        <v>14</v>
      </c>
      <c r="J55" s="141" t="s">
        <v>14</v>
      </c>
      <c r="K55" s="141" t="s">
        <v>14</v>
      </c>
      <c r="L55" s="141" t="s">
        <v>14</v>
      </c>
      <c r="M55" s="141" t="s">
        <v>14</v>
      </c>
      <c r="N55" s="141" t="s">
        <v>14</v>
      </c>
      <c r="O55" s="141" t="s">
        <v>14</v>
      </c>
      <c r="P55" s="141" t="s">
        <v>14</v>
      </c>
      <c r="Q55" s="141" t="s">
        <v>14</v>
      </c>
      <c r="R55" s="141" t="s">
        <v>14</v>
      </c>
      <c r="S55" s="141" t="s">
        <v>14</v>
      </c>
      <c r="T55" s="141" t="s">
        <v>14</v>
      </c>
      <c r="U55" s="141" t="s">
        <v>14</v>
      </c>
      <c r="V55" s="141" t="s">
        <v>14</v>
      </c>
      <c r="W55" s="141" t="s">
        <v>14</v>
      </c>
      <c r="X55" s="141" t="s">
        <v>14</v>
      </c>
      <c r="Y55" s="141" t="s">
        <v>14</v>
      </c>
      <c r="Z55" s="141" t="s">
        <v>14</v>
      </c>
      <c r="AA55" s="141" t="s">
        <v>14</v>
      </c>
      <c r="AB55" s="141" t="s">
        <v>14</v>
      </c>
      <c r="AC55" s="141" t="s">
        <v>14</v>
      </c>
      <c r="AD55" s="141" t="s">
        <v>14</v>
      </c>
      <c r="AE55" s="141" t="s">
        <v>14</v>
      </c>
      <c r="AF55" s="141" t="s">
        <v>14</v>
      </c>
      <c r="AG55" s="141" t="s">
        <v>14</v>
      </c>
      <c r="AH55" s="141" t="s">
        <v>14</v>
      </c>
      <c r="AI55" s="141" t="s">
        <v>14</v>
      </c>
      <c r="AJ55" s="141" t="s">
        <v>14</v>
      </c>
      <c r="AK55" s="141" t="s">
        <v>14</v>
      </c>
      <c r="AL55" s="141">
        <v>107.15403999999999</v>
      </c>
      <c r="AM55" s="141">
        <v>1061.6304</v>
      </c>
      <c r="AN55" s="141">
        <v>1519.2211</v>
      </c>
      <c r="AO55" s="141">
        <v>970.57336999999995</v>
      </c>
      <c r="AP55" s="141">
        <v>1604.6379300000001</v>
      </c>
      <c r="AQ55" s="141">
        <v>1082.1465000000001</v>
      </c>
      <c r="AR55" s="141">
        <v>799.37698999999998</v>
      </c>
      <c r="AS55" s="141">
        <v>1036.7846999999999</v>
      </c>
      <c r="AT55" s="141">
        <v>1665.3586700000003</v>
      </c>
      <c r="AU55" s="141">
        <v>1307.3731599999999</v>
      </c>
      <c r="AV55" s="141">
        <v>1499.0701999999999</v>
      </c>
      <c r="AW55" s="141">
        <v>1465.8851</v>
      </c>
      <c r="AX55" s="202">
        <v>2235.1588700000002</v>
      </c>
      <c r="AY55" s="42">
        <v>1975.22766</v>
      </c>
      <c r="AZ55" s="42">
        <v>2019.1220800000001</v>
      </c>
      <c r="BA55" s="42">
        <v>1792.6763999999998</v>
      </c>
      <c r="BB55" s="42">
        <v>2457.5762299999997</v>
      </c>
      <c r="BC55" s="42">
        <v>2315.2215399999995</v>
      </c>
      <c r="BD55" s="42">
        <v>1925.0820699999999</v>
      </c>
      <c r="BE55" s="42">
        <v>1997.1882600000001</v>
      </c>
      <c r="BF55" s="42">
        <v>2614.0301700000005</v>
      </c>
      <c r="BG55" s="42">
        <v>2157.0823500000001</v>
      </c>
      <c r="BH55" s="42">
        <v>1994.42275</v>
      </c>
      <c r="BI55" s="42">
        <v>2523.99019</v>
      </c>
      <c r="BJ55" s="42">
        <v>3497.8536300000001</v>
      </c>
      <c r="BK55" s="42">
        <v>3955.3924299999999</v>
      </c>
      <c r="BL55" s="42">
        <v>2615.0976500000002</v>
      </c>
      <c r="BM55" s="42">
        <v>2371.8619700000004</v>
      </c>
      <c r="BN55" s="42">
        <v>3023.32996</v>
      </c>
      <c r="BO55" s="42">
        <v>2820</v>
      </c>
      <c r="BP55" s="42">
        <v>2229.2765499999996</v>
      </c>
    </row>
    <row r="56" spans="1:68" ht="15" customHeight="1" x14ac:dyDescent="0.2">
      <c r="A56" s="11" t="s">
        <v>127</v>
      </c>
      <c r="B56" s="11" t="s">
        <v>127</v>
      </c>
      <c r="C56" s="144">
        <v>352.75728000000004</v>
      </c>
      <c r="D56" s="144">
        <v>473.56003000000004</v>
      </c>
      <c r="E56" s="144">
        <v>928.68454000000008</v>
      </c>
      <c r="F56" s="144">
        <v>520.53966000000003</v>
      </c>
      <c r="G56" s="144">
        <v>664.87738999999999</v>
      </c>
      <c r="H56" s="144">
        <v>615.74364000000003</v>
      </c>
      <c r="I56" s="144">
        <v>642.49446</v>
      </c>
      <c r="J56" s="144">
        <v>664.78585999999996</v>
      </c>
      <c r="K56" s="144">
        <v>777.95225000000005</v>
      </c>
      <c r="L56" s="144">
        <v>682.69683000000009</v>
      </c>
      <c r="M56" s="144">
        <v>781.59078999999997</v>
      </c>
      <c r="N56" s="12" t="s">
        <v>14</v>
      </c>
      <c r="O56" s="144">
        <v>672.50557000000003</v>
      </c>
      <c r="P56" s="144">
        <v>689.98957000000007</v>
      </c>
      <c r="Q56" s="144">
        <v>773.76532000000009</v>
      </c>
      <c r="R56" s="144">
        <v>878.23861999999997</v>
      </c>
      <c r="S56" s="144">
        <v>799.91192000000001</v>
      </c>
      <c r="T56" s="144">
        <v>749.80781999999999</v>
      </c>
      <c r="U56" s="144">
        <v>808.89578000000006</v>
      </c>
      <c r="V56" s="144">
        <v>835.62533000000008</v>
      </c>
      <c r="W56" s="144">
        <v>835.84099000000003</v>
      </c>
      <c r="X56" s="144">
        <v>823.65248999999994</v>
      </c>
      <c r="Y56" s="144">
        <v>877.81870000000004</v>
      </c>
      <c r="Z56" s="144">
        <v>934.51004</v>
      </c>
      <c r="AA56" s="144">
        <v>840.03634999999997</v>
      </c>
      <c r="AB56" s="144">
        <v>712.93842000000006</v>
      </c>
      <c r="AC56" s="144">
        <v>735.57407999999998</v>
      </c>
      <c r="AD56" s="144">
        <v>899.65679999999998</v>
      </c>
      <c r="AE56" s="144">
        <v>841.14693</v>
      </c>
      <c r="AF56" s="144">
        <v>788.77909</v>
      </c>
      <c r="AG56" s="144">
        <v>835.59338000000002</v>
      </c>
      <c r="AH56" s="144">
        <v>987.45637999999997</v>
      </c>
      <c r="AI56" s="144">
        <v>859</v>
      </c>
      <c r="AJ56" s="144">
        <v>769.05845999999997</v>
      </c>
      <c r="AK56" s="144">
        <v>848.78462999999988</v>
      </c>
      <c r="AL56" s="144">
        <v>1002.33185</v>
      </c>
      <c r="AM56" s="144">
        <v>884.09850999999992</v>
      </c>
      <c r="AN56" s="144">
        <v>757.67889000000002</v>
      </c>
      <c r="AO56" s="144">
        <v>759.94873999999993</v>
      </c>
      <c r="AP56" s="144">
        <v>793.60726999999997</v>
      </c>
      <c r="AQ56" s="144">
        <v>753.67491000000007</v>
      </c>
      <c r="AR56" s="144">
        <v>708.77211999999997</v>
      </c>
      <c r="AS56" s="144">
        <v>731.58841999999993</v>
      </c>
      <c r="AT56" s="144">
        <v>823.94034000000011</v>
      </c>
      <c r="AU56" s="144">
        <v>776.49103000000002</v>
      </c>
      <c r="AV56" s="144">
        <v>706.12689999999998</v>
      </c>
      <c r="AW56" s="144">
        <v>720.68100000000004</v>
      </c>
      <c r="AX56" s="204">
        <v>839.89107000000001</v>
      </c>
      <c r="AY56" s="43">
        <v>985.50999000000002</v>
      </c>
      <c r="AZ56" s="43">
        <v>1016.15595</v>
      </c>
      <c r="BA56" s="43">
        <v>1094.0267100000001</v>
      </c>
      <c r="BB56" s="43">
        <v>1093.0174999999999</v>
      </c>
      <c r="BC56" s="43">
        <v>1098.20046</v>
      </c>
      <c r="BD56" s="43">
        <v>1101.99314</v>
      </c>
      <c r="BE56" s="43">
        <v>1148.1568300000001</v>
      </c>
      <c r="BF56" s="43">
        <v>1116.3156200000001</v>
      </c>
      <c r="BG56" s="43">
        <v>1133.9665199999999</v>
      </c>
      <c r="BH56" s="43">
        <v>1143.3751600000001</v>
      </c>
      <c r="BI56" s="43">
        <v>1175.92977</v>
      </c>
      <c r="BJ56" s="43">
        <v>1197.58926</v>
      </c>
      <c r="BK56" s="43">
        <v>1188.0439799999999</v>
      </c>
      <c r="BL56" s="43">
        <v>1126.8014700000001</v>
      </c>
      <c r="BM56" s="43">
        <v>1232.49604</v>
      </c>
      <c r="BN56" s="43">
        <v>1239.7906</v>
      </c>
      <c r="BO56" s="43">
        <v>1235</v>
      </c>
      <c r="BP56" s="43">
        <v>1246.56681</v>
      </c>
    </row>
    <row r="57" spans="1:68" s="23" customFormat="1" ht="15" customHeight="1" x14ac:dyDescent="0.2">
      <c r="A57" s="285" t="s">
        <v>432</v>
      </c>
      <c r="B57" s="285" t="s">
        <v>433</v>
      </c>
      <c r="C57" s="141">
        <v>5514.8325099999984</v>
      </c>
      <c r="D57" s="141">
        <v>5551</v>
      </c>
      <c r="E57" s="141">
        <v>5631</v>
      </c>
      <c r="F57" s="141">
        <v>5757</v>
      </c>
      <c r="G57" s="141">
        <v>5849</v>
      </c>
      <c r="H57" s="141">
        <v>5943</v>
      </c>
      <c r="I57" s="141">
        <v>6095.1302099999893</v>
      </c>
      <c r="J57" s="141">
        <v>6283</v>
      </c>
      <c r="K57" s="141">
        <v>6600</v>
      </c>
      <c r="L57" s="141">
        <v>6508</v>
      </c>
      <c r="M57" s="141">
        <v>6506</v>
      </c>
      <c r="N57" s="141">
        <v>6731</v>
      </c>
      <c r="O57" s="141">
        <v>6865</v>
      </c>
      <c r="P57" s="141">
        <v>6825</v>
      </c>
      <c r="Q57" s="141">
        <v>7031</v>
      </c>
      <c r="R57" s="141">
        <v>7803</v>
      </c>
      <c r="S57" s="141">
        <v>7508</v>
      </c>
      <c r="T57" s="141">
        <v>7321</v>
      </c>
      <c r="U57" s="141">
        <v>7735</v>
      </c>
      <c r="V57" s="141">
        <v>7013.126949999998</v>
      </c>
      <c r="W57" s="141">
        <v>7057</v>
      </c>
      <c r="X57" s="141">
        <v>7244</v>
      </c>
      <c r="Y57" s="141">
        <v>6335</v>
      </c>
      <c r="Z57" s="141">
        <v>6264</v>
      </c>
      <c r="AA57" s="141">
        <v>6230</v>
      </c>
      <c r="AB57" s="141">
        <v>5985</v>
      </c>
      <c r="AC57" s="141">
        <v>6154</v>
      </c>
      <c r="AD57" s="141">
        <v>6068.9352899999994</v>
      </c>
      <c r="AE57" s="141">
        <v>6128.9082199999993</v>
      </c>
      <c r="AF57" s="141">
        <v>6046</v>
      </c>
      <c r="AG57" s="141">
        <v>6094</v>
      </c>
      <c r="AH57" s="141">
        <v>5560.8536300000005</v>
      </c>
      <c r="AI57" s="141">
        <v>5383.5254699999996</v>
      </c>
      <c r="AJ57" s="141">
        <v>5349.7693900000004</v>
      </c>
      <c r="AK57" s="141">
        <v>5445.7883899999997</v>
      </c>
      <c r="AL57" s="141">
        <v>5682.3024699999996</v>
      </c>
      <c r="AM57" s="141">
        <v>5080.3283300000003</v>
      </c>
      <c r="AN57" s="141">
        <v>4151.6023500000001</v>
      </c>
      <c r="AO57" s="141">
        <v>4402.7203499999996</v>
      </c>
      <c r="AP57" s="141">
        <v>6288.1300200000005</v>
      </c>
      <c r="AQ57" s="141">
        <v>6064.5787799999998</v>
      </c>
      <c r="AR57" s="141">
        <v>6726.0265600000002</v>
      </c>
      <c r="AS57" s="141">
        <v>6329.9975099999992</v>
      </c>
      <c r="AT57" s="141">
        <v>7269.5517</v>
      </c>
      <c r="AU57" s="141">
        <v>5945.2152500000002</v>
      </c>
      <c r="AV57" s="141">
        <v>6585.4828600000001</v>
      </c>
      <c r="AW57" s="141">
        <v>4239.9563600000001</v>
      </c>
      <c r="AX57" s="202">
        <v>5272.8379000000004</v>
      </c>
      <c r="AY57" s="42">
        <v>5639.6632900000004</v>
      </c>
      <c r="AZ57" s="42">
        <v>5679.9536500000004</v>
      </c>
      <c r="BA57" s="42">
        <v>5491.4808700000003</v>
      </c>
      <c r="BB57" s="42">
        <v>5076.4841799999995</v>
      </c>
      <c r="BC57" s="42">
        <v>5360.1488900000004</v>
      </c>
      <c r="BD57" s="42">
        <v>5592.2465700000002</v>
      </c>
      <c r="BE57" s="42">
        <v>5575.5685399999993</v>
      </c>
      <c r="BF57" s="42">
        <v>5972.7992599999998</v>
      </c>
      <c r="BG57" s="42">
        <v>6467.8192900000004</v>
      </c>
      <c r="BH57" s="42">
        <v>6747</v>
      </c>
      <c r="BI57" s="42">
        <v>6567.944019999999</v>
      </c>
      <c r="BJ57" s="42">
        <v>6575.5195399999993</v>
      </c>
      <c r="BK57" s="42">
        <v>6174.5199900000007</v>
      </c>
      <c r="BL57" s="42">
        <v>6487.8342799999991</v>
      </c>
      <c r="BM57" s="42">
        <v>6622.7966799999995</v>
      </c>
      <c r="BN57" s="42">
        <v>6612.7541300000003</v>
      </c>
      <c r="BO57" s="42">
        <v>6676</v>
      </c>
      <c r="BP57" s="42">
        <v>6753.8705299999992</v>
      </c>
    </row>
    <row r="58" spans="1:68" s="23" customFormat="1" ht="15" customHeight="1" x14ac:dyDescent="0.2">
      <c r="A58" s="8" t="s">
        <v>118</v>
      </c>
      <c r="B58" s="8" t="s">
        <v>118</v>
      </c>
      <c r="C58" s="142">
        <v>0</v>
      </c>
      <c r="D58" s="142">
        <v>0</v>
      </c>
      <c r="E58" s="142">
        <v>0</v>
      </c>
      <c r="F58" s="142">
        <v>0</v>
      </c>
      <c r="G58" s="142">
        <v>0</v>
      </c>
      <c r="H58" s="142">
        <v>0</v>
      </c>
      <c r="I58" s="142">
        <v>0</v>
      </c>
      <c r="J58" s="142">
        <v>0</v>
      </c>
      <c r="K58" s="142">
        <v>0</v>
      </c>
      <c r="L58" s="142">
        <v>0</v>
      </c>
      <c r="M58" s="142">
        <v>0</v>
      </c>
      <c r="N58" s="142">
        <v>0</v>
      </c>
      <c r="O58" s="142">
        <v>0</v>
      </c>
      <c r="P58" s="142">
        <v>0</v>
      </c>
      <c r="Q58" s="142">
        <v>0</v>
      </c>
      <c r="R58" s="142">
        <v>0</v>
      </c>
      <c r="S58" s="142">
        <v>0</v>
      </c>
      <c r="T58" s="142">
        <v>0</v>
      </c>
      <c r="U58" s="142">
        <v>0</v>
      </c>
      <c r="V58" s="142">
        <v>0</v>
      </c>
      <c r="W58" s="142">
        <v>0</v>
      </c>
      <c r="X58" s="142">
        <v>0</v>
      </c>
      <c r="Y58" s="142">
        <v>0</v>
      </c>
      <c r="Z58" s="142">
        <v>0</v>
      </c>
      <c r="AA58" s="142">
        <v>0</v>
      </c>
      <c r="AB58" s="142">
        <v>0</v>
      </c>
      <c r="AC58" s="142">
        <v>0</v>
      </c>
      <c r="AD58" s="142">
        <v>0</v>
      </c>
      <c r="AE58" s="142">
        <v>0</v>
      </c>
      <c r="AF58" s="142">
        <v>0</v>
      </c>
      <c r="AG58" s="142">
        <v>0</v>
      </c>
      <c r="AH58" s="142">
        <v>0</v>
      </c>
      <c r="AI58" s="141">
        <v>1245.64912</v>
      </c>
      <c r="AJ58" s="141">
        <v>1485.2683500000001</v>
      </c>
      <c r="AK58" s="141">
        <v>1543.2760699999999</v>
      </c>
      <c r="AL58" s="141">
        <v>1605.65092</v>
      </c>
      <c r="AM58" s="141">
        <v>1771.75945</v>
      </c>
      <c r="AN58" s="141">
        <v>1890.6838799999998</v>
      </c>
      <c r="AO58" s="141">
        <v>2026.1560100000002</v>
      </c>
      <c r="AP58" s="141">
        <v>2035.80322</v>
      </c>
      <c r="AQ58" s="141">
        <v>2219.3659200000002</v>
      </c>
      <c r="AR58" s="141">
        <v>2316.0006100000001</v>
      </c>
      <c r="AS58" s="141">
        <v>2378.9484899999998</v>
      </c>
      <c r="AT58" s="141">
        <v>2423.0213699999999</v>
      </c>
      <c r="AU58" s="141">
        <v>2419.72336</v>
      </c>
      <c r="AV58" s="141">
        <v>2429.9851899999999</v>
      </c>
      <c r="AW58" s="141">
        <v>2384.5460699999999</v>
      </c>
      <c r="AX58" s="202">
        <v>2537.2884400000003</v>
      </c>
      <c r="AY58" s="42">
        <v>2632.2518800000003</v>
      </c>
      <c r="AZ58" s="42">
        <v>2487.7022400000001</v>
      </c>
      <c r="BA58" s="42">
        <v>2621.3932300000001</v>
      </c>
      <c r="BB58" s="42">
        <v>2547.0238300000001</v>
      </c>
      <c r="BC58" s="42">
        <v>2713.1761700000002</v>
      </c>
      <c r="BD58" s="42">
        <v>2809.6054000000004</v>
      </c>
      <c r="BE58" s="42">
        <v>2684.7984000000001</v>
      </c>
      <c r="BF58" s="42">
        <v>2759.7621199999999</v>
      </c>
      <c r="BG58" s="42">
        <v>2742.9823500000002</v>
      </c>
      <c r="BH58" s="42">
        <v>2747.34033</v>
      </c>
      <c r="BI58" s="42">
        <v>2822.5535399999999</v>
      </c>
      <c r="BJ58" s="42">
        <v>2866.5877799999998</v>
      </c>
      <c r="BK58" s="42">
        <v>2896.6445899999999</v>
      </c>
      <c r="BL58" s="42">
        <v>2997.0786800000001</v>
      </c>
      <c r="BM58" s="42">
        <v>3046.37293</v>
      </c>
      <c r="BN58" s="42">
        <v>3191.4783499999999</v>
      </c>
      <c r="BO58" s="42">
        <v>3202</v>
      </c>
      <c r="BP58" s="42">
        <v>3130.1502500000001</v>
      </c>
    </row>
    <row r="59" spans="1:68" s="23" customFormat="1" ht="15" customHeight="1" x14ac:dyDescent="0.2">
      <c r="A59" s="41" t="s">
        <v>157</v>
      </c>
      <c r="B59" s="41" t="s">
        <v>157</v>
      </c>
      <c r="C59" s="10" t="s">
        <v>14</v>
      </c>
      <c r="D59" s="10" t="s">
        <v>14</v>
      </c>
      <c r="E59" s="10" t="s">
        <v>14</v>
      </c>
      <c r="F59" s="10" t="s">
        <v>14</v>
      </c>
      <c r="G59" s="10" t="s">
        <v>14</v>
      </c>
      <c r="H59" s="10" t="s">
        <v>14</v>
      </c>
      <c r="I59" s="10" t="s">
        <v>14</v>
      </c>
      <c r="J59" s="10" t="s">
        <v>14</v>
      </c>
      <c r="K59" s="10" t="s">
        <v>14</v>
      </c>
      <c r="L59" s="10" t="s">
        <v>14</v>
      </c>
      <c r="M59" s="10" t="s">
        <v>14</v>
      </c>
      <c r="N59" s="10" t="s">
        <v>14</v>
      </c>
      <c r="O59" s="10" t="s">
        <v>14</v>
      </c>
      <c r="P59" s="10" t="s">
        <v>14</v>
      </c>
      <c r="Q59" s="10" t="s">
        <v>14</v>
      </c>
      <c r="R59" s="10" t="s">
        <v>14</v>
      </c>
      <c r="S59" s="10" t="s">
        <v>14</v>
      </c>
      <c r="T59" s="10" t="s">
        <v>14</v>
      </c>
      <c r="U59" s="10" t="s">
        <v>14</v>
      </c>
      <c r="V59" s="10" t="s">
        <v>14</v>
      </c>
      <c r="W59" s="10" t="s">
        <v>14</v>
      </c>
      <c r="X59" s="10" t="s">
        <v>14</v>
      </c>
      <c r="Y59" s="10" t="s">
        <v>14</v>
      </c>
      <c r="Z59" s="10" t="s">
        <v>14</v>
      </c>
      <c r="AA59" s="10" t="s">
        <v>14</v>
      </c>
      <c r="AB59" s="10" t="s">
        <v>14</v>
      </c>
      <c r="AC59" s="10" t="s">
        <v>14</v>
      </c>
      <c r="AD59" s="10" t="s">
        <v>14</v>
      </c>
      <c r="AE59" s="10" t="s">
        <v>14</v>
      </c>
      <c r="AF59" s="10" t="s">
        <v>14</v>
      </c>
      <c r="AG59" s="10" t="s">
        <v>14</v>
      </c>
      <c r="AH59" s="10" t="s">
        <v>14</v>
      </c>
      <c r="AI59" s="10" t="s">
        <v>14</v>
      </c>
      <c r="AJ59" s="10" t="s">
        <v>14</v>
      </c>
      <c r="AK59" s="10" t="s">
        <v>14</v>
      </c>
      <c r="AL59" s="10" t="s">
        <v>14</v>
      </c>
      <c r="AM59" s="10" t="s">
        <v>14</v>
      </c>
      <c r="AN59" s="10" t="s">
        <v>14</v>
      </c>
      <c r="AO59" s="10" t="s">
        <v>14</v>
      </c>
      <c r="AP59" s="10" t="s">
        <v>14</v>
      </c>
      <c r="AQ59" s="10" t="s">
        <v>14</v>
      </c>
      <c r="AR59" s="10" t="s">
        <v>14</v>
      </c>
      <c r="AS59" s="10" t="s">
        <v>14</v>
      </c>
      <c r="AT59" s="10" t="s">
        <v>14</v>
      </c>
      <c r="AU59" s="10" t="s">
        <v>14</v>
      </c>
      <c r="AV59" s="10" t="s">
        <v>14</v>
      </c>
      <c r="AW59" s="10" t="s">
        <v>14</v>
      </c>
      <c r="AX59" s="241" t="s">
        <v>14</v>
      </c>
      <c r="AY59" s="10" t="s">
        <v>14</v>
      </c>
      <c r="AZ59" s="10" t="s">
        <v>14</v>
      </c>
      <c r="BA59" s="10" t="s">
        <v>14</v>
      </c>
      <c r="BB59" s="42">
        <v>2013.42049</v>
      </c>
      <c r="BC59" s="42">
        <v>2354.60455</v>
      </c>
      <c r="BD59" s="42">
        <v>3433.8936600000002</v>
      </c>
      <c r="BE59" s="42">
        <v>2792.3226199999999</v>
      </c>
      <c r="BF59" s="42">
        <v>3075.1988700000002</v>
      </c>
      <c r="BG59" s="42">
        <v>3075.1988700000002</v>
      </c>
      <c r="BH59" s="42">
        <v>3075.0662899999998</v>
      </c>
      <c r="BI59" s="42">
        <v>3108.72109</v>
      </c>
      <c r="BJ59" s="42">
        <v>3177</v>
      </c>
      <c r="BK59" s="42">
        <v>3222.6909900000001</v>
      </c>
      <c r="BL59" s="42">
        <v>3253.7106399999998</v>
      </c>
      <c r="BM59" s="42">
        <v>3334.5088500000002</v>
      </c>
      <c r="BN59" s="42">
        <v>3436.6054900000004</v>
      </c>
      <c r="BO59" s="42">
        <v>3431</v>
      </c>
      <c r="BP59" s="42">
        <v>3432.0049500000005</v>
      </c>
    </row>
    <row r="60" spans="1:68" s="23" customFormat="1" ht="15" customHeight="1" thickBot="1" x14ac:dyDescent="0.25">
      <c r="A60" s="25" t="s">
        <v>9</v>
      </c>
      <c r="B60" s="25" t="s">
        <v>9</v>
      </c>
      <c r="C60" s="26">
        <f t="shared" ref="C60:AH60" si="6">SUM(C36:C59)</f>
        <v>77917.165119999991</v>
      </c>
      <c r="D60" s="26">
        <f t="shared" si="6"/>
        <v>88571.07058</v>
      </c>
      <c r="E60" s="26">
        <f t="shared" si="6"/>
        <v>90614.186840000024</v>
      </c>
      <c r="F60" s="26">
        <f t="shared" si="6"/>
        <v>122020.06903999997</v>
      </c>
      <c r="G60" s="26">
        <f t="shared" si="6"/>
        <v>92253.247539999997</v>
      </c>
      <c r="H60" s="26">
        <f t="shared" si="6"/>
        <v>102995.65036999999</v>
      </c>
      <c r="I60" s="26">
        <f t="shared" si="6"/>
        <v>107314.43053999997</v>
      </c>
      <c r="J60" s="26">
        <f t="shared" si="6"/>
        <v>143439.08922000002</v>
      </c>
      <c r="K60" s="26">
        <f t="shared" si="6"/>
        <v>113040.92531999999</v>
      </c>
      <c r="L60" s="26">
        <f t="shared" si="6"/>
        <v>121497.68251</v>
      </c>
      <c r="M60" s="26">
        <f t="shared" si="6"/>
        <v>134186.58145</v>
      </c>
      <c r="N60" s="26">
        <f t="shared" si="6"/>
        <v>175891.75535999998</v>
      </c>
      <c r="O60" s="26">
        <f t="shared" si="6"/>
        <v>134756.69650999998</v>
      </c>
      <c r="P60" s="26">
        <f t="shared" si="6"/>
        <v>145322.41988</v>
      </c>
      <c r="Q60" s="26">
        <f t="shared" si="6"/>
        <v>146152.21171</v>
      </c>
      <c r="R60" s="26">
        <f t="shared" si="6"/>
        <v>204225.45221999995</v>
      </c>
      <c r="S60" s="26">
        <f t="shared" si="6"/>
        <v>160806.70408999998</v>
      </c>
      <c r="T60" s="26">
        <f t="shared" si="6"/>
        <v>171441.92095999999</v>
      </c>
      <c r="U60" s="26">
        <f t="shared" si="6"/>
        <v>175652.81435999996</v>
      </c>
      <c r="V60" s="26">
        <f t="shared" si="6"/>
        <v>233449.34390000001</v>
      </c>
      <c r="W60" s="26">
        <f t="shared" si="6"/>
        <v>174489.90122999999</v>
      </c>
      <c r="X60" s="26">
        <f t="shared" si="6"/>
        <v>185009.45583087916</v>
      </c>
      <c r="Y60" s="26">
        <f t="shared" si="6"/>
        <v>206295.81429131876</v>
      </c>
      <c r="Z60" s="26">
        <f t="shared" si="6"/>
        <v>272587.85927000002</v>
      </c>
      <c r="AA60" s="26">
        <f t="shared" si="6"/>
        <v>209140.92689186812</v>
      </c>
      <c r="AB60" s="26">
        <f t="shared" si="6"/>
        <v>221518.75983923074</v>
      </c>
      <c r="AC60" s="26">
        <f t="shared" si="6"/>
        <v>222837.96100395604</v>
      </c>
      <c r="AD60" s="26">
        <f t="shared" si="6"/>
        <v>298177.79125999997</v>
      </c>
      <c r="AE60" s="26">
        <f t="shared" si="6"/>
        <v>224612.10299626374</v>
      </c>
      <c r="AF60" s="26">
        <f t="shared" si="6"/>
        <v>232782.40891</v>
      </c>
      <c r="AG60" s="26">
        <f t="shared" si="6"/>
        <v>235908.36889000001</v>
      </c>
      <c r="AH60" s="26">
        <f t="shared" si="6"/>
        <v>313229.16471000004</v>
      </c>
      <c r="AI60" s="36">
        <f t="shared" ref="AI60:BN60" si="7">SUM(AI36:AI59)</f>
        <v>232215.52030999996</v>
      </c>
      <c r="AJ60" s="36">
        <f t="shared" si="7"/>
        <v>243049.70883000002</v>
      </c>
      <c r="AK60" s="36">
        <f t="shared" si="7"/>
        <v>244613.39344999995</v>
      </c>
      <c r="AL60" s="36">
        <f t="shared" si="7"/>
        <v>320675.20130999997</v>
      </c>
      <c r="AM60" s="36">
        <f t="shared" si="7"/>
        <v>244060.52805000002</v>
      </c>
      <c r="AN60" s="36">
        <f t="shared" si="7"/>
        <v>257518.75081999996</v>
      </c>
      <c r="AO60" s="36">
        <f t="shared" si="7"/>
        <v>253984.53055999998</v>
      </c>
      <c r="AP60" s="36">
        <f t="shared" si="7"/>
        <v>326011.23793</v>
      </c>
      <c r="AQ60" s="36">
        <f t="shared" si="7"/>
        <v>243336.16768000001</v>
      </c>
      <c r="AR60" s="36">
        <f t="shared" si="7"/>
        <v>229071.53082999997</v>
      </c>
      <c r="AS60" s="36">
        <f t="shared" si="7"/>
        <v>229679.57076999996</v>
      </c>
      <c r="AT60" s="36">
        <f t="shared" si="7"/>
        <v>316966.92258000001</v>
      </c>
      <c r="AU60" s="36">
        <f t="shared" si="7"/>
        <v>245451.66264</v>
      </c>
      <c r="AV60" s="36">
        <f t="shared" si="7"/>
        <v>271403.04690999992</v>
      </c>
      <c r="AW60" s="36">
        <f t="shared" si="7"/>
        <v>295076.48919000005</v>
      </c>
      <c r="AX60" s="36">
        <f t="shared" si="7"/>
        <v>408664.54303999984</v>
      </c>
      <c r="AY60" s="118">
        <f t="shared" si="7"/>
        <v>318417.22835000005</v>
      </c>
      <c r="AZ60" s="26">
        <f t="shared" si="7"/>
        <v>338208.79818999994</v>
      </c>
      <c r="BA60" s="26">
        <f t="shared" si="7"/>
        <v>343698.64935999998</v>
      </c>
      <c r="BB60" s="26">
        <f t="shared" si="7"/>
        <v>442695.76802000008</v>
      </c>
      <c r="BC60" s="26">
        <f t="shared" si="7"/>
        <v>351289.93506999995</v>
      </c>
      <c r="BD60" s="26">
        <f t="shared" si="7"/>
        <v>366668.23669000005</v>
      </c>
      <c r="BE60" s="26">
        <f t="shared" si="7"/>
        <v>363522.12390000001</v>
      </c>
      <c r="BF60" s="26">
        <f t="shared" si="7"/>
        <v>466572.02617000003</v>
      </c>
      <c r="BG60" s="26">
        <f t="shared" si="7"/>
        <v>359745.72767000011</v>
      </c>
      <c r="BH60" s="26">
        <f t="shared" si="7"/>
        <v>379459.18582999997</v>
      </c>
      <c r="BI60" s="26">
        <f t="shared" si="7"/>
        <v>377422.01910999994</v>
      </c>
      <c r="BJ60" s="26">
        <f t="shared" si="7"/>
        <v>534315.09598999994</v>
      </c>
      <c r="BK60" s="26">
        <f t="shared" si="7"/>
        <v>408449.95457825041</v>
      </c>
      <c r="BL60" s="26">
        <f t="shared" si="7"/>
        <v>481311.33299000002</v>
      </c>
      <c r="BM60" s="26">
        <f t="shared" si="7"/>
        <v>482415.01603</v>
      </c>
      <c r="BN60" s="26">
        <f t="shared" si="7"/>
        <v>616554.12352999998</v>
      </c>
      <c r="BO60" s="26">
        <f>SUM(BO36:BO59)</f>
        <v>468533</v>
      </c>
      <c r="BP60" s="26">
        <f>SUM(BP36:BP59)</f>
        <v>497869.7548</v>
      </c>
    </row>
    <row r="61" spans="1:68" s="23" customFormat="1" ht="15" customHeight="1" x14ac:dyDescent="0.2">
      <c r="A61" s="28"/>
      <c r="B61" s="28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</row>
    <row r="62" spans="1:68" s="23" customFormat="1" ht="15" customHeight="1" x14ac:dyDescent="0.2">
      <c r="A62" s="37" t="s">
        <v>404</v>
      </c>
      <c r="B62" s="37" t="s">
        <v>405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84"/>
      <c r="AJ62" s="284"/>
      <c r="AK62" s="284"/>
      <c r="AL62" s="284"/>
      <c r="AM62" s="284"/>
      <c r="AN62" s="284"/>
      <c r="AO62" s="284"/>
      <c r="AP62" s="284"/>
      <c r="AQ62" s="284"/>
      <c r="AR62" s="284"/>
      <c r="AS62" s="284"/>
      <c r="AT62" s="284"/>
      <c r="AU62" s="284"/>
      <c r="AV62" s="284"/>
      <c r="AW62" s="284"/>
      <c r="AX62" s="284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</row>
    <row r="63" spans="1:68" s="23" customFormat="1" ht="15" customHeight="1" x14ac:dyDescent="0.2">
      <c r="A63" s="37" t="s">
        <v>606</v>
      </c>
      <c r="B63" s="37" t="s">
        <v>612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</row>
    <row r="64" spans="1:68" s="23" customFormat="1" ht="15" customHeight="1" x14ac:dyDescent="0.2">
      <c r="A64" s="37" t="s">
        <v>607</v>
      </c>
      <c r="B64" s="37" t="s">
        <v>613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4"/>
      <c r="AJ64" s="284"/>
      <c r="AK64" s="284"/>
      <c r="AL64" s="284"/>
      <c r="AM64" s="284"/>
      <c r="AN64" s="284"/>
      <c r="AO64" s="284"/>
      <c r="AP64" s="284"/>
      <c r="AQ64" s="284"/>
      <c r="AR64" s="284"/>
      <c r="AS64" s="284"/>
      <c r="AT64" s="284"/>
      <c r="AU64" s="284"/>
      <c r="AV64" s="284"/>
      <c r="AW64" s="284"/>
      <c r="AX64" s="284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</row>
    <row r="65" spans="1:68" s="23" customFormat="1" ht="15" customHeight="1" x14ac:dyDescent="0.2">
      <c r="A65" s="145"/>
      <c r="B65" s="145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9"/>
      <c r="AE65" s="31"/>
      <c r="AF65" s="31"/>
      <c r="AG65" s="31"/>
      <c r="AH65" s="31"/>
      <c r="AI65" s="31"/>
      <c r="AJ65" s="31"/>
      <c r="AK65" s="141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201"/>
      <c r="AY65" s="45"/>
      <c r="AZ65" s="45"/>
      <c r="BA65" s="45"/>
      <c r="BB65" s="45"/>
      <c r="BC65" s="45"/>
      <c r="BD65" s="45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spans="1:68" s="148" customFormat="1" ht="15" customHeight="1" x14ac:dyDescent="0.2">
      <c r="A66" s="92" t="s">
        <v>629</v>
      </c>
      <c r="B66" s="92" t="s">
        <v>196</v>
      </c>
      <c r="C66" s="147" t="str">
        <f t="shared" ref="C66:AH66" si="8">C35</f>
        <v>1Q10</v>
      </c>
      <c r="D66" s="147" t="str">
        <f t="shared" si="8"/>
        <v>2Q10</v>
      </c>
      <c r="E66" s="147" t="str">
        <f t="shared" si="8"/>
        <v>3Q10</v>
      </c>
      <c r="F66" s="147" t="str">
        <f t="shared" si="8"/>
        <v>4Q10</v>
      </c>
      <c r="G66" s="147" t="str">
        <f t="shared" si="8"/>
        <v>1Q11</v>
      </c>
      <c r="H66" s="147" t="str">
        <f t="shared" si="8"/>
        <v>2Q11</v>
      </c>
      <c r="I66" s="147" t="str">
        <f t="shared" si="8"/>
        <v>3Q11</v>
      </c>
      <c r="J66" s="147" t="str">
        <f t="shared" si="8"/>
        <v>4Q11</v>
      </c>
      <c r="K66" s="147" t="str">
        <f t="shared" si="8"/>
        <v>1Q12</v>
      </c>
      <c r="L66" s="147" t="str">
        <f t="shared" si="8"/>
        <v>2Q12</v>
      </c>
      <c r="M66" s="147" t="str">
        <f t="shared" si="8"/>
        <v>3Q12</v>
      </c>
      <c r="N66" s="147" t="str">
        <f t="shared" si="8"/>
        <v>4Q12</v>
      </c>
      <c r="O66" s="147" t="str">
        <f t="shared" si="8"/>
        <v>1Q13</v>
      </c>
      <c r="P66" s="147" t="str">
        <f t="shared" si="8"/>
        <v>2Q13</v>
      </c>
      <c r="Q66" s="147" t="str">
        <f t="shared" si="8"/>
        <v>3Q13</v>
      </c>
      <c r="R66" s="147" t="str">
        <f t="shared" si="8"/>
        <v>4Q13</v>
      </c>
      <c r="S66" s="147" t="str">
        <f t="shared" si="8"/>
        <v>1Q14</v>
      </c>
      <c r="T66" s="147" t="str">
        <f t="shared" si="8"/>
        <v>2Q14</v>
      </c>
      <c r="U66" s="147" t="str">
        <f t="shared" si="8"/>
        <v>3Q14</v>
      </c>
      <c r="V66" s="147" t="str">
        <f t="shared" si="8"/>
        <v>4Q14</v>
      </c>
      <c r="W66" s="147" t="str">
        <f t="shared" si="8"/>
        <v>1Q15</v>
      </c>
      <c r="X66" s="147" t="str">
        <f t="shared" si="8"/>
        <v>2Q15</v>
      </c>
      <c r="Y66" s="147" t="str">
        <f t="shared" si="8"/>
        <v>3Q15</v>
      </c>
      <c r="Z66" s="147" t="str">
        <f t="shared" si="8"/>
        <v>4Q15</v>
      </c>
      <c r="AA66" s="147" t="str">
        <f t="shared" si="8"/>
        <v>1Q16</v>
      </c>
      <c r="AB66" s="147" t="str">
        <f t="shared" si="8"/>
        <v>2Q16</v>
      </c>
      <c r="AC66" s="147" t="str">
        <f t="shared" si="8"/>
        <v>3Q16</v>
      </c>
      <c r="AD66" s="147" t="str">
        <f t="shared" si="8"/>
        <v>4Q16</v>
      </c>
      <c r="AE66" s="147" t="str">
        <f t="shared" si="8"/>
        <v>1Q17</v>
      </c>
      <c r="AF66" s="147" t="str">
        <f t="shared" si="8"/>
        <v>2Q17</v>
      </c>
      <c r="AG66" s="147" t="str">
        <f t="shared" si="8"/>
        <v>3Q17</v>
      </c>
      <c r="AH66" s="147" t="str">
        <f t="shared" si="8"/>
        <v>4Q17</v>
      </c>
      <c r="AI66" s="147" t="str">
        <f t="shared" ref="AI66:BO66" si="9">AI35</f>
        <v>1Q18</v>
      </c>
      <c r="AJ66" s="147" t="str">
        <f t="shared" si="9"/>
        <v>2Q18</v>
      </c>
      <c r="AK66" s="147" t="str">
        <f t="shared" si="9"/>
        <v>3Q18</v>
      </c>
      <c r="AL66" s="147" t="str">
        <f t="shared" si="9"/>
        <v>4Q18</v>
      </c>
      <c r="AM66" s="147" t="str">
        <f t="shared" si="9"/>
        <v>1Q19</v>
      </c>
      <c r="AN66" s="147" t="str">
        <f t="shared" si="9"/>
        <v>2Q19</v>
      </c>
      <c r="AO66" s="147" t="str">
        <f t="shared" si="9"/>
        <v>3Q19</v>
      </c>
      <c r="AP66" s="147" t="str">
        <f t="shared" si="9"/>
        <v>4Q19</v>
      </c>
      <c r="AQ66" s="147" t="str">
        <f t="shared" si="9"/>
        <v>1Q20</v>
      </c>
      <c r="AR66" s="147" t="str">
        <f t="shared" si="9"/>
        <v>2Q20</v>
      </c>
      <c r="AS66" s="147" t="str">
        <f t="shared" si="9"/>
        <v>3Q20</v>
      </c>
      <c r="AT66" s="147" t="str">
        <f t="shared" si="9"/>
        <v>4Q20</v>
      </c>
      <c r="AU66" s="147" t="str">
        <f t="shared" si="9"/>
        <v>1Q21</v>
      </c>
      <c r="AV66" s="147" t="str">
        <f t="shared" si="9"/>
        <v>2Q21</v>
      </c>
      <c r="AW66" s="147" t="str">
        <f t="shared" si="9"/>
        <v>3Q21</v>
      </c>
      <c r="AX66" s="147" t="str">
        <f t="shared" si="9"/>
        <v>4Q21</v>
      </c>
      <c r="AY66" s="147" t="str">
        <f t="shared" si="9"/>
        <v>1Q22</v>
      </c>
      <c r="AZ66" s="147" t="str">
        <f t="shared" si="9"/>
        <v>2Q22</v>
      </c>
      <c r="BA66" s="147" t="str">
        <f t="shared" si="9"/>
        <v>3Q22</v>
      </c>
      <c r="BB66" s="147" t="str">
        <f t="shared" si="9"/>
        <v>4Q22</v>
      </c>
      <c r="BC66" s="147" t="str">
        <f t="shared" si="9"/>
        <v>1Q23</v>
      </c>
      <c r="BD66" s="147" t="str">
        <f t="shared" si="9"/>
        <v>2Q23</v>
      </c>
      <c r="BE66" s="147" t="str">
        <f t="shared" si="9"/>
        <v>3Q23</v>
      </c>
      <c r="BF66" s="147" t="str">
        <f t="shared" si="9"/>
        <v>4Q23</v>
      </c>
      <c r="BG66" s="147" t="str">
        <f t="shared" si="9"/>
        <v>1Q24</v>
      </c>
      <c r="BH66" s="147" t="str">
        <f t="shared" si="9"/>
        <v>2Q24</v>
      </c>
      <c r="BI66" s="147" t="str">
        <f t="shared" si="9"/>
        <v>3Q24</v>
      </c>
      <c r="BJ66" s="147" t="str">
        <f t="shared" si="9"/>
        <v>4Q24</v>
      </c>
      <c r="BK66" s="147" t="str">
        <f t="shared" si="9"/>
        <v>1Q25</v>
      </c>
      <c r="BL66" s="147" t="str">
        <f t="shared" si="9"/>
        <v>2Q25</v>
      </c>
      <c r="BM66" s="147" t="str">
        <f t="shared" si="9"/>
        <v>3Q25</v>
      </c>
      <c r="BN66" s="147" t="str">
        <f t="shared" si="9"/>
        <v>4Q25</v>
      </c>
      <c r="BO66" s="147" t="str">
        <f t="shared" si="9"/>
        <v>1Q26</v>
      </c>
      <c r="BP66" s="147" t="str">
        <f t="shared" ref="BP66" si="10">BP35</f>
        <v>2Q26</v>
      </c>
    </row>
    <row r="67" spans="1:68" s="23" customFormat="1" ht="15" customHeight="1" x14ac:dyDescent="0.2">
      <c r="A67" s="8" t="s">
        <v>17</v>
      </c>
      <c r="B67" s="8" t="s">
        <v>17</v>
      </c>
      <c r="C67" s="141">
        <v>4606.58</v>
      </c>
      <c r="D67" s="141">
        <v>4741.5370000000003</v>
      </c>
      <c r="E67" s="141">
        <v>4788.067</v>
      </c>
      <c r="F67" s="141">
        <v>6140.4229999999998</v>
      </c>
      <c r="G67" s="141">
        <v>5190.0316899999998</v>
      </c>
      <c r="H67" s="141">
        <v>5588.875</v>
      </c>
      <c r="I67" s="141">
        <v>5463.5440499999995</v>
      </c>
      <c r="J67" s="141">
        <v>6092.7512999999999</v>
      </c>
      <c r="K67" s="141">
        <v>6193.8372599999993</v>
      </c>
      <c r="L67" s="141">
        <v>6434.7397300000002</v>
      </c>
      <c r="M67" s="141">
        <v>5541.8756300000005</v>
      </c>
      <c r="N67" s="141">
        <v>6758.1334999999999</v>
      </c>
      <c r="O67" s="141">
        <v>5945.2655000000004</v>
      </c>
      <c r="P67" s="141">
        <v>6137.1850000000004</v>
      </c>
      <c r="Q67" s="141">
        <v>5987.7831100000003</v>
      </c>
      <c r="R67" s="141">
        <v>7221.2075000000004</v>
      </c>
      <c r="S67" s="141">
        <v>6770.6290399999998</v>
      </c>
      <c r="T67" s="141">
        <v>6940.3420699999997</v>
      </c>
      <c r="U67" s="141">
        <v>6784.4960099999998</v>
      </c>
      <c r="V67" s="141">
        <v>7563.7</v>
      </c>
      <c r="W67" s="141">
        <v>6802.7946500000007</v>
      </c>
      <c r="X67" s="141">
        <v>7162.0370000000003</v>
      </c>
      <c r="Y67" s="141">
        <v>7005.4785000000002</v>
      </c>
      <c r="Z67" s="141">
        <v>8913.6460000000006</v>
      </c>
      <c r="AA67" s="141">
        <v>7077.6909999999998</v>
      </c>
      <c r="AB67" s="141">
        <v>7447.1239999999998</v>
      </c>
      <c r="AC67" s="141">
        <v>7122.9870000000001</v>
      </c>
      <c r="AD67" s="141">
        <v>8518.1133300000001</v>
      </c>
      <c r="AE67" s="141">
        <v>7115.4944999999998</v>
      </c>
      <c r="AF67" s="141">
        <v>7505.8850000000002</v>
      </c>
      <c r="AG67" s="141">
        <v>7586.7460000000001</v>
      </c>
      <c r="AH67" s="141">
        <v>8894.9275099999995</v>
      </c>
      <c r="AI67" s="141">
        <v>6880.4660000000003</v>
      </c>
      <c r="AJ67" s="141">
        <v>7642.9350000000004</v>
      </c>
      <c r="AK67" s="141">
        <v>7422.5105000000003</v>
      </c>
      <c r="AL67" s="141">
        <v>8698.6424299999999</v>
      </c>
      <c r="AM67" s="141">
        <v>7184.8009899999997</v>
      </c>
      <c r="AN67" s="141">
        <v>7657.3208599999998</v>
      </c>
      <c r="AO67" s="141">
        <v>7318.2126200000002</v>
      </c>
      <c r="AP67" s="141">
        <v>8782.7885000000006</v>
      </c>
      <c r="AQ67" s="141">
        <v>6324.2165000000005</v>
      </c>
      <c r="AR67" s="141">
        <v>417.44402000000002</v>
      </c>
      <c r="AS67" s="141">
        <v>3445.94</v>
      </c>
      <c r="AT67" s="141">
        <v>6604.59375</v>
      </c>
      <c r="AU67" s="141">
        <v>3599.9319999999998</v>
      </c>
      <c r="AV67" s="141">
        <v>4925.4380300000003</v>
      </c>
      <c r="AW67" s="141">
        <v>6818.8890000000001</v>
      </c>
      <c r="AX67" s="141">
        <v>9326.7937099999999</v>
      </c>
      <c r="AY67" s="124">
        <v>7211.1819999999998</v>
      </c>
      <c r="AZ67" s="42">
        <v>9453.1610000000001</v>
      </c>
      <c r="BA67" s="42">
        <v>9073.2929999999997</v>
      </c>
      <c r="BB67" s="42">
        <v>10305.39</v>
      </c>
      <c r="BC67" s="42">
        <v>9214.3531999999996</v>
      </c>
      <c r="BD67" s="42">
        <v>10721.7693</v>
      </c>
      <c r="BE67" s="42">
        <v>10345.091399999999</v>
      </c>
      <c r="BF67" s="42">
        <v>12249.387290000001</v>
      </c>
      <c r="BG67" s="42">
        <v>10650.126029999999</v>
      </c>
      <c r="BH67" s="42">
        <v>11601.814200000001</v>
      </c>
      <c r="BI67" s="42">
        <v>10991.3426</v>
      </c>
      <c r="BJ67" s="42">
        <v>13031.0214</v>
      </c>
      <c r="BK67" s="42">
        <v>11944.694600000001</v>
      </c>
      <c r="BL67" s="42">
        <v>13363.832399999999</v>
      </c>
      <c r="BM67" s="42">
        <v>13311.465400000001</v>
      </c>
      <c r="BN67" s="42">
        <v>15263.81335</v>
      </c>
      <c r="BO67" s="42">
        <v>14032</v>
      </c>
      <c r="BP67" s="42">
        <v>13862.618049999999</v>
      </c>
    </row>
    <row r="68" spans="1:68" s="23" customFormat="1" ht="15" customHeight="1" x14ac:dyDescent="0.2">
      <c r="A68" s="8" t="s">
        <v>18</v>
      </c>
      <c r="B68" s="8" t="s">
        <v>18</v>
      </c>
      <c r="C68" s="141" t="s">
        <v>14</v>
      </c>
      <c r="D68" s="141" t="s">
        <v>14</v>
      </c>
      <c r="E68" s="141" t="s">
        <v>14</v>
      </c>
      <c r="F68" s="141" t="s">
        <v>14</v>
      </c>
      <c r="G68" s="141" t="s">
        <v>14</v>
      </c>
      <c r="H68" s="141" t="s">
        <v>14</v>
      </c>
      <c r="I68" s="141" t="s">
        <v>14</v>
      </c>
      <c r="J68" s="141" t="s">
        <v>14</v>
      </c>
      <c r="K68" s="141" t="s">
        <v>14</v>
      </c>
      <c r="L68" s="141">
        <v>591.23400000000004</v>
      </c>
      <c r="M68" s="141">
        <v>4570.8005000000003</v>
      </c>
      <c r="N68" s="141">
        <v>4127.2749999999996</v>
      </c>
      <c r="O68" s="141">
        <v>3902.384</v>
      </c>
      <c r="P68" s="141">
        <v>4032.9058999999997</v>
      </c>
      <c r="Q68" s="141">
        <v>4261.2851000000001</v>
      </c>
      <c r="R68" s="141">
        <v>4888.0550000000003</v>
      </c>
      <c r="S68" s="141">
        <v>4723.2790000000005</v>
      </c>
      <c r="T68" s="141">
        <v>4832.335</v>
      </c>
      <c r="U68" s="141">
        <v>4807.4380000000001</v>
      </c>
      <c r="V68" s="141">
        <v>5378.9480000000003</v>
      </c>
      <c r="W68" s="141">
        <v>5167.7479999999996</v>
      </c>
      <c r="X68" s="141">
        <v>5544.0372400000006</v>
      </c>
      <c r="Y68" s="141">
        <v>4900.0845799999997</v>
      </c>
      <c r="Z68" s="141">
        <v>5827.4234299999998</v>
      </c>
      <c r="AA68" s="141">
        <v>5069.8990000000003</v>
      </c>
      <c r="AB68" s="141">
        <v>5483.7719999999999</v>
      </c>
      <c r="AC68" s="141">
        <v>5233.6360000000004</v>
      </c>
      <c r="AD68" s="141">
        <v>5975.3951699999998</v>
      </c>
      <c r="AE68" s="141">
        <v>4862.3639999999996</v>
      </c>
      <c r="AF68" s="141">
        <v>5108.0749999999998</v>
      </c>
      <c r="AG68" s="141">
        <v>5241.7241000000004</v>
      </c>
      <c r="AH68" s="141">
        <v>5654.6459999999997</v>
      </c>
      <c r="AI68" s="141">
        <v>5060.192</v>
      </c>
      <c r="AJ68" s="141">
        <v>5639.4770600000002</v>
      </c>
      <c r="AK68" s="141">
        <v>5629.6787400000003</v>
      </c>
      <c r="AL68" s="141">
        <v>6142.4013299999997</v>
      </c>
      <c r="AM68" s="141">
        <v>5734.8370000000004</v>
      </c>
      <c r="AN68" s="141">
        <v>6010.5715</v>
      </c>
      <c r="AO68" s="141">
        <v>5784.6943300000003</v>
      </c>
      <c r="AP68" s="141">
        <v>6312.6958299999997</v>
      </c>
      <c r="AQ68" s="141">
        <v>4562.6322499999997</v>
      </c>
      <c r="AR68" s="141">
        <v>315.74158999999997</v>
      </c>
      <c r="AS68" s="141">
        <v>1991.2789499999999</v>
      </c>
      <c r="AT68" s="141">
        <v>3565.4896199999998</v>
      </c>
      <c r="AU68" s="141">
        <v>2020.6216999999999</v>
      </c>
      <c r="AV68" s="141">
        <v>2677.39</v>
      </c>
      <c r="AW68" s="141">
        <v>3993.5706500000001</v>
      </c>
      <c r="AX68" s="141">
        <v>5728.3040899999996</v>
      </c>
      <c r="AY68" s="124">
        <v>4770.3178799999996</v>
      </c>
      <c r="AZ68" s="42">
        <v>6645.7474099999999</v>
      </c>
      <c r="BA68" s="42">
        <v>6135.8919999999998</v>
      </c>
      <c r="BB68" s="42">
        <v>6935.3481599999996</v>
      </c>
      <c r="BC68" s="42">
        <v>6734.5599000000002</v>
      </c>
      <c r="BD68" s="42">
        <v>7934.8153899999998</v>
      </c>
      <c r="BE68" s="42">
        <v>8278.8135000000002</v>
      </c>
      <c r="BF68" s="42">
        <v>8424.4950900000003</v>
      </c>
      <c r="BG68" s="42">
        <v>7645.6032999999998</v>
      </c>
      <c r="BH68" s="42">
        <v>8208.2280100000007</v>
      </c>
      <c r="BI68" s="42">
        <v>8141.5603899999996</v>
      </c>
      <c r="BJ68" s="42">
        <v>9588.4336000000003</v>
      </c>
      <c r="BK68" s="42">
        <v>8831.6359899999989</v>
      </c>
      <c r="BL68" s="42">
        <v>10359.579400000001</v>
      </c>
      <c r="BM68" s="42">
        <v>9733.4570000000003</v>
      </c>
      <c r="BN68" s="42">
        <v>10332.14846</v>
      </c>
      <c r="BO68" s="42">
        <v>10016</v>
      </c>
      <c r="BP68" s="42">
        <v>10869.732889999999</v>
      </c>
    </row>
    <row r="69" spans="1:68" s="23" customFormat="1" ht="15" customHeight="1" x14ac:dyDescent="0.2">
      <c r="A69" s="8" t="s">
        <v>608</v>
      </c>
      <c r="B69" s="8" t="s">
        <v>608</v>
      </c>
      <c r="C69" s="141" t="s">
        <v>14</v>
      </c>
      <c r="D69" s="141" t="s">
        <v>14</v>
      </c>
      <c r="E69" s="141" t="s">
        <v>14</v>
      </c>
      <c r="F69" s="141" t="s">
        <v>14</v>
      </c>
      <c r="G69" s="141" t="s">
        <v>14</v>
      </c>
      <c r="H69" s="141" t="s">
        <v>14</v>
      </c>
      <c r="I69" s="141" t="s">
        <v>14</v>
      </c>
      <c r="J69" s="141" t="s">
        <v>14</v>
      </c>
      <c r="K69" s="141" t="s">
        <v>14</v>
      </c>
      <c r="L69" s="141" t="s">
        <v>14</v>
      </c>
      <c r="M69" s="141" t="s">
        <v>14</v>
      </c>
      <c r="N69" s="141" t="s">
        <v>14</v>
      </c>
      <c r="O69" s="141" t="s">
        <v>14</v>
      </c>
      <c r="P69" s="141" t="s">
        <v>14</v>
      </c>
      <c r="Q69" s="141" t="s">
        <v>14</v>
      </c>
      <c r="R69" s="141" t="s">
        <v>14</v>
      </c>
      <c r="S69" s="141" t="s">
        <v>14</v>
      </c>
      <c r="T69" s="141" t="s">
        <v>14</v>
      </c>
      <c r="U69" s="141" t="s">
        <v>14</v>
      </c>
      <c r="V69" s="141" t="s">
        <v>14</v>
      </c>
      <c r="W69" s="141" t="s">
        <v>14</v>
      </c>
      <c r="X69" s="141" t="s">
        <v>14</v>
      </c>
      <c r="Y69" s="141">
        <v>3622.5603499999997</v>
      </c>
      <c r="Z69" s="141">
        <v>4577.3590300000005</v>
      </c>
      <c r="AA69" s="141">
        <v>3544.9142299999999</v>
      </c>
      <c r="AB69" s="141">
        <v>3602.74872</v>
      </c>
      <c r="AC69" s="141">
        <v>3576.47984</v>
      </c>
      <c r="AD69" s="141">
        <v>4231.4551925471269</v>
      </c>
      <c r="AE69" s="141">
        <v>4133.1015800000005</v>
      </c>
      <c r="AF69" s="141">
        <v>3770.8075400000002</v>
      </c>
      <c r="AG69" s="141">
        <v>3913.0084700000002</v>
      </c>
      <c r="AH69" s="141">
        <v>3781.6637700000001</v>
      </c>
      <c r="AI69" s="141">
        <v>4286.4593699999996</v>
      </c>
      <c r="AJ69" s="141">
        <v>3853.9202</v>
      </c>
      <c r="AK69" s="141">
        <v>3983.1226900000001</v>
      </c>
      <c r="AL69" s="141">
        <v>4726.3016299999999</v>
      </c>
      <c r="AM69" s="141">
        <v>4546.8154100000002</v>
      </c>
      <c r="AN69" s="141">
        <v>3184.0721400000002</v>
      </c>
      <c r="AO69" s="141">
        <v>3839.62833</v>
      </c>
      <c r="AP69" s="141">
        <v>4933.1140999999998</v>
      </c>
      <c r="AQ69" s="141">
        <v>3995.61672</v>
      </c>
      <c r="AR69" s="141">
        <v>748.31879000000004</v>
      </c>
      <c r="AS69" s="141">
        <v>34.893970000000003</v>
      </c>
      <c r="AT69" s="141">
        <v>2169.3806199999999</v>
      </c>
      <c r="AU69" s="141">
        <v>2410.7771400000001</v>
      </c>
      <c r="AV69" s="141">
        <v>931.14644999999996</v>
      </c>
      <c r="AW69" s="141">
        <v>2702.4039600000001</v>
      </c>
      <c r="AX69" s="141">
        <v>3428.2894000000001</v>
      </c>
      <c r="AY69" s="124">
        <v>3734.8836799999999</v>
      </c>
      <c r="AZ69" s="42">
        <v>4020.0043000000001</v>
      </c>
      <c r="BA69" s="42">
        <v>4069.0124099999998</v>
      </c>
      <c r="BB69" s="42">
        <v>4082.6303499999999</v>
      </c>
      <c r="BC69" s="42">
        <v>4692.4485100000002</v>
      </c>
      <c r="BD69" s="42">
        <v>5170.1414699999996</v>
      </c>
      <c r="BE69" s="42">
        <v>5082.0969500000001</v>
      </c>
      <c r="BF69" s="42">
        <v>7190.3861999999999</v>
      </c>
      <c r="BG69" s="42">
        <v>6005.7619999999997</v>
      </c>
      <c r="BH69" s="42">
        <v>5864.5654599999998</v>
      </c>
      <c r="BI69" s="42">
        <v>6517.6524200000003</v>
      </c>
      <c r="BJ69" s="42">
        <v>6657.0780799999993</v>
      </c>
      <c r="BK69" s="42">
        <v>7879.43325</v>
      </c>
      <c r="BL69" s="42">
        <v>6551.2477399999998</v>
      </c>
      <c r="BM69" s="42">
        <v>6619.6357100000005</v>
      </c>
      <c r="BN69" s="42">
        <v>6743.3430200000003</v>
      </c>
      <c r="BO69" s="42">
        <v>7856</v>
      </c>
      <c r="BP69" s="42">
        <v>7841.0656899999994</v>
      </c>
    </row>
    <row r="70" spans="1:68" s="23" customFormat="1" ht="15" customHeight="1" x14ac:dyDescent="0.2">
      <c r="A70" s="8" t="s">
        <v>728</v>
      </c>
      <c r="B70" s="8" t="s">
        <v>728</v>
      </c>
      <c r="C70" s="143">
        <v>0</v>
      </c>
      <c r="D70" s="143">
        <v>0</v>
      </c>
      <c r="E70" s="143">
        <v>0</v>
      </c>
      <c r="F70" s="143">
        <v>0</v>
      </c>
      <c r="G70" s="143">
        <v>0</v>
      </c>
      <c r="H70" s="143">
        <v>0</v>
      </c>
      <c r="I70" s="143">
        <v>0</v>
      </c>
      <c r="J70" s="143">
        <v>0</v>
      </c>
      <c r="K70" s="143">
        <v>0</v>
      </c>
      <c r="L70" s="143">
        <v>0</v>
      </c>
      <c r="M70" s="143">
        <v>0</v>
      </c>
      <c r="N70" s="143">
        <v>0</v>
      </c>
      <c r="O70" s="143">
        <v>0</v>
      </c>
      <c r="P70" s="143">
        <v>0</v>
      </c>
      <c r="Q70" s="143">
        <v>0</v>
      </c>
      <c r="R70" s="143">
        <v>0</v>
      </c>
      <c r="S70" s="143">
        <v>0</v>
      </c>
      <c r="T70" s="143">
        <v>0</v>
      </c>
      <c r="U70" s="143">
        <v>0</v>
      </c>
      <c r="V70" s="143">
        <v>0</v>
      </c>
      <c r="W70" s="143">
        <v>0</v>
      </c>
      <c r="X70" s="143">
        <v>0</v>
      </c>
      <c r="Y70" s="143">
        <v>0</v>
      </c>
      <c r="Z70" s="143">
        <v>0</v>
      </c>
      <c r="AA70" s="143">
        <v>0</v>
      </c>
      <c r="AB70" s="143">
        <v>0</v>
      </c>
      <c r="AC70" s="143">
        <v>0</v>
      </c>
      <c r="AD70" s="143">
        <v>0</v>
      </c>
      <c r="AE70" s="143">
        <v>0</v>
      </c>
      <c r="AF70" s="143">
        <v>0</v>
      </c>
      <c r="AG70" s="143">
        <v>0</v>
      </c>
      <c r="AH70" s="143">
        <v>0</v>
      </c>
      <c r="AI70" s="143">
        <v>0</v>
      </c>
      <c r="AJ70" s="143">
        <v>0</v>
      </c>
      <c r="AK70" s="143">
        <v>0</v>
      </c>
      <c r="AL70" s="143">
        <v>0</v>
      </c>
      <c r="AM70" s="143">
        <v>0</v>
      </c>
      <c r="AN70" s="143">
        <v>0</v>
      </c>
      <c r="AO70" s="143">
        <v>0</v>
      </c>
      <c r="AP70" s="143">
        <v>0</v>
      </c>
      <c r="AQ70" s="143">
        <v>0</v>
      </c>
      <c r="AR70" s="143">
        <v>0</v>
      </c>
      <c r="AS70" s="143">
        <v>0</v>
      </c>
      <c r="AT70" s="143">
        <v>0</v>
      </c>
      <c r="AU70" s="143">
        <v>0</v>
      </c>
      <c r="AV70" s="143">
        <v>0</v>
      </c>
      <c r="AW70" s="143">
        <v>0</v>
      </c>
      <c r="AX70" s="143">
        <v>0</v>
      </c>
      <c r="AY70" s="143">
        <v>0</v>
      </c>
      <c r="AZ70" s="143">
        <v>0</v>
      </c>
      <c r="BA70" s="143">
        <v>0</v>
      </c>
      <c r="BB70" s="143">
        <v>0</v>
      </c>
      <c r="BC70" s="143">
        <v>0</v>
      </c>
      <c r="BD70" s="143">
        <v>0</v>
      </c>
      <c r="BE70" s="143">
        <v>0</v>
      </c>
      <c r="BF70" s="143">
        <v>0</v>
      </c>
      <c r="BG70" s="143">
        <v>0</v>
      </c>
      <c r="BH70" s="143">
        <v>0</v>
      </c>
      <c r="BI70" s="143">
        <v>0</v>
      </c>
      <c r="BJ70" s="143">
        <v>0</v>
      </c>
      <c r="BK70" s="143">
        <v>0</v>
      </c>
      <c r="BL70" s="42">
        <v>5879.8600126879901</v>
      </c>
      <c r="BM70" s="42">
        <v>5962.4456499999997</v>
      </c>
      <c r="BN70" s="42">
        <v>5327.5776900000001</v>
      </c>
      <c r="BO70" s="42">
        <v>6061</v>
      </c>
      <c r="BP70" s="42">
        <v>6003.21245</v>
      </c>
    </row>
    <row r="71" spans="1:68" s="23" customFormat="1" ht="15" customHeight="1" x14ac:dyDescent="0.2">
      <c r="A71" s="8" t="s">
        <v>19</v>
      </c>
      <c r="B71" s="8" t="s">
        <v>19</v>
      </c>
      <c r="C71" s="141">
        <v>3302.0644499999999</v>
      </c>
      <c r="D71" s="141">
        <v>3275.3032000000003</v>
      </c>
      <c r="E71" s="141">
        <v>3476.4303300000001</v>
      </c>
      <c r="F71" s="141">
        <v>3876.5902000000001</v>
      </c>
      <c r="G71" s="141">
        <v>3519.35725</v>
      </c>
      <c r="H71" s="141">
        <v>3645.5229000000004</v>
      </c>
      <c r="I71" s="141">
        <v>3732.4180000000006</v>
      </c>
      <c r="J71" s="141">
        <v>3839.87401</v>
      </c>
      <c r="K71" s="141">
        <v>4124.1957000000002</v>
      </c>
      <c r="L71" s="141">
        <v>4196.3770199999999</v>
      </c>
      <c r="M71" s="141">
        <v>4149.3891999999996</v>
      </c>
      <c r="N71" s="141">
        <v>4687.1858499999998</v>
      </c>
      <c r="O71" s="141">
        <v>4595.0331999999999</v>
      </c>
      <c r="P71" s="141">
        <v>4446.7500099999997</v>
      </c>
      <c r="Q71" s="141">
        <v>4664.5145000000002</v>
      </c>
      <c r="R71" s="141">
        <v>4812.2924999999996</v>
      </c>
      <c r="S71" s="141">
        <v>5628.8454000000002</v>
      </c>
      <c r="T71" s="141">
        <v>5483.5526099999997</v>
      </c>
      <c r="U71" s="141">
        <v>5191.1957999999995</v>
      </c>
      <c r="V71" s="141">
        <v>5466.4973</v>
      </c>
      <c r="W71" s="141">
        <v>5836.5208200000006</v>
      </c>
      <c r="X71" s="141">
        <v>5817.1685199999993</v>
      </c>
      <c r="Y71" s="141">
        <v>5715.0528199999999</v>
      </c>
      <c r="Z71" s="141">
        <v>6809.1530000000002</v>
      </c>
      <c r="AA71" s="141">
        <v>6509.5643300000002</v>
      </c>
      <c r="AB71" s="141">
        <v>6084.5892199999998</v>
      </c>
      <c r="AC71" s="141">
        <v>6023.6175800000001</v>
      </c>
      <c r="AD71" s="141">
        <v>6325.4721</v>
      </c>
      <c r="AE71" s="141">
        <v>6113.2534999999998</v>
      </c>
      <c r="AF71" s="141">
        <v>5735.5429999999997</v>
      </c>
      <c r="AG71" s="141">
        <v>5705.0807299999997</v>
      </c>
      <c r="AH71" s="141">
        <v>6013.6770100000003</v>
      </c>
      <c r="AI71" s="141">
        <v>5506.9802799999998</v>
      </c>
      <c r="AJ71" s="141">
        <v>4971.59159</v>
      </c>
      <c r="AK71" s="141">
        <v>5238.491</v>
      </c>
      <c r="AL71" s="141">
        <v>5766.91</v>
      </c>
      <c r="AM71" s="141">
        <v>5066.7370000000001</v>
      </c>
      <c r="AN71" s="141">
        <v>5166.5195000000003</v>
      </c>
      <c r="AO71" s="141">
        <v>4911.027</v>
      </c>
      <c r="AP71" s="141">
        <v>5331.7704999999996</v>
      </c>
      <c r="AQ71" s="141">
        <v>4153.5290000000005</v>
      </c>
      <c r="AR71" s="141">
        <v>210.64</v>
      </c>
      <c r="AS71" s="141">
        <v>759.81500000000005</v>
      </c>
      <c r="AT71" s="141">
        <v>1994.0035</v>
      </c>
      <c r="AU71" s="141">
        <v>1974.2599499999999</v>
      </c>
      <c r="AV71" s="141">
        <v>1884.4494999999999</v>
      </c>
      <c r="AW71" s="141">
        <v>2781.866</v>
      </c>
      <c r="AX71" s="141">
        <v>3722.1239999999998</v>
      </c>
      <c r="AY71" s="124">
        <v>3322.5014999999999</v>
      </c>
      <c r="AZ71" s="42">
        <v>3807.3279600000001</v>
      </c>
      <c r="BA71" s="42">
        <v>3764.09647</v>
      </c>
      <c r="BB71" s="42">
        <v>3961.0354699999998</v>
      </c>
      <c r="BC71" s="42">
        <v>3329.8114999999998</v>
      </c>
      <c r="BD71" s="42">
        <v>3906.364</v>
      </c>
      <c r="BE71" s="42">
        <v>4194.0008900000003</v>
      </c>
      <c r="BF71" s="42">
        <v>4400.0666700000002</v>
      </c>
      <c r="BG71" s="42">
        <v>4156.5006000000003</v>
      </c>
      <c r="BH71" s="42">
        <v>4171.2852899999998</v>
      </c>
      <c r="BI71" s="42">
        <v>4177.3879999999999</v>
      </c>
      <c r="BJ71" s="42">
        <v>4694.0159999999996</v>
      </c>
      <c r="BK71" s="42">
        <v>4592.9422000000004</v>
      </c>
      <c r="BL71" s="42">
        <v>5128.2057000000004</v>
      </c>
      <c r="BM71" s="42">
        <v>4462.0602099999996</v>
      </c>
      <c r="BN71" s="42">
        <v>5414.1813000000002</v>
      </c>
      <c r="BO71" s="42">
        <v>5331</v>
      </c>
      <c r="BP71" s="42">
        <v>6201.5258999999996</v>
      </c>
    </row>
    <row r="72" spans="1:68" s="23" customFormat="1" ht="15" customHeight="1" x14ac:dyDescent="0.2">
      <c r="A72" s="8" t="s">
        <v>20</v>
      </c>
      <c r="B72" s="8" t="s">
        <v>20</v>
      </c>
      <c r="C72" s="141" t="s">
        <v>14</v>
      </c>
      <c r="D72" s="141" t="s">
        <v>14</v>
      </c>
      <c r="E72" s="141" t="s">
        <v>14</v>
      </c>
      <c r="F72" s="141" t="s">
        <v>14</v>
      </c>
      <c r="G72" s="141" t="s">
        <v>14</v>
      </c>
      <c r="H72" s="141">
        <v>1440.5792300000001</v>
      </c>
      <c r="I72" s="141">
        <v>1549.6980100000001</v>
      </c>
      <c r="J72" s="141">
        <v>1757.2170000000001</v>
      </c>
      <c r="K72" s="141">
        <v>1515.2239999999999</v>
      </c>
      <c r="L72" s="141">
        <v>1713.1019799999999</v>
      </c>
      <c r="M72" s="141">
        <v>1763.6569999999999</v>
      </c>
      <c r="N72" s="141">
        <v>2150.9079999999999</v>
      </c>
      <c r="O72" s="141">
        <v>1905.789</v>
      </c>
      <c r="P72" s="141">
        <v>2089.7372</v>
      </c>
      <c r="Q72" s="141">
        <v>2092.8274999999999</v>
      </c>
      <c r="R72" s="141">
        <v>2439.2260000000001</v>
      </c>
      <c r="S72" s="141">
        <v>2335.098</v>
      </c>
      <c r="T72" s="141">
        <v>2564.5729999999999</v>
      </c>
      <c r="U72" s="141">
        <v>2375.7375899999997</v>
      </c>
      <c r="V72" s="141">
        <v>3004.4679999999998</v>
      </c>
      <c r="W72" s="141">
        <v>3140.1439999999998</v>
      </c>
      <c r="X72" s="141">
        <v>3206.5830000000001</v>
      </c>
      <c r="Y72" s="141">
        <v>3142.348</v>
      </c>
      <c r="Z72" s="141">
        <v>3711.1190000000001</v>
      </c>
      <c r="AA72" s="141">
        <v>3478.0729999999999</v>
      </c>
      <c r="AB72" s="141">
        <v>3550.8779599999998</v>
      </c>
      <c r="AC72" s="141">
        <v>3547.6640000000002</v>
      </c>
      <c r="AD72" s="141">
        <v>4014.7839899999999</v>
      </c>
      <c r="AE72" s="141">
        <v>3799.21306</v>
      </c>
      <c r="AF72" s="141">
        <v>3849.904</v>
      </c>
      <c r="AG72" s="141">
        <v>3578.8300399999998</v>
      </c>
      <c r="AH72" s="141">
        <v>3933.6529999999998</v>
      </c>
      <c r="AI72" s="141">
        <v>3553.127</v>
      </c>
      <c r="AJ72" s="141">
        <v>3846.1794300000001</v>
      </c>
      <c r="AK72" s="141">
        <v>3804.5208899999998</v>
      </c>
      <c r="AL72" s="141">
        <v>4211.7009500000004</v>
      </c>
      <c r="AM72" s="141">
        <v>3709.8359999999998</v>
      </c>
      <c r="AN72" s="141">
        <v>4084.8620000000001</v>
      </c>
      <c r="AO72" s="141">
        <v>4018.8310499999998</v>
      </c>
      <c r="AP72" s="141">
        <v>4632.1632099999997</v>
      </c>
      <c r="AQ72" s="141">
        <v>3472.6250100000002</v>
      </c>
      <c r="AR72" s="141">
        <v>269.94690000000003</v>
      </c>
      <c r="AS72" s="141">
        <v>1744.7244499999999</v>
      </c>
      <c r="AT72" s="141">
        <v>2980.0900099999999</v>
      </c>
      <c r="AU72" s="141">
        <v>1616.5929799999999</v>
      </c>
      <c r="AV72" s="141">
        <v>2140.12102</v>
      </c>
      <c r="AW72" s="141">
        <v>3348.3159999999998</v>
      </c>
      <c r="AX72" s="141">
        <v>4481.6611000000003</v>
      </c>
      <c r="AY72" s="124">
        <v>3461.3254200000001</v>
      </c>
      <c r="AZ72" s="42">
        <v>4403.5181700000003</v>
      </c>
      <c r="BA72" s="42">
        <v>4174.6341899999998</v>
      </c>
      <c r="BB72" s="42">
        <v>4545.4717899999996</v>
      </c>
      <c r="BC72" s="42">
        <v>3718.0475000000001</v>
      </c>
      <c r="BD72" s="42">
        <v>4547.0946199999998</v>
      </c>
      <c r="BE72" s="42">
        <v>4248.7109899999996</v>
      </c>
      <c r="BF72" s="42">
        <v>5167.6490000000003</v>
      </c>
      <c r="BG72" s="42">
        <v>4509.2900200000004</v>
      </c>
      <c r="BH72" s="42">
        <v>4861.0325400000002</v>
      </c>
      <c r="BI72" s="42">
        <v>4783.4050299999999</v>
      </c>
      <c r="BJ72" s="42">
        <v>6141.2641000000003</v>
      </c>
      <c r="BK72" s="42">
        <v>5331.0877099999998</v>
      </c>
      <c r="BL72" s="42">
        <v>5959.0555999999997</v>
      </c>
      <c r="BM72" s="42">
        <v>5529.67022</v>
      </c>
      <c r="BN72" s="42">
        <v>6243.7781999999997</v>
      </c>
      <c r="BO72" s="42">
        <v>5869</v>
      </c>
      <c r="BP72" s="42">
        <v>6366.8922000000002</v>
      </c>
    </row>
    <row r="73" spans="1:68" s="23" customFormat="1" ht="15" customHeight="1" x14ac:dyDescent="0.2">
      <c r="A73" s="8" t="s">
        <v>22</v>
      </c>
      <c r="B73" s="8" t="s">
        <v>22</v>
      </c>
      <c r="C73" s="141">
        <v>2973.1210000000001</v>
      </c>
      <c r="D73" s="141">
        <v>2990.67335</v>
      </c>
      <c r="E73" s="141">
        <v>3127.3097499999999</v>
      </c>
      <c r="F73" s="141">
        <v>3647.85025</v>
      </c>
      <c r="G73" s="141">
        <v>3346.0304999999998</v>
      </c>
      <c r="H73" s="141">
        <v>3790.3712400000004</v>
      </c>
      <c r="I73" s="141">
        <v>3740.1763999999998</v>
      </c>
      <c r="J73" s="141">
        <v>4411.738150000001</v>
      </c>
      <c r="K73" s="141">
        <v>3718.1275000000001</v>
      </c>
      <c r="L73" s="141">
        <v>3926.6792999999998</v>
      </c>
      <c r="M73" s="141">
        <v>3813.4515000000001</v>
      </c>
      <c r="N73" s="141">
        <v>4423.2982499999998</v>
      </c>
      <c r="O73" s="141">
        <v>4011.1619999999998</v>
      </c>
      <c r="P73" s="141">
        <v>4215.2935499999994</v>
      </c>
      <c r="Q73" s="141">
        <v>4203.3365000000003</v>
      </c>
      <c r="R73" s="141">
        <v>4866.0905000000002</v>
      </c>
      <c r="S73" s="141">
        <v>4468.4754999999996</v>
      </c>
      <c r="T73" s="141">
        <v>4505.0034999999998</v>
      </c>
      <c r="U73" s="141">
        <v>4365.4695000000002</v>
      </c>
      <c r="V73" s="141">
        <v>5122.0832399999999</v>
      </c>
      <c r="W73" s="141">
        <v>4413.8519999999999</v>
      </c>
      <c r="X73" s="141">
        <v>5021.8665000000001</v>
      </c>
      <c r="Y73" s="141">
        <v>5518.5430999999999</v>
      </c>
      <c r="Z73" s="141">
        <v>6670.7280000000001</v>
      </c>
      <c r="AA73" s="141">
        <v>6145.6854999999996</v>
      </c>
      <c r="AB73" s="141">
        <v>6512.6369800000002</v>
      </c>
      <c r="AC73" s="141">
        <v>6183.5202499999996</v>
      </c>
      <c r="AD73" s="141">
        <v>8182.2806</v>
      </c>
      <c r="AE73" s="141">
        <v>6979.3715999999995</v>
      </c>
      <c r="AF73" s="141">
        <v>7089.4880300000004</v>
      </c>
      <c r="AG73" s="141">
        <v>6681.3492500000002</v>
      </c>
      <c r="AH73" s="141">
        <v>8884.0334600000006</v>
      </c>
      <c r="AI73" s="141">
        <v>7653.7974999999997</v>
      </c>
      <c r="AJ73" s="141">
        <v>7298.6178</v>
      </c>
      <c r="AK73" s="141">
        <v>7829.8149999999996</v>
      </c>
      <c r="AL73" s="141">
        <v>9546.3477000000003</v>
      </c>
      <c r="AM73" s="141">
        <v>8224.3894999999993</v>
      </c>
      <c r="AN73" s="141">
        <v>8247.9079999999994</v>
      </c>
      <c r="AO73" s="141">
        <v>7761.4960000000001</v>
      </c>
      <c r="AP73" s="141">
        <v>9825.7224999999999</v>
      </c>
      <c r="AQ73" s="141">
        <v>7007.0535</v>
      </c>
      <c r="AR73" s="141">
        <v>332.96899999999999</v>
      </c>
      <c r="AS73" s="141">
        <v>2474.2710000000002</v>
      </c>
      <c r="AT73" s="141">
        <v>6325.2280000000001</v>
      </c>
      <c r="AU73" s="141">
        <v>3117.6327500000002</v>
      </c>
      <c r="AV73" s="141">
        <v>3857.576</v>
      </c>
      <c r="AW73" s="141">
        <v>5640.3119999999999</v>
      </c>
      <c r="AX73" s="141">
        <v>9133.2119999999995</v>
      </c>
      <c r="AY73" s="124">
        <v>7206.9321</v>
      </c>
      <c r="AZ73" s="42">
        <v>8359.7576000000008</v>
      </c>
      <c r="BA73" s="42">
        <v>8859.7026900000001</v>
      </c>
      <c r="BB73" s="42">
        <v>10401.024670000001</v>
      </c>
      <c r="BC73" s="42">
        <v>8709.4614700000002</v>
      </c>
      <c r="BD73" s="42">
        <v>10309.746069999999</v>
      </c>
      <c r="BE73" s="42">
        <v>10108.051520000001</v>
      </c>
      <c r="BF73" s="42">
        <v>11949.348</v>
      </c>
      <c r="BG73" s="42">
        <v>10674.477999999999</v>
      </c>
      <c r="BH73" s="42">
        <v>10956.591200000001</v>
      </c>
      <c r="BI73" s="42">
        <v>10746.7446</v>
      </c>
      <c r="BJ73" s="42">
        <v>13426.371599999999</v>
      </c>
      <c r="BK73" s="42">
        <v>11045.7708</v>
      </c>
      <c r="BL73" s="42">
        <v>12115.6276</v>
      </c>
      <c r="BM73" s="42">
        <v>11483.499099999999</v>
      </c>
      <c r="BN73" s="42">
        <v>13583.297920000001</v>
      </c>
      <c r="BO73" s="42">
        <v>12142</v>
      </c>
      <c r="BP73" s="42">
        <v>13325.803400000001</v>
      </c>
    </row>
    <row r="74" spans="1:68" s="23" customFormat="1" ht="15" customHeight="1" x14ac:dyDescent="0.2">
      <c r="A74" s="8" t="s">
        <v>23</v>
      </c>
      <c r="B74" s="8" t="s">
        <v>23</v>
      </c>
      <c r="C74" s="141" t="s">
        <v>14</v>
      </c>
      <c r="D74" s="141">
        <v>380.86399999999998</v>
      </c>
      <c r="E74" s="141">
        <v>801.39350000000002</v>
      </c>
      <c r="F74" s="141">
        <v>926.23699999999997</v>
      </c>
      <c r="G74" s="141">
        <v>826.54300000000001</v>
      </c>
      <c r="H74" s="141">
        <v>814.59411</v>
      </c>
      <c r="I74" s="141">
        <v>958.28</v>
      </c>
      <c r="J74" s="141">
        <v>1053.0902000000001</v>
      </c>
      <c r="K74" s="141">
        <v>1083.3804499999999</v>
      </c>
      <c r="L74" s="141">
        <v>1052.0260000000001</v>
      </c>
      <c r="M74" s="141">
        <v>1126.3133500000001</v>
      </c>
      <c r="N74" s="141">
        <v>1340.24503</v>
      </c>
      <c r="O74" s="141">
        <v>1462.89501</v>
      </c>
      <c r="P74" s="141">
        <v>1388.7885000000001</v>
      </c>
      <c r="Q74" s="141">
        <v>1432.33465</v>
      </c>
      <c r="R74" s="141">
        <v>1646.1344999999999</v>
      </c>
      <c r="S74" s="141">
        <v>1659.5074999999999</v>
      </c>
      <c r="T74" s="141">
        <v>1662.634</v>
      </c>
      <c r="U74" s="141">
        <v>1748.6579999999999</v>
      </c>
      <c r="V74" s="141">
        <v>2232.8254999999999</v>
      </c>
      <c r="W74" s="141">
        <v>2027.136</v>
      </c>
      <c r="X74" s="141">
        <v>1896.7315000000001</v>
      </c>
      <c r="Y74" s="141">
        <v>2084.0259999999998</v>
      </c>
      <c r="Z74" s="141">
        <v>2568.4839999999999</v>
      </c>
      <c r="AA74" s="141">
        <v>2343.6084999999998</v>
      </c>
      <c r="AB74" s="141">
        <v>2109.31628</v>
      </c>
      <c r="AC74" s="141">
        <v>2187.9879999999998</v>
      </c>
      <c r="AD74" s="141">
        <v>2426.43532</v>
      </c>
      <c r="AE74" s="141">
        <v>2278.0715</v>
      </c>
      <c r="AF74" s="141">
        <v>2293.8902499999999</v>
      </c>
      <c r="AG74" s="141">
        <v>2351.5877399999999</v>
      </c>
      <c r="AH74" s="141">
        <v>2636.4054000000001</v>
      </c>
      <c r="AI74" s="141">
        <v>2512.9250999999999</v>
      </c>
      <c r="AJ74" s="141">
        <v>2512.9434000000001</v>
      </c>
      <c r="AK74" s="141">
        <v>2630.8166500000002</v>
      </c>
      <c r="AL74" s="141">
        <v>2825.9506799999999</v>
      </c>
      <c r="AM74" s="141">
        <v>2444.6430999999998</v>
      </c>
      <c r="AN74" s="141">
        <v>2364.8953499999998</v>
      </c>
      <c r="AO74" s="141">
        <v>2595.6495799999998</v>
      </c>
      <c r="AP74" s="141">
        <v>2842.6814300000001</v>
      </c>
      <c r="AQ74" s="141">
        <v>2290.1695500000001</v>
      </c>
      <c r="AR74" s="141">
        <v>331.06319999999999</v>
      </c>
      <c r="AS74" s="141">
        <v>901.14305000000002</v>
      </c>
      <c r="AT74" s="141">
        <v>1810.5858000000001</v>
      </c>
      <c r="AU74" s="141">
        <v>1145.8164999999999</v>
      </c>
      <c r="AV74" s="141">
        <v>1254.7266999999999</v>
      </c>
      <c r="AW74" s="141">
        <v>1806.83095</v>
      </c>
      <c r="AX74" s="141">
        <v>2331.94</v>
      </c>
      <c r="AY74" s="124">
        <v>2074.6332000000002</v>
      </c>
      <c r="AZ74" s="42">
        <v>2432.0600599999998</v>
      </c>
      <c r="BA74" s="42">
        <v>2466.5741600000001</v>
      </c>
      <c r="BB74" s="42">
        <v>2584.9996000000001</v>
      </c>
      <c r="BC74" s="42">
        <v>2708.7363</v>
      </c>
      <c r="BD74" s="42">
        <v>3048.2675399999998</v>
      </c>
      <c r="BE74" s="42">
        <v>3218.5271200000002</v>
      </c>
      <c r="BF74" s="42">
        <v>3446.78512</v>
      </c>
      <c r="BG74" s="42">
        <v>3853.9518800000001</v>
      </c>
      <c r="BH74" s="42">
        <v>3777.7111300000001</v>
      </c>
      <c r="BI74" s="42">
        <v>3763.5428499999998</v>
      </c>
      <c r="BJ74" s="42">
        <v>4246.3260700000001</v>
      </c>
      <c r="BK74" s="42">
        <v>4273.0945300000003</v>
      </c>
      <c r="BL74" s="42">
        <v>4203.2436199999993</v>
      </c>
      <c r="BM74" s="42">
        <v>4407.1825100000005</v>
      </c>
      <c r="BN74" s="42">
        <v>4680.54252</v>
      </c>
      <c r="BO74" s="42">
        <v>4935</v>
      </c>
      <c r="BP74" s="42">
        <v>4714.4299300000002</v>
      </c>
    </row>
    <row r="75" spans="1:68" s="23" customFormat="1" ht="15" customHeight="1" x14ac:dyDescent="0.2">
      <c r="A75" s="8" t="s">
        <v>609</v>
      </c>
      <c r="B75" s="8" t="s">
        <v>609</v>
      </c>
      <c r="C75" s="141">
        <v>1411.51079</v>
      </c>
      <c r="D75" s="141">
        <v>1544.11798</v>
      </c>
      <c r="E75" s="141">
        <v>1604.74963</v>
      </c>
      <c r="F75" s="141">
        <v>1828.2186000000002</v>
      </c>
      <c r="G75" s="141">
        <v>1401.0460600000001</v>
      </c>
      <c r="H75" s="141">
        <v>1501.9996799999999</v>
      </c>
      <c r="I75" s="141">
        <v>1799.0676600000002</v>
      </c>
      <c r="J75" s="141">
        <v>2114.6221399999999</v>
      </c>
      <c r="K75" s="141">
        <v>1718.1262799999997</v>
      </c>
      <c r="L75" s="141">
        <v>1798.9054599999999</v>
      </c>
      <c r="M75" s="141">
        <v>2001.0977700000001</v>
      </c>
      <c r="N75" s="141">
        <v>2368.8028599999998</v>
      </c>
      <c r="O75" s="141">
        <v>1918.94958</v>
      </c>
      <c r="P75" s="141">
        <v>1942.7590600000001</v>
      </c>
      <c r="Q75" s="141">
        <v>2221.3639699999999</v>
      </c>
      <c r="R75" s="141">
        <v>3305.7354399999999</v>
      </c>
      <c r="S75" s="141">
        <v>2712.2896599999995</v>
      </c>
      <c r="T75" s="141">
        <v>3120.3391000000001</v>
      </c>
      <c r="U75" s="141">
        <v>3241.6166599999997</v>
      </c>
      <c r="V75" s="141">
        <v>4064.7931199999994</v>
      </c>
      <c r="W75" s="141">
        <v>3162.4367099999999</v>
      </c>
      <c r="X75" s="141">
        <v>3397.2417700000001</v>
      </c>
      <c r="Y75" s="141">
        <v>3400.9199100000001</v>
      </c>
      <c r="Z75" s="141">
        <v>4638.1987899999995</v>
      </c>
      <c r="AA75" s="141">
        <v>3669.6338599999999</v>
      </c>
      <c r="AB75" s="141">
        <v>4159.7274500000003</v>
      </c>
      <c r="AC75" s="141">
        <v>4029.8413899999996</v>
      </c>
      <c r="AD75" s="141">
        <v>4978.1566500000008</v>
      </c>
      <c r="AE75" s="141">
        <v>4102.4470099999999</v>
      </c>
      <c r="AF75" s="141">
        <v>5019.8404900000005</v>
      </c>
      <c r="AG75" s="141">
        <v>4819.7282500000001</v>
      </c>
      <c r="AH75" s="141">
        <v>5854.97811</v>
      </c>
      <c r="AI75" s="141">
        <v>4801.5645299999996</v>
      </c>
      <c r="AJ75" s="141">
        <v>4577.1552099999999</v>
      </c>
      <c r="AK75" s="141">
        <v>4831.65906</v>
      </c>
      <c r="AL75" s="141">
        <v>6356.5370600000006</v>
      </c>
      <c r="AM75" s="141">
        <v>4988.6160199999995</v>
      </c>
      <c r="AN75" s="141">
        <v>5120.4519499999997</v>
      </c>
      <c r="AO75" s="141">
        <v>5325.8369700000003</v>
      </c>
      <c r="AP75" s="141">
        <v>6830.1319400000002</v>
      </c>
      <c r="AQ75" s="141">
        <v>4793</v>
      </c>
      <c r="AR75" s="141">
        <v>708.04314999999997</v>
      </c>
      <c r="AS75" s="141">
        <v>2541.2389800000001</v>
      </c>
      <c r="AT75" s="141">
        <v>5630.74118</v>
      </c>
      <c r="AU75" s="141">
        <v>2710.0769499999997</v>
      </c>
      <c r="AV75" s="141">
        <v>3567.3743199999999</v>
      </c>
      <c r="AW75" s="141">
        <v>5164.54475</v>
      </c>
      <c r="AX75" s="141">
        <v>7328.0469300000004</v>
      </c>
      <c r="AY75" s="124">
        <v>5845.1828999999998</v>
      </c>
      <c r="AZ75" s="42">
        <v>7113.8618700000006</v>
      </c>
      <c r="BA75" s="42">
        <v>7002.3369700000003</v>
      </c>
      <c r="BB75" s="42">
        <v>8306.2577999999994</v>
      </c>
      <c r="BC75" s="42">
        <v>6689.4289800000006</v>
      </c>
      <c r="BD75" s="42">
        <v>7990.08997</v>
      </c>
      <c r="BE75" s="42">
        <v>7968.0726999999997</v>
      </c>
      <c r="BF75" s="42">
        <v>9662.3359500000006</v>
      </c>
      <c r="BG75" s="42">
        <v>8603.9994699999988</v>
      </c>
      <c r="BH75" s="42">
        <v>8767.7214899999999</v>
      </c>
      <c r="BI75" s="42">
        <v>8727.4183499999999</v>
      </c>
      <c r="BJ75" s="42">
        <v>10714.436900000001</v>
      </c>
      <c r="BK75" s="42">
        <v>9630.1301100000001</v>
      </c>
      <c r="BL75" s="42">
        <v>10343.74106</v>
      </c>
      <c r="BM75" s="42">
        <v>9696.5295800000004</v>
      </c>
      <c r="BN75" s="42">
        <v>11879.506709999998</v>
      </c>
      <c r="BO75" s="42">
        <v>10471</v>
      </c>
      <c r="BP75" s="42">
        <v>11624.54276</v>
      </c>
    </row>
    <row r="76" spans="1:68" s="23" customFormat="1" ht="15" customHeight="1" x14ac:dyDescent="0.2">
      <c r="A76" s="8" t="s">
        <v>24</v>
      </c>
      <c r="B76" s="8" t="s">
        <v>24</v>
      </c>
      <c r="C76" s="141" t="s">
        <v>14</v>
      </c>
      <c r="D76" s="141" t="s">
        <v>14</v>
      </c>
      <c r="E76" s="141" t="s">
        <v>14</v>
      </c>
      <c r="F76" s="141" t="s">
        <v>14</v>
      </c>
      <c r="G76" s="141" t="s">
        <v>14</v>
      </c>
      <c r="H76" s="141" t="s">
        <v>14</v>
      </c>
      <c r="I76" s="141" t="s">
        <v>14</v>
      </c>
      <c r="J76" s="141" t="s">
        <v>14</v>
      </c>
      <c r="K76" s="141" t="s">
        <v>14</v>
      </c>
      <c r="L76" s="141" t="s">
        <v>14</v>
      </c>
      <c r="M76" s="141" t="s">
        <v>14</v>
      </c>
      <c r="N76" s="141" t="s">
        <v>14</v>
      </c>
      <c r="O76" s="141" t="s">
        <v>14</v>
      </c>
      <c r="P76" s="141" t="s">
        <v>14</v>
      </c>
      <c r="Q76" s="141" t="s">
        <v>14</v>
      </c>
      <c r="R76" s="141" t="s">
        <v>14</v>
      </c>
      <c r="S76" s="141" t="s">
        <v>14</v>
      </c>
      <c r="T76" s="141" t="s">
        <v>14</v>
      </c>
      <c r="U76" s="141">
        <v>162.56800000000001</v>
      </c>
      <c r="V76" s="141">
        <v>667.20100000000002</v>
      </c>
      <c r="W76" s="141">
        <v>566.29049999999995</v>
      </c>
      <c r="X76" s="141">
        <v>588.49990000000003</v>
      </c>
      <c r="Y76" s="141">
        <v>675.86199999999997</v>
      </c>
      <c r="Z76" s="141">
        <v>885.846</v>
      </c>
      <c r="AA76" s="141">
        <v>685.44800999999995</v>
      </c>
      <c r="AB76" s="141">
        <v>705.67909999999995</v>
      </c>
      <c r="AC76" s="141">
        <v>694.93700000000001</v>
      </c>
      <c r="AD76" s="141">
        <v>863.8895</v>
      </c>
      <c r="AE76" s="141">
        <v>844.06399999999996</v>
      </c>
      <c r="AF76" s="141">
        <v>840.1490500000001</v>
      </c>
      <c r="AG76" s="141">
        <v>798.57399999999996</v>
      </c>
      <c r="AH76" s="141">
        <v>1004.88816</v>
      </c>
      <c r="AI76" s="141">
        <v>847.79250000000002</v>
      </c>
      <c r="AJ76" s="141">
        <v>818.12099999999998</v>
      </c>
      <c r="AK76" s="141">
        <v>855.18600000000004</v>
      </c>
      <c r="AL76" s="141">
        <v>1052.3530000000001</v>
      </c>
      <c r="AM76" s="141">
        <v>896.14359999999999</v>
      </c>
      <c r="AN76" s="141">
        <v>901.59558000000004</v>
      </c>
      <c r="AO76" s="141">
        <v>870.9325</v>
      </c>
      <c r="AP76" s="141">
        <v>1059.7840000000001</v>
      </c>
      <c r="AQ76" s="141">
        <v>759.32799999999997</v>
      </c>
      <c r="AR76" s="141">
        <v>132.41999999999999</v>
      </c>
      <c r="AS76" s="141">
        <v>372.77600000000001</v>
      </c>
      <c r="AT76" s="141">
        <v>699.29049999999995</v>
      </c>
      <c r="AU76" s="141">
        <v>254.70400000000001</v>
      </c>
      <c r="AV76" s="141">
        <v>452.18799999999999</v>
      </c>
      <c r="AW76" s="141">
        <v>614.68299999999999</v>
      </c>
      <c r="AX76" s="141">
        <v>888.19200000000001</v>
      </c>
      <c r="AY76" s="124">
        <v>640.67399999999998</v>
      </c>
      <c r="AZ76" s="42">
        <v>824.31</v>
      </c>
      <c r="BA76" s="42">
        <v>843.83</v>
      </c>
      <c r="BB76" s="42">
        <v>1061.3045500000001</v>
      </c>
      <c r="BC76" s="42">
        <v>858.03308000000004</v>
      </c>
      <c r="BD76" s="42">
        <v>1025.4760000000001</v>
      </c>
      <c r="BE76" s="42">
        <v>1036.4259999999999</v>
      </c>
      <c r="BF76" s="42">
        <v>1314.1970100000001</v>
      </c>
      <c r="BG76" s="42">
        <v>1015.54801</v>
      </c>
      <c r="BH76" s="42">
        <v>1102.3899899999999</v>
      </c>
      <c r="BI76" s="42">
        <v>804.09400000000005</v>
      </c>
      <c r="BJ76" s="143">
        <v>0</v>
      </c>
      <c r="BK76" s="143">
        <v>0</v>
      </c>
      <c r="BL76" s="143">
        <v>0</v>
      </c>
      <c r="BM76" s="143">
        <v>0</v>
      </c>
      <c r="BN76" s="143">
        <v>0</v>
      </c>
      <c r="BO76" s="143">
        <v>0</v>
      </c>
      <c r="BP76" s="143">
        <v>0</v>
      </c>
    </row>
    <row r="77" spans="1:68" s="23" customFormat="1" ht="15" customHeight="1" x14ac:dyDescent="0.2">
      <c r="A77" s="8" t="s">
        <v>25</v>
      </c>
      <c r="B77" s="8" t="s">
        <v>25</v>
      </c>
      <c r="C77" s="141" t="s">
        <v>14</v>
      </c>
      <c r="D77" s="141" t="s">
        <v>14</v>
      </c>
      <c r="E77" s="141" t="s">
        <v>14</v>
      </c>
      <c r="F77" s="141" t="s">
        <v>14</v>
      </c>
      <c r="G77" s="141" t="s">
        <v>14</v>
      </c>
      <c r="H77" s="141" t="s">
        <v>14</v>
      </c>
      <c r="I77" s="141" t="s">
        <v>14</v>
      </c>
      <c r="J77" s="141" t="s">
        <v>14</v>
      </c>
      <c r="K77" s="141" t="s">
        <v>14</v>
      </c>
      <c r="L77" s="141" t="s">
        <v>14</v>
      </c>
      <c r="M77" s="141" t="s">
        <v>14</v>
      </c>
      <c r="N77" s="141" t="s">
        <v>14</v>
      </c>
      <c r="O77" s="141" t="s">
        <v>14</v>
      </c>
      <c r="P77" s="141" t="s">
        <v>14</v>
      </c>
      <c r="Q77" s="141" t="s">
        <v>14</v>
      </c>
      <c r="R77" s="141">
        <v>52.023509999999995</v>
      </c>
      <c r="S77" s="141">
        <v>16.809999999999999</v>
      </c>
      <c r="T77" s="141">
        <v>12.138999999999999</v>
      </c>
      <c r="U77" s="141">
        <v>12.4825</v>
      </c>
      <c r="V77" s="141">
        <v>42.277000000000001</v>
      </c>
      <c r="W77" s="141">
        <v>8.7309999999999999</v>
      </c>
      <c r="X77" s="141" t="s">
        <v>14</v>
      </c>
      <c r="Y77" s="141" t="s">
        <v>14</v>
      </c>
      <c r="Z77" s="141" t="s">
        <v>14</v>
      </c>
      <c r="AA77" s="141" t="s">
        <v>14</v>
      </c>
      <c r="AB77" s="141" t="s">
        <v>14</v>
      </c>
      <c r="AC77" s="141" t="s">
        <v>14</v>
      </c>
      <c r="AD77" s="141" t="s">
        <v>14</v>
      </c>
      <c r="AE77" s="141" t="s">
        <v>14</v>
      </c>
      <c r="AF77" s="141" t="s">
        <v>14</v>
      </c>
      <c r="AG77" s="141" t="s">
        <v>14</v>
      </c>
      <c r="AH77" s="141" t="s">
        <v>14</v>
      </c>
      <c r="AI77" s="141" t="s">
        <v>14</v>
      </c>
      <c r="AJ77" s="141" t="s">
        <v>14</v>
      </c>
      <c r="AK77" s="141" t="s">
        <v>14</v>
      </c>
      <c r="AL77" s="141" t="s">
        <v>14</v>
      </c>
      <c r="AM77" s="143">
        <v>0</v>
      </c>
      <c r="AN77" s="143">
        <v>0</v>
      </c>
      <c r="AO77" s="143">
        <v>0</v>
      </c>
      <c r="AP77" s="143">
        <v>0</v>
      </c>
      <c r="AQ77" s="143">
        <v>0</v>
      </c>
      <c r="AR77" s="143">
        <v>0</v>
      </c>
      <c r="AS77" s="143">
        <v>0</v>
      </c>
      <c r="AT77" s="143">
        <v>0</v>
      </c>
      <c r="AU77" s="143">
        <v>0</v>
      </c>
      <c r="AV77" s="143">
        <v>0</v>
      </c>
      <c r="AW77" s="143">
        <v>0</v>
      </c>
      <c r="AX77" s="143">
        <v>0</v>
      </c>
      <c r="AY77" s="125">
        <v>1531.7623900000001</v>
      </c>
      <c r="AZ77" s="42">
        <v>1811.2239999999999</v>
      </c>
      <c r="BA77" s="42">
        <v>1764.395</v>
      </c>
      <c r="BB77" s="42">
        <v>1933.8109999999999</v>
      </c>
      <c r="BC77" s="42">
        <v>1788.7171000000001</v>
      </c>
      <c r="BD77" s="42">
        <v>2386.6559999999999</v>
      </c>
      <c r="BE77" s="42">
        <v>2392.6867999999999</v>
      </c>
      <c r="BF77" s="42">
        <v>2617.6530200000002</v>
      </c>
      <c r="BG77" s="42">
        <v>2556.2739999999999</v>
      </c>
      <c r="BH77" s="42">
        <v>2669.02261</v>
      </c>
      <c r="BI77" s="42">
        <v>2607.683</v>
      </c>
      <c r="BJ77" s="42">
        <v>3097.6374999999998</v>
      </c>
      <c r="BK77" s="42">
        <v>3261.6729999999998</v>
      </c>
      <c r="BL77" s="42">
        <v>3267.9269999999997</v>
      </c>
      <c r="BM77" s="42">
        <v>3141.83151</v>
      </c>
      <c r="BN77" s="42">
        <v>3387.9280899999999</v>
      </c>
      <c r="BO77" s="42">
        <v>3362</v>
      </c>
      <c r="BP77" s="42">
        <v>3463.1266000000001</v>
      </c>
    </row>
    <row r="78" spans="1:68" s="23" customFormat="1" ht="15" customHeight="1" x14ac:dyDescent="0.2">
      <c r="A78" s="8" t="s">
        <v>107</v>
      </c>
      <c r="B78" s="8" t="s">
        <v>107</v>
      </c>
      <c r="C78" s="141" t="s">
        <v>14</v>
      </c>
      <c r="D78" s="141" t="s">
        <v>14</v>
      </c>
      <c r="E78" s="141" t="s">
        <v>14</v>
      </c>
      <c r="F78" s="141" t="s">
        <v>14</v>
      </c>
      <c r="G78" s="141" t="s">
        <v>14</v>
      </c>
      <c r="H78" s="141" t="s">
        <v>14</v>
      </c>
      <c r="I78" s="141" t="s">
        <v>14</v>
      </c>
      <c r="J78" s="141" t="s">
        <v>14</v>
      </c>
      <c r="K78" s="141" t="s">
        <v>14</v>
      </c>
      <c r="L78" s="141" t="s">
        <v>14</v>
      </c>
      <c r="M78" s="141" t="s">
        <v>14</v>
      </c>
      <c r="N78" s="141" t="s">
        <v>14</v>
      </c>
      <c r="O78" s="141" t="s">
        <v>14</v>
      </c>
      <c r="P78" s="141" t="s">
        <v>14</v>
      </c>
      <c r="Q78" s="141" t="s">
        <v>14</v>
      </c>
      <c r="R78" s="141" t="s">
        <v>14</v>
      </c>
      <c r="S78" s="141" t="s">
        <v>14</v>
      </c>
      <c r="T78" s="141">
        <v>52.124000000000002</v>
      </c>
      <c r="U78" s="141">
        <v>73.804000000000002</v>
      </c>
      <c r="V78" s="141">
        <v>89.686999999999998</v>
      </c>
      <c r="W78" s="141">
        <v>62.872</v>
      </c>
      <c r="X78" s="141">
        <v>57.531999999999996</v>
      </c>
      <c r="Y78" s="141">
        <v>53.595999999999997</v>
      </c>
      <c r="Z78" s="141">
        <v>80.489999999999995</v>
      </c>
      <c r="AA78" s="141">
        <v>56.59</v>
      </c>
      <c r="AB78" s="141">
        <v>64.167000000000002</v>
      </c>
      <c r="AC78" s="141">
        <v>59.546999999999997</v>
      </c>
      <c r="AD78" s="141">
        <v>94.42</v>
      </c>
      <c r="AE78" s="141">
        <v>81.635000000000005</v>
      </c>
      <c r="AF78" s="141">
        <v>83.74</v>
      </c>
      <c r="AG78" s="141">
        <v>44.33</v>
      </c>
      <c r="AH78" s="141" t="s">
        <v>14</v>
      </c>
      <c r="AI78" s="141" t="s">
        <v>14</v>
      </c>
      <c r="AJ78" s="141" t="s">
        <v>14</v>
      </c>
      <c r="AK78" s="141" t="s">
        <v>14</v>
      </c>
      <c r="AL78" s="141" t="s">
        <v>14</v>
      </c>
      <c r="AM78" s="143">
        <v>0</v>
      </c>
      <c r="AN78" s="143">
        <v>0</v>
      </c>
      <c r="AO78" s="143">
        <v>0</v>
      </c>
      <c r="AP78" s="143">
        <v>0</v>
      </c>
      <c r="AQ78" s="143">
        <v>0</v>
      </c>
      <c r="AR78" s="143">
        <v>0</v>
      </c>
      <c r="AS78" s="143">
        <v>0</v>
      </c>
      <c r="AT78" s="143">
        <v>0</v>
      </c>
      <c r="AU78" s="143">
        <v>0</v>
      </c>
      <c r="AV78" s="143">
        <v>0</v>
      </c>
      <c r="AW78" s="143">
        <v>0</v>
      </c>
      <c r="AX78" s="143">
        <v>0</v>
      </c>
      <c r="AY78" s="125">
        <v>1426.12132</v>
      </c>
      <c r="AZ78" s="42">
        <v>1735.9525000000001</v>
      </c>
      <c r="BA78" s="42">
        <v>1750.0305000000001</v>
      </c>
      <c r="BB78" s="42">
        <v>1941.537</v>
      </c>
      <c r="BC78" s="42">
        <v>1756.2610299999999</v>
      </c>
      <c r="BD78" s="42">
        <v>2125.9670700000001</v>
      </c>
      <c r="BE78" s="42">
        <v>2138.2960899999998</v>
      </c>
      <c r="BF78" s="42">
        <v>2537.4789999999998</v>
      </c>
      <c r="BG78" s="42">
        <v>2731.10401</v>
      </c>
      <c r="BH78" s="42">
        <v>2787.26143</v>
      </c>
      <c r="BI78" s="42">
        <v>2791.4630099999999</v>
      </c>
      <c r="BJ78" s="42">
        <v>3364.93851</v>
      </c>
      <c r="BK78" s="42">
        <v>3241.5175200000003</v>
      </c>
      <c r="BL78" s="42">
        <v>3366.7230499999996</v>
      </c>
      <c r="BM78" s="42">
        <v>3297.2440900000001</v>
      </c>
      <c r="BN78" s="42">
        <v>3886.55</v>
      </c>
      <c r="BO78" s="42">
        <v>3457</v>
      </c>
      <c r="BP78" s="42">
        <v>3655.5347400000001</v>
      </c>
    </row>
    <row r="79" spans="1:68" s="23" customFormat="1" ht="15" customHeight="1" x14ac:dyDescent="0.2">
      <c r="A79" s="8" t="s">
        <v>26</v>
      </c>
      <c r="B79" s="8" t="s">
        <v>26</v>
      </c>
      <c r="C79" s="141">
        <v>2385.3321099999998</v>
      </c>
      <c r="D79" s="141">
        <v>2663.1406499999998</v>
      </c>
      <c r="E79" s="141">
        <v>2725.97408</v>
      </c>
      <c r="F79" s="141">
        <v>3090.0264699999998</v>
      </c>
      <c r="G79" s="141">
        <v>2814.2721299999998</v>
      </c>
      <c r="H79" s="141">
        <v>3037.5433499999995</v>
      </c>
      <c r="I79" s="141">
        <v>3122.6633199999997</v>
      </c>
      <c r="J79" s="141">
        <v>3381.4937</v>
      </c>
      <c r="K79" s="141">
        <v>3014.0309999999999</v>
      </c>
      <c r="L79" s="141">
        <v>3139.4693299999999</v>
      </c>
      <c r="M79" s="141">
        <v>3222.7612300000005</v>
      </c>
      <c r="N79" s="141">
        <v>3664.9765599999996</v>
      </c>
      <c r="O79" s="141">
        <v>3242.8267800000003</v>
      </c>
      <c r="P79" s="141">
        <v>3431.6925499999998</v>
      </c>
      <c r="Q79" s="141">
        <v>3474.6554800000004</v>
      </c>
      <c r="R79" s="141">
        <v>3567.46704</v>
      </c>
      <c r="S79" s="141">
        <v>3315.49343</v>
      </c>
      <c r="T79" s="141">
        <v>2970.9740700000002</v>
      </c>
      <c r="U79" s="141">
        <v>3142.9590800000001</v>
      </c>
      <c r="V79" s="141">
        <v>3764.4213899999995</v>
      </c>
      <c r="W79" s="141">
        <v>3498.9834799999999</v>
      </c>
      <c r="X79" s="141">
        <v>3802.1404199999997</v>
      </c>
      <c r="Y79" s="141">
        <v>3762.2997700000001</v>
      </c>
      <c r="Z79" s="141">
        <v>4540.6820900000002</v>
      </c>
      <c r="AA79" s="141">
        <v>3382.79234</v>
      </c>
      <c r="AB79" s="141">
        <v>5167.7236999999996</v>
      </c>
      <c r="AC79" s="141">
        <v>5437.7484000000004</v>
      </c>
      <c r="AD79" s="141">
        <v>6888.2737200000001</v>
      </c>
      <c r="AE79" s="141">
        <v>6254.6881700000004</v>
      </c>
      <c r="AF79" s="141">
        <v>6444.5261500000006</v>
      </c>
      <c r="AG79" s="141">
        <v>6222.2520199999999</v>
      </c>
      <c r="AH79" s="141">
        <v>7678.2530900000002</v>
      </c>
      <c r="AI79" s="141">
        <v>6433.3280999999997</v>
      </c>
      <c r="AJ79" s="141">
        <v>6837.4674500000001</v>
      </c>
      <c r="AK79" s="141">
        <v>6799.0397400000002</v>
      </c>
      <c r="AL79" s="141">
        <v>8104.3711599999997</v>
      </c>
      <c r="AM79" s="141">
        <v>6577.4637599999996</v>
      </c>
      <c r="AN79" s="141">
        <v>6990.8968800000002</v>
      </c>
      <c r="AO79" s="141">
        <v>6954.5001000000002</v>
      </c>
      <c r="AP79" s="141">
        <v>8731.7633100000003</v>
      </c>
      <c r="AQ79" s="141">
        <v>5842.6361999999999</v>
      </c>
      <c r="AR79" s="141">
        <v>1217.47425</v>
      </c>
      <c r="AS79" s="141">
        <v>2173.8804500000001</v>
      </c>
      <c r="AT79" s="141">
        <v>5982.1484499999997</v>
      </c>
      <c r="AU79" s="141">
        <v>3478.52225</v>
      </c>
      <c r="AV79" s="141">
        <v>5199.2447499999998</v>
      </c>
      <c r="AW79" s="141">
        <v>6171.7719999999999</v>
      </c>
      <c r="AX79" s="141">
        <v>8791.0216500000006</v>
      </c>
      <c r="AY79" s="124">
        <v>6256.0129999999999</v>
      </c>
      <c r="AZ79" s="42">
        <v>7651.2685000000001</v>
      </c>
      <c r="BA79" s="42">
        <v>7315.1070200000004</v>
      </c>
      <c r="BB79" s="42">
        <v>8444.5815000000002</v>
      </c>
      <c r="BC79" s="42">
        <v>7510.5029800000002</v>
      </c>
      <c r="BD79" s="42">
        <v>8507.3310999999994</v>
      </c>
      <c r="BE79" s="42">
        <v>8739.0209599999998</v>
      </c>
      <c r="BF79" s="42">
        <v>10222.285690000001</v>
      </c>
      <c r="BG79" s="42">
        <v>8530.0965199999991</v>
      </c>
      <c r="BH79" s="42">
        <v>9013.4125000000004</v>
      </c>
      <c r="BI79" s="42">
        <v>9702.3654999999999</v>
      </c>
      <c r="BJ79" s="42">
        <v>12049.423729999999</v>
      </c>
      <c r="BK79" s="42">
        <v>9318.8294999999998</v>
      </c>
      <c r="BL79" s="42">
        <v>10593.668959999999</v>
      </c>
      <c r="BM79" s="42">
        <v>10963.39</v>
      </c>
      <c r="BN79" s="42">
        <v>11986.7075</v>
      </c>
      <c r="BO79" s="42">
        <v>10543</v>
      </c>
      <c r="BP79" s="42">
        <v>11699.273999999999</v>
      </c>
    </row>
    <row r="80" spans="1:68" s="23" customFormat="1" ht="15" customHeight="1" x14ac:dyDescent="0.2">
      <c r="A80" s="8" t="s">
        <v>117</v>
      </c>
      <c r="B80" s="8" t="s">
        <v>117</v>
      </c>
      <c r="C80" s="141">
        <v>1443.2296699999999</v>
      </c>
      <c r="D80" s="141">
        <v>1551.0595000000001</v>
      </c>
      <c r="E80" s="141">
        <v>1608.11736</v>
      </c>
      <c r="F80" s="141">
        <v>1727.80215</v>
      </c>
      <c r="G80" s="141">
        <v>1463.4896999999999</v>
      </c>
      <c r="H80" s="141">
        <v>1674.8521499999999</v>
      </c>
      <c r="I80" s="141">
        <v>1724.1095</v>
      </c>
      <c r="J80" s="141">
        <v>1777.8175000000001</v>
      </c>
      <c r="K80" s="141">
        <v>1567.5691999999999</v>
      </c>
      <c r="L80" s="141">
        <v>1891.8679999999999</v>
      </c>
      <c r="M80" s="141">
        <v>1924.298</v>
      </c>
      <c r="N80" s="141">
        <v>2084.616</v>
      </c>
      <c r="O80" s="141">
        <v>1820.3335500000001</v>
      </c>
      <c r="P80" s="141">
        <v>2031.01575</v>
      </c>
      <c r="Q80" s="141">
        <v>2225.2815499999997</v>
      </c>
      <c r="R80" s="141">
        <v>2309.8700999999996</v>
      </c>
      <c r="S80" s="141">
        <v>2324.6362999999997</v>
      </c>
      <c r="T80" s="141">
        <v>2662.0782000000004</v>
      </c>
      <c r="U80" s="141">
        <v>2664.6754000000005</v>
      </c>
      <c r="V80" s="141">
        <v>2850.6239999999998</v>
      </c>
      <c r="W80" s="141">
        <v>2616.9274999999998</v>
      </c>
      <c r="X80" s="141">
        <v>3156.9920000000002</v>
      </c>
      <c r="Y80" s="141">
        <v>3520.6759999999999</v>
      </c>
      <c r="Z80" s="141">
        <v>3808.4540000000002</v>
      </c>
      <c r="AA80" s="141">
        <v>2972.2449999999999</v>
      </c>
      <c r="AB80" s="141">
        <v>3547.8445000000002</v>
      </c>
      <c r="AC80" s="141">
        <v>3641.319</v>
      </c>
      <c r="AD80" s="141">
        <v>3972.56718</v>
      </c>
      <c r="AE80" s="141">
        <v>3623.4</v>
      </c>
      <c r="AF80" s="141">
        <v>3949.9245000000001</v>
      </c>
      <c r="AG80" s="141">
        <v>4365.0295699999997</v>
      </c>
      <c r="AH80" s="141">
        <v>4728.0853999999999</v>
      </c>
      <c r="AI80" s="141">
        <v>3910.7779999999998</v>
      </c>
      <c r="AJ80" s="141">
        <v>4459.5029999999997</v>
      </c>
      <c r="AK80" s="141">
        <v>5029.3085000000001</v>
      </c>
      <c r="AL80" s="141">
        <v>5293.8419999999996</v>
      </c>
      <c r="AM80" s="141">
        <v>4522.2790599999998</v>
      </c>
      <c r="AN80" s="141">
        <v>4897.8909999999996</v>
      </c>
      <c r="AO80" s="141">
        <v>4836.5140000000001</v>
      </c>
      <c r="AP80" s="141">
        <v>5282.6659900000004</v>
      </c>
      <c r="AQ80" s="141">
        <v>3725.1119800000001</v>
      </c>
      <c r="AR80" s="141">
        <v>482.077</v>
      </c>
      <c r="AS80" s="141">
        <v>833.42199000000005</v>
      </c>
      <c r="AT80" s="141">
        <v>2501.0139899999999</v>
      </c>
      <c r="AU80" s="141">
        <v>1509.6510000000001</v>
      </c>
      <c r="AV80" s="141">
        <v>2131.268</v>
      </c>
      <c r="AW80" s="141">
        <v>2764.9969900000001</v>
      </c>
      <c r="AX80" s="141">
        <v>3603.6460000000002</v>
      </c>
      <c r="AY80" s="124">
        <v>2944.0650799999999</v>
      </c>
      <c r="AZ80" s="42">
        <v>3536.7733699999999</v>
      </c>
      <c r="BA80" s="42">
        <v>3714.2370000000001</v>
      </c>
      <c r="BB80" s="42">
        <v>3822.82699</v>
      </c>
      <c r="BC80" s="42">
        <v>3753.8951999999999</v>
      </c>
      <c r="BD80" s="42">
        <v>4075.627</v>
      </c>
      <c r="BE80" s="42">
        <v>4229.7806899999996</v>
      </c>
      <c r="BF80" s="42">
        <v>4453.0105199999998</v>
      </c>
      <c r="BG80" s="42">
        <v>4014.8077800000001</v>
      </c>
      <c r="BH80" s="42">
        <v>2327.19389</v>
      </c>
      <c r="BI80" s="42">
        <v>4216.1599699999997</v>
      </c>
      <c r="BJ80" s="42">
        <v>4680.4810699999998</v>
      </c>
      <c r="BK80" s="42">
        <v>4406.5179699999999</v>
      </c>
      <c r="BL80" s="42">
        <v>4897.5269699999999</v>
      </c>
      <c r="BM80" s="42">
        <v>4677.232</v>
      </c>
      <c r="BN80" s="42">
        <v>4617.6589999999997</v>
      </c>
      <c r="BO80" s="42">
        <v>4423</v>
      </c>
      <c r="BP80" s="42">
        <v>4620.1749999999993</v>
      </c>
    </row>
    <row r="81" spans="1:68" ht="15" customHeight="1" x14ac:dyDescent="0.2">
      <c r="A81" s="8" t="s">
        <v>27</v>
      </c>
      <c r="B81" s="8" t="s">
        <v>27</v>
      </c>
      <c r="C81" s="141">
        <v>930.44383000000005</v>
      </c>
      <c r="D81" s="141">
        <v>886.83004999999991</v>
      </c>
      <c r="E81" s="141">
        <v>909.10575999999992</v>
      </c>
      <c r="F81" s="141">
        <v>1022.49082</v>
      </c>
      <c r="G81" s="141">
        <v>944.16150000000005</v>
      </c>
      <c r="H81" s="141">
        <v>886.87877000000003</v>
      </c>
      <c r="I81" s="141">
        <v>821.86275000000012</v>
      </c>
      <c r="J81" s="141">
        <v>991.94683000000009</v>
      </c>
      <c r="K81" s="141">
        <v>1099.5473</v>
      </c>
      <c r="L81" s="141">
        <v>1046.0432800000001</v>
      </c>
      <c r="M81" s="141">
        <v>1063.77745</v>
      </c>
      <c r="N81" s="141">
        <v>1162.2006999999999</v>
      </c>
      <c r="O81" s="141">
        <v>1212.2151699999999</v>
      </c>
      <c r="P81" s="141">
        <v>993.18558000000007</v>
      </c>
      <c r="Q81" s="141">
        <v>1040.9175200000002</v>
      </c>
      <c r="R81" s="141">
        <v>1205.5289399999999</v>
      </c>
      <c r="S81" s="141">
        <v>1358.0088600000001</v>
      </c>
      <c r="T81" s="141">
        <v>1234.2337199999999</v>
      </c>
      <c r="U81" s="141">
        <v>1142.3213199999998</v>
      </c>
      <c r="V81" s="141">
        <v>1354.8437900000001</v>
      </c>
      <c r="W81" s="141">
        <v>1426.20516</v>
      </c>
      <c r="X81" s="141">
        <v>1234.3955000000001</v>
      </c>
      <c r="Y81" s="141">
        <v>1170.8140000000001</v>
      </c>
      <c r="Z81" s="141">
        <v>1520.1367499999999</v>
      </c>
      <c r="AA81" s="141">
        <v>1574.41517</v>
      </c>
      <c r="AB81" s="141">
        <v>1308.0309999999999</v>
      </c>
      <c r="AC81" s="141">
        <v>1223.0764999999999</v>
      </c>
      <c r="AD81" s="141">
        <v>1551.5419999999999</v>
      </c>
      <c r="AE81" s="141">
        <v>1435.6869999999999</v>
      </c>
      <c r="AF81" s="141">
        <v>1212.74325</v>
      </c>
      <c r="AG81" s="141">
        <v>1173.1175000000001</v>
      </c>
      <c r="AH81" s="141">
        <v>1493.2475999999999</v>
      </c>
      <c r="AI81" s="141">
        <v>1680.1645000000001</v>
      </c>
      <c r="AJ81" s="141">
        <v>1296.3358000000001</v>
      </c>
      <c r="AK81" s="141">
        <v>1361.2275</v>
      </c>
      <c r="AL81" s="141">
        <v>1546.0332000000001</v>
      </c>
      <c r="AM81" s="141">
        <v>1511.1095</v>
      </c>
      <c r="AN81" s="141">
        <v>1322.7380000000001</v>
      </c>
      <c r="AO81" s="141">
        <v>1289.654</v>
      </c>
      <c r="AP81" s="143">
        <v>0</v>
      </c>
      <c r="AQ81" s="143">
        <v>0</v>
      </c>
      <c r="AR81" s="143">
        <v>0</v>
      </c>
      <c r="AS81" s="143">
        <v>0</v>
      </c>
      <c r="AT81" s="143">
        <v>0</v>
      </c>
      <c r="AU81" s="143">
        <v>0</v>
      </c>
      <c r="AV81" s="143">
        <v>0</v>
      </c>
      <c r="AW81" s="143">
        <v>0</v>
      </c>
      <c r="AX81" s="143">
        <v>0</v>
      </c>
      <c r="AY81" s="125">
        <v>0</v>
      </c>
      <c r="AZ81" s="143">
        <v>0</v>
      </c>
      <c r="BA81" s="143">
        <v>0</v>
      </c>
      <c r="BB81" s="143">
        <v>0</v>
      </c>
      <c r="BC81" s="143">
        <v>0</v>
      </c>
      <c r="BD81" s="143">
        <v>0</v>
      </c>
      <c r="BE81" s="143">
        <v>0</v>
      </c>
      <c r="BF81" s="143">
        <v>0</v>
      </c>
      <c r="BG81" s="143">
        <v>0</v>
      </c>
      <c r="BH81" s="143">
        <v>0</v>
      </c>
      <c r="BI81" s="143">
        <v>0</v>
      </c>
      <c r="BJ81" s="143">
        <v>0</v>
      </c>
      <c r="BK81" s="143">
        <v>0</v>
      </c>
      <c r="BL81" s="143">
        <v>0</v>
      </c>
      <c r="BM81" s="143">
        <v>0</v>
      </c>
      <c r="BN81" s="143">
        <v>0</v>
      </c>
      <c r="BO81" s="143">
        <v>0</v>
      </c>
      <c r="BP81" s="143">
        <v>0</v>
      </c>
    </row>
    <row r="82" spans="1:68" ht="15" customHeight="1" x14ac:dyDescent="0.2">
      <c r="A82" s="8" t="s">
        <v>28</v>
      </c>
      <c r="B82" s="8" t="s">
        <v>28</v>
      </c>
      <c r="C82" s="141" t="s">
        <v>14</v>
      </c>
      <c r="D82" s="141" t="s">
        <v>14</v>
      </c>
      <c r="E82" s="141" t="s">
        <v>14</v>
      </c>
      <c r="F82" s="141" t="s">
        <v>14</v>
      </c>
      <c r="G82" s="141" t="s">
        <v>14</v>
      </c>
      <c r="H82" s="141" t="s">
        <v>14</v>
      </c>
      <c r="I82" s="141" t="s">
        <v>14</v>
      </c>
      <c r="J82" s="141" t="s">
        <v>14</v>
      </c>
      <c r="K82" s="141" t="s">
        <v>14</v>
      </c>
      <c r="L82" s="141" t="s">
        <v>14</v>
      </c>
      <c r="M82" s="141" t="s">
        <v>14</v>
      </c>
      <c r="N82" s="141" t="s">
        <v>14</v>
      </c>
      <c r="O82" s="141" t="s">
        <v>14</v>
      </c>
      <c r="P82" s="141" t="s">
        <v>14</v>
      </c>
      <c r="Q82" s="141" t="s">
        <v>14</v>
      </c>
      <c r="R82" s="141" t="s">
        <v>14</v>
      </c>
      <c r="S82" s="141" t="s">
        <v>14</v>
      </c>
      <c r="T82" s="141" t="s">
        <v>14</v>
      </c>
      <c r="U82" s="141" t="s">
        <v>14</v>
      </c>
      <c r="V82" s="141" t="s">
        <v>14</v>
      </c>
      <c r="W82" s="141">
        <v>688.54265999999996</v>
      </c>
      <c r="X82" s="141">
        <v>622.24247021978022</v>
      </c>
      <c r="Y82" s="141">
        <v>1321.4610465323565</v>
      </c>
      <c r="Z82" s="141">
        <v>1507.9012400000001</v>
      </c>
      <c r="AA82" s="141">
        <v>1344.691846153846</v>
      </c>
      <c r="AB82" s="141">
        <v>956</v>
      </c>
      <c r="AC82" s="141">
        <v>1416.6741814285701</v>
      </c>
      <c r="AD82" s="141">
        <v>1416.2223300000001</v>
      </c>
      <c r="AE82" s="141">
        <v>1438.4718093406593</v>
      </c>
      <c r="AF82" s="141">
        <v>1656.3576599999999</v>
      </c>
      <c r="AG82" s="141">
        <v>1263.5803755521331</v>
      </c>
      <c r="AH82" s="141">
        <v>1522.04297</v>
      </c>
      <c r="AI82" s="141">
        <v>1210.2537984884277</v>
      </c>
      <c r="AJ82" s="141">
        <v>1158.7476299999998</v>
      </c>
      <c r="AK82" s="141">
        <v>1333.88678</v>
      </c>
      <c r="AL82" s="141">
        <v>1621.67527</v>
      </c>
      <c r="AM82" s="141">
        <v>1348.6415299999999</v>
      </c>
      <c r="AN82" s="141">
        <v>1397.2486100000001</v>
      </c>
      <c r="AO82" s="23">
        <v>0</v>
      </c>
      <c r="AP82" s="143">
        <v>0</v>
      </c>
      <c r="AQ82" s="143">
        <v>0</v>
      </c>
      <c r="AR82" s="143">
        <v>0</v>
      </c>
      <c r="AS82" s="143">
        <v>0</v>
      </c>
      <c r="AT82" s="143">
        <v>0</v>
      </c>
      <c r="AU82" s="143">
        <v>0</v>
      </c>
      <c r="AV82" s="143">
        <v>0</v>
      </c>
      <c r="AW82" s="143">
        <v>0</v>
      </c>
      <c r="AX82" s="143">
        <v>0</v>
      </c>
      <c r="AY82" s="125">
        <v>0</v>
      </c>
      <c r="AZ82" s="143">
        <v>0</v>
      </c>
      <c r="BA82" s="143">
        <v>0</v>
      </c>
      <c r="BB82" s="143">
        <v>0</v>
      </c>
      <c r="BC82" s="143">
        <v>0</v>
      </c>
      <c r="BD82" s="143">
        <v>0</v>
      </c>
      <c r="BE82" s="143">
        <v>0</v>
      </c>
      <c r="BF82" s="143">
        <v>0</v>
      </c>
      <c r="BG82" s="143">
        <v>0</v>
      </c>
      <c r="BH82" s="143">
        <v>0</v>
      </c>
      <c r="BI82" s="143">
        <v>0</v>
      </c>
      <c r="BJ82" s="143">
        <v>0</v>
      </c>
      <c r="BK82" s="143">
        <v>0</v>
      </c>
      <c r="BL82" s="143">
        <v>0</v>
      </c>
      <c r="BM82" s="143">
        <v>0</v>
      </c>
      <c r="BN82" s="143">
        <v>0</v>
      </c>
      <c r="BO82" s="143">
        <v>0</v>
      </c>
      <c r="BP82" s="143">
        <v>0</v>
      </c>
    </row>
    <row r="83" spans="1:68" ht="15" customHeight="1" x14ac:dyDescent="0.2">
      <c r="A83" s="8" t="s">
        <v>21</v>
      </c>
      <c r="B83" s="8" t="s">
        <v>21</v>
      </c>
      <c r="C83" s="141" t="s">
        <v>14</v>
      </c>
      <c r="D83" s="141">
        <v>821.74813999999992</v>
      </c>
      <c r="E83" s="141">
        <v>933.34944000000007</v>
      </c>
      <c r="F83" s="141">
        <v>1292.8309899999999</v>
      </c>
      <c r="G83" s="141">
        <v>1611.1761000000001</v>
      </c>
      <c r="H83" s="141">
        <v>1525.49287</v>
      </c>
      <c r="I83" s="141">
        <v>1586.52585</v>
      </c>
      <c r="J83" s="141">
        <v>2038.53325</v>
      </c>
      <c r="K83" s="141">
        <v>1623.90795</v>
      </c>
      <c r="L83" s="141">
        <v>1653.0764900000001</v>
      </c>
      <c r="M83" s="141">
        <v>1689.1786100000002</v>
      </c>
      <c r="N83" s="141">
        <v>2065.3670200000001</v>
      </c>
      <c r="O83" s="141">
        <v>2012.4450699999998</v>
      </c>
      <c r="P83" s="141">
        <v>1935.4167799999998</v>
      </c>
      <c r="Q83" s="141">
        <v>1961.1342999999999</v>
      </c>
      <c r="R83" s="141">
        <v>2424.4658799999997</v>
      </c>
      <c r="S83" s="141">
        <v>2100.1787300000001</v>
      </c>
      <c r="T83" s="141">
        <v>2299.8457400000002</v>
      </c>
      <c r="U83" s="141">
        <v>2006.4916399999997</v>
      </c>
      <c r="V83" s="141">
        <v>2690.15119</v>
      </c>
      <c r="W83" s="141">
        <v>2375.8427700000002</v>
      </c>
      <c r="X83" s="141">
        <v>2445.6510300000004</v>
      </c>
      <c r="Y83" s="141">
        <v>2263.0783900000001</v>
      </c>
      <c r="Z83" s="141">
        <v>2871.6392700000001</v>
      </c>
      <c r="AA83" s="141">
        <v>2796.06702</v>
      </c>
      <c r="AB83" s="141">
        <v>2907.4591999999998</v>
      </c>
      <c r="AC83" s="141">
        <v>2705.2851000000001</v>
      </c>
      <c r="AD83" s="141">
        <v>3504.9564399999999</v>
      </c>
      <c r="AE83" s="141">
        <v>2860.9832099999999</v>
      </c>
      <c r="AF83" s="141">
        <v>2698.8409900000001</v>
      </c>
      <c r="AG83" s="141">
        <v>2420.35295</v>
      </c>
      <c r="AH83" s="141">
        <v>3054.0151099999998</v>
      </c>
      <c r="AI83" s="141">
        <v>2698.9616799999999</v>
      </c>
      <c r="AJ83" s="141">
        <v>2665.6188499999998</v>
      </c>
      <c r="AK83" s="141">
        <v>2755.1205799999998</v>
      </c>
      <c r="AL83" s="141">
        <v>3411.4549999999999</v>
      </c>
      <c r="AM83" s="141">
        <v>2776.6949399999999</v>
      </c>
      <c r="AN83" s="141">
        <v>2594.76278</v>
      </c>
      <c r="AO83" s="141">
        <v>2517.0209399999999</v>
      </c>
      <c r="AP83" s="141">
        <v>3341.4333299999998</v>
      </c>
      <c r="AQ83" s="141">
        <v>2469.6373400000002</v>
      </c>
      <c r="AR83" s="141">
        <v>320.77307000000002</v>
      </c>
      <c r="AS83" s="141">
        <v>1163.99477</v>
      </c>
      <c r="AT83" s="141">
        <v>2022.58167</v>
      </c>
      <c r="AU83" s="141">
        <v>1097.7741699999999</v>
      </c>
      <c r="AV83" s="141">
        <v>1552.98362</v>
      </c>
      <c r="AW83" s="141">
        <v>2146.1301600000002</v>
      </c>
      <c r="AX83" s="141">
        <v>3118.1557499999999</v>
      </c>
      <c r="AY83" s="124">
        <v>2171.0821500000002</v>
      </c>
      <c r="AZ83" s="42">
        <v>2517.7460599999999</v>
      </c>
      <c r="BA83" s="42">
        <v>2537.4465300000002</v>
      </c>
      <c r="BB83" s="42">
        <v>3311.0306500000002</v>
      </c>
      <c r="BC83" s="42">
        <v>2779.6775499999999</v>
      </c>
      <c r="BD83" s="42">
        <v>3346.0540000000001</v>
      </c>
      <c r="BE83" s="42">
        <v>3277.4061000000002</v>
      </c>
      <c r="BF83" s="42">
        <v>4113.4750199999999</v>
      </c>
      <c r="BG83" s="42">
        <v>3739.79099</v>
      </c>
      <c r="BH83" s="42">
        <v>3709.0556000000001</v>
      </c>
      <c r="BI83" s="42">
        <v>3644.4752400000002</v>
      </c>
      <c r="BJ83" s="42">
        <v>4803.4670599999999</v>
      </c>
      <c r="BK83" s="42">
        <v>4238.6992</v>
      </c>
      <c r="BL83" s="42">
        <v>4292.7821000000004</v>
      </c>
      <c r="BM83" s="42">
        <v>4054.5141999999996</v>
      </c>
      <c r="BN83" s="42">
        <v>5140.0236999999997</v>
      </c>
      <c r="BO83" s="42">
        <v>4482</v>
      </c>
      <c r="BP83" s="42">
        <v>4687.2041799999997</v>
      </c>
    </row>
    <row r="84" spans="1:68" ht="15" customHeight="1" x14ac:dyDescent="0.2">
      <c r="A84" s="8" t="s">
        <v>717</v>
      </c>
      <c r="B84" s="8" t="s">
        <v>717</v>
      </c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24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>
        <v>4422.59</v>
      </c>
      <c r="BK84" s="42">
        <v>4737.7713400000002</v>
      </c>
      <c r="BL84" s="42">
        <v>4601.4532799999997</v>
      </c>
      <c r="BM84" s="42">
        <v>4736.1067899999998</v>
      </c>
      <c r="BN84" s="42">
        <v>5876.6123799999996</v>
      </c>
      <c r="BO84" s="42">
        <v>5322</v>
      </c>
      <c r="BP84" s="42">
        <v>5545.1001900000001</v>
      </c>
    </row>
    <row r="85" spans="1:68" ht="15" customHeight="1" x14ac:dyDescent="0.2">
      <c r="A85" s="8" t="s">
        <v>110</v>
      </c>
      <c r="B85" s="8" t="s">
        <v>110</v>
      </c>
      <c r="C85" s="141" t="s">
        <v>14</v>
      </c>
      <c r="D85" s="141" t="s">
        <v>14</v>
      </c>
      <c r="E85" s="141" t="s">
        <v>14</v>
      </c>
      <c r="F85" s="141" t="s">
        <v>14</v>
      </c>
      <c r="G85" s="141" t="s">
        <v>14</v>
      </c>
      <c r="H85" s="141" t="s">
        <v>14</v>
      </c>
      <c r="I85" s="141" t="s">
        <v>14</v>
      </c>
      <c r="J85" s="141" t="s">
        <v>14</v>
      </c>
      <c r="K85" s="141" t="s">
        <v>14</v>
      </c>
      <c r="L85" s="141" t="s">
        <v>14</v>
      </c>
      <c r="M85" s="141" t="s">
        <v>14</v>
      </c>
      <c r="N85" s="141" t="s">
        <v>14</v>
      </c>
      <c r="O85" s="141" t="s">
        <v>14</v>
      </c>
      <c r="P85" s="141" t="s">
        <v>14</v>
      </c>
      <c r="Q85" s="141" t="s">
        <v>14</v>
      </c>
      <c r="R85" s="141" t="s">
        <v>14</v>
      </c>
      <c r="S85" s="141" t="s">
        <v>14</v>
      </c>
      <c r="T85" s="141" t="s">
        <v>14</v>
      </c>
      <c r="U85" s="141" t="s">
        <v>14</v>
      </c>
      <c r="V85" s="141" t="s">
        <v>14</v>
      </c>
      <c r="W85" s="141" t="s">
        <v>14</v>
      </c>
      <c r="X85" s="141" t="s">
        <v>14</v>
      </c>
      <c r="Y85" s="141" t="s">
        <v>14</v>
      </c>
      <c r="Z85" s="141" t="s">
        <v>14</v>
      </c>
      <c r="AA85" s="141" t="s">
        <v>14</v>
      </c>
      <c r="AB85" s="141" t="s">
        <v>14</v>
      </c>
      <c r="AC85" s="141" t="s">
        <v>14</v>
      </c>
      <c r="AD85" s="141" t="s">
        <v>14</v>
      </c>
      <c r="AE85" s="141" t="s">
        <v>14</v>
      </c>
      <c r="AF85" s="141" t="s">
        <v>14</v>
      </c>
      <c r="AG85" s="141" t="s">
        <v>14</v>
      </c>
      <c r="AH85" s="141" t="s">
        <v>14</v>
      </c>
      <c r="AI85" s="141" t="s">
        <v>14</v>
      </c>
      <c r="AJ85" s="141" t="s">
        <v>14</v>
      </c>
      <c r="AK85" s="141" t="s">
        <v>14</v>
      </c>
      <c r="AL85" s="141" t="s">
        <v>14</v>
      </c>
      <c r="AM85" s="143">
        <v>0</v>
      </c>
      <c r="AN85" s="143">
        <v>0</v>
      </c>
      <c r="AO85" s="143">
        <v>0</v>
      </c>
      <c r="AP85" s="143">
        <v>0</v>
      </c>
      <c r="AQ85" s="143">
        <v>0</v>
      </c>
      <c r="AR85" s="143">
        <v>0</v>
      </c>
      <c r="AS85" s="143">
        <v>0</v>
      </c>
      <c r="AT85" s="143">
        <v>0</v>
      </c>
      <c r="AU85" s="143">
        <v>0</v>
      </c>
      <c r="AV85" s="143">
        <v>0</v>
      </c>
      <c r="AW85" s="143">
        <v>0</v>
      </c>
      <c r="AX85" s="143">
        <v>0</v>
      </c>
      <c r="AY85" s="125">
        <v>0</v>
      </c>
      <c r="AZ85" s="143">
        <v>0</v>
      </c>
      <c r="BA85" s="143">
        <v>0</v>
      </c>
      <c r="BB85" s="143">
        <v>0</v>
      </c>
      <c r="BC85" s="143">
        <v>0</v>
      </c>
      <c r="BD85" s="143">
        <v>0</v>
      </c>
      <c r="BE85" s="143">
        <v>0</v>
      </c>
      <c r="BF85" s="143">
        <v>0</v>
      </c>
      <c r="BG85" s="42">
        <v>450.43254999999999</v>
      </c>
      <c r="BH85" s="42">
        <v>778.45861000000002</v>
      </c>
      <c r="BI85" s="42">
        <v>1056.415</v>
      </c>
      <c r="BJ85" s="42">
        <v>1203.011</v>
      </c>
      <c r="BK85" s="42">
        <v>1371.3459700000001</v>
      </c>
      <c r="BL85" s="42">
        <v>1648.72489</v>
      </c>
      <c r="BM85" s="42">
        <v>1529.7169999999999</v>
      </c>
      <c r="BN85" s="42">
        <v>1930.498</v>
      </c>
      <c r="BO85" s="42">
        <v>1617</v>
      </c>
      <c r="BP85" s="42">
        <v>1921.2270000000003</v>
      </c>
    </row>
    <row r="86" spans="1:68" ht="15" customHeight="1" x14ac:dyDescent="0.2">
      <c r="A86" s="8" t="s">
        <v>129</v>
      </c>
      <c r="B86" s="8" t="s">
        <v>129</v>
      </c>
      <c r="C86" s="141" t="s">
        <v>14</v>
      </c>
      <c r="D86" s="141" t="s">
        <v>14</v>
      </c>
      <c r="E86" s="141" t="s">
        <v>14</v>
      </c>
      <c r="F86" s="141" t="s">
        <v>14</v>
      </c>
      <c r="G86" s="141" t="s">
        <v>14</v>
      </c>
      <c r="H86" s="141" t="s">
        <v>14</v>
      </c>
      <c r="I86" s="141" t="s">
        <v>14</v>
      </c>
      <c r="J86" s="141" t="s">
        <v>14</v>
      </c>
      <c r="K86" s="141" t="s">
        <v>14</v>
      </c>
      <c r="L86" s="141" t="s">
        <v>14</v>
      </c>
      <c r="M86" s="141" t="s">
        <v>14</v>
      </c>
      <c r="N86" s="141" t="s">
        <v>14</v>
      </c>
      <c r="O86" s="141" t="s">
        <v>14</v>
      </c>
      <c r="P86" s="141" t="s">
        <v>14</v>
      </c>
      <c r="Q86" s="141" t="s">
        <v>14</v>
      </c>
      <c r="R86" s="141" t="s">
        <v>14</v>
      </c>
      <c r="S86" s="141" t="s">
        <v>14</v>
      </c>
      <c r="T86" s="141" t="s">
        <v>14</v>
      </c>
      <c r="U86" s="141" t="s">
        <v>14</v>
      </c>
      <c r="V86" s="141" t="s">
        <v>14</v>
      </c>
      <c r="W86" s="141" t="s">
        <v>14</v>
      </c>
      <c r="X86" s="141" t="s">
        <v>14</v>
      </c>
      <c r="Y86" s="141" t="s">
        <v>14</v>
      </c>
      <c r="Z86" s="141" t="s">
        <v>14</v>
      </c>
      <c r="AA86" s="141" t="s">
        <v>14</v>
      </c>
      <c r="AB86" s="141" t="s">
        <v>14</v>
      </c>
      <c r="AC86" s="141" t="s">
        <v>14</v>
      </c>
      <c r="AD86" s="141" t="s">
        <v>14</v>
      </c>
      <c r="AE86" s="141" t="s">
        <v>14</v>
      </c>
      <c r="AF86" s="141" t="s">
        <v>14</v>
      </c>
      <c r="AG86" s="141" t="s">
        <v>14</v>
      </c>
      <c r="AH86" s="141" t="s">
        <v>14</v>
      </c>
      <c r="AI86" s="141" t="s">
        <v>14</v>
      </c>
      <c r="AJ86" s="141" t="s">
        <v>14</v>
      </c>
      <c r="AK86" s="141" t="s">
        <v>14</v>
      </c>
      <c r="AL86" s="141" t="s">
        <v>14</v>
      </c>
      <c r="AM86" s="143">
        <v>0</v>
      </c>
      <c r="AN86" s="143">
        <v>0</v>
      </c>
      <c r="AO86" s="143">
        <v>0</v>
      </c>
      <c r="AP86" s="143">
        <v>0</v>
      </c>
      <c r="AQ86" s="143">
        <v>0</v>
      </c>
      <c r="AR86" s="143">
        <v>0</v>
      </c>
      <c r="AS86" s="143">
        <v>0</v>
      </c>
      <c r="AT86" s="143">
        <v>0</v>
      </c>
      <c r="AU86" s="143">
        <v>0</v>
      </c>
      <c r="AV86" s="143">
        <v>0</v>
      </c>
      <c r="AW86" s="143">
        <v>0</v>
      </c>
      <c r="AX86" s="143">
        <v>0</v>
      </c>
      <c r="AY86" s="125">
        <v>0</v>
      </c>
      <c r="AZ86" s="143">
        <v>0</v>
      </c>
      <c r="BA86" s="143">
        <v>0</v>
      </c>
      <c r="BB86" s="143">
        <v>0</v>
      </c>
      <c r="BC86" s="143">
        <v>0</v>
      </c>
      <c r="BD86" s="143">
        <v>0</v>
      </c>
      <c r="BE86" s="143">
        <v>0</v>
      </c>
      <c r="BF86" s="143">
        <v>0</v>
      </c>
      <c r="BG86" s="143">
        <v>0</v>
      </c>
      <c r="BH86" s="143">
        <v>0</v>
      </c>
      <c r="BI86" s="143">
        <v>0</v>
      </c>
      <c r="BJ86" s="143">
        <v>0</v>
      </c>
      <c r="BK86" s="143">
        <v>0</v>
      </c>
      <c r="BL86" s="143">
        <v>0</v>
      </c>
      <c r="BM86" s="143">
        <v>0</v>
      </c>
      <c r="BN86" s="143">
        <v>0</v>
      </c>
      <c r="BO86" s="143">
        <v>0</v>
      </c>
      <c r="BP86" s="143">
        <v>0</v>
      </c>
    </row>
    <row r="87" spans="1:68" ht="15" customHeight="1" x14ac:dyDescent="0.2">
      <c r="A87" s="11" t="s">
        <v>127</v>
      </c>
      <c r="B87" s="11" t="s">
        <v>127</v>
      </c>
      <c r="C87" s="144" t="s">
        <v>14</v>
      </c>
      <c r="D87" s="144" t="s">
        <v>14</v>
      </c>
      <c r="E87" s="144" t="s">
        <v>14</v>
      </c>
      <c r="F87" s="144" t="s">
        <v>14</v>
      </c>
      <c r="G87" s="144" t="s">
        <v>14</v>
      </c>
      <c r="H87" s="144">
        <v>44.838999999999999</v>
      </c>
      <c r="I87" s="144">
        <v>142.214</v>
      </c>
      <c r="J87" s="144">
        <v>114.099</v>
      </c>
      <c r="K87" s="144">
        <v>106.65</v>
      </c>
      <c r="L87" s="144">
        <v>90.033000000000001</v>
      </c>
      <c r="M87" s="144">
        <v>84.009500000000003</v>
      </c>
      <c r="N87" s="144">
        <v>81.691000000000003</v>
      </c>
      <c r="O87" s="144">
        <v>93.780500000000004</v>
      </c>
      <c r="P87" s="144">
        <v>86.393500000000003</v>
      </c>
      <c r="Q87" s="144">
        <v>99.914500000000004</v>
      </c>
      <c r="R87" s="144">
        <v>126.68600000000001</v>
      </c>
      <c r="S87" s="144">
        <v>117.408</v>
      </c>
      <c r="T87" s="144">
        <v>108.54</v>
      </c>
      <c r="U87" s="144">
        <v>112.218</v>
      </c>
      <c r="V87" s="144">
        <v>115.286</v>
      </c>
      <c r="W87" s="144">
        <v>129.3295</v>
      </c>
      <c r="X87" s="144">
        <v>106.6075</v>
      </c>
      <c r="Y87" s="144">
        <v>100.89400000000001</v>
      </c>
      <c r="Z87" s="144">
        <v>106.53</v>
      </c>
      <c r="AA87" s="144">
        <v>122.0775</v>
      </c>
      <c r="AB87" s="144">
        <v>129.59399999999999</v>
      </c>
      <c r="AC87" s="144">
        <v>131.99600000000001</v>
      </c>
      <c r="AD87" s="144">
        <v>227.04300000000001</v>
      </c>
      <c r="AE87" s="144">
        <v>218.5745</v>
      </c>
      <c r="AF87" s="144">
        <v>200.274</v>
      </c>
      <c r="AG87" s="144">
        <v>219.18600000000001</v>
      </c>
      <c r="AH87" s="144">
        <v>248.37601000000001</v>
      </c>
      <c r="AI87" s="144">
        <v>244.09100000000001</v>
      </c>
      <c r="AJ87" s="144">
        <v>212.93350000000001</v>
      </c>
      <c r="AK87" s="144">
        <v>256.55099999999999</v>
      </c>
      <c r="AL87" s="144">
        <v>295.71800000000002</v>
      </c>
      <c r="AM87" s="144">
        <v>271.98</v>
      </c>
      <c r="AN87" s="144">
        <v>283.05099999999999</v>
      </c>
      <c r="AO87" s="144">
        <v>304.07100000000003</v>
      </c>
      <c r="AP87" s="144">
        <v>365.726</v>
      </c>
      <c r="AQ87" s="144">
        <v>312.40199999999999</v>
      </c>
      <c r="AR87" s="144">
        <v>120.375</v>
      </c>
      <c r="AS87" s="144">
        <v>229.50200000000001</v>
      </c>
      <c r="AT87" s="144">
        <v>293.27199999999999</v>
      </c>
      <c r="AU87" s="144">
        <v>169.73501999999999</v>
      </c>
      <c r="AV87" s="144">
        <v>237.05600000000001</v>
      </c>
      <c r="AW87" s="144">
        <v>281.31700000000001</v>
      </c>
      <c r="AX87" s="144">
        <v>344.75700000000001</v>
      </c>
      <c r="AY87" s="126">
        <v>380.56099999999998</v>
      </c>
      <c r="AZ87" s="43">
        <v>360.85399999999998</v>
      </c>
      <c r="BA87" s="43">
        <v>400.63909999999998</v>
      </c>
      <c r="BB87" s="43">
        <v>339.31</v>
      </c>
      <c r="BC87" s="43">
        <v>324.55500000000001</v>
      </c>
      <c r="BD87" s="43">
        <v>314.28201000000001</v>
      </c>
      <c r="BE87" s="43">
        <v>366.08699999999999</v>
      </c>
      <c r="BF87" s="43">
        <v>352.721</v>
      </c>
      <c r="BG87" s="43">
        <v>311.10899999999998</v>
      </c>
      <c r="BH87" s="43">
        <v>320.36099999999999</v>
      </c>
      <c r="BI87" s="43">
        <v>240.41499999999999</v>
      </c>
      <c r="BJ87" s="43">
        <v>359.83799999999997</v>
      </c>
      <c r="BK87" s="43">
        <v>616.32799999999997</v>
      </c>
      <c r="BL87" s="43">
        <v>387.46300000000002</v>
      </c>
      <c r="BM87" s="43">
        <v>305.92950000000002</v>
      </c>
      <c r="BN87" s="43">
        <v>337.89934</v>
      </c>
      <c r="BO87" s="43">
        <v>463</v>
      </c>
      <c r="BP87" s="43">
        <v>433.89800000000002</v>
      </c>
    </row>
    <row r="88" spans="1:68" s="23" customFormat="1" ht="15" customHeight="1" x14ac:dyDescent="0.2">
      <c r="A88" s="285" t="s">
        <v>432</v>
      </c>
      <c r="B88" s="285" t="s">
        <v>433</v>
      </c>
      <c r="C88" s="141" t="s">
        <v>14</v>
      </c>
      <c r="D88" s="141" t="s">
        <v>14</v>
      </c>
      <c r="E88" s="141" t="s">
        <v>14</v>
      </c>
      <c r="F88" s="141" t="s">
        <v>14</v>
      </c>
      <c r="G88" s="141" t="s">
        <v>14</v>
      </c>
      <c r="H88" s="141" t="s">
        <v>14</v>
      </c>
      <c r="I88" s="141" t="s">
        <v>14</v>
      </c>
      <c r="J88" s="141" t="s">
        <v>14</v>
      </c>
      <c r="K88" s="141" t="s">
        <v>14</v>
      </c>
      <c r="L88" s="141" t="s">
        <v>14</v>
      </c>
      <c r="M88" s="141" t="s">
        <v>14</v>
      </c>
      <c r="N88" s="141" t="s">
        <v>14</v>
      </c>
      <c r="O88" s="141" t="s">
        <v>14</v>
      </c>
      <c r="P88" s="141" t="s">
        <v>14</v>
      </c>
      <c r="Q88" s="141" t="s">
        <v>14</v>
      </c>
      <c r="R88" s="141" t="s">
        <v>14</v>
      </c>
      <c r="S88" s="141" t="s">
        <v>14</v>
      </c>
      <c r="T88" s="141" t="s">
        <v>14</v>
      </c>
      <c r="U88" s="141" t="s">
        <v>14</v>
      </c>
      <c r="V88" s="141" t="s">
        <v>14</v>
      </c>
      <c r="W88" s="141" t="s">
        <v>14</v>
      </c>
      <c r="X88" s="141" t="s">
        <v>14</v>
      </c>
      <c r="Y88" s="141" t="s">
        <v>14</v>
      </c>
      <c r="Z88" s="141" t="s">
        <v>14</v>
      </c>
      <c r="AA88" s="141" t="s">
        <v>14</v>
      </c>
      <c r="AB88" s="141" t="s">
        <v>14</v>
      </c>
      <c r="AC88" s="141" t="s">
        <v>14</v>
      </c>
      <c r="AD88" s="141" t="s">
        <v>14</v>
      </c>
      <c r="AE88" s="141" t="s">
        <v>14</v>
      </c>
      <c r="AF88" s="141" t="s">
        <v>14</v>
      </c>
      <c r="AG88" s="141" t="s">
        <v>14</v>
      </c>
      <c r="AH88" s="141" t="s">
        <v>14</v>
      </c>
      <c r="AI88" s="141" t="s">
        <v>14</v>
      </c>
      <c r="AJ88" s="141" t="s">
        <v>14</v>
      </c>
      <c r="AK88" s="141" t="s">
        <v>14</v>
      </c>
      <c r="AL88" s="143">
        <v>0</v>
      </c>
      <c r="AM88" s="143">
        <v>0</v>
      </c>
      <c r="AN88" s="143">
        <v>0</v>
      </c>
      <c r="AO88" s="143">
        <v>0</v>
      </c>
      <c r="AP88" s="143">
        <v>0</v>
      </c>
      <c r="AQ88" s="143">
        <v>0</v>
      </c>
      <c r="AR88" s="143">
        <v>0</v>
      </c>
      <c r="AS88" s="143">
        <v>0</v>
      </c>
      <c r="AT88" s="143">
        <v>0</v>
      </c>
      <c r="AU88" s="143">
        <v>0</v>
      </c>
      <c r="AV88" s="143">
        <v>0</v>
      </c>
      <c r="AW88" s="143">
        <v>0</v>
      </c>
      <c r="AX88" s="143">
        <v>0</v>
      </c>
      <c r="AY88" s="125">
        <v>0</v>
      </c>
      <c r="AZ88" s="68">
        <v>0</v>
      </c>
      <c r="BA88" s="68">
        <v>0</v>
      </c>
      <c r="BB88" s="68">
        <v>0</v>
      </c>
      <c r="BC88" s="68">
        <v>0</v>
      </c>
      <c r="BD88" s="68">
        <v>0</v>
      </c>
      <c r="BE88" s="68">
        <v>0</v>
      </c>
      <c r="BF88" s="68">
        <v>0</v>
      </c>
      <c r="BG88" s="68">
        <v>0</v>
      </c>
      <c r="BH88" s="68">
        <v>0</v>
      </c>
      <c r="BI88" s="68">
        <v>0</v>
      </c>
      <c r="BJ88" s="68">
        <v>0</v>
      </c>
      <c r="BK88" s="68">
        <v>0</v>
      </c>
      <c r="BL88" s="68">
        <v>0</v>
      </c>
      <c r="BM88" s="68">
        <v>0</v>
      </c>
      <c r="BN88" s="68">
        <v>0</v>
      </c>
      <c r="BO88" s="68">
        <v>0</v>
      </c>
      <c r="BP88" s="68">
        <v>0</v>
      </c>
    </row>
    <row r="89" spans="1:68" s="23" customFormat="1" ht="15" customHeight="1" x14ac:dyDescent="0.2">
      <c r="A89" s="8" t="s">
        <v>118</v>
      </c>
      <c r="B89" s="8" t="s">
        <v>118</v>
      </c>
      <c r="C89" s="141" t="s">
        <v>14</v>
      </c>
      <c r="D89" s="141" t="s">
        <v>14</v>
      </c>
      <c r="E89" s="141" t="s">
        <v>14</v>
      </c>
      <c r="F89" s="141" t="s">
        <v>14</v>
      </c>
      <c r="G89" s="141" t="s">
        <v>14</v>
      </c>
      <c r="H89" s="141" t="s">
        <v>14</v>
      </c>
      <c r="I89" s="141" t="s">
        <v>14</v>
      </c>
      <c r="J89" s="141" t="s">
        <v>14</v>
      </c>
      <c r="K89" s="141" t="s">
        <v>14</v>
      </c>
      <c r="L89" s="141" t="s">
        <v>14</v>
      </c>
      <c r="M89" s="141" t="s">
        <v>14</v>
      </c>
      <c r="N89" s="141" t="s">
        <v>14</v>
      </c>
      <c r="O89" s="141" t="s">
        <v>14</v>
      </c>
      <c r="P89" s="141" t="s">
        <v>14</v>
      </c>
      <c r="Q89" s="141" t="s">
        <v>14</v>
      </c>
      <c r="R89" s="141" t="s">
        <v>14</v>
      </c>
      <c r="S89" s="141" t="s">
        <v>14</v>
      </c>
      <c r="T89" s="141" t="s">
        <v>14</v>
      </c>
      <c r="U89" s="141" t="s">
        <v>14</v>
      </c>
      <c r="V89" s="141" t="s">
        <v>14</v>
      </c>
      <c r="W89" s="141" t="s">
        <v>14</v>
      </c>
      <c r="X89" s="141" t="s">
        <v>14</v>
      </c>
      <c r="Y89" s="141" t="s">
        <v>14</v>
      </c>
      <c r="Z89" s="141" t="s">
        <v>14</v>
      </c>
      <c r="AA89" s="141" t="s">
        <v>14</v>
      </c>
      <c r="AB89" s="141" t="s">
        <v>14</v>
      </c>
      <c r="AC89" s="141" t="s">
        <v>14</v>
      </c>
      <c r="AD89" s="141" t="s">
        <v>14</v>
      </c>
      <c r="AE89" s="141" t="s">
        <v>14</v>
      </c>
      <c r="AF89" s="141" t="s">
        <v>14</v>
      </c>
      <c r="AG89" s="141" t="s">
        <v>14</v>
      </c>
      <c r="AH89" s="141" t="s">
        <v>14</v>
      </c>
      <c r="AI89" s="141" t="s">
        <v>14</v>
      </c>
      <c r="AJ89" s="141" t="s">
        <v>14</v>
      </c>
      <c r="AK89" s="141" t="s">
        <v>14</v>
      </c>
      <c r="AL89" s="141" t="s">
        <v>14</v>
      </c>
      <c r="AM89" s="143">
        <v>0</v>
      </c>
      <c r="AN89" s="143">
        <v>0</v>
      </c>
      <c r="AO89" s="143">
        <v>0</v>
      </c>
      <c r="AP89" s="143">
        <v>0</v>
      </c>
      <c r="AQ89" s="143">
        <v>0</v>
      </c>
      <c r="AR89" s="143">
        <v>0</v>
      </c>
      <c r="AS89" s="143">
        <v>0</v>
      </c>
      <c r="AT89" s="143">
        <v>0</v>
      </c>
      <c r="AU89" s="143">
        <v>0</v>
      </c>
      <c r="AV89" s="143">
        <v>0</v>
      </c>
      <c r="AW89" s="143">
        <v>0</v>
      </c>
      <c r="AX89" s="143">
        <v>0</v>
      </c>
      <c r="AY89" s="125">
        <v>0</v>
      </c>
      <c r="AZ89" s="68">
        <v>0</v>
      </c>
      <c r="BA89" s="68">
        <v>0</v>
      </c>
      <c r="BB89" s="68">
        <v>0</v>
      </c>
      <c r="BC89" s="68">
        <v>0</v>
      </c>
      <c r="BD89" s="68">
        <v>0</v>
      </c>
      <c r="BE89" s="68">
        <v>0</v>
      </c>
      <c r="BF89" s="68">
        <v>0</v>
      </c>
      <c r="BG89" s="68">
        <v>0</v>
      </c>
      <c r="BH89" s="68">
        <v>0</v>
      </c>
      <c r="BI89" s="68">
        <v>0</v>
      </c>
      <c r="BJ89" s="68">
        <v>0</v>
      </c>
      <c r="BK89" s="68">
        <v>0</v>
      </c>
      <c r="BL89" s="68">
        <v>0</v>
      </c>
      <c r="BM89" s="68">
        <v>0</v>
      </c>
      <c r="BN89" s="68">
        <v>0</v>
      </c>
      <c r="BO89" s="68">
        <v>0</v>
      </c>
      <c r="BP89" s="68">
        <v>0</v>
      </c>
    </row>
    <row r="90" spans="1:68" s="23" customFormat="1" ht="15" customHeight="1" x14ac:dyDescent="0.2">
      <c r="A90" s="41" t="s">
        <v>157</v>
      </c>
      <c r="B90" s="41" t="s">
        <v>157</v>
      </c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 t="s">
        <v>14</v>
      </c>
      <c r="T90" s="141" t="s">
        <v>14</v>
      </c>
      <c r="U90" s="141" t="s">
        <v>14</v>
      </c>
      <c r="V90" s="141" t="s">
        <v>14</v>
      </c>
      <c r="W90" s="141" t="s">
        <v>14</v>
      </c>
      <c r="X90" s="141" t="s">
        <v>14</v>
      </c>
      <c r="Y90" s="141" t="s">
        <v>14</v>
      </c>
      <c r="Z90" s="141" t="s">
        <v>14</v>
      </c>
      <c r="AA90" s="141" t="s">
        <v>14</v>
      </c>
      <c r="AB90" s="141" t="s">
        <v>14</v>
      </c>
      <c r="AC90" s="141" t="s">
        <v>14</v>
      </c>
      <c r="AD90" s="141" t="s">
        <v>14</v>
      </c>
      <c r="AE90" s="141" t="s">
        <v>14</v>
      </c>
      <c r="AF90" s="141" t="s">
        <v>14</v>
      </c>
      <c r="AG90" s="141" t="s">
        <v>14</v>
      </c>
      <c r="AH90" s="141" t="s">
        <v>14</v>
      </c>
      <c r="AI90" s="141" t="s">
        <v>14</v>
      </c>
      <c r="AJ90" s="141" t="s">
        <v>14</v>
      </c>
      <c r="AK90" s="141" t="s">
        <v>14</v>
      </c>
      <c r="AL90" s="141" t="s">
        <v>14</v>
      </c>
      <c r="AM90" s="143">
        <v>0</v>
      </c>
      <c r="AN90" s="143">
        <v>0</v>
      </c>
      <c r="AO90" s="143">
        <v>0</v>
      </c>
      <c r="AP90" s="143">
        <v>0</v>
      </c>
      <c r="AQ90" s="143">
        <v>0</v>
      </c>
      <c r="AR90" s="143">
        <v>0</v>
      </c>
      <c r="AS90" s="143">
        <v>0</v>
      </c>
      <c r="AT90" s="143">
        <v>0</v>
      </c>
      <c r="AU90" s="143">
        <v>0</v>
      </c>
      <c r="AV90" s="143">
        <v>0</v>
      </c>
      <c r="AW90" s="143">
        <v>0</v>
      </c>
      <c r="AX90" s="143">
        <v>0</v>
      </c>
      <c r="AY90" s="125">
        <v>0</v>
      </c>
      <c r="AZ90" s="68">
        <v>0</v>
      </c>
      <c r="BA90" s="68">
        <v>0</v>
      </c>
      <c r="BB90" s="68">
        <v>0</v>
      </c>
      <c r="BC90" s="68">
        <v>0</v>
      </c>
      <c r="BD90" s="68">
        <v>0</v>
      </c>
      <c r="BE90" s="68">
        <v>0</v>
      </c>
      <c r="BF90" s="68">
        <v>0</v>
      </c>
      <c r="BG90" s="68">
        <v>0</v>
      </c>
      <c r="BH90" s="68">
        <v>0</v>
      </c>
      <c r="BI90" s="68">
        <v>0</v>
      </c>
      <c r="BJ90" s="68">
        <v>0</v>
      </c>
      <c r="BK90" s="68">
        <v>0</v>
      </c>
      <c r="BL90" s="68">
        <v>0</v>
      </c>
      <c r="BM90" s="68">
        <v>0</v>
      </c>
      <c r="BN90" s="68">
        <v>0</v>
      </c>
      <c r="BO90" s="68">
        <v>0</v>
      </c>
      <c r="BP90" s="68">
        <v>0</v>
      </c>
    </row>
    <row r="91" spans="1:68" s="23" customFormat="1" ht="15" customHeight="1" thickBot="1" x14ac:dyDescent="0.25">
      <c r="A91" s="25" t="s">
        <v>9</v>
      </c>
      <c r="B91" s="25" t="s">
        <v>9</v>
      </c>
      <c r="C91" s="26">
        <f t="shared" ref="C91:AH91" si="11">SUM(C67:C90)</f>
        <v>17052.281849999999</v>
      </c>
      <c r="D91" s="26">
        <f t="shared" si="11"/>
        <v>18855.273870000001</v>
      </c>
      <c r="E91" s="26">
        <f t="shared" si="11"/>
        <v>19974.496850000003</v>
      </c>
      <c r="F91" s="26">
        <f t="shared" si="11"/>
        <v>23552.469479999996</v>
      </c>
      <c r="G91" s="26">
        <f t="shared" si="11"/>
        <v>21116.107929999998</v>
      </c>
      <c r="H91" s="26">
        <f t="shared" si="11"/>
        <v>23951.548299999995</v>
      </c>
      <c r="I91" s="26">
        <f t="shared" si="11"/>
        <v>24640.559540000002</v>
      </c>
      <c r="J91" s="26">
        <f t="shared" si="11"/>
        <v>27573.183079999999</v>
      </c>
      <c r="K91" s="26">
        <f t="shared" si="11"/>
        <v>25764.596640000003</v>
      </c>
      <c r="L91" s="26">
        <f t="shared" si="11"/>
        <v>27533.55359</v>
      </c>
      <c r="M91" s="26">
        <f t="shared" si="11"/>
        <v>30950.60974</v>
      </c>
      <c r="N91" s="26">
        <f t="shared" si="11"/>
        <v>34914.699769999999</v>
      </c>
      <c r="O91" s="26">
        <f t="shared" si="11"/>
        <v>32123.079359999996</v>
      </c>
      <c r="P91" s="26">
        <f t="shared" si="11"/>
        <v>32731.123379999994</v>
      </c>
      <c r="Q91" s="26">
        <f t="shared" si="11"/>
        <v>33665.348680000003</v>
      </c>
      <c r="R91" s="26">
        <f t="shared" si="11"/>
        <v>38864.782909999994</v>
      </c>
      <c r="S91" s="26">
        <f t="shared" si="11"/>
        <v>37530.659420000004</v>
      </c>
      <c r="T91" s="26">
        <f t="shared" si="11"/>
        <v>38448.714009999996</v>
      </c>
      <c r="U91" s="26">
        <f t="shared" si="11"/>
        <v>37832.131500000003</v>
      </c>
      <c r="V91" s="26">
        <f t="shared" si="11"/>
        <v>44407.806529999987</v>
      </c>
      <c r="W91" s="26">
        <f t="shared" si="11"/>
        <v>41924.356749999999</v>
      </c>
      <c r="X91" s="26">
        <f t="shared" si="11"/>
        <v>44059.726350219775</v>
      </c>
      <c r="Y91" s="26">
        <f t="shared" si="11"/>
        <v>48257.694466532354</v>
      </c>
      <c r="Z91" s="26">
        <f t="shared" si="11"/>
        <v>59037.790599999993</v>
      </c>
      <c r="AA91" s="26">
        <f t="shared" si="11"/>
        <v>50773.396306153845</v>
      </c>
      <c r="AB91" s="26">
        <f t="shared" si="11"/>
        <v>53737.291109999998</v>
      </c>
      <c r="AC91" s="26">
        <f t="shared" si="11"/>
        <v>53216.317241428573</v>
      </c>
      <c r="AD91" s="26">
        <f t="shared" si="11"/>
        <v>63171.006522547119</v>
      </c>
      <c r="AE91" s="26">
        <f t="shared" si="11"/>
        <v>56140.820439340663</v>
      </c>
      <c r="AF91" s="26">
        <f t="shared" si="11"/>
        <v>57459.988909999985</v>
      </c>
      <c r="AG91" s="26">
        <f t="shared" si="11"/>
        <v>56384.476995552141</v>
      </c>
      <c r="AH91" s="26">
        <f t="shared" si="11"/>
        <v>65382.892599999999</v>
      </c>
      <c r="AI91" s="36">
        <f t="shared" ref="AI91:BH91" si="12">SUM(AI67:AI90)</f>
        <v>57280.881358488426</v>
      </c>
      <c r="AJ91" s="36">
        <f t="shared" si="12"/>
        <v>57791.546919999993</v>
      </c>
      <c r="AK91" s="36">
        <f t="shared" si="12"/>
        <v>59760.934630000003</v>
      </c>
      <c r="AL91" s="36">
        <f t="shared" si="12"/>
        <v>69600.239410000009</v>
      </c>
      <c r="AM91" s="36">
        <f t="shared" si="12"/>
        <v>59804.987410000009</v>
      </c>
      <c r="AN91" s="36">
        <f t="shared" si="12"/>
        <v>60224.785150000003</v>
      </c>
      <c r="AO91" s="36">
        <f t="shared" si="12"/>
        <v>58328.068420000003</v>
      </c>
      <c r="AP91" s="36">
        <f t="shared" si="12"/>
        <v>68272.440639999986</v>
      </c>
      <c r="AQ91" s="36">
        <f t="shared" si="12"/>
        <v>49707.958050000008</v>
      </c>
      <c r="AR91" s="36">
        <f t="shared" si="12"/>
        <v>5607.2859700000008</v>
      </c>
      <c r="AS91" s="36">
        <f t="shared" si="12"/>
        <v>18666.88061</v>
      </c>
      <c r="AT91" s="36">
        <f t="shared" si="12"/>
        <v>42578.419089999996</v>
      </c>
      <c r="AU91" s="36">
        <f t="shared" si="12"/>
        <v>25106.096410000006</v>
      </c>
      <c r="AV91" s="36">
        <f t="shared" si="12"/>
        <v>30810.962390000001</v>
      </c>
      <c r="AW91" s="36">
        <f t="shared" si="12"/>
        <v>44235.632460000001</v>
      </c>
      <c r="AX91" s="36">
        <f t="shared" si="12"/>
        <v>62226.143630000006</v>
      </c>
      <c r="AY91" s="118">
        <f t="shared" si="12"/>
        <v>52977.23762</v>
      </c>
      <c r="AZ91" s="26">
        <f t="shared" si="12"/>
        <v>64673.566799999993</v>
      </c>
      <c r="BA91" s="26">
        <f t="shared" si="12"/>
        <v>63871.227040000012</v>
      </c>
      <c r="BB91" s="26">
        <f t="shared" si="12"/>
        <v>71976.559529999999</v>
      </c>
      <c r="BC91" s="26">
        <f t="shared" si="12"/>
        <v>64568.489300000001</v>
      </c>
      <c r="BD91" s="26">
        <f t="shared" si="12"/>
        <v>75409.68153999999</v>
      </c>
      <c r="BE91" s="26">
        <f t="shared" si="12"/>
        <v>75623.068709999992</v>
      </c>
      <c r="BF91" s="26">
        <f t="shared" si="12"/>
        <v>88101.274580000012</v>
      </c>
      <c r="BG91" s="26">
        <f t="shared" si="12"/>
        <v>79448.874159999992</v>
      </c>
      <c r="BH91" s="26">
        <f t="shared" si="12"/>
        <v>80916.104950000008</v>
      </c>
      <c r="BI91" s="26">
        <f t="shared" ref="BI91:BO91" si="13">SUM(BI67:BI90)</f>
        <v>82912.124959999972</v>
      </c>
      <c r="BJ91" s="26">
        <f t="shared" si="13"/>
        <v>102480.33461999997</v>
      </c>
      <c r="BK91" s="26">
        <f t="shared" si="13"/>
        <v>94721.471689999977</v>
      </c>
      <c r="BL91" s="26">
        <f t="shared" si="13"/>
        <v>106960.66238268798</v>
      </c>
      <c r="BM91" s="26">
        <f t="shared" si="13"/>
        <v>103911.91047000002</v>
      </c>
      <c r="BN91" s="26">
        <f t="shared" si="13"/>
        <v>116632.06718000003</v>
      </c>
      <c r="BO91" s="26">
        <f t="shared" si="13"/>
        <v>110382</v>
      </c>
      <c r="BP91" s="26">
        <f>SUM(BP67:BP90)</f>
        <v>116835.36298000001</v>
      </c>
    </row>
    <row r="92" spans="1:68" ht="15" customHeight="1" x14ac:dyDescent="0.2">
      <c r="A92" s="4"/>
      <c r="AD92" s="9"/>
      <c r="AO92" s="141"/>
      <c r="AP92" s="141"/>
      <c r="AQ92" s="141"/>
      <c r="AR92" s="141"/>
      <c r="AS92" s="141"/>
      <c r="AT92" s="141"/>
      <c r="AU92" s="141"/>
      <c r="AV92" s="141"/>
      <c r="AW92" s="143"/>
      <c r="AX92" s="172"/>
      <c r="AY92" s="149"/>
    </row>
    <row r="93" spans="1:68" ht="15" customHeight="1" x14ac:dyDescent="0.2">
      <c r="A93" s="37" t="s">
        <v>606</v>
      </c>
      <c r="B93" s="37" t="s">
        <v>612</v>
      </c>
      <c r="AD93" s="9"/>
      <c r="AO93" s="141"/>
      <c r="AP93" s="141"/>
      <c r="AQ93" s="141"/>
      <c r="AR93" s="141"/>
      <c r="AS93" s="141"/>
      <c r="AT93" s="141"/>
      <c r="AU93" s="141"/>
      <c r="AV93" s="141"/>
      <c r="AW93" s="143"/>
      <c r="AX93" s="172"/>
      <c r="AY93" s="149"/>
    </row>
    <row r="94" spans="1:68" ht="15" customHeight="1" x14ac:dyDescent="0.2">
      <c r="A94" s="37" t="s">
        <v>607</v>
      </c>
      <c r="B94" s="37" t="s">
        <v>613</v>
      </c>
      <c r="AD94" s="9"/>
      <c r="AO94" s="141"/>
      <c r="AP94" s="141"/>
      <c r="AQ94" s="141"/>
      <c r="AR94" s="141"/>
      <c r="AS94" s="141"/>
      <c r="AT94" s="141"/>
      <c r="AU94" s="141"/>
      <c r="AV94" s="141"/>
      <c r="AW94" s="143"/>
      <c r="AX94" s="172"/>
      <c r="AY94" s="149"/>
    </row>
    <row r="95" spans="1:68" ht="15" customHeight="1" x14ac:dyDescent="0.2">
      <c r="A95" s="37"/>
      <c r="B95" s="37"/>
      <c r="AD95" s="9"/>
      <c r="AO95" s="141"/>
      <c r="AP95" s="141"/>
      <c r="AQ95" s="141"/>
      <c r="AR95" s="141"/>
      <c r="AS95" s="141"/>
      <c r="AT95" s="141"/>
      <c r="AU95" s="141"/>
      <c r="AV95" s="141"/>
      <c r="AW95" s="143"/>
      <c r="AX95" s="172"/>
      <c r="AY95" s="149"/>
    </row>
    <row r="96" spans="1:68" ht="15" customHeight="1" x14ac:dyDescent="0.2">
      <c r="A96" s="7" t="s">
        <v>423</v>
      </c>
      <c r="B96" s="7" t="s">
        <v>424</v>
      </c>
      <c r="C96" s="56" t="str">
        <f t="shared" ref="C96:AH96" si="14">C5</f>
        <v>1Q10</v>
      </c>
      <c r="D96" s="56" t="str">
        <f t="shared" si="14"/>
        <v>2Q10</v>
      </c>
      <c r="E96" s="56" t="str">
        <f t="shared" si="14"/>
        <v>3Q10</v>
      </c>
      <c r="F96" s="56" t="str">
        <f t="shared" si="14"/>
        <v>4Q10</v>
      </c>
      <c r="G96" s="56" t="str">
        <f t="shared" si="14"/>
        <v>1Q11</v>
      </c>
      <c r="H96" s="56" t="str">
        <f t="shared" si="14"/>
        <v>2Q11</v>
      </c>
      <c r="I96" s="56" t="str">
        <f t="shared" si="14"/>
        <v>3Q11</v>
      </c>
      <c r="J96" s="56" t="str">
        <f t="shared" si="14"/>
        <v>4Q11</v>
      </c>
      <c r="K96" s="56" t="str">
        <f t="shared" si="14"/>
        <v>1Q12</v>
      </c>
      <c r="L96" s="56" t="str">
        <f t="shared" si="14"/>
        <v>2Q12</v>
      </c>
      <c r="M96" s="56" t="str">
        <f t="shared" si="14"/>
        <v>3Q12</v>
      </c>
      <c r="N96" s="56" t="str">
        <f t="shared" si="14"/>
        <v>4Q12</v>
      </c>
      <c r="O96" s="56" t="str">
        <f t="shared" si="14"/>
        <v>1Q13</v>
      </c>
      <c r="P96" s="56" t="str">
        <f t="shared" si="14"/>
        <v>2Q13</v>
      </c>
      <c r="Q96" s="56" t="str">
        <f t="shared" si="14"/>
        <v>3Q13</v>
      </c>
      <c r="R96" s="56" t="str">
        <f t="shared" si="14"/>
        <v>4Q13</v>
      </c>
      <c r="S96" s="56" t="str">
        <f t="shared" si="14"/>
        <v>1Q14</v>
      </c>
      <c r="T96" s="56" t="str">
        <f t="shared" si="14"/>
        <v>2Q14</v>
      </c>
      <c r="U96" s="56" t="str">
        <f t="shared" si="14"/>
        <v>3Q14</v>
      </c>
      <c r="V96" s="56" t="str">
        <f t="shared" si="14"/>
        <v>4Q14</v>
      </c>
      <c r="W96" s="56" t="str">
        <f t="shared" si="14"/>
        <v>1Q15</v>
      </c>
      <c r="X96" s="56" t="str">
        <f t="shared" si="14"/>
        <v>2Q15</v>
      </c>
      <c r="Y96" s="56" t="str">
        <f t="shared" si="14"/>
        <v>3Q15</v>
      </c>
      <c r="Z96" s="56" t="str">
        <f t="shared" si="14"/>
        <v>4Q15</v>
      </c>
      <c r="AA96" s="56" t="str">
        <f t="shared" si="14"/>
        <v>1Q16</v>
      </c>
      <c r="AB96" s="56" t="str">
        <f t="shared" si="14"/>
        <v>2Q16</v>
      </c>
      <c r="AC96" s="56" t="str">
        <f t="shared" si="14"/>
        <v>3Q16</v>
      </c>
      <c r="AD96" s="56" t="str">
        <f t="shared" si="14"/>
        <v>4Q16</v>
      </c>
      <c r="AE96" s="56" t="str">
        <f t="shared" si="14"/>
        <v>1Q17</v>
      </c>
      <c r="AF96" s="56" t="str">
        <f t="shared" si="14"/>
        <v>2Q17</v>
      </c>
      <c r="AG96" s="56" t="str">
        <f t="shared" si="14"/>
        <v>3Q17</v>
      </c>
      <c r="AH96" s="56" t="str">
        <f t="shared" si="14"/>
        <v>4Q17</v>
      </c>
      <c r="AI96" s="56" t="str">
        <f t="shared" ref="AI96:BN96" si="15">AI5</f>
        <v>1Q18</v>
      </c>
      <c r="AJ96" s="56" t="str">
        <f t="shared" si="15"/>
        <v>2Q18</v>
      </c>
      <c r="AK96" s="56" t="str">
        <f t="shared" si="15"/>
        <v>3Q18</v>
      </c>
      <c r="AL96" s="56" t="str">
        <f t="shared" si="15"/>
        <v>4Q18</v>
      </c>
      <c r="AM96" s="56" t="str">
        <f t="shared" si="15"/>
        <v>1Q19</v>
      </c>
      <c r="AN96" s="56" t="str">
        <f t="shared" si="15"/>
        <v>2Q19</v>
      </c>
      <c r="AO96" s="56" t="str">
        <f t="shared" si="15"/>
        <v>3Q19</v>
      </c>
      <c r="AP96" s="56" t="str">
        <f t="shared" si="15"/>
        <v>4Q19</v>
      </c>
      <c r="AQ96" s="56" t="str">
        <f t="shared" si="15"/>
        <v>1Q20</v>
      </c>
      <c r="AR96" s="56" t="str">
        <f t="shared" si="15"/>
        <v>2Q20</v>
      </c>
      <c r="AS96" s="56" t="str">
        <f t="shared" si="15"/>
        <v>3Q20</v>
      </c>
      <c r="AT96" s="56" t="str">
        <f t="shared" si="15"/>
        <v>4Q20</v>
      </c>
      <c r="AU96" s="56" t="str">
        <f t="shared" si="15"/>
        <v>1Q21</v>
      </c>
      <c r="AV96" s="56" t="str">
        <f t="shared" si="15"/>
        <v>2Q21</v>
      </c>
      <c r="AW96" s="56" t="str">
        <f t="shared" si="15"/>
        <v>3Q21</v>
      </c>
      <c r="AX96" s="280" t="str">
        <f t="shared" si="15"/>
        <v>4Q21</v>
      </c>
      <c r="AY96" s="56" t="str">
        <f t="shared" si="15"/>
        <v>1Q22</v>
      </c>
      <c r="AZ96" s="56" t="str">
        <f t="shared" si="15"/>
        <v>2Q22</v>
      </c>
      <c r="BA96" s="56" t="str">
        <f t="shared" si="15"/>
        <v>3Q22</v>
      </c>
      <c r="BB96" s="56" t="str">
        <f t="shared" si="15"/>
        <v>4Q22</v>
      </c>
      <c r="BC96" s="56" t="str">
        <f t="shared" si="15"/>
        <v>1Q23</v>
      </c>
      <c r="BD96" s="56" t="str">
        <f t="shared" si="15"/>
        <v>2Q23</v>
      </c>
      <c r="BE96" s="56" t="str">
        <f t="shared" si="15"/>
        <v>3Q23</v>
      </c>
      <c r="BF96" s="56" t="str">
        <f t="shared" si="15"/>
        <v>4Q23</v>
      </c>
      <c r="BG96" s="56" t="str">
        <f t="shared" si="15"/>
        <v>1Q24</v>
      </c>
      <c r="BH96" s="56" t="str">
        <f t="shared" si="15"/>
        <v>2Q24</v>
      </c>
      <c r="BI96" s="56" t="str">
        <f t="shared" si="15"/>
        <v>3Q24</v>
      </c>
      <c r="BJ96" s="56" t="str">
        <f t="shared" si="15"/>
        <v>4Q24</v>
      </c>
      <c r="BK96" s="56" t="str">
        <f t="shared" si="15"/>
        <v>1Q25</v>
      </c>
      <c r="BL96" s="56" t="str">
        <f t="shared" si="15"/>
        <v>2Q25</v>
      </c>
      <c r="BM96" s="56" t="str">
        <f t="shared" si="15"/>
        <v>3Q25</v>
      </c>
      <c r="BN96" s="56" t="str">
        <f t="shared" si="15"/>
        <v>4Q25</v>
      </c>
      <c r="BO96" s="56" t="str">
        <f t="shared" ref="BO96:BP96" si="16">BO5</f>
        <v>1Q26</v>
      </c>
      <c r="BP96" s="56" t="str">
        <f t="shared" si="16"/>
        <v>2Q26</v>
      </c>
    </row>
    <row r="97" spans="1:68" ht="15" customHeight="1" x14ac:dyDescent="0.2">
      <c r="A97" s="92" t="s">
        <v>197</v>
      </c>
      <c r="B97" s="92" t="s">
        <v>198</v>
      </c>
      <c r="C97" s="147" t="str">
        <f>C96</f>
        <v>1Q10</v>
      </c>
      <c r="D97" s="147" t="str">
        <f t="shared" ref="D97:BH97" si="17">D96</f>
        <v>2Q10</v>
      </c>
      <c r="E97" s="147" t="str">
        <f t="shared" si="17"/>
        <v>3Q10</v>
      </c>
      <c r="F97" s="147" t="str">
        <f t="shared" si="17"/>
        <v>4Q10</v>
      </c>
      <c r="G97" s="147" t="str">
        <f t="shared" si="17"/>
        <v>1Q11</v>
      </c>
      <c r="H97" s="147" t="str">
        <f t="shared" si="17"/>
        <v>2Q11</v>
      </c>
      <c r="I97" s="147" t="str">
        <f t="shared" si="17"/>
        <v>3Q11</v>
      </c>
      <c r="J97" s="147" t="str">
        <f t="shared" si="17"/>
        <v>4Q11</v>
      </c>
      <c r="K97" s="147" t="str">
        <f t="shared" si="17"/>
        <v>1Q12</v>
      </c>
      <c r="L97" s="147" t="str">
        <f t="shared" si="17"/>
        <v>2Q12</v>
      </c>
      <c r="M97" s="147" t="str">
        <f t="shared" si="17"/>
        <v>3Q12</v>
      </c>
      <c r="N97" s="147" t="str">
        <f t="shared" si="17"/>
        <v>4Q12</v>
      </c>
      <c r="O97" s="147" t="str">
        <f t="shared" si="17"/>
        <v>1Q13</v>
      </c>
      <c r="P97" s="147" t="str">
        <f t="shared" si="17"/>
        <v>2Q13</v>
      </c>
      <c r="Q97" s="147" t="str">
        <f t="shared" si="17"/>
        <v>3Q13</v>
      </c>
      <c r="R97" s="147" t="str">
        <f t="shared" si="17"/>
        <v>4Q13</v>
      </c>
      <c r="S97" s="147" t="str">
        <f t="shared" si="17"/>
        <v>1Q14</v>
      </c>
      <c r="T97" s="147" t="str">
        <f t="shared" si="17"/>
        <v>2Q14</v>
      </c>
      <c r="U97" s="147" t="str">
        <f t="shared" si="17"/>
        <v>3Q14</v>
      </c>
      <c r="V97" s="147" t="str">
        <f t="shared" si="17"/>
        <v>4Q14</v>
      </c>
      <c r="W97" s="147" t="str">
        <f t="shared" si="17"/>
        <v>1Q15</v>
      </c>
      <c r="X97" s="147" t="str">
        <f t="shared" si="17"/>
        <v>2Q15</v>
      </c>
      <c r="Y97" s="147" t="str">
        <f t="shared" si="17"/>
        <v>3Q15</v>
      </c>
      <c r="Z97" s="147" t="str">
        <f t="shared" si="17"/>
        <v>4Q15</v>
      </c>
      <c r="AA97" s="147" t="str">
        <f t="shared" si="17"/>
        <v>1Q16</v>
      </c>
      <c r="AB97" s="147" t="str">
        <f t="shared" si="17"/>
        <v>2Q16</v>
      </c>
      <c r="AC97" s="147" t="str">
        <f t="shared" si="17"/>
        <v>3Q16</v>
      </c>
      <c r="AD97" s="147" t="str">
        <f t="shared" si="17"/>
        <v>4Q16</v>
      </c>
      <c r="AE97" s="147" t="str">
        <f t="shared" si="17"/>
        <v>1Q17</v>
      </c>
      <c r="AF97" s="147" t="str">
        <f t="shared" si="17"/>
        <v>2Q17</v>
      </c>
      <c r="AG97" s="147" t="str">
        <f t="shared" si="17"/>
        <v>3Q17</v>
      </c>
      <c r="AH97" s="147" t="str">
        <f t="shared" si="17"/>
        <v>4Q17</v>
      </c>
      <c r="AI97" s="147" t="str">
        <f t="shared" si="17"/>
        <v>1Q18</v>
      </c>
      <c r="AJ97" s="147" t="str">
        <f t="shared" si="17"/>
        <v>2Q18</v>
      </c>
      <c r="AK97" s="147" t="str">
        <f t="shared" si="17"/>
        <v>3Q18</v>
      </c>
      <c r="AL97" s="147" t="str">
        <f t="shared" si="17"/>
        <v>4Q18</v>
      </c>
      <c r="AM97" s="147" t="str">
        <f t="shared" si="17"/>
        <v>1Q19</v>
      </c>
      <c r="AN97" s="147" t="str">
        <f t="shared" si="17"/>
        <v>2Q19</v>
      </c>
      <c r="AO97" s="147" t="str">
        <f t="shared" si="17"/>
        <v>3Q19</v>
      </c>
      <c r="AP97" s="147" t="str">
        <f t="shared" si="17"/>
        <v>4Q19</v>
      </c>
      <c r="AQ97" s="147" t="str">
        <f t="shared" si="17"/>
        <v>1Q20</v>
      </c>
      <c r="AR97" s="147" t="str">
        <f t="shared" si="17"/>
        <v>2Q20</v>
      </c>
      <c r="AS97" s="147" t="str">
        <f t="shared" si="17"/>
        <v>3Q20</v>
      </c>
      <c r="AT97" s="147" t="str">
        <f t="shared" si="17"/>
        <v>4Q20</v>
      </c>
      <c r="AU97" s="147" t="str">
        <f t="shared" si="17"/>
        <v>1Q21</v>
      </c>
      <c r="AV97" s="147" t="str">
        <f t="shared" si="17"/>
        <v>2Q21</v>
      </c>
      <c r="AW97" s="147" t="str">
        <f t="shared" si="17"/>
        <v>3Q21</v>
      </c>
      <c r="AX97" s="138" t="str">
        <f t="shared" si="17"/>
        <v>4Q21</v>
      </c>
      <c r="AY97" s="147" t="str">
        <f t="shared" si="17"/>
        <v>1Q22</v>
      </c>
      <c r="AZ97" s="147" t="str">
        <f t="shared" si="17"/>
        <v>2Q22</v>
      </c>
      <c r="BA97" s="147" t="str">
        <f t="shared" si="17"/>
        <v>3Q22</v>
      </c>
      <c r="BB97" s="147" t="str">
        <f t="shared" si="17"/>
        <v>4Q22</v>
      </c>
      <c r="BC97" s="147" t="str">
        <f t="shared" si="17"/>
        <v>1Q23</v>
      </c>
      <c r="BD97" s="147" t="str">
        <f t="shared" si="17"/>
        <v>2Q23</v>
      </c>
      <c r="BE97" s="147" t="str">
        <f t="shared" si="17"/>
        <v>3Q23</v>
      </c>
      <c r="BF97" s="147" t="str">
        <f t="shared" si="17"/>
        <v>4Q23</v>
      </c>
      <c r="BG97" s="147" t="str">
        <f t="shared" si="17"/>
        <v>1Q24</v>
      </c>
      <c r="BH97" s="147" t="str">
        <f t="shared" si="17"/>
        <v>2Q24</v>
      </c>
      <c r="BI97" s="147" t="str">
        <f t="shared" ref="BI97:BK97" si="18">BI96</f>
        <v>3Q24</v>
      </c>
      <c r="BJ97" s="147" t="str">
        <f t="shared" si="18"/>
        <v>4Q24</v>
      </c>
      <c r="BK97" s="147" t="str">
        <f t="shared" si="18"/>
        <v>1Q25</v>
      </c>
      <c r="BL97" s="147" t="str">
        <f t="shared" ref="BL97:BM97" si="19">BL96</f>
        <v>2Q25</v>
      </c>
      <c r="BM97" s="147" t="str">
        <f t="shared" si="19"/>
        <v>3Q25</v>
      </c>
      <c r="BN97" s="147" t="str">
        <f t="shared" ref="BN97:BO97" si="20">BN96</f>
        <v>4Q25</v>
      </c>
      <c r="BO97" s="147" t="str">
        <f t="shared" si="20"/>
        <v>1Q26</v>
      </c>
      <c r="BP97" s="147" t="str">
        <f t="shared" ref="BP97" si="21">BP96</f>
        <v>2Q26</v>
      </c>
    </row>
    <row r="98" spans="1:68" ht="15" customHeight="1" x14ac:dyDescent="0.2">
      <c r="A98" s="8" t="s">
        <v>17</v>
      </c>
      <c r="B98" s="8" t="s">
        <v>17</v>
      </c>
      <c r="C98" s="141">
        <f>C36*'Portfólio | Portfolio'!C227</f>
        <v>11659.358376849999</v>
      </c>
      <c r="D98" s="141">
        <f>D36*'Portfólio | Portfolio'!D227</f>
        <v>12704.181803250001</v>
      </c>
      <c r="E98" s="141">
        <f>E36*'Portfólio | Portfolio'!E227</f>
        <v>12636.693992099999</v>
      </c>
      <c r="F98" s="141">
        <f>F36*'Portfólio | Portfolio'!F227</f>
        <v>18003.37047785</v>
      </c>
      <c r="G98" s="141">
        <f>G36*'Portfólio | Portfolio'!G227</f>
        <v>13213.30122112</v>
      </c>
      <c r="H98" s="141">
        <f>H36*'Portfólio | Portfolio'!H227</f>
        <v>14394.262049199999</v>
      </c>
      <c r="I98" s="141">
        <f>I36*'Portfólio | Portfolio'!I227</f>
        <v>14328.700175679998</v>
      </c>
      <c r="J98" s="141">
        <f>J36*'Portfólio | Portfolio'!J227</f>
        <v>23206.797233280002</v>
      </c>
      <c r="K98" s="141">
        <f>K36*'Portfólio | Portfolio'!K227</f>
        <v>17042.798580479997</v>
      </c>
      <c r="L98" s="141">
        <f>L36*'Portfólio | Portfolio'!L227</f>
        <v>18437.07324672</v>
      </c>
      <c r="M98" s="141">
        <f>M36*'Portfólio | Portfolio'!M227</f>
        <v>17611.682872319994</v>
      </c>
      <c r="N98" s="141">
        <f>N36*'Portfólio | Portfolio'!N227</f>
        <v>23755.487009099998</v>
      </c>
      <c r="O98" s="141">
        <f>O36*'Portfólio | Portfolio'!O227</f>
        <v>17702.257574924999</v>
      </c>
      <c r="P98" s="141">
        <f>P36*'Portfólio | Portfolio'!P227</f>
        <v>19435.195643324998</v>
      </c>
      <c r="Q98" s="141">
        <f>Q36*'Portfólio | Portfolio'!Q227</f>
        <v>19571.530220550001</v>
      </c>
      <c r="R98" s="141">
        <f>R36*'Portfólio | Portfolio'!R227</f>
        <v>26278.983561600002</v>
      </c>
      <c r="S98" s="141">
        <f>S36*'Portfólio | Portfolio'!S227</f>
        <v>19895.075453526002</v>
      </c>
      <c r="T98" s="141">
        <f>T36*'Portfólio | Portfolio'!T227</f>
        <v>20915.838898339996</v>
      </c>
      <c r="U98" s="141">
        <f>U36*'Portfólio | Portfolio'!U227</f>
        <v>21213.248881434996</v>
      </c>
      <c r="V98" s="141">
        <f>V36*'Portfólio | Portfolio'!V227</f>
        <v>29458.692723599001</v>
      </c>
      <c r="W98" s="141">
        <f>W36*'Portfólio | Portfolio'!W227</f>
        <v>21498.462614320997</v>
      </c>
      <c r="X98" s="141">
        <f>X36*'Portfólio | Portfolio'!X227</f>
        <v>22489.873777214001</v>
      </c>
      <c r="Y98" s="141">
        <f>Y36*'Portfólio | Portfolio'!Y227</f>
        <v>23466.144508261004</v>
      </c>
      <c r="Z98" s="141">
        <f>Z36*'Portfólio | Portfolio'!Z227</f>
        <v>30798.332070634009</v>
      </c>
      <c r="AA98" s="141">
        <f>AA36*'Portfólio | Portfolio'!AA227</f>
        <v>23299.393066983001</v>
      </c>
      <c r="AB98" s="141">
        <f>AB36*'Portfólio | Portfolio'!AB227</f>
        <v>25974.810442844995</v>
      </c>
      <c r="AC98" s="141">
        <f>AC36*'Portfólio | Portfolio'!AC227</f>
        <v>24783.269818526995</v>
      </c>
      <c r="AD98" s="141">
        <f>AD36*'Portfólio | Portfolio'!AD227</f>
        <v>33285.715545753003</v>
      </c>
      <c r="AE98" s="141">
        <f>AE36*'Portfólio | Portfolio'!AE227</f>
        <v>25257.643660457998</v>
      </c>
      <c r="AF98" s="141">
        <f>AF36*'Portfólio | Portfolio'!AF227</f>
        <v>26755.050259079995</v>
      </c>
      <c r="AG98" s="141">
        <f>AG36*'Portfólio | Portfolio'!AG227</f>
        <v>26903.7154056</v>
      </c>
      <c r="AH98" s="141">
        <f>AH36*'Portfólio | Portfolio'!AH227</f>
        <v>36725.06305741</v>
      </c>
      <c r="AI98" s="141">
        <f>AI36*'Portfólio | Portfolio'!AI227</f>
        <v>26376.489406274999</v>
      </c>
      <c r="AJ98" s="141">
        <f>AJ36*'Portfólio | Portfolio'!AJ227</f>
        <v>28721.858450356005</v>
      </c>
      <c r="AK98" s="141">
        <f>AK36*'Portfólio | Portfolio'!AK227</f>
        <v>28151.831046575</v>
      </c>
      <c r="AL98" s="141">
        <f>AL36*'Portfólio | Portfolio'!AL227</f>
        <v>34269.561278516005</v>
      </c>
      <c r="AM98" s="141">
        <f>AM36*'Portfólio | Portfolio'!AM227</f>
        <v>27688.283889246002</v>
      </c>
      <c r="AN98" s="141">
        <f>AN36*'Portfólio | Portfolio'!AN227</f>
        <v>29628.301034796001</v>
      </c>
      <c r="AO98" s="141">
        <f>AO36*'Portfólio | Portfolio'!AO227</f>
        <v>29958.448114361996</v>
      </c>
      <c r="AP98" s="141">
        <f>AP36*'Portfólio | Portfolio'!AP227</f>
        <v>40473.083323461993</v>
      </c>
      <c r="AQ98" s="141">
        <f>AQ36*'Portfólio | Portfolio'!AQ227</f>
        <v>29042.245795878</v>
      </c>
      <c r="AR98" s="141">
        <f>AR36*'Portfólio | Portfolio'!AR227</f>
        <v>29165.553093208</v>
      </c>
      <c r="AS98" s="141">
        <f>AS36*'Portfólio | Portfolio'!AS227</f>
        <v>29935.101201812002</v>
      </c>
      <c r="AT98" s="141">
        <f>AT36*'Portfólio | Portfolio'!AT227</f>
        <v>44748.568313214004</v>
      </c>
      <c r="AU98" s="141">
        <f>AU36*'Portfólio | Portfolio'!AU227</f>
        <v>32510.328146291995</v>
      </c>
      <c r="AV98" s="141">
        <f>AV36*'Portfólio | Portfolio'!AV227</f>
        <v>36384.319529621993</v>
      </c>
      <c r="AW98" s="141">
        <f>AW36*'Portfólio | Portfolio'!AW227</f>
        <v>39964.409757319998</v>
      </c>
      <c r="AX98" s="202">
        <f>AX36*'Portfólio | Portfolio'!AX227</f>
        <v>56305.055939783997</v>
      </c>
      <c r="AY98" s="141">
        <f>AY36*'Portfólio | Portfolio'!AY227</f>
        <v>41581.905463087998</v>
      </c>
      <c r="AZ98" s="141">
        <f>AZ36*'Portfólio | Portfolio'!AZ227</f>
        <v>44026.927467545996</v>
      </c>
      <c r="BA98" s="141">
        <f>BA36*'Portfólio | Portfolio'!BA227</f>
        <v>45155.59361732001</v>
      </c>
      <c r="BB98" s="141">
        <f>BB36*'Portfólio | Portfolio'!BB227</f>
        <v>59494.640241778005</v>
      </c>
      <c r="BC98" s="141">
        <f>BC36*'Portfólio | Portfolio'!BC227</f>
        <v>45004.42355725199</v>
      </c>
      <c r="BD98" s="141">
        <f>BD36*'Portfólio | Portfolio'!BD227</f>
        <v>48224.881932742006</v>
      </c>
      <c r="BE98" s="141">
        <f>BE36*'Portfólio | Portfolio'!BE227</f>
        <v>47341.789463749992</v>
      </c>
      <c r="BF98" s="141">
        <f>BF36*'Portfólio | Portfolio'!BF227</f>
        <v>62671.417169082008</v>
      </c>
      <c r="BG98" s="141">
        <f>BG36*'Portfólio | Portfolio'!BG227</f>
        <v>46854.472015722</v>
      </c>
      <c r="BH98" s="141">
        <f>BH36*'Portfólio | Portfolio'!BH227</f>
        <v>51244.330867421995</v>
      </c>
      <c r="BI98" s="141">
        <f>BI36*'Portfólio | Portfolio'!BI227</f>
        <v>50483.805425493993</v>
      </c>
      <c r="BJ98" s="141">
        <f>BJ36*'Portfólio | Portfolio'!BJ227</f>
        <v>68955.988677197995</v>
      </c>
      <c r="BK98" s="141">
        <f>BK36*'Portfólio | Portfolio'!BK227</f>
        <v>50653.605183174004</v>
      </c>
      <c r="BL98" s="141">
        <f>BL36*'Portfólio | Portfolio'!BL227</f>
        <v>56960.315240611999</v>
      </c>
      <c r="BM98" s="141">
        <f>BM36*'Portfólio | Portfolio'!BM227</f>
        <v>57847.464420283999</v>
      </c>
      <c r="BN98" s="141">
        <f>BN36*'Portfólio | Portfolio'!BN227</f>
        <v>76548.209152434007</v>
      </c>
      <c r="BO98" s="141">
        <f>BO36*'Portfólio | Portfolio'!BO227</f>
        <v>56135.287199999999</v>
      </c>
      <c r="BP98" s="141">
        <f>BP36*'Portfólio | Portfolio'!BP227</f>
        <v>60128.628560215991</v>
      </c>
    </row>
    <row r="99" spans="1:68" ht="15" customHeight="1" x14ac:dyDescent="0.2">
      <c r="A99" s="8" t="s">
        <v>18</v>
      </c>
      <c r="B99" s="8" t="s">
        <v>18</v>
      </c>
      <c r="C99" s="141" t="str">
        <f>IFERROR(C37*'Portfólio | Portfolio'!C228,"-")</f>
        <v>-</v>
      </c>
      <c r="D99" s="141" t="str">
        <f>IFERROR(D37*'Portfólio | Portfolio'!D228,"-")</f>
        <v>-</v>
      </c>
      <c r="E99" s="141" t="str">
        <f>IFERROR(E37*'Portfólio | Portfolio'!E228,"-")</f>
        <v>-</v>
      </c>
      <c r="F99" s="141" t="str">
        <f>IFERROR(F37*'Portfólio | Portfolio'!F228,"-")</f>
        <v>-</v>
      </c>
      <c r="G99" s="141" t="str">
        <f>IFERROR(G37*'Portfólio | Portfolio'!G228,"-")</f>
        <v>-</v>
      </c>
      <c r="H99" s="141" t="str">
        <f>IFERROR(H37*'Portfólio | Portfolio'!H228,"-")</f>
        <v>-</v>
      </c>
      <c r="I99" s="141" t="str">
        <f>IFERROR(I37*'Portfólio | Portfolio'!I228,"-")</f>
        <v>-</v>
      </c>
      <c r="J99" s="141" t="str">
        <f>IFERROR(J37*'Portfólio | Portfolio'!J228,"-")</f>
        <v>-</v>
      </c>
      <c r="K99" s="141" t="str">
        <f>IFERROR(K37*'Portfólio | Portfolio'!K228,"-")</f>
        <v>-</v>
      </c>
      <c r="L99" s="141">
        <f>L37*'Portfólio | Portfolio'!L228</f>
        <v>535.98207500000001</v>
      </c>
      <c r="M99" s="141">
        <f>M37*'Portfólio | Portfolio'!M228</f>
        <v>6740.5484700000006</v>
      </c>
      <c r="N99" s="141">
        <f>N37*'Portfólio | Portfolio'!N228</f>
        <v>9357.1918150000001</v>
      </c>
      <c r="O99" s="141">
        <f>O37*'Portfólio | Portfolio'!O228</f>
        <v>6725.9068400000006</v>
      </c>
      <c r="P99" s="141">
        <f>P37*'Portfólio | Portfolio'!P228</f>
        <v>7820.0646850000003</v>
      </c>
      <c r="Q99" s="141">
        <f>Q37*'Portfólio | Portfolio'!Q228</f>
        <v>7720.6166650000005</v>
      </c>
      <c r="R99" s="141">
        <f>R37*'Portfólio | Portfolio'!R228</f>
        <v>9782.315204999999</v>
      </c>
      <c r="S99" s="141">
        <f>S37*'Portfólio | Portfolio'!S228</f>
        <v>9649.8480064000014</v>
      </c>
      <c r="T99" s="141">
        <f>T37*'Portfólio | Portfolio'!T228</f>
        <v>9847.8097216000006</v>
      </c>
      <c r="U99" s="141">
        <f>U37*'Portfólio | Portfolio'!U228</f>
        <v>10965.286502399998</v>
      </c>
      <c r="V99" s="141">
        <f>V37*'Portfólio | Portfolio'!V228</f>
        <v>14178.623827199997</v>
      </c>
      <c r="W99" s="141">
        <f>W37*'Portfólio | Portfolio'!W228</f>
        <v>10464.6807744</v>
      </c>
      <c r="X99" s="141">
        <f>X37*'Portfólio | Portfolio'!X228</f>
        <v>11776.282758399999</v>
      </c>
      <c r="Y99" s="141">
        <f>Y37*'Portfólio | Portfolio'!Y228</f>
        <v>10911.002668175186</v>
      </c>
      <c r="Z99" s="141">
        <f>Z37*'Portfólio | Portfolio'!Z228</f>
        <v>14288.435612031923</v>
      </c>
      <c r="AA99" s="141">
        <f>AA37*'Portfólio | Portfolio'!AA228</f>
        <v>10597.938780283204</v>
      </c>
      <c r="AB99" s="141">
        <f>AB37*'Portfólio | Portfolio'!AB228</f>
        <v>11359.231865600001</v>
      </c>
      <c r="AC99" s="141">
        <f>AC37*'Portfólio | Portfolio'!AC228</f>
        <v>11480.7191616</v>
      </c>
      <c r="AD99" s="141">
        <f>AD37*'Portfólio | Portfolio'!AD228</f>
        <v>15269.929638400001</v>
      </c>
      <c r="AE99" s="141">
        <f>AE37*'Portfólio | Portfolio'!AE228</f>
        <v>10757.406367999998</v>
      </c>
      <c r="AF99" s="141">
        <f>AF37*'Portfólio | Portfolio'!AF228</f>
        <v>11741.4252352</v>
      </c>
      <c r="AG99" s="141">
        <f>AG37*'Portfólio | Portfolio'!AG228</f>
        <v>11534.518944000001</v>
      </c>
      <c r="AH99" s="141">
        <f>AH37*'Portfólio | Portfolio'!AH228</f>
        <v>15675.764518399999</v>
      </c>
      <c r="AI99" s="141">
        <f>AI37*'Portfólio | Portfolio'!AI228</f>
        <v>10839.5429632</v>
      </c>
      <c r="AJ99" s="141">
        <f>AJ37*'Portfólio | Portfolio'!AJ228</f>
        <v>12199.696716800001</v>
      </c>
      <c r="AK99" s="141">
        <f>AK37*'Portfólio | Portfolio'!AK228</f>
        <v>12551.334470400001</v>
      </c>
      <c r="AL99" s="141">
        <f>AL37*'Portfólio | Portfolio'!AL228</f>
        <v>16989.4453632</v>
      </c>
      <c r="AM99" s="141">
        <f>AM37*'Portfólio | Portfolio'!AM228</f>
        <v>12491.796646399998</v>
      </c>
      <c r="AN99" s="141">
        <f>AN37*'Portfólio | Portfolio'!AN228</f>
        <v>14174.899967999998</v>
      </c>
      <c r="AO99" s="141">
        <f>AO37*'Portfólio | Portfolio'!AO228</f>
        <v>13958.563187200001</v>
      </c>
      <c r="AP99" s="141">
        <f>AP37*'Portfólio | Portfolio'!AP228</f>
        <v>18559.637580800001</v>
      </c>
      <c r="AQ99" s="141">
        <f>AQ37*'Portfólio | Portfolio'!AQ228</f>
        <v>12960.449024000001</v>
      </c>
      <c r="AR99" s="141">
        <f>AR37*'Portfólio | Portfolio'!AR228</f>
        <v>12201.770918400001</v>
      </c>
      <c r="AS99" s="141">
        <f>AS37*'Portfólio | Portfolio'!AS228</f>
        <v>13135.658303999999</v>
      </c>
      <c r="AT99" s="141">
        <f>AT37*'Portfólio | Portfolio'!AT228</f>
        <v>18234.231091200003</v>
      </c>
      <c r="AU99" s="141">
        <f>AU37*'Portfólio | Portfolio'!AU228</f>
        <v>13270.569580800002</v>
      </c>
      <c r="AV99" s="141">
        <f>AV37*'Portfólio | Portfolio'!AV228</f>
        <v>16056.321030399997</v>
      </c>
      <c r="AW99" s="141">
        <f>AW37*'Portfólio | Portfolio'!AW228</f>
        <v>19749.540934399996</v>
      </c>
      <c r="AX99" s="202">
        <f>AX37*'Portfólio | Portfolio'!AX228</f>
        <v>27577.750899199997</v>
      </c>
      <c r="AY99" s="141">
        <f>AY37*'Portfólio | Portfolio'!AY228</f>
        <v>20569.792864000003</v>
      </c>
      <c r="AZ99" s="141">
        <f>AZ37*'Portfólio | Portfolio'!AZ228</f>
        <v>23071.284582399996</v>
      </c>
      <c r="BA99" s="141">
        <f>BA37*'Portfólio | Portfolio'!BA228</f>
        <v>23306.929465600002</v>
      </c>
      <c r="BB99" s="141">
        <f>BB37*'Portfólio | Portfolio'!BB228</f>
        <v>45833.769540000001</v>
      </c>
      <c r="BC99" s="141">
        <f>BC37*'Portfólio | Portfolio'!BC228</f>
        <v>37457.552109999997</v>
      </c>
      <c r="BD99" s="141">
        <f>BD37*'Portfólio | Portfolio'!BD228</f>
        <v>39745.300169999995</v>
      </c>
      <c r="BE99" s="141">
        <f>BE37*'Portfólio | Portfolio'!BE228</f>
        <v>38473.594670000006</v>
      </c>
      <c r="BF99" s="141">
        <f>BF37*'Portfólio | Portfolio'!BF228</f>
        <v>50755.331269999995</v>
      </c>
      <c r="BG99" s="141">
        <f>BG37*'Portfólio | Portfolio'!BG228</f>
        <v>37643.19111</v>
      </c>
      <c r="BH99" s="141">
        <f>BH37*'Portfólio | Portfolio'!BH228</f>
        <v>43632.063829999999</v>
      </c>
      <c r="BI99" s="141">
        <f>BI37*'Portfólio | Portfolio'!BI228</f>
        <v>43470.875270000004</v>
      </c>
      <c r="BJ99" s="141">
        <f>BJ37*'Portfólio | Portfolio'!BJ228</f>
        <v>54308.307879999993</v>
      </c>
      <c r="BK99" s="141">
        <f>BK37*'Portfólio | Portfolio'!BK228</f>
        <v>40197.888980000003</v>
      </c>
      <c r="BL99" s="141">
        <f>BL37*'Portfólio | Portfolio'!BL228</f>
        <v>47339.525689999995</v>
      </c>
      <c r="BM99" s="141">
        <f>BM37*'Portfólio | Portfolio'!BM228</f>
        <v>48108.929409999997</v>
      </c>
      <c r="BN99" s="141">
        <f>BN37*'Portfólio | Portfolio'!BN228</f>
        <v>62009.036259999993</v>
      </c>
      <c r="BO99" s="141">
        <f>BO37*'Portfólio | Portfolio'!BO228</f>
        <v>45597</v>
      </c>
      <c r="BP99" s="141">
        <f>BP37*'Portfólio | Portfolio'!BP228</f>
        <v>51016.525399999999</v>
      </c>
    </row>
    <row r="100" spans="1:68" ht="15" customHeight="1" x14ac:dyDescent="0.2">
      <c r="A100" s="8" t="s">
        <v>608</v>
      </c>
      <c r="B100" s="8" t="s">
        <v>608</v>
      </c>
      <c r="C100" s="141" t="str">
        <f>IFERROR(C38*'Portfólio | Portfolio'!C229,"-")</f>
        <v>-</v>
      </c>
      <c r="D100" s="141" t="str">
        <f>IFERROR(D38*'Portfólio | Portfolio'!D229,"-")</f>
        <v>-</v>
      </c>
      <c r="E100" s="141" t="str">
        <f>IFERROR(E38*'Portfólio | Portfolio'!E229,"-")</f>
        <v>-</v>
      </c>
      <c r="F100" s="141" t="str">
        <f>IFERROR(F38*'Portfólio | Portfolio'!F229,"-")</f>
        <v>-</v>
      </c>
      <c r="G100" s="141" t="str">
        <f>IFERROR(G38*'Portfólio | Portfolio'!G229,"-")</f>
        <v>-</v>
      </c>
      <c r="H100" s="141" t="str">
        <f>IFERROR(H38*'Portfólio | Portfolio'!H229,"-")</f>
        <v>-</v>
      </c>
      <c r="I100" s="141" t="str">
        <f>IFERROR(I38*'Portfólio | Portfolio'!I229,"-")</f>
        <v>-</v>
      </c>
      <c r="J100" s="141" t="str">
        <f>IFERROR(J38*'Portfólio | Portfolio'!J229,"-")</f>
        <v>-</v>
      </c>
      <c r="K100" s="141" t="str">
        <f>IFERROR(K38*'Portfólio | Portfolio'!K229,"-")</f>
        <v>-</v>
      </c>
      <c r="L100" s="141" t="str">
        <f>IFERROR(L38*'Portfólio | Portfolio'!L229,"-")</f>
        <v>-</v>
      </c>
      <c r="M100" s="141" t="str">
        <f>IFERROR(M38*'Portfólio | Portfolio'!M229,"-")</f>
        <v>-</v>
      </c>
      <c r="N100" s="141" t="str">
        <f>IFERROR(N38*'Portfólio | Portfolio'!N229,"-")</f>
        <v>-</v>
      </c>
      <c r="O100" s="141" t="str">
        <f>IFERROR(O38*'Portfólio | Portfolio'!O229,"-")</f>
        <v>-</v>
      </c>
      <c r="P100" s="141" t="str">
        <f>IFERROR(P38*'Portfólio | Portfolio'!P229,"-")</f>
        <v>-</v>
      </c>
      <c r="Q100" s="141" t="str">
        <f>IFERROR(Q38*'Portfólio | Portfolio'!Q229,"-")</f>
        <v>-</v>
      </c>
      <c r="R100" s="141" t="str">
        <f>IFERROR(R38*'Portfólio | Portfolio'!R229,"-")</f>
        <v>-</v>
      </c>
      <c r="S100" s="141" t="str">
        <f>IFERROR(S38*'Portfólio | Portfolio'!S229,"-")</f>
        <v>-</v>
      </c>
      <c r="T100" s="141" t="str">
        <f>IFERROR(T38*'Portfólio | Portfolio'!T229,"-")</f>
        <v>-</v>
      </c>
      <c r="U100" s="141" t="str">
        <f>IFERROR(U38*'Portfólio | Portfolio'!U229,"-")</f>
        <v>-</v>
      </c>
      <c r="V100" s="141" t="str">
        <f>IFERROR(V38*'Portfólio | Portfolio'!V229,"-")</f>
        <v>-</v>
      </c>
      <c r="W100" s="141" t="str">
        <f>IFERROR(W38*'Portfólio | Portfolio'!W229,"-")</f>
        <v>-</v>
      </c>
      <c r="X100" s="141" t="str">
        <f>IFERROR(X38*'Portfólio | Portfolio'!X229,"-")</f>
        <v>-</v>
      </c>
      <c r="Y100" s="141">
        <f>Y38*'Portfólio | Portfolio'!Y229</f>
        <v>540.55926339199993</v>
      </c>
      <c r="Z100" s="141">
        <f>Z38*'Portfólio | Portfolio'!Z229</f>
        <v>2850.63201248</v>
      </c>
      <c r="AA100" s="141">
        <f>AA38*'Portfólio | Portfolio'!AA229</f>
        <v>2397.1609177599998</v>
      </c>
      <c r="AB100" s="141">
        <f>AB38*'Portfólio | Portfolio'!AB229</f>
        <v>2465.1401296738459</v>
      </c>
      <c r="AC100" s="141">
        <f>AC38*'Portfólio | Portfolio'!AC229</f>
        <v>2339.10293456</v>
      </c>
      <c r="AD100" s="141">
        <f>AD38*'Portfólio | Portfolio'!AD229</f>
        <v>3068.6178353600003</v>
      </c>
      <c r="AE100" s="141">
        <f>AE38*'Portfólio | Portfolio'!AE229</f>
        <v>2523.8359921599999</v>
      </c>
      <c r="AF100" s="141">
        <f>AF38*'Portfólio | Portfolio'!AF229</f>
        <v>2591.99690736</v>
      </c>
      <c r="AG100" s="141">
        <f>AG38*'Portfólio | Portfolio'!AG229</f>
        <v>2573.3893572800002</v>
      </c>
      <c r="AH100" s="141">
        <f>AH38*'Portfólio | Portfolio'!AH229</f>
        <v>3493.2780176000006</v>
      </c>
      <c r="AI100" s="141">
        <f>AI38*'Portfólio | Portfolio'!AI229</f>
        <v>2626.9236786419997</v>
      </c>
      <c r="AJ100" s="141">
        <f>AJ38*'Portfólio | Portfolio'!AJ229</f>
        <v>2723.6240503060003</v>
      </c>
      <c r="AK100" s="141">
        <f>AK38*'Portfólio | Portfolio'!AK229</f>
        <v>2762.2837830960007</v>
      </c>
      <c r="AL100" s="141">
        <f>AL38*'Portfólio | Portfolio'!AL229</f>
        <v>3696.854603234</v>
      </c>
      <c r="AM100" s="141">
        <f>AM38*'Portfólio | Portfolio'!AM229</f>
        <v>2849.6740485779997</v>
      </c>
      <c r="AN100" s="141">
        <f>AN38*'Portfólio | Portfolio'!AN229</f>
        <v>2884.2005214939995</v>
      </c>
      <c r="AO100" s="141">
        <f>AO38*'Portfólio | Portfolio'!AO229</f>
        <v>2903.6605423560004</v>
      </c>
      <c r="AP100" s="141">
        <f>AP38*'Portfólio | Portfolio'!AP229</f>
        <v>3799.2493267360001</v>
      </c>
      <c r="AQ100" s="141">
        <f>AQ38*'Portfólio | Portfolio'!AQ229</f>
        <v>2921.3128753020001</v>
      </c>
      <c r="AR100" s="141">
        <f>AR38*'Portfólio | Portfolio'!AR229</f>
        <v>2787.847670006</v>
      </c>
      <c r="AS100" s="141">
        <f>AS38*'Portfólio | Portfolio'!AS229</f>
        <v>2688.0785976980001</v>
      </c>
      <c r="AT100" s="141">
        <f>AT38*'Portfólio | Portfolio'!AT229</f>
        <v>3682.41204397</v>
      </c>
      <c r="AU100" s="141">
        <f>AU38*'Portfólio | Portfolio'!AU229</f>
        <v>2882.2127184119995</v>
      </c>
      <c r="AV100" s="141">
        <f>AV38*'Portfólio | Portfolio'!AV229</f>
        <v>2954.7758091239998</v>
      </c>
      <c r="AW100" s="141">
        <f>AW38*'Portfólio | Portfolio'!AW229</f>
        <v>3173.9417719720004</v>
      </c>
      <c r="AX100" s="202">
        <f>AX38*'Portfólio | Portfolio'!AX229</f>
        <v>4407.281494576001</v>
      </c>
      <c r="AY100" s="141">
        <f>AY38*'Portfólio | Portfolio'!AY229</f>
        <v>3428.7002475480003</v>
      </c>
      <c r="AZ100" s="141">
        <f>AZ38*'Portfólio | Portfolio'!AZ229</f>
        <v>3473.2282815200001</v>
      </c>
      <c r="BA100" s="141">
        <f>BA38*'Portfólio | Portfolio'!BA229</f>
        <v>3625.4349164939999</v>
      </c>
      <c r="BB100" s="141">
        <f>BB38*'Portfólio | Portfolio'!BB229</f>
        <v>4781.0765288079992</v>
      </c>
      <c r="BC100" s="141">
        <f>BC38*'Portfólio | Portfolio'!BC229</f>
        <v>3710.6962446940001</v>
      </c>
      <c r="BD100" s="141">
        <f>BD38*'Portfólio | Portfolio'!BD229</f>
        <v>3768.7366643080004</v>
      </c>
      <c r="BE100" s="141">
        <f>BE38*'Portfólio | Portfolio'!BE229</f>
        <v>3862.3992740680001</v>
      </c>
      <c r="BF100" s="141">
        <f>BF38*'Portfólio | Portfolio'!BF229</f>
        <v>5015.555104604</v>
      </c>
      <c r="BG100" s="141">
        <f>BG38*'Portfólio | Portfolio'!BG229</f>
        <v>4008.3187427879998</v>
      </c>
      <c r="BH100" s="141">
        <f>BH38*'Portfólio | Portfolio'!BH229</f>
        <v>4116.4528206660007</v>
      </c>
      <c r="BI100" s="141">
        <f>BI38*'Portfólio | Portfolio'!BI229</f>
        <v>4093.0971162180003</v>
      </c>
      <c r="BJ100" s="141">
        <f>BJ38*'Portfólio | Portfolio'!BJ229</f>
        <v>5365.2175188900001</v>
      </c>
      <c r="BK100" s="141">
        <f>BK38*'Portfólio | Portfolio'!BK229</f>
        <v>4102.2625258019998</v>
      </c>
      <c r="BL100" s="141">
        <f>BL38*'Portfólio | Portfolio'!BL229</f>
        <v>10903.789706924999</v>
      </c>
      <c r="BM100" s="141">
        <f>BM38*'Portfólio | Portfolio'!BM229</f>
        <v>10925.203324229999</v>
      </c>
      <c r="BN100" s="141">
        <f>BN38*'Portfólio | Portfolio'!BN229</f>
        <v>14182.007139074998</v>
      </c>
      <c r="BO100" s="141">
        <f>BO38*'Portfólio | Portfolio'!BO229</f>
        <v>10853.065499999999</v>
      </c>
      <c r="BP100" s="141">
        <f>BP38*'Portfólio | Portfolio'!BP229</f>
        <v>11502.600649335001</v>
      </c>
    </row>
    <row r="101" spans="1:68" s="23" customFormat="1" ht="15" customHeight="1" x14ac:dyDescent="0.2">
      <c r="A101" s="8" t="s">
        <v>728</v>
      </c>
      <c r="B101" s="8" t="s">
        <v>728</v>
      </c>
      <c r="C101" s="143">
        <v>0</v>
      </c>
      <c r="D101" s="143">
        <v>0</v>
      </c>
      <c r="E101" s="143">
        <v>0</v>
      </c>
      <c r="F101" s="143">
        <v>0</v>
      </c>
      <c r="G101" s="143">
        <v>0</v>
      </c>
      <c r="H101" s="143">
        <v>0</v>
      </c>
      <c r="I101" s="143">
        <v>0</v>
      </c>
      <c r="J101" s="143">
        <v>0</v>
      </c>
      <c r="K101" s="143">
        <v>0</v>
      </c>
      <c r="L101" s="143">
        <v>0</v>
      </c>
      <c r="M101" s="143">
        <v>0</v>
      </c>
      <c r="N101" s="143">
        <v>0</v>
      </c>
      <c r="O101" s="143">
        <v>0</v>
      </c>
      <c r="P101" s="143">
        <v>0</v>
      </c>
      <c r="Q101" s="143">
        <v>0</v>
      </c>
      <c r="R101" s="143">
        <v>0</v>
      </c>
      <c r="S101" s="143">
        <v>0</v>
      </c>
      <c r="T101" s="143">
        <v>0</v>
      </c>
      <c r="U101" s="143">
        <v>0</v>
      </c>
      <c r="V101" s="143">
        <v>0</v>
      </c>
      <c r="W101" s="143">
        <v>0</v>
      </c>
      <c r="X101" s="143">
        <v>0</v>
      </c>
      <c r="Y101" s="143">
        <v>0</v>
      </c>
      <c r="Z101" s="143">
        <v>0</v>
      </c>
      <c r="AA101" s="143">
        <v>0</v>
      </c>
      <c r="AB101" s="143">
        <v>0</v>
      </c>
      <c r="AC101" s="143">
        <v>0</v>
      </c>
      <c r="AD101" s="143">
        <v>0</v>
      </c>
      <c r="AE101" s="143">
        <v>0</v>
      </c>
      <c r="AF101" s="143">
        <v>0</v>
      </c>
      <c r="AG101" s="143">
        <v>0</v>
      </c>
      <c r="AH101" s="143">
        <v>0</v>
      </c>
      <c r="AI101" s="143">
        <v>0</v>
      </c>
      <c r="AJ101" s="143">
        <v>0</v>
      </c>
      <c r="AK101" s="143">
        <v>0</v>
      </c>
      <c r="AL101" s="143">
        <v>0</v>
      </c>
      <c r="AM101" s="143">
        <v>0</v>
      </c>
      <c r="AN101" s="143">
        <v>0</v>
      </c>
      <c r="AO101" s="143">
        <v>0</v>
      </c>
      <c r="AP101" s="143">
        <v>0</v>
      </c>
      <c r="AQ101" s="143">
        <v>0</v>
      </c>
      <c r="AR101" s="143">
        <v>0</v>
      </c>
      <c r="AS101" s="143">
        <v>0</v>
      </c>
      <c r="AT101" s="143">
        <v>0</v>
      </c>
      <c r="AU101" s="143">
        <v>0</v>
      </c>
      <c r="AV101" s="143">
        <v>0</v>
      </c>
      <c r="AW101" s="143">
        <v>0</v>
      </c>
      <c r="AX101" s="143">
        <v>0</v>
      </c>
      <c r="AY101" s="143">
        <v>0</v>
      </c>
      <c r="AZ101" s="143">
        <v>0</v>
      </c>
      <c r="BA101" s="143">
        <v>0</v>
      </c>
      <c r="BB101" s="143">
        <v>0</v>
      </c>
      <c r="BC101" s="143">
        <v>0</v>
      </c>
      <c r="BD101" s="143">
        <v>0</v>
      </c>
      <c r="BE101" s="143">
        <v>0</v>
      </c>
      <c r="BF101" s="143">
        <v>0</v>
      </c>
      <c r="BG101" s="143">
        <v>0</v>
      </c>
      <c r="BH101" s="143">
        <v>0</v>
      </c>
      <c r="BI101" s="143">
        <v>0</v>
      </c>
      <c r="BJ101" s="143">
        <v>0</v>
      </c>
      <c r="BK101" s="143">
        <v>0</v>
      </c>
      <c r="BL101" s="141">
        <f>BL39*'Portfólio | Portfolio'!BL230</f>
        <v>4142.6819884400002</v>
      </c>
      <c r="BM101" s="141">
        <f>BM39*'Portfólio | Portfolio'!BM230</f>
        <v>4286.5609743749992</v>
      </c>
      <c r="BN101" s="141">
        <f>BN39*'Portfólio | Portfolio'!BN230</f>
        <v>5477.254747</v>
      </c>
      <c r="BO101" s="141">
        <f>BO39*'Portfólio | Portfolio'!BO230</f>
        <v>4278.7505000000001</v>
      </c>
      <c r="BP101" s="141">
        <f>BP39*'Portfólio | Portfolio'!BP230</f>
        <v>5607.2478137300004</v>
      </c>
    </row>
    <row r="102" spans="1:68" ht="15" customHeight="1" x14ac:dyDescent="0.2">
      <c r="A102" s="8" t="s">
        <v>19</v>
      </c>
      <c r="B102" s="8" t="s">
        <v>19</v>
      </c>
      <c r="C102" s="141">
        <f>C40*'Portfólio | Portfolio'!C231</f>
        <v>4797.1672200000003</v>
      </c>
      <c r="D102" s="141">
        <f>D40*'Portfólio | Portfolio'!D231</f>
        <v>4885.6637000000001</v>
      </c>
      <c r="E102" s="141">
        <f>E40*'Portfólio | Portfolio'!E231</f>
        <v>5154.9200299999993</v>
      </c>
      <c r="F102" s="141">
        <f>F40*'Portfólio | Portfolio'!F231</f>
        <v>7129.117839999999</v>
      </c>
      <c r="G102" s="141">
        <f>G40*'Portfólio | Portfolio'!G231</f>
        <v>5272.7378199999994</v>
      </c>
      <c r="H102" s="141">
        <f>H40*'Portfólio | Portfolio'!H231</f>
        <v>5377.0799199999992</v>
      </c>
      <c r="I102" s="141">
        <f>I40*'Portfólio | Portfolio'!I231</f>
        <v>6637.7791700000007</v>
      </c>
      <c r="J102" s="141">
        <f>J40*'Portfólio | Portfolio'!J231</f>
        <v>8156.8430900000003</v>
      </c>
      <c r="K102" s="141">
        <f>K40*'Portfólio | Portfolio'!K231</f>
        <v>5903.8789100000004</v>
      </c>
      <c r="L102" s="141">
        <f>L40*'Portfólio | Portfolio'!L231</f>
        <v>6176.9050500000003</v>
      </c>
      <c r="M102" s="141">
        <f>M40*'Portfólio | Portfolio'!M231</f>
        <v>6674.6967299999997</v>
      </c>
      <c r="N102" s="141">
        <f>N40*'Portfólio | Portfolio'!N231</f>
        <v>8328.74856</v>
      </c>
      <c r="O102" s="141">
        <f>O40*'Portfólio | Portfolio'!O231</f>
        <v>6053.6036700000004</v>
      </c>
      <c r="P102" s="141">
        <f>P40*'Portfólio | Portfolio'!P231</f>
        <v>6602.1348500000004</v>
      </c>
      <c r="Q102" s="141">
        <f>Q40*'Portfólio | Portfolio'!Q231</f>
        <v>6544.8145900000009</v>
      </c>
      <c r="R102" s="141">
        <f>R40*'Portfólio | Portfolio'!R231</f>
        <v>8297.6917000000012</v>
      </c>
      <c r="S102" s="141">
        <f>S40*'Portfólio | Portfolio'!S231</f>
        <v>6006.4668399999991</v>
      </c>
      <c r="T102" s="141">
        <f>T40*'Portfólio | Portfolio'!T231</f>
        <v>6673.8947199999993</v>
      </c>
      <c r="U102" s="141">
        <f>U40*'Portfólio | Portfolio'!U231</f>
        <v>6765.9277300000012</v>
      </c>
      <c r="V102" s="141">
        <f>V40*'Portfólio | Portfolio'!V231</f>
        <v>9101.7372099999993</v>
      </c>
      <c r="W102" s="141">
        <f>W40*'Portfólio | Portfolio'!W231</f>
        <v>6184.40769</v>
      </c>
      <c r="X102" s="141">
        <f>X40*'Portfólio | Portfolio'!X231</f>
        <v>6415.7813100000003</v>
      </c>
      <c r="Y102" s="141">
        <f>Y40*'Portfólio | Portfolio'!Y231</f>
        <v>7563.4336900000008</v>
      </c>
      <c r="Z102" s="141">
        <f>Z40*'Portfólio | Portfolio'!Z231</f>
        <v>7969.6719599999988</v>
      </c>
      <c r="AA102" s="141">
        <f>AA40*'Portfólio | Portfolio'!AA231</f>
        <v>6344.6000900000008</v>
      </c>
      <c r="AB102" s="141">
        <f>AB40*'Portfólio | Portfolio'!AB231</f>
        <v>6725.1278499999999</v>
      </c>
      <c r="AC102" s="141">
        <f>AC40*'Portfólio | Portfolio'!AC231</f>
        <v>7438.1187900000004</v>
      </c>
      <c r="AD102" s="141">
        <f>AD40*'Portfólio | Portfolio'!AD231</f>
        <v>8956.2312199999997</v>
      </c>
      <c r="AE102" s="141">
        <f>AE40*'Portfólio | Portfolio'!AE231</f>
        <v>6928.3422600000013</v>
      </c>
      <c r="AF102" s="141">
        <f>AF40*'Portfólio | Portfolio'!AF231</f>
        <v>7069.2100800000007</v>
      </c>
      <c r="AG102" s="141">
        <f>AG40*'Portfólio | Portfolio'!AG231</f>
        <v>6850.7042199999996</v>
      </c>
      <c r="AH102" s="141">
        <f>AH40*'Portfólio | Portfolio'!AH231</f>
        <v>9887.7209000000003</v>
      </c>
      <c r="AI102" s="141">
        <f>AI40*'Portfólio | Portfolio'!AI231</f>
        <v>6928.2922500000004</v>
      </c>
      <c r="AJ102" s="141">
        <f>AJ40*'Portfólio | Portfolio'!AJ231</f>
        <v>6921.7592700000005</v>
      </c>
      <c r="AK102" s="141">
        <f>AK40*'Portfólio | Portfolio'!AK231</f>
        <v>7096.8637399999998</v>
      </c>
      <c r="AL102" s="141">
        <f>AL40*'Portfólio | Portfolio'!AL231</f>
        <v>8722.4151199999997</v>
      </c>
      <c r="AM102" s="141">
        <f>AM40*'Portfólio | Portfolio'!AM231</f>
        <v>6406.3289800000002</v>
      </c>
      <c r="AN102" s="141">
        <f>AN40*'Portfólio | Portfolio'!AN231</f>
        <v>6808.1723700000011</v>
      </c>
      <c r="AO102" s="141">
        <f>AO40*'Portfólio | Portfolio'!AO231</f>
        <v>7744.6631799999996</v>
      </c>
      <c r="AP102" s="141">
        <f>AP40*'Portfólio | Portfolio'!AP231</f>
        <v>9723.8289600000007</v>
      </c>
      <c r="AQ102" s="141">
        <f>AQ40*'Portfólio | Portfolio'!AQ231</f>
        <v>6642.94679</v>
      </c>
      <c r="AR102" s="141">
        <f>AR40*'Portfólio | Portfolio'!AR231</f>
        <v>6070.7980800000005</v>
      </c>
      <c r="AS102" s="141">
        <f>AS40*'Portfólio | Portfolio'!AS231</f>
        <v>6367.5994300000002</v>
      </c>
      <c r="AT102" s="141">
        <f>AT40*'Portfólio | Portfolio'!AT231</f>
        <v>7849.3568600000008</v>
      </c>
      <c r="AU102" s="141">
        <f>AU40*'Portfólio | Portfolio'!AU231</f>
        <v>6201.4041500000012</v>
      </c>
      <c r="AV102" s="141">
        <f>AV40*'Portfólio | Portfolio'!AV231</f>
        <v>6219.4079100000008</v>
      </c>
      <c r="AW102" s="141">
        <f>AW40*'Portfólio | Portfolio'!AW231</f>
        <v>6993.5487400000002</v>
      </c>
      <c r="AX102" s="202">
        <f>AX40*'Portfólio | Portfolio'!AX231</f>
        <v>8972.4134300000005</v>
      </c>
      <c r="AY102" s="141">
        <f>AY40*'Portfólio | Portfolio'!AY231</f>
        <v>7914.1706899999999</v>
      </c>
      <c r="AZ102" s="141">
        <f>AZ40*'Portfólio | Portfolio'!AZ231</f>
        <v>7663.4425600000004</v>
      </c>
      <c r="BA102" s="141">
        <f>BA40*'Portfólio | Portfolio'!BA231</f>
        <v>7997.5446000000002</v>
      </c>
      <c r="BB102" s="141">
        <f>BB40*'Portfólio | Portfolio'!BB231</f>
        <v>9747.1743299999998</v>
      </c>
      <c r="BC102" s="141">
        <f>BC40*'Portfólio | Portfolio'!BC231</f>
        <v>7775.9688899999992</v>
      </c>
      <c r="BD102" s="141">
        <f>BD40*'Portfólio | Portfolio'!BD231</f>
        <v>8480.0789400000012</v>
      </c>
      <c r="BE102" s="141">
        <f>BE40*'Portfólio | Portfolio'!BE231</f>
        <v>7522.06333</v>
      </c>
      <c r="BF102" s="141">
        <f>BF40*'Portfólio | Portfolio'!BF231</f>
        <v>9336.029129999999</v>
      </c>
      <c r="BG102" s="141">
        <f>BG40*'Portfólio | Portfolio'!BG231</f>
        <v>6837.9396400000005</v>
      </c>
      <c r="BH102" s="141">
        <f>BH40*'Portfólio | Portfolio'!BH231</f>
        <v>6733.2186199999996</v>
      </c>
      <c r="BI102" s="141">
        <f>BI40*'Portfólio | Portfolio'!BI231</f>
        <v>6399.31369</v>
      </c>
      <c r="BJ102" s="141">
        <f>BJ40*'Portfólio | Portfolio'!BJ231</f>
        <v>7203.8309499999996</v>
      </c>
      <c r="BK102" s="141">
        <f>BK40*'Portfólio | Portfolio'!BK231</f>
        <v>5855.5838600000006</v>
      </c>
      <c r="BL102" s="141">
        <f>BL40*'Portfólio | Portfolio'!BL231</f>
        <v>6195.8471399999999</v>
      </c>
      <c r="BM102" s="141">
        <f>BM40*'Portfólio | Portfolio'!BM231</f>
        <v>3886.2277134000005</v>
      </c>
      <c r="BN102" s="141">
        <f>BN40*'Portfólio | Portfolio'!BN231</f>
        <v>3738.3543252000004</v>
      </c>
      <c r="BO102" s="141">
        <f>BO40*'Portfólio | Portfolio'!BO231</f>
        <v>2856</v>
      </c>
      <c r="BP102" s="141">
        <f>BP40*'Portfólio | Portfolio'!BP231</f>
        <v>3438.1195794</v>
      </c>
    </row>
    <row r="103" spans="1:68" ht="15" customHeight="1" x14ac:dyDescent="0.2">
      <c r="A103" s="8" t="s">
        <v>610</v>
      </c>
      <c r="B103" s="8" t="s">
        <v>610</v>
      </c>
      <c r="C103" s="279" t="str">
        <f>IFERROR(C41*'Portfólio | Portfolio'!C232,"-")</f>
        <v>-</v>
      </c>
      <c r="D103" s="279" t="str">
        <f>IFERROR(D41*'Portfólio | Portfolio'!D232,"-")</f>
        <v>-</v>
      </c>
      <c r="E103" s="279" t="str">
        <f>IFERROR(E41*'Portfólio | Portfolio'!E232,"-")</f>
        <v>-</v>
      </c>
      <c r="F103" s="279" t="str">
        <f>IFERROR(F41*'Portfólio | Portfolio'!F232,"-")</f>
        <v>-</v>
      </c>
      <c r="G103" s="279" t="str">
        <f>IFERROR(G41*'Portfólio | Portfolio'!G232,"-")</f>
        <v>-</v>
      </c>
      <c r="H103" s="141">
        <f>IFERROR(H41*'Portfólio | Portfolio'!H232,"-")</f>
        <v>3332.1373175999997</v>
      </c>
      <c r="I103" s="141">
        <f>IFERROR(I41*'Portfólio | Portfolio'!I232,"-")</f>
        <v>5035.1255057999997</v>
      </c>
      <c r="J103" s="141">
        <f>IFERROR(J41*'Portfólio | Portfolio'!J232,"-")</f>
        <v>6626.7056465999995</v>
      </c>
      <c r="K103" s="141">
        <f>IFERROR(K41*'Portfólio | Portfolio'!K232,"-")</f>
        <v>5031.4489290000001</v>
      </c>
      <c r="L103" s="141">
        <f>IFERROR(L41*'Portfólio | Portfolio'!L232,"-")</f>
        <v>5291.9203740000003</v>
      </c>
      <c r="M103" s="141">
        <f>IFERROR(M41*'Portfólio | Portfolio'!M232,"-")</f>
        <v>5248.5626466000003</v>
      </c>
      <c r="N103" s="141">
        <f>IFERROR(N41*'Portfólio | Portfolio'!N232,"-")</f>
        <v>6499.3387913999995</v>
      </c>
      <c r="O103" s="141">
        <f>IFERROR(O41*'Portfólio | Portfolio'!O232,"-")</f>
        <v>4860.5073036000013</v>
      </c>
      <c r="P103" s="141">
        <f>IFERROR(P41*'Portfólio | Portfolio'!P232,"-")</f>
        <v>5113.8980802000005</v>
      </c>
      <c r="Q103" s="141">
        <f>IFERROR(Q41*'Portfólio | Portfolio'!Q232,"-")</f>
        <v>5105.0253072000014</v>
      </c>
      <c r="R103" s="141">
        <f>IFERROR(R41*'Portfólio | Portfolio'!R232,"-")</f>
        <v>6753.9458532000008</v>
      </c>
      <c r="S103" s="141">
        <f>IFERROR(S41*'Portfólio | Portfolio'!S232,"-")</f>
        <v>5004.8832677999999</v>
      </c>
      <c r="T103" s="141">
        <f>IFERROR(T41*'Portfólio | Portfolio'!T232,"-")</f>
        <v>5372.3760870000006</v>
      </c>
      <c r="U103" s="141">
        <f>IFERROR(U41*'Portfólio | Portfolio'!U232,"-")</f>
        <v>5257.8639516000003</v>
      </c>
      <c r="V103" s="141">
        <f>IFERROR(V41*'Portfólio | Portfolio'!V232,"-")</f>
        <v>7150.8250398000009</v>
      </c>
      <c r="W103" s="141">
        <f>IFERROR(W41*'Portfólio | Portfolio'!W232,"-")</f>
        <v>5282.9450544000001</v>
      </c>
      <c r="X103" s="141">
        <f>IFERROR(X41*'Portfólio | Portfolio'!X232,"-")</f>
        <v>5679.339978</v>
      </c>
      <c r="Y103" s="141">
        <f>IFERROR(Y41*'Portfólio | Portfolio'!Y232,"-")</f>
        <v>5655.9057877954147</v>
      </c>
      <c r="Z103" s="141">
        <f>IFERROR(Z41*'Portfólio | Portfolio'!Z232,"-")</f>
        <v>8581.081631707013</v>
      </c>
      <c r="AA103" s="141">
        <f>IFERROR(AA41*'Portfólio | Portfolio'!AA232,"-")</f>
        <v>5428.7452589879276</v>
      </c>
      <c r="AB103" s="141">
        <f>IFERROR(AB41*'Portfólio | Portfolio'!AB232,"-")</f>
        <v>5798.9196797999994</v>
      </c>
      <c r="AC103" s="141">
        <f>IFERROR(AC41*'Portfólio | Portfolio'!AC232,"-")</f>
        <v>5760.0735192000002</v>
      </c>
      <c r="AD103" s="141">
        <f>IFERROR(AD41*'Portfólio | Portfolio'!AD232,"-")</f>
        <v>8928.0578477999989</v>
      </c>
      <c r="AE103" s="141">
        <f>IFERROR(AE41*'Portfólio | Portfolio'!AE232,"-")</f>
        <v>5457.2875109999995</v>
      </c>
      <c r="AF103" s="141">
        <f>IFERROR(AF41*'Portfólio | Portfolio'!AF232,"-")</f>
        <v>5842.6530708</v>
      </c>
      <c r="AG103" s="141">
        <f>IFERROR(AG41*'Portfólio | Portfolio'!AG232,"-")</f>
        <v>6432.9616026000003</v>
      </c>
      <c r="AH103" s="141">
        <f>IFERROR(AH41*'Portfólio | Portfolio'!AH232,"-")</f>
        <v>7312.4563824000015</v>
      </c>
      <c r="AI103" s="141">
        <f>IFERROR(AI41*'Portfólio | Portfolio'!AI232,"-")</f>
        <v>5704.0683725999997</v>
      </c>
      <c r="AJ103" s="141">
        <f>IFERROR(AJ41*'Portfólio | Portfolio'!AJ232,"-")</f>
        <v>5926.8657708000001</v>
      </c>
      <c r="AK103" s="141">
        <f>IFERROR(AK41*'Portfólio | Portfolio'!AK232,"-")</f>
        <v>6493.4891112000005</v>
      </c>
      <c r="AL103" s="141">
        <f>IFERROR(AL41*'Portfólio | Portfolio'!AL232,"-")</f>
        <v>8551.1796630000008</v>
      </c>
      <c r="AM103" s="141">
        <f>IFERROR(AM41*'Portfólio | Portfolio'!AM232,"-")</f>
        <v>5567.6538450000007</v>
      </c>
      <c r="AN103" s="141">
        <f>IFERROR(AN41*'Portfólio | Portfolio'!AN232,"-")</f>
        <v>6184.4946540000001</v>
      </c>
      <c r="AO103" s="141">
        <f>IFERROR(AO41*'Portfólio | Portfolio'!AO232,"-")</f>
        <v>6534.9292320000004</v>
      </c>
      <c r="AP103" s="141">
        <f>IFERROR(AP41*'Portfólio | Portfolio'!AP232,"-")</f>
        <v>8863.4180310000011</v>
      </c>
      <c r="AQ103" s="141">
        <f>IFERROR(AQ41*'Portfólio | Portfolio'!AQ232,"-")</f>
        <v>6432.8192915999998</v>
      </c>
      <c r="AR103" s="141">
        <f>IFERROR(AR41*'Portfólio | Portfolio'!AR232,"-")</f>
        <v>6047.1055163999999</v>
      </c>
      <c r="AS103" s="141">
        <f>IFERROR(AS41*'Portfólio | Portfolio'!AS232,"-")</f>
        <v>6083.8202412000001</v>
      </c>
      <c r="AT103" s="141">
        <f>IFERROR(AT41*'Portfólio | Portfolio'!AT232,"-")</f>
        <v>8058.7577694000011</v>
      </c>
      <c r="AU103" s="141">
        <f>IFERROR(AU41*'Portfólio | Portfolio'!AU232,"-")</f>
        <v>6339.3293807999999</v>
      </c>
      <c r="AV103" s="141">
        <f>IFERROR(AV41*'Portfólio | Portfolio'!AV232,"-")</f>
        <v>6608.3911062000006</v>
      </c>
      <c r="AW103" s="141">
        <f>IFERROR(AW41*'Portfólio | Portfolio'!AW232,"-")</f>
        <v>7322.1754710000005</v>
      </c>
      <c r="AX103" s="202">
        <f>IFERROR(AX41*'Portfólio | Portfolio'!AX232,"-")</f>
        <v>9888.1913597999992</v>
      </c>
      <c r="AY103" s="141">
        <f>IFERROR(AY41*'Portfólio | Portfolio'!AY232,"-")</f>
        <v>7453.9317371999996</v>
      </c>
      <c r="AZ103" s="141">
        <f>IFERROR(AZ41*'Portfólio | Portfolio'!AZ232,"-")</f>
        <v>8591.433793799999</v>
      </c>
      <c r="BA103" s="141">
        <f>IFERROR(BA41*'Portfólio | Portfolio'!BA232,"-")</f>
        <v>8618.0125200000002</v>
      </c>
      <c r="BB103" s="141">
        <f>IFERROR(BB41*'Portfólio | Portfolio'!BB232,"-")</f>
        <v>10154.308281000001</v>
      </c>
      <c r="BC103" s="141">
        <f>IFERROR(BC41*'Portfólio | Portfolio'!BC232,"-")</f>
        <v>8058.0281964000005</v>
      </c>
      <c r="BD103" s="141">
        <f>IFERROR(BD41*'Portfólio | Portfolio'!BD232,"-")</f>
        <v>8335.4003928000002</v>
      </c>
      <c r="BE103" s="141">
        <f>IFERROR(BE41*'Portfólio | Portfolio'!BE232,"-")</f>
        <v>8609.8841868</v>
      </c>
      <c r="BF103" s="141">
        <f>IFERROR(BF41*'Portfólio | Portfolio'!BF232,"-")</f>
        <v>11228.936768400001</v>
      </c>
      <c r="BG103" s="141">
        <f>IFERROR(BG41*'Portfólio | Portfolio'!BG232,"-")</f>
        <v>8492.0409990000007</v>
      </c>
      <c r="BH103" s="141">
        <f>IFERROR(BH41*'Portfólio | Portfolio'!BH232,"-")</f>
        <v>8640.2807634000001</v>
      </c>
      <c r="BI103" s="141">
        <f>BI41*'Portfólio | Portfolio'!BI232</f>
        <v>8136.9390672</v>
      </c>
      <c r="BJ103" s="141">
        <f>BJ41*'Portfólio | Portfolio'!BJ232</f>
        <v>9026.1600240000007</v>
      </c>
      <c r="BK103" s="141">
        <f>BK41*'Portfólio | Portfolio'!BK232</f>
        <v>6720.830382000001</v>
      </c>
      <c r="BL103" s="141">
        <f>BL41*'Portfólio | Portfolio'!BL232</f>
        <v>7581.8611440000004</v>
      </c>
      <c r="BM103" s="141">
        <f>BM41*'Portfólio | Portfolio'!BM232</f>
        <v>7402.384313999999</v>
      </c>
      <c r="BN103" s="141">
        <f>BN41*'Portfólio | Portfolio'!BN232</f>
        <v>9644.1432420000001</v>
      </c>
      <c r="BO103" s="141">
        <f>BO41*'Portfólio | Portfolio'!BO232</f>
        <v>7005</v>
      </c>
      <c r="BP103" s="141">
        <f>BP41*'Portfólio | Portfolio'!BP232</f>
        <v>6836.2659096000016</v>
      </c>
    </row>
    <row r="104" spans="1:68" ht="15" customHeight="1" x14ac:dyDescent="0.2">
      <c r="A104" s="8" t="s">
        <v>22</v>
      </c>
      <c r="B104" s="8" t="s">
        <v>22</v>
      </c>
      <c r="C104" s="141">
        <f>C42*'Portfólio | Portfolio'!C233</f>
        <v>7681.4009610000003</v>
      </c>
      <c r="D104" s="141">
        <f>D42*'Portfólio | Portfolio'!D233</f>
        <v>8041.8839670000016</v>
      </c>
      <c r="E104" s="141">
        <f>E42*'Portfólio | Portfolio'!E233</f>
        <v>8303.4781115000023</v>
      </c>
      <c r="F104" s="141">
        <f>F42*'Portfólio | Portfolio'!F233</f>
        <v>11185.665945999999</v>
      </c>
      <c r="G104" s="141">
        <f>G42*'Portfólio | Portfolio'!G233</f>
        <v>8159.4445269999987</v>
      </c>
      <c r="H104" s="141">
        <f>H42*'Portfólio | Portfolio'!H233</f>
        <v>8682.9697825000003</v>
      </c>
      <c r="I104" s="141">
        <f>I42*'Portfólio | Portfolio'!I233</f>
        <v>8738.9760965000005</v>
      </c>
      <c r="J104" s="141">
        <f>J42*'Portfólio | Portfolio'!J233</f>
        <v>13286.777216999999</v>
      </c>
      <c r="K104" s="141">
        <f>K42*'Portfólio | Portfolio'!K233</f>
        <v>9384.7041329999975</v>
      </c>
      <c r="L104" s="141">
        <f>L42*'Portfólio | Portfolio'!L233</f>
        <v>10236.693824</v>
      </c>
      <c r="M104" s="141">
        <f>M42*'Portfólio | Portfolio'!M233</f>
        <v>10980.101544999998</v>
      </c>
      <c r="N104" s="141">
        <f>N42*'Portfólio | Portfolio'!N233</f>
        <v>14119.801954999999</v>
      </c>
      <c r="O104" s="141">
        <f>O42*'Portfólio | Portfolio'!O233</f>
        <v>10820.546842</v>
      </c>
      <c r="P104" s="141">
        <f>P42*'Portfólio | Portfolio'!P233</f>
        <v>11332.557502</v>
      </c>
      <c r="Q104" s="141">
        <f>Q42*'Portfólio | Portfolio'!Q233</f>
        <v>11928.379000999998</v>
      </c>
      <c r="R104" s="141">
        <f>R42*'Portfólio | Portfolio'!R233</f>
        <v>15529.659704999998</v>
      </c>
      <c r="S104" s="141">
        <f>S42*'Portfólio | Portfolio'!S233</f>
        <v>11835.371820999999</v>
      </c>
      <c r="T104" s="141">
        <f>T42*'Portfólio | Portfolio'!T233</f>
        <v>12550.570787999999</v>
      </c>
      <c r="U104" s="141">
        <f>U42*'Portfólio | Portfolio'!U233</f>
        <v>12680.044019999999</v>
      </c>
      <c r="V104" s="141">
        <f>V42*'Portfólio | Portfolio'!V233</f>
        <v>16597.968064999997</v>
      </c>
      <c r="W104" s="141">
        <f>W42*'Portfólio | Portfolio'!W233</f>
        <v>12578.321391999998</v>
      </c>
      <c r="X104" s="141">
        <f>X42*'Portfólio | Portfolio'!X233</f>
        <v>14659.831430999999</v>
      </c>
      <c r="Y104" s="141">
        <f>Y42*'Portfólio | Portfolio'!Y233</f>
        <v>15443.699753999997</v>
      </c>
      <c r="Z104" s="141">
        <f>Z42*'Portfólio | Portfolio'!Z233</f>
        <v>20936.821415999999</v>
      </c>
      <c r="AA104" s="141">
        <f>AA42*'Portfólio | Portfolio'!AA233</f>
        <v>15656.932025</v>
      </c>
      <c r="AB104" s="141">
        <f>AB42*'Portfólio | Portfolio'!AB233</f>
        <v>16198.357370999998</v>
      </c>
      <c r="AC104" s="141">
        <f>AC42*'Portfólio | Portfolio'!AC233</f>
        <v>16900.436776999999</v>
      </c>
      <c r="AD104" s="141">
        <f>AD42*'Portfólio | Portfolio'!AD233</f>
        <v>24420.941712999997</v>
      </c>
      <c r="AE104" s="141">
        <f>AE42*'Portfólio | Portfolio'!AE233</f>
        <v>16608.484613000001</v>
      </c>
      <c r="AF104" s="141">
        <f>AF42*'Portfólio | Portfolio'!AF233</f>
        <v>17639.161231999999</v>
      </c>
      <c r="AG104" s="141">
        <f>AG42*'Portfólio | Portfolio'!AG233</f>
        <v>17946.924960999997</v>
      </c>
      <c r="AH104" s="141">
        <f>AH42*'Portfólio | Portfolio'!AH233</f>
        <v>23848.174959000004</v>
      </c>
      <c r="AI104" s="141">
        <f>AI42*'Portfólio | Portfolio'!AI233</f>
        <v>17574.19153</v>
      </c>
      <c r="AJ104" s="141">
        <f>AJ42*'Portfólio | Portfolio'!AJ233</f>
        <v>18421.744732999996</v>
      </c>
      <c r="AK104" s="141">
        <f>AK42*'Portfólio | Portfolio'!AK233</f>
        <v>19149.113584999999</v>
      </c>
      <c r="AL104" s="141">
        <f>AL42*'Portfólio | Portfolio'!AL233</f>
        <v>24712.159024</v>
      </c>
      <c r="AM104" s="141">
        <f>AM42*'Portfólio | Portfolio'!AM233</f>
        <v>19047.583583</v>
      </c>
      <c r="AN104" s="141">
        <f>AN42*'Portfólio | Portfolio'!AN233</f>
        <v>19904.178013999997</v>
      </c>
      <c r="AO104" s="141">
        <f>AO42*'Portfólio | Portfolio'!AO233</f>
        <v>20116.079479999997</v>
      </c>
      <c r="AP104" s="141">
        <f>AP42*'Portfólio | Portfolio'!AP233</f>
        <v>25967.173161999999</v>
      </c>
      <c r="AQ104" s="141">
        <f>AQ42*'Portfólio | Portfolio'!AQ233</f>
        <v>19268.364611999998</v>
      </c>
      <c r="AR104" s="141">
        <f>AR42*'Portfólio | Portfolio'!AR233</f>
        <v>17513.276290999998</v>
      </c>
      <c r="AS104" s="141">
        <f>AS42*'Portfólio | Portfolio'!AS233</f>
        <v>17027.399018</v>
      </c>
      <c r="AT104" s="141">
        <f>AT42*'Portfólio | Portfolio'!AT233</f>
        <v>23590.919751000001</v>
      </c>
      <c r="AU104" s="141">
        <f>AU42*'Portfólio | Portfolio'!AU233</f>
        <v>18148.748295999998</v>
      </c>
      <c r="AV104" s="141">
        <f>AV42*'Portfólio | Portfolio'!AV233</f>
        <v>19606.315575000001</v>
      </c>
      <c r="AW104" s="141">
        <f>AW42*'Portfólio | Portfolio'!AW233</f>
        <v>21683.250848</v>
      </c>
      <c r="AX104" s="202">
        <f>AX42*'Portfólio | Portfolio'!AX233</f>
        <v>30438.087119999997</v>
      </c>
      <c r="AY104" s="141">
        <f>AY42*'Portfólio | Portfolio'!AY233</f>
        <v>23589.101731999999</v>
      </c>
      <c r="AZ104" s="141">
        <f>AZ42*'Portfólio | Portfolio'!AZ233</f>
        <v>25380.869801000001</v>
      </c>
      <c r="BA104" s="141">
        <f>BA42*'Portfólio | Portfolio'!BA233</f>
        <v>25481.480310999999</v>
      </c>
      <c r="BB104" s="141">
        <f>BB42*'Portfólio | Portfolio'!BB233</f>
        <v>33520.164929999992</v>
      </c>
      <c r="BC104" s="141">
        <f>BC42*'Portfólio | Portfolio'!BC233</f>
        <v>25594.316404999994</v>
      </c>
      <c r="BD104" s="141">
        <f>BD42*'Portfólio | Portfolio'!BD233</f>
        <v>26493.537721000001</v>
      </c>
      <c r="BE104" s="141">
        <f>BE42*'Portfólio | Portfolio'!BE233</f>
        <v>26246.754057999999</v>
      </c>
      <c r="BF104" s="141">
        <f>BF42*'Portfólio | Portfolio'!BF233</f>
        <v>34267.724246000005</v>
      </c>
      <c r="BG104" s="141">
        <f>BG42*'Portfólio | Portfolio'!BG233</f>
        <v>25569.275277000001</v>
      </c>
      <c r="BH104" s="141">
        <f>BH42*'Portfólio | Portfolio'!BH233</f>
        <v>26818.091726999995</v>
      </c>
      <c r="BI104" s="141">
        <f>BI42*'Portfólio | Portfolio'!BI233</f>
        <v>26744.582220999997</v>
      </c>
      <c r="BJ104" s="141">
        <f>BJ42*'Portfólio | Portfolio'!BJ233</f>
        <v>35663.678952999995</v>
      </c>
      <c r="BK104" s="141">
        <f>BK42*'Portfólio | Portfolio'!BK233</f>
        <v>26386.737187999996</v>
      </c>
      <c r="BL104" s="141">
        <f>BL42*'Portfólio | Portfolio'!BL233</f>
        <v>28623.430380999998</v>
      </c>
      <c r="BM104" s="141">
        <f>BM42*'Portfólio | Portfolio'!BM233</f>
        <v>28055.894103999999</v>
      </c>
      <c r="BN104" s="141">
        <f>BN42*'Portfólio | Portfolio'!BN233</f>
        <v>36895.967114999992</v>
      </c>
      <c r="BO104" s="141">
        <f>BO42*'Portfólio | Portfolio'!BO233</f>
        <v>28088.199999999997</v>
      </c>
      <c r="BP104" s="141">
        <f>BP42*'Portfólio | Portfolio'!BP233</f>
        <v>29010.176398</v>
      </c>
    </row>
    <row r="105" spans="1:68" ht="15" customHeight="1" x14ac:dyDescent="0.2">
      <c r="A105" s="8" t="s">
        <v>23</v>
      </c>
      <c r="B105" s="8" t="s">
        <v>23</v>
      </c>
      <c r="C105" s="141">
        <f>C43*'Portfólio | Portfolio'!C234</f>
        <v>1247.855055</v>
      </c>
      <c r="D105" s="141">
        <f>D43*'Portfólio | Portfolio'!D234</f>
        <v>1301.7830799999999</v>
      </c>
      <c r="E105" s="141">
        <f>E43*'Portfólio | Portfolio'!E234</f>
        <v>1325.6433149999998</v>
      </c>
      <c r="F105" s="141">
        <f>F43*'Portfólio | Portfolio'!F234</f>
        <v>2083.3600099999999</v>
      </c>
      <c r="G105" s="141">
        <f>G43*'Portfólio | Portfolio'!G234</f>
        <v>1343.22514</v>
      </c>
      <c r="H105" s="141">
        <f>H43*'Portfólio | Portfolio'!H234</f>
        <v>1463.6239600000001</v>
      </c>
      <c r="I105" s="141">
        <f>I43*'Portfólio | Portfolio'!I234</f>
        <v>1588.1250950000001</v>
      </c>
      <c r="J105" s="141">
        <f>J43*'Portfólio | Portfolio'!J234</f>
        <v>2056.9042650000001</v>
      </c>
      <c r="K105" s="141">
        <f>K43*'Portfólio | Portfolio'!K234</f>
        <v>1537.2987049999999</v>
      </c>
      <c r="L105" s="141">
        <f>L43*'Portfólio | Portfolio'!L234</f>
        <v>1639.897735</v>
      </c>
      <c r="M105" s="141">
        <f>M43*'Portfólio | Portfolio'!M234</f>
        <v>1890.9526249999999</v>
      </c>
      <c r="N105" s="141">
        <f>N43*'Portfólio | Portfolio'!N234</f>
        <v>3040.7511500000001</v>
      </c>
      <c r="O105" s="141">
        <f>O43*'Portfólio | Portfolio'!O234</f>
        <v>2427.055085</v>
      </c>
      <c r="P105" s="141">
        <f>P43*'Portfólio | Portfolio'!P234</f>
        <v>2397.0390700000003</v>
      </c>
      <c r="Q105" s="141">
        <f>Q43*'Portfólio | Portfolio'!Q234</f>
        <v>3973.0205599999995</v>
      </c>
      <c r="R105" s="141">
        <f>R43*'Portfólio | Portfolio'!R234</f>
        <v>6376.9317000000001</v>
      </c>
      <c r="S105" s="141">
        <f>S43*'Portfólio | Portfolio'!S234</f>
        <v>4917.5270700000001</v>
      </c>
      <c r="T105" s="141">
        <f>T43*'Portfólio | Portfolio'!T234</f>
        <v>5072.2726700000003</v>
      </c>
      <c r="U105" s="141">
        <f>U43*'Portfólio | Portfolio'!U234</f>
        <v>4991.19085</v>
      </c>
      <c r="V105" s="141">
        <f>V43*'Portfólio | Portfolio'!V234</f>
        <v>7454.9936699999998</v>
      </c>
      <c r="W105" s="141">
        <f>W43*'Portfólio | Portfolio'!W234</f>
        <v>4919.6752399999996</v>
      </c>
      <c r="X105" s="141">
        <f>X43*'Portfólio | Portfolio'!X234</f>
        <v>5077.0903099999996</v>
      </c>
      <c r="Y105" s="141">
        <f>Y43*'Portfólio | Portfolio'!Y234</f>
        <v>5041.3167400000002</v>
      </c>
      <c r="Z105" s="141">
        <f>Z43*'Portfólio | Portfolio'!Z234</f>
        <v>6745.3426200000004</v>
      </c>
      <c r="AA105" s="141">
        <f>AA43*'Portfólio | Portfolio'!AA234</f>
        <v>5136.9178500000007</v>
      </c>
      <c r="AB105" s="141">
        <f>AB43*'Portfólio | Portfolio'!AB234</f>
        <v>5208.2419300000001</v>
      </c>
      <c r="AC105" s="141">
        <f>AC43*'Portfólio | Portfolio'!AC234</f>
        <v>5137.5524000000005</v>
      </c>
      <c r="AD105" s="141">
        <f>AD43*'Portfólio | Portfolio'!AD234</f>
        <v>6945.23351</v>
      </c>
      <c r="AE105" s="141">
        <f>AE43*'Portfólio | Portfolio'!AE234</f>
        <v>5343.19751</v>
      </c>
      <c r="AF105" s="141">
        <f>AF43*'Portfólio | Portfolio'!AF234</f>
        <v>5389.9156300000004</v>
      </c>
      <c r="AG105" s="141">
        <f>AG43*'Portfólio | Portfolio'!AG234</f>
        <v>4784.4305600000007</v>
      </c>
      <c r="AH105" s="141">
        <f>AH43*'Portfólio | Portfolio'!AH234</f>
        <v>7268.484730000001</v>
      </c>
      <c r="AI105" s="141">
        <f>AI43*'Portfólio | Portfolio'!AI234</f>
        <v>5461.3944300000003</v>
      </c>
      <c r="AJ105" s="141">
        <f>AJ43*'Portfólio | Portfolio'!AJ234</f>
        <v>5405.5814600000003</v>
      </c>
      <c r="AK105" s="141">
        <f>AK43*'Portfólio | Portfolio'!AK234</f>
        <v>5579.8921500000006</v>
      </c>
      <c r="AL105" s="141">
        <f>AL43*'Portfólio | Portfolio'!AL234</f>
        <v>7996.6815999999999</v>
      </c>
      <c r="AM105" s="141">
        <f>AM43*'Portfólio | Portfolio'!AM234</f>
        <v>5272.0168699999995</v>
      </c>
      <c r="AN105" s="141">
        <f>AN43*'Portfólio | Portfolio'!AN234</f>
        <v>5227.4169699999993</v>
      </c>
      <c r="AO105" s="141">
        <f>AO43*'Portfólio | Portfolio'!AO234</f>
        <v>5222.4801399999997</v>
      </c>
      <c r="AP105" s="141">
        <f>AP43*'Portfólio | Portfolio'!AP234</f>
        <v>6567.3396599999996</v>
      </c>
      <c r="AQ105" s="141">
        <f>AQ43*'Portfólio | Portfolio'!AQ234</f>
        <v>5662.0230999999994</v>
      </c>
      <c r="AR105" s="141">
        <f>AR43*'Portfólio | Portfolio'!AR234</f>
        <v>4998.7004299999999</v>
      </c>
      <c r="AS105" s="141">
        <f>AS43*'Portfólio | Portfolio'!AS234</f>
        <v>5158.1464800000003</v>
      </c>
      <c r="AT105" s="141">
        <f>AT43*'Portfólio | Portfolio'!AT234</f>
        <v>7156.7049699999998</v>
      </c>
      <c r="AU105" s="141">
        <f>AU43*'Portfólio | Portfolio'!AU234</f>
        <v>5760.8203199999998</v>
      </c>
      <c r="AV105" s="141">
        <f>AV43*'Portfólio | Portfolio'!AV234</f>
        <v>6134.3013999999994</v>
      </c>
      <c r="AW105" s="141">
        <f>AW43*'Portfólio | Portfolio'!AW234</f>
        <v>6757.6539400000001</v>
      </c>
      <c r="AX105" s="202">
        <f>AX43*'Portfólio | Portfolio'!AX234</f>
        <v>9706.7432600000011</v>
      </c>
      <c r="AY105" s="141">
        <f>AY43*'Portfólio | Portfolio'!AY234</f>
        <v>7921.8995199999999</v>
      </c>
      <c r="AZ105" s="141">
        <f>AZ43*'Portfólio | Portfolio'!AZ234</f>
        <v>8515.8260499999997</v>
      </c>
      <c r="BA105" s="141">
        <f>BA43*'Portfólio | Portfolio'!BA234</f>
        <v>8415.6513599999998</v>
      </c>
      <c r="BB105" s="141">
        <f>BB43*'Portfólio | Portfolio'!BB234</f>
        <v>10737.33088</v>
      </c>
      <c r="BC105" s="141">
        <f>BC43*'Portfólio | Portfolio'!BC234</f>
        <v>8811.6639199999991</v>
      </c>
      <c r="BD105" s="141">
        <f>BD43*'Portfólio | Portfolio'!BD234</f>
        <v>8999.2229900000002</v>
      </c>
      <c r="BE105" s="141">
        <f>BE43*'Portfólio | Portfolio'!BE234</f>
        <v>8979.6992499999997</v>
      </c>
      <c r="BF105" s="141">
        <f>BF43*'Portfólio | Portfolio'!BF234</f>
        <v>10840.552070000002</v>
      </c>
      <c r="BG105" s="141">
        <f>BG43*'Portfólio | Portfolio'!BG234</f>
        <v>8384.2498400000004</v>
      </c>
      <c r="BH105" s="141">
        <f>BH43*'Portfólio | Portfolio'!BH234</f>
        <v>8229.042019999999</v>
      </c>
      <c r="BI105" s="141">
        <f>BI43*'Portfólio | Portfolio'!BI234</f>
        <v>8253.1761499999993</v>
      </c>
      <c r="BJ105" s="141">
        <f>BJ43*'Portfólio | Portfolio'!BJ234</f>
        <v>10225.600309999998</v>
      </c>
      <c r="BK105" s="141">
        <f>BK43*'Portfólio | Portfolio'!BK234</f>
        <v>8390.8685999999998</v>
      </c>
      <c r="BL105" s="141">
        <f>BL43*'Portfólio | Portfolio'!BL234</f>
        <v>8545.1421499999997</v>
      </c>
      <c r="BM105" s="141">
        <f>BM43*'Portfólio | Portfolio'!BM234</f>
        <v>4409.9059083000002</v>
      </c>
      <c r="BN105" s="141">
        <f>BN43*'Portfólio | Portfolio'!BN234</f>
        <v>5442.7747995</v>
      </c>
      <c r="BO105" s="141">
        <f>BO43*'Portfólio | Portfolio'!BO234</f>
        <v>4221.78</v>
      </c>
      <c r="BP105" s="141">
        <f>BP43*'Portfólio | Portfolio'!BP234</f>
        <v>4190.6827143</v>
      </c>
    </row>
    <row r="106" spans="1:68" ht="15" customHeight="1" x14ac:dyDescent="0.2">
      <c r="A106" s="8" t="s">
        <v>609</v>
      </c>
      <c r="B106" s="8" t="s">
        <v>609</v>
      </c>
      <c r="C106" s="141">
        <f>C44*'Portfólio | Portfolio'!C235</f>
        <v>1707.4801844099998</v>
      </c>
      <c r="D106" s="141">
        <f>D44*'Portfólio | Portfolio'!D235</f>
        <v>1764.3648023099997</v>
      </c>
      <c r="E106" s="141">
        <f>E44*'Portfólio | Portfolio'!E235</f>
        <v>1812.0246031799998</v>
      </c>
      <c r="F106" s="141">
        <f>F44*'Portfólio | Portfolio'!F235</f>
        <v>2391.39784917</v>
      </c>
      <c r="G106" s="141">
        <f>G44*'Portfólio | Portfolio'!G235</f>
        <v>2038.3177441500002</v>
      </c>
      <c r="H106" s="141">
        <f>H44*'Portfólio | Portfolio'!H235</f>
        <v>2155.2890000299999</v>
      </c>
      <c r="I106" s="141">
        <f>I44*'Portfólio | Portfolio'!I235</f>
        <v>2549.9934656000005</v>
      </c>
      <c r="J106" s="141">
        <f>J44*'Portfólio | Portfolio'!J235</f>
        <v>3419.5507754</v>
      </c>
      <c r="K106" s="141">
        <f>K44*'Portfólio | Portfolio'!K235</f>
        <v>2676.510221</v>
      </c>
      <c r="L106" s="141">
        <f>L44*'Portfólio | Portfolio'!L235</f>
        <v>2730.6819114</v>
      </c>
      <c r="M106" s="141">
        <f>M44*'Portfólio | Portfolio'!M235</f>
        <v>2810.4505689999996</v>
      </c>
      <c r="N106" s="141">
        <f>N44*'Portfólio | Portfolio'!N235</f>
        <v>3762.6809371999998</v>
      </c>
      <c r="O106" s="141">
        <f>O44*'Portfólio | Portfolio'!O235</f>
        <v>2972.4479738000005</v>
      </c>
      <c r="P106" s="141">
        <f>P44*'Portfólio | Portfolio'!P235</f>
        <v>3009.4960776000003</v>
      </c>
      <c r="Q106" s="141">
        <f>Q44*'Portfólio | Portfolio'!Q235</f>
        <v>3056.8156953999996</v>
      </c>
      <c r="R106" s="141">
        <f>R44*'Portfólio | Portfolio'!R235</f>
        <v>8152.2472499820005</v>
      </c>
      <c r="S106" s="141">
        <f>S44*'Portfólio | Portfolio'!S235</f>
        <v>7944.4676169670001</v>
      </c>
      <c r="T106" s="141">
        <f>T44*'Portfólio | Portfolio'!T235</f>
        <v>7788.8790908109995</v>
      </c>
      <c r="U106" s="141">
        <f>U44*'Portfólio | Portfolio'!U235</f>
        <v>7769.8931773819995</v>
      </c>
      <c r="V106" s="141">
        <f>V44*'Portfólio | Portfolio'!V235</f>
        <v>10893.924578599999</v>
      </c>
      <c r="W106" s="141">
        <f>W44*'Portfólio | Portfolio'!W235</f>
        <v>7952.0245145669996</v>
      </c>
      <c r="X106" s="141">
        <f>X44*'Portfólio | Portfolio'!X235</f>
        <v>8078.639442398</v>
      </c>
      <c r="Y106" s="141">
        <f>Y44*'Portfólio | Portfolio'!Y235</f>
        <v>8045.7219995460009</v>
      </c>
      <c r="Z106" s="141">
        <f>Z44*'Portfólio | Portfolio'!Z235</f>
        <v>10691.452667713998</v>
      </c>
      <c r="AA106" s="141">
        <f>AA44*'Portfólio | Portfolio'!AA235</f>
        <v>8219.8266191439998</v>
      </c>
      <c r="AB106" s="141">
        <f>AB44*'Portfólio | Portfolio'!AB235</f>
        <v>8341.8213966570002</v>
      </c>
      <c r="AC106" s="141">
        <f>AC44*'Portfólio | Portfolio'!AC235</f>
        <v>8351.2549053710009</v>
      </c>
      <c r="AD106" s="141">
        <f>AD44*'Portfólio | Portfolio'!AD235</f>
        <v>11285.359521233</v>
      </c>
      <c r="AE106" s="141">
        <f>AE44*'Portfólio | Portfolio'!AE235</f>
        <v>8787.2488942629989</v>
      </c>
      <c r="AF106" s="141">
        <f>AF44*'Portfólio | Portfolio'!AF235</f>
        <v>8769.7058842749993</v>
      </c>
      <c r="AG106" s="141">
        <f>AG44*'Portfólio | Portfolio'!AG235</f>
        <v>8969.6309357339996</v>
      </c>
      <c r="AH106" s="141">
        <f>AH44*'Portfólio | Portfolio'!AH235</f>
        <v>12491.698574039998</v>
      </c>
      <c r="AI106" s="141">
        <f>AI44*'Portfólio | Portfolio'!AI235</f>
        <v>8950.121028309999</v>
      </c>
      <c r="AJ106" s="141">
        <f>AJ44*'Portfólio | Portfolio'!AJ235</f>
        <v>9056.6923649719993</v>
      </c>
      <c r="AK106" s="141">
        <f>AK44*'Portfólio | Portfolio'!AK235</f>
        <v>9010.1685142629995</v>
      </c>
      <c r="AL106" s="141">
        <f>AL44*'Portfólio | Portfolio'!AL235</f>
        <v>12465.398333444</v>
      </c>
      <c r="AM106" s="141">
        <f>AM44*'Portfólio | Portfolio'!AM235</f>
        <v>8803.7916396639994</v>
      </c>
      <c r="AN106" s="141">
        <f>AN44*'Portfólio | Portfolio'!AN235</f>
        <v>9132.2526368079998</v>
      </c>
      <c r="AO106" s="141">
        <f>AO44*'Portfólio | Portfolio'!AO235</f>
        <v>9045.0380264649993</v>
      </c>
      <c r="AP106" s="141">
        <f>AP44*'Portfólio | Portfolio'!AP235</f>
        <v>12168.748038055001</v>
      </c>
      <c r="AQ106" s="141">
        <f>AQ44*'Portfólio | Portfolio'!AQ235</f>
        <v>10044.470816552202</v>
      </c>
      <c r="AR106" s="141">
        <f>AR44*'Portfólio | Portfolio'!AR235</f>
        <v>9419.2171764234954</v>
      </c>
      <c r="AS106" s="141">
        <f>AS44*'Portfólio | Portfolio'!AS235</f>
        <v>8912.901602233118</v>
      </c>
      <c r="AT106" s="141">
        <f>AT44*'Portfólio | Portfolio'!AT235</f>
        <v>12226.754165473409</v>
      </c>
      <c r="AU106" s="141">
        <f>AU44*'Portfólio | Portfolio'!AU235</f>
        <v>9944.7009100673858</v>
      </c>
      <c r="AV106" s="141">
        <f>AV44*'Portfólio | Portfolio'!AV235</f>
        <v>10650.837659506671</v>
      </c>
      <c r="AW106" s="141">
        <f>AW44*'Portfólio | Portfolio'!AW235</f>
        <v>11317.166006511328</v>
      </c>
      <c r="AX106" s="202">
        <f>AX44*'Portfólio | Portfolio'!AX235</f>
        <v>15781.171299264959</v>
      </c>
      <c r="AY106" s="141">
        <f>AY44*'Portfólio | Portfolio'!AY235</f>
        <v>12778.097773172438</v>
      </c>
      <c r="AZ106" s="141">
        <f>AZ44*'Portfólio | Portfolio'!AZ235</f>
        <v>12989.750417843619</v>
      </c>
      <c r="BA106" s="141">
        <f>BA44*'Portfólio | Portfolio'!BA235</f>
        <v>12966.887454438724</v>
      </c>
      <c r="BB106" s="141">
        <f>BB44*'Portfólio | Portfolio'!BB235</f>
        <v>16118.432632161061</v>
      </c>
      <c r="BC106" s="141">
        <f>BC44*'Portfólio | Portfolio'!BC235</f>
        <v>14132.967555127752</v>
      </c>
      <c r="BD106" s="141">
        <f>BD44*'Portfólio | Portfolio'!BD235</f>
        <v>14011.217633214246</v>
      </c>
      <c r="BE106" s="141">
        <f>BE44*'Portfólio | Portfolio'!BE235</f>
        <v>14156.880935142997</v>
      </c>
      <c r="BF106" s="141">
        <f>BF44*'Portfólio | Portfolio'!BF235</f>
        <v>18200.952480618595</v>
      </c>
      <c r="BG106" s="141">
        <f>BG44*'Portfólio | Portfolio'!BG235</f>
        <v>14258.85259224947</v>
      </c>
      <c r="BH106" s="141">
        <f>BH44*'Portfólio | Portfolio'!BH235</f>
        <v>14772.11969697303</v>
      </c>
      <c r="BI106" s="141">
        <f>BI44*'Portfólio | Portfolio'!BI235</f>
        <v>14661.333323485376</v>
      </c>
      <c r="BJ106" s="141">
        <f>BJ44*'Portfólio | Portfolio'!BJ235</f>
        <v>18787.59549781432</v>
      </c>
      <c r="BK106" s="141">
        <f>BK44*'Portfólio | Portfolio'!BK235</f>
        <v>15071.53706115089</v>
      </c>
      <c r="BL106" s="141">
        <f>BL44*'Portfólio | Portfolio'!BL235</f>
        <v>15547.390168604135</v>
      </c>
      <c r="BM106" s="141">
        <f>BM44*'Portfólio | Portfolio'!BM235</f>
        <v>15299.804875871649</v>
      </c>
      <c r="BN106" s="141">
        <f>BN44*'Portfólio | Portfolio'!BN235</f>
        <v>19707.773710759131</v>
      </c>
      <c r="BO106" s="141">
        <f>BO44*'Portfólio | Portfolio'!BO235</f>
        <v>15013.9509</v>
      </c>
      <c r="BP106" s="141">
        <f>BP44*'Portfólio | Portfolio'!BP235</f>
        <v>15885.372928154999</v>
      </c>
    </row>
    <row r="107" spans="1:68" ht="15" customHeight="1" x14ac:dyDescent="0.2">
      <c r="A107" s="8" t="s">
        <v>611</v>
      </c>
      <c r="B107" s="8" t="s">
        <v>611</v>
      </c>
      <c r="C107" s="141">
        <f>C45*'Portfólio | Portfolio'!C237</f>
        <v>560.94761700000004</v>
      </c>
      <c r="D107" s="141">
        <f>D45*'Portfólio | Portfolio'!D237</f>
        <v>622.37213550000013</v>
      </c>
      <c r="E107" s="141">
        <f>E45*'Portfólio | Portfolio'!E237</f>
        <v>611.08614</v>
      </c>
      <c r="F107" s="141">
        <f>F45*'Portfólio | Portfolio'!F237</f>
        <v>932.77363500000001</v>
      </c>
      <c r="G107" s="141">
        <f>G45*'Portfólio | Portfolio'!G237</f>
        <v>650.22570899999994</v>
      </c>
      <c r="H107" s="141">
        <f>H45*'Portfólio | Portfolio'!H237</f>
        <v>721.25749799999994</v>
      </c>
      <c r="I107" s="141">
        <f>I45*'Portfólio | Portfolio'!I237</f>
        <v>631.31043150000005</v>
      </c>
      <c r="J107" s="141">
        <f>J45*'Portfólio | Portfolio'!J237</f>
        <v>995.46078599999998</v>
      </c>
      <c r="K107" s="141">
        <f>K45*'Portfólio | Portfolio'!K237</f>
        <v>681.29280450000022</v>
      </c>
      <c r="L107" s="141">
        <f>L45*'Portfólio | Portfolio'!L237</f>
        <v>783.20033100000012</v>
      </c>
      <c r="M107" s="141">
        <f>M45*'Portfólio | Portfolio'!M237</f>
        <v>766.66048650000005</v>
      </c>
      <c r="N107" s="141">
        <f>N45*'Portfólio | Portfolio'!N237</f>
        <v>1172.2865199999999</v>
      </c>
      <c r="O107" s="141">
        <f>O45*'Portfólio | Portfolio'!O237</f>
        <v>891.60854500000005</v>
      </c>
      <c r="P107" s="141">
        <f>P45*'Portfólio | Portfolio'!P237</f>
        <v>893.49168999999995</v>
      </c>
      <c r="Q107" s="141">
        <f>Q45*'Portfólio | Portfolio'!Q237</f>
        <v>909.98512499999993</v>
      </c>
      <c r="R107" s="141">
        <f>R45*'Portfólio | Portfolio'!R237</f>
        <v>1405.0261500000001</v>
      </c>
      <c r="S107" s="141">
        <f>S45*'Portfólio | Portfolio'!S237</f>
        <v>930.52342499999986</v>
      </c>
      <c r="T107" s="141">
        <f>T45*'Portfólio | Portfolio'!T237</f>
        <v>1000.4776000000002</v>
      </c>
      <c r="U107" s="141">
        <f>U45*'Portfólio | Portfolio'!U237</f>
        <v>1128.9900299999999</v>
      </c>
      <c r="V107" s="141">
        <f>V45*'Portfólio | Portfolio'!V237</f>
        <v>1530.0582149999998</v>
      </c>
      <c r="W107" s="141">
        <f>W45*'Portfólio | Portfolio'!W237</f>
        <v>1177.204555</v>
      </c>
      <c r="X107" s="141">
        <f>X45*'Portfólio | Portfolio'!X237</f>
        <v>1208.3961850000001</v>
      </c>
      <c r="Y107" s="141">
        <f>Y45*'Portfólio | Portfolio'!Y237</f>
        <v>1234.6482150000002</v>
      </c>
      <c r="Z107" s="141">
        <f>Z45*'Portfólio | Portfolio'!Z237</f>
        <v>1731.19704</v>
      </c>
      <c r="AA107" s="141">
        <f>AA45*'Portfólio | Portfolio'!AA237</f>
        <v>1236.1234399999998</v>
      </c>
      <c r="AB107" s="141">
        <f>AB45*'Portfólio | Portfolio'!AB237</f>
        <v>1358.2868599999999</v>
      </c>
      <c r="AC107" s="141">
        <f>AC45*'Portfólio | Portfolio'!AC237</f>
        <v>1297.8232049999999</v>
      </c>
      <c r="AD107" s="141">
        <f>AD45*'Portfólio | Portfolio'!AD237</f>
        <v>1867.4797450000001</v>
      </c>
      <c r="AE107" s="141">
        <f>AE45*'Portfólio | Portfolio'!AE237</f>
        <v>1340.2955750000001</v>
      </c>
      <c r="AF107" s="141">
        <f>AF45*'Portfólio | Portfolio'!AF237</f>
        <v>1353.2374300000001</v>
      </c>
      <c r="AG107" s="141">
        <f>AG45*'Portfólio | Portfolio'!AG237</f>
        <v>1370.569295</v>
      </c>
      <c r="AH107" s="141">
        <f>AH45*'Portfólio | Portfolio'!AH237</f>
        <v>1900.7351800000001</v>
      </c>
      <c r="AI107" s="141">
        <f>AI45*'Portfólio | Portfolio'!AI237</f>
        <v>1379.9455199999998</v>
      </c>
      <c r="AJ107" s="141">
        <f>AJ45*'Portfólio | Portfolio'!AJ237</f>
        <v>1413.3506500000001</v>
      </c>
      <c r="AK107" s="141">
        <f>AK45*'Portfólio | Portfolio'!AK237</f>
        <v>1415.773105</v>
      </c>
      <c r="AL107" s="141">
        <f>AL45*'Portfólio | Portfolio'!AL237</f>
        <v>2228.5734050000001</v>
      </c>
      <c r="AM107" s="141">
        <f>AM45*'Portfólio | Portfolio'!AM237</f>
        <v>1495.0184449999997</v>
      </c>
      <c r="AN107" s="141">
        <f>AN45*'Portfólio | Portfolio'!AN237</f>
        <v>1577.4201800000001</v>
      </c>
      <c r="AO107" s="141">
        <f>AO45*'Portfólio | Portfolio'!AO237</f>
        <v>1596.2477650000003</v>
      </c>
      <c r="AP107" s="141">
        <f>AP45*'Portfólio | Portfolio'!AP237</f>
        <v>2049.9413</v>
      </c>
      <c r="AQ107" s="141">
        <f>AQ45*'Portfólio | Portfolio'!AQ237</f>
        <v>1567.5716649999999</v>
      </c>
      <c r="AR107" s="141">
        <f>AR45*'Portfólio | Portfolio'!AR237</f>
        <v>1389.87059</v>
      </c>
      <c r="AS107" s="141">
        <f>AS45*'Portfólio | Portfolio'!AS237</f>
        <v>1423.2508700000001</v>
      </c>
      <c r="AT107" s="141">
        <f>AT45*'Portfólio | Portfolio'!AT237</f>
        <v>1885.8686799999998</v>
      </c>
      <c r="AU107" s="141">
        <f>AU45*'Portfólio | Portfolio'!AU237</f>
        <v>1515.3607649999999</v>
      </c>
      <c r="AV107" s="141">
        <f>AV45*'Portfólio | Portfolio'!AV237</f>
        <v>1653.7507700000001</v>
      </c>
      <c r="AW107" s="141">
        <f>AW45*'Portfólio | Portfolio'!AW237</f>
        <v>1749.6731100000002</v>
      </c>
      <c r="AX107" s="202">
        <f>AX45*'Portfólio | Portfolio'!AX237</f>
        <v>2357.2925749999999</v>
      </c>
      <c r="AY107" s="141">
        <f>AY45*'Portfólio | Portfolio'!AY237</f>
        <v>2051.1019799999999</v>
      </c>
      <c r="AZ107" s="141">
        <f>AZ45*'Portfólio | Portfolio'!AZ237</f>
        <v>2072.2164600000001</v>
      </c>
      <c r="BA107" s="141">
        <f>BA45*'Portfólio | Portfolio'!BA237</f>
        <v>1976.8026050000001</v>
      </c>
      <c r="BB107" s="141">
        <f>BB45*'Portfólio | Portfolio'!BB237</f>
        <v>2481.6975149999998</v>
      </c>
      <c r="BC107" s="141">
        <f>BC45*'Portfólio | Portfolio'!BC237</f>
        <v>1986.2815499999999</v>
      </c>
      <c r="BD107" s="141">
        <f>BD45*'Portfólio | Portfolio'!BD237</f>
        <v>2071.8612149999999</v>
      </c>
      <c r="BE107" s="141">
        <f>BE45*'Portfólio | Portfolio'!BE237</f>
        <v>2098.4390250000001</v>
      </c>
      <c r="BF107" s="141">
        <f>BF45*'Portfólio | Portfolio'!BF237</f>
        <v>2688.2622449999999</v>
      </c>
      <c r="BG107" s="141">
        <f>BG45*'Portfólio | Portfolio'!BG237</f>
        <v>2084.1291249999999</v>
      </c>
      <c r="BH107" s="141">
        <f>BH45*'Portfólio | Portfolio'!BH237</f>
        <v>2180.2933749999997</v>
      </c>
      <c r="BI107" s="141">
        <f>BI45*'Portfólio | Portfolio'!BI237</f>
        <v>976.01598999999999</v>
      </c>
      <c r="BJ107" s="364">
        <v>0</v>
      </c>
      <c r="BK107" s="364">
        <v>0</v>
      </c>
      <c r="BL107" s="364">
        <v>0</v>
      </c>
      <c r="BM107" s="364">
        <v>0</v>
      </c>
      <c r="BN107" s="364">
        <v>1</v>
      </c>
      <c r="BO107" s="364">
        <v>1</v>
      </c>
      <c r="BP107" s="364">
        <v>1</v>
      </c>
    </row>
    <row r="108" spans="1:68" ht="15" customHeight="1" x14ac:dyDescent="0.2">
      <c r="A108" s="8" t="s">
        <v>25</v>
      </c>
      <c r="B108" s="8" t="s">
        <v>25</v>
      </c>
      <c r="C108" s="279" t="str">
        <f>IFERROR(C46*'Portfólio | Portfolio'!C238,"-")</f>
        <v>-</v>
      </c>
      <c r="D108" s="279" t="str">
        <f>IFERROR(D46*'Portfólio | Portfolio'!D238,"-")</f>
        <v>-</v>
      </c>
      <c r="E108" s="279" t="str">
        <f>IFERROR(E46*'Portfólio | Portfolio'!E238,"-")</f>
        <v>-</v>
      </c>
      <c r="F108" s="279" t="str">
        <f>IFERROR(F46*'Portfólio | Portfolio'!F238,"-")</f>
        <v>-</v>
      </c>
      <c r="G108" s="279" t="str">
        <f>IFERROR(G46*'Portfólio | Portfolio'!G238,"-")</f>
        <v>-</v>
      </c>
      <c r="H108" s="279" t="str">
        <f>IFERROR(H46*'Portfólio | Portfolio'!H238,"-")</f>
        <v>-</v>
      </c>
      <c r="I108" s="279" t="str">
        <f>IFERROR(I46*'Portfólio | Portfolio'!I238,"-")</f>
        <v>-</v>
      </c>
      <c r="J108" s="279" t="str">
        <f>IFERROR(J46*'Portfólio | Portfolio'!J238,"-")</f>
        <v>-</v>
      </c>
      <c r="K108" s="279" t="str">
        <f>IFERROR(K46*'Portfólio | Portfolio'!K238,"-")</f>
        <v>-</v>
      </c>
      <c r="L108" s="279" t="str">
        <f>IFERROR(L46*'Portfólio | Portfolio'!L238,"-")</f>
        <v>-</v>
      </c>
      <c r="M108" s="279" t="str">
        <f>IFERROR(M46*'Portfólio | Portfolio'!M238,"-")</f>
        <v>-</v>
      </c>
      <c r="N108" s="279" t="str">
        <f>IFERROR(N46*'Portfólio | Portfolio'!N238,"-")</f>
        <v>-</v>
      </c>
      <c r="O108" s="279" t="str">
        <f>IFERROR(O46*'Portfólio | Portfolio'!O238,"-")</f>
        <v>-</v>
      </c>
      <c r="P108" s="279" t="str">
        <f>IFERROR(P46*'Portfólio | Portfolio'!P238,"-")</f>
        <v>-</v>
      </c>
      <c r="Q108" s="141">
        <f>IFERROR(Q46*'Portfólio | Portfolio'!Q238,"-")</f>
        <v>72.16</v>
      </c>
      <c r="R108" s="141">
        <f>IFERROR(R46*'Portfólio | Portfolio'!R238,"-")</f>
        <v>5427.0072999999993</v>
      </c>
      <c r="S108" s="141">
        <f>IFERROR(S46*'Portfólio | Portfolio'!S238,"-")</f>
        <v>4084.1751984000011</v>
      </c>
      <c r="T108" s="141">
        <f>IFERROR(T46*'Portfólio | Portfolio'!T238,"-")</f>
        <v>4154.5168280000007</v>
      </c>
      <c r="U108" s="141">
        <f>IFERROR(U46*'Portfólio | Portfolio'!U238,"-")</f>
        <v>4128.1307847999997</v>
      </c>
      <c r="V108" s="141">
        <f>IFERROR(V46*'Portfólio | Portfolio'!V238,"-")</f>
        <v>5566.2086743999998</v>
      </c>
      <c r="W108" s="141">
        <f>IFERROR(W46*'Portfólio | Portfolio'!W238,"-")</f>
        <v>4552.7323423999997</v>
      </c>
      <c r="X108" s="141">
        <f>IFERROR(X46*'Portfólio | Portfolio'!X238,"-")</f>
        <v>4298.5610183999997</v>
      </c>
      <c r="Y108" s="141">
        <f>IFERROR(Y46*'Portfólio | Portfolio'!Y238,"-")</f>
        <v>4477.4365064000003</v>
      </c>
      <c r="Z108" s="141">
        <f>IFERROR(Z46*'Portfólio | Portfolio'!Z238,"-")</f>
        <v>5795.3870567999993</v>
      </c>
      <c r="AA108" s="141">
        <f>IFERROR(AA46*'Portfólio | Portfolio'!AA238,"-")</f>
        <v>5085.7015176000004</v>
      </c>
      <c r="AB108" s="141">
        <f>IFERROR(AB46*'Portfólio | Portfolio'!AB238,"-")</f>
        <v>4645.2371504000002</v>
      </c>
      <c r="AC108" s="141">
        <f>IFERROR(AC46*'Portfólio | Portfolio'!AC238,"-")</f>
        <v>4814.1024975999999</v>
      </c>
      <c r="AD108" s="141">
        <f>IFERROR(AD46*'Portfólio | Portfolio'!AD238,"-")</f>
        <v>6164.3563960000001</v>
      </c>
      <c r="AE108" s="141">
        <f>IFERROR(AE46*'Portfólio | Portfolio'!AE238,"-")</f>
        <v>5375.4949512000003</v>
      </c>
      <c r="AF108" s="141">
        <f>IFERROR(AF46*'Portfólio | Portfolio'!AF238,"-")</f>
        <v>4713.7130127999999</v>
      </c>
      <c r="AG108" s="141">
        <f>IFERROR(AG46*'Portfólio | Portfolio'!AG238,"-")</f>
        <v>4851.1690744000007</v>
      </c>
      <c r="AH108" s="141">
        <f>IFERROR(AH46*'Portfólio | Portfolio'!AH238,"-")</f>
        <v>5891.2497863999997</v>
      </c>
      <c r="AI108" s="141">
        <f>IFERROR(AI46*'Portfólio | Portfolio'!AI238,"-")</f>
        <v>4991.7178695999992</v>
      </c>
      <c r="AJ108" s="141">
        <f>IFERROR(AJ46*'Portfólio | Portfolio'!AJ238,"-")</f>
        <v>4675.349122399999</v>
      </c>
      <c r="AK108" s="141">
        <f>IFERROR(AK46*'Portfólio | Portfolio'!AK238,"-")</f>
        <v>4697.7451487999997</v>
      </c>
      <c r="AL108" s="141">
        <f>IFERROR(AL46*'Portfólio | Portfolio'!AL238,"-")</f>
        <v>6689.7999608</v>
      </c>
      <c r="AM108" s="141">
        <f>IFERROR(AM46*'Portfólio | Portfolio'!AM238,"-")</f>
        <v>5362.4631015999994</v>
      </c>
      <c r="AN108" s="141">
        <f>IFERROR(AN46*'Portfólio | Portfolio'!AN238,"-")</f>
        <v>5492.6720024000006</v>
      </c>
      <c r="AO108" s="141">
        <f>IFERROR(AO46*'Portfólio | Portfolio'!AO238,"-")</f>
        <v>5929.6172407999993</v>
      </c>
      <c r="AP108" s="141">
        <f>IFERROR(AP46*'Portfólio | Portfolio'!AP238,"-")</f>
        <v>7506.0886560000008</v>
      </c>
      <c r="AQ108" s="141">
        <f>IFERROR(AQ46*'Portfólio | Portfolio'!AQ238,"-")</f>
        <v>5980.5809536000006</v>
      </c>
      <c r="AR108" s="141">
        <f>IFERROR(AR46*'Portfólio | Portfolio'!AR238,"-")</f>
        <v>4623.8421063999995</v>
      </c>
      <c r="AS108" s="141">
        <f>IFERROR(AS46*'Portfólio | Portfolio'!AS238,"-")</f>
        <v>4998.6093167999998</v>
      </c>
      <c r="AT108" s="141">
        <f>IFERROR(AT46*'Portfólio | Portfolio'!AT238,"-")</f>
        <v>6965.1810448000006</v>
      </c>
      <c r="AU108" s="141">
        <f>IFERROR(AU46*'Portfólio | Portfolio'!AU238,"-")</f>
        <v>5638.0445704000003</v>
      </c>
      <c r="AV108" s="141">
        <f>IFERROR(AV46*'Portfólio | Portfolio'!AV238,"-")</f>
        <v>5802.9845808</v>
      </c>
      <c r="AW108" s="141">
        <f>IFERROR(AW46*'Portfólio | Portfolio'!AW238,"-")</f>
        <v>6526.4092608000001</v>
      </c>
      <c r="AX108" s="202">
        <f>IFERROR(AX46*'Portfólio | Portfolio'!AX238,"-")</f>
        <v>9317.0695464</v>
      </c>
      <c r="AY108" s="141">
        <f>IFERROR(AY46*'Portfólio | Portfolio'!AY238,"-")</f>
        <v>7914.6081696000001</v>
      </c>
      <c r="AZ108" s="141">
        <f>IFERROR(AZ46*'Portfólio | Portfolio'!AZ238,"-")</f>
        <v>8051.3056096</v>
      </c>
      <c r="BA108" s="141">
        <f>IFERROR(BA46*'Portfólio | Portfolio'!BA238,"-")</f>
        <v>8602.0113520000014</v>
      </c>
      <c r="BB108" s="141">
        <f>IFERROR(BB46*'Portfólio | Portfolio'!BB238,"-")</f>
        <v>10452.281312000001</v>
      </c>
      <c r="BC108" s="141">
        <f>IFERROR(BC46*'Portfólio | Portfolio'!BC238,"-")</f>
        <v>8841.8260128000002</v>
      </c>
      <c r="BD108" s="141">
        <f>IFERROR(BD46*'Portfólio | Portfolio'!BD238,"-")</f>
        <v>9115.7605000000003</v>
      </c>
      <c r="BE108" s="141">
        <f>IFERROR(BE46*'Portfólio | Portfolio'!BE238,"-")</f>
        <v>9121.2381480000022</v>
      </c>
      <c r="BF108" s="141">
        <f>IFERROR(BF46*'Portfólio | Portfolio'!BF238,"-")</f>
        <v>11034.661237599999</v>
      </c>
      <c r="BG108" s="141">
        <f>IFERROR(BG46*'Portfólio | Portfolio'!BG238,"-")</f>
        <v>9041.2185248000023</v>
      </c>
      <c r="BH108" s="141">
        <f>IFERROR(BH46*'Portfólio | Portfolio'!BH238,"-")</f>
        <v>9459.8666448000004</v>
      </c>
      <c r="BI108" s="141">
        <f>BI46*'Portfólio | Portfolio'!BI238</f>
        <v>9362.9391943999999</v>
      </c>
      <c r="BJ108" s="141">
        <f>BJ46*'Portfólio | Portfolio'!BJ238</f>
        <v>12072.743087424002</v>
      </c>
      <c r="BK108" s="141">
        <f>BK46*'Portfólio | Portfolio'!BK238</f>
        <v>9405.7275894399991</v>
      </c>
      <c r="BL108" s="141">
        <f>BL46*'Portfólio | Portfolio'!BL238</f>
        <v>9887.4631498239996</v>
      </c>
      <c r="BM108" s="141">
        <f>BM46*'Portfólio | Portfolio'!BM238</f>
        <v>10012.612451456</v>
      </c>
      <c r="BN108" s="141">
        <f>BN46*'Portfólio | Portfolio'!BN238</f>
        <v>12281.231398080001</v>
      </c>
      <c r="BO108" s="141">
        <f>BO46*'Portfólio | Portfolio'!BO238</f>
        <v>9564.9791999999998</v>
      </c>
      <c r="BP108" s="141">
        <f>BP46*'Portfólio | Portfolio'!BP238</f>
        <v>7383.8086205</v>
      </c>
    </row>
    <row r="109" spans="1:68" ht="15" customHeight="1" x14ac:dyDescent="0.2">
      <c r="A109" s="8" t="s">
        <v>107</v>
      </c>
      <c r="B109" s="8" t="s">
        <v>107</v>
      </c>
      <c r="C109" s="10" t="str">
        <f>IFERROR(C47*'Portfólio | Portfolio'!C239,"-")</f>
        <v>-</v>
      </c>
      <c r="D109" s="10" t="str">
        <f>IFERROR(D47*'Portfólio | Portfolio'!D239,"-")</f>
        <v>-</v>
      </c>
      <c r="E109" s="10" t="str">
        <f>IFERROR(E47*'Portfólio | Portfolio'!E239,"-")</f>
        <v>-</v>
      </c>
      <c r="F109" s="10" t="str">
        <f>IFERROR(F47*'Portfólio | Portfolio'!F239,"-")</f>
        <v>-</v>
      </c>
      <c r="G109" s="10" t="str">
        <f>IFERROR(G47*'Portfólio | Portfolio'!G239,"-")</f>
        <v>-</v>
      </c>
      <c r="H109" s="10" t="str">
        <f>IFERROR(H47*'Portfólio | Portfolio'!H239,"-")</f>
        <v>-</v>
      </c>
      <c r="I109" s="10" t="str">
        <f>IFERROR(I47*'Portfólio | Portfolio'!I239,"-")</f>
        <v>-</v>
      </c>
      <c r="J109" s="10" t="str">
        <f>IFERROR(J47*'Portfólio | Portfolio'!J239,"-")</f>
        <v>-</v>
      </c>
      <c r="K109" s="10" t="str">
        <f>IFERROR(K47*'Portfólio | Portfolio'!K239,"-")</f>
        <v>-</v>
      </c>
      <c r="L109" s="10" t="str">
        <f>IFERROR(L47*'Portfólio | Portfolio'!L239,"-")</f>
        <v>-</v>
      </c>
      <c r="M109" s="10" t="str">
        <f>IFERROR(M47*'Portfólio | Portfolio'!M239,"-")</f>
        <v>-</v>
      </c>
      <c r="N109" s="10" t="str">
        <f>IFERROR(N47*'Portfólio | Portfolio'!N239,"-")</f>
        <v>-</v>
      </c>
      <c r="O109" s="10" t="str">
        <f>IFERROR(O47*'Portfólio | Portfolio'!O239,"-")</f>
        <v>-</v>
      </c>
      <c r="P109" s="10" t="str">
        <f>IFERROR(P47*'Portfólio | Portfolio'!P239,"-")</f>
        <v>-</v>
      </c>
      <c r="Q109" s="10" t="str">
        <f>IFERROR(Q47*'Portfólio | Portfolio'!Q239,"-")</f>
        <v>-</v>
      </c>
      <c r="R109" s="10" t="str">
        <f>IFERROR(R47*'Portfólio | Portfolio'!R239,"-")</f>
        <v>-</v>
      </c>
      <c r="S109" s="10" t="str">
        <f>IFERROR(S47*'Portfólio | Portfolio'!S239,"-")</f>
        <v>-</v>
      </c>
      <c r="T109" s="141">
        <f>IFERROR(T47*'Portfólio | Portfolio'!T239,"-")</f>
        <v>3219.0853376</v>
      </c>
      <c r="U109" s="141">
        <f>IFERROR(U47*'Portfólio | Portfolio'!U239,"-")</f>
        <v>4594.6446391999998</v>
      </c>
      <c r="V109" s="141">
        <f>IFERROR(V47*'Portfólio | Portfolio'!V239,"-")</f>
        <v>5739.3570344000009</v>
      </c>
      <c r="W109" s="141">
        <f>IFERROR(W47*'Portfólio | Portfolio'!W239,"-")</f>
        <v>4660.597163200001</v>
      </c>
      <c r="X109" s="141">
        <f>IFERROR(X47*'Portfólio | Portfolio'!X239,"-")</f>
        <v>4472.345688800001</v>
      </c>
      <c r="Y109" s="141">
        <f>IFERROR(Y47*'Portfólio | Portfolio'!Y239,"-")</f>
        <v>5001.6461616000006</v>
      </c>
      <c r="Z109" s="141">
        <f>IFERROR(Z47*'Portfólio | Portfolio'!Z239,"-")</f>
        <v>6385.1272759999993</v>
      </c>
      <c r="AA109" s="141">
        <f>IFERROR(AA47*'Portfólio | Portfolio'!AA239,"-")</f>
        <v>5050.3642639999998</v>
      </c>
      <c r="AB109" s="141">
        <f>IFERROR(AB47*'Portfólio | Portfolio'!AB239,"-")</f>
        <v>5759.1202063999999</v>
      </c>
      <c r="AC109" s="141">
        <f>IFERROR(AC47*'Portfólio | Portfolio'!AC239,"-")</f>
        <v>5616.4756735999999</v>
      </c>
      <c r="AD109" s="141">
        <f>IFERROR(AD47*'Portfólio | Portfolio'!AD239,"-")</f>
        <v>7896.2089624</v>
      </c>
      <c r="AE109" s="141">
        <f>IFERROR(AE47*'Portfólio | Portfolio'!AE239,"-")</f>
        <v>5516.1334975999998</v>
      </c>
      <c r="AF109" s="141">
        <f>IFERROR(AF47*'Portfólio | Portfolio'!AF239,"-")</f>
        <v>5963.7128231999995</v>
      </c>
      <c r="AG109" s="141">
        <f>IFERROR(AG47*'Portfólio | Portfolio'!AG239,"-")</f>
        <v>5740.7686424000003</v>
      </c>
      <c r="AH109" s="141">
        <f>IFERROR(AH47*'Portfólio | Portfolio'!AH239,"-")</f>
        <v>7335.1718351999998</v>
      </c>
      <c r="AI109" s="141">
        <f>IFERROR(AI47*'Portfólio | Portfolio'!AI239,"-")</f>
        <v>6719.5395432000005</v>
      </c>
      <c r="AJ109" s="141">
        <f>IFERROR(AJ47*'Portfólio | Portfolio'!AJ239,"-")</f>
        <v>6815.8721928000004</v>
      </c>
      <c r="AK109" s="141">
        <f>IFERROR(AK47*'Portfólio | Portfolio'!AK239,"-")</f>
        <v>6885.6243632000005</v>
      </c>
      <c r="AL109" s="141">
        <f>IFERROR(AL47*'Portfólio | Portfolio'!AL239,"-")</f>
        <v>8871.3247656000003</v>
      </c>
      <c r="AM109" s="141">
        <f>IFERROR(AM47*'Portfólio | Portfolio'!AM239,"-")</f>
        <v>6640.3597392000011</v>
      </c>
      <c r="AN109" s="141">
        <f>IFERROR(AN47*'Portfólio | Portfolio'!AN239,"-")</f>
        <v>6725.0707655999995</v>
      </c>
      <c r="AO109" s="141">
        <f>IFERROR(AO47*'Portfólio | Portfolio'!AO239,"-")</f>
        <v>7903.7551560000002</v>
      </c>
      <c r="AP109" s="141">
        <f>IFERROR(AP47*'Portfólio | Portfolio'!AP239,"-")</f>
        <v>9807.6196680000012</v>
      </c>
      <c r="AQ109" s="141">
        <f>IFERROR(AQ47*'Portfólio | Portfolio'!AQ239,"-")</f>
        <v>6583.0443007999993</v>
      </c>
      <c r="AR109" s="141">
        <f>IFERROR(AR47*'Portfólio | Portfolio'!AR239,"-")</f>
        <v>6073.3269784000004</v>
      </c>
      <c r="AS109" s="141">
        <f>IFERROR(AS47*'Portfólio | Portfolio'!AS239,"-")</f>
        <v>6389.0557807999994</v>
      </c>
      <c r="AT109" s="141">
        <f>IFERROR(AT47*'Portfólio | Portfolio'!AT239,"-")</f>
        <v>8158.9498848000021</v>
      </c>
      <c r="AU109" s="141">
        <f>IFERROR(AU47*'Portfólio | Portfolio'!AU239,"-")</f>
        <v>6638.8168792000006</v>
      </c>
      <c r="AV109" s="141">
        <f>IFERROR(AV47*'Portfólio | Portfolio'!AV239,"-")</f>
        <v>8418.4814472000016</v>
      </c>
      <c r="AW109" s="141">
        <f>IFERROR(AW47*'Portfólio | Portfolio'!AW239,"-")</f>
        <v>8754.3127936000001</v>
      </c>
      <c r="AX109" s="202">
        <f>IFERROR(AX47*'Portfólio | Portfolio'!AX239,"-")</f>
        <v>11713.477952000001</v>
      </c>
      <c r="AY109" s="42">
        <f>IFERROR(AY47*'Portfólio | Portfolio'!AY239,"-")</f>
        <v>8751.2518015999995</v>
      </c>
      <c r="AZ109" s="42">
        <f>IFERROR(AZ47*'Portfólio | Portfolio'!AZ239,"-")</f>
        <v>10277.898567200002</v>
      </c>
      <c r="BA109" s="42">
        <f>IFERROR(BA47*'Portfólio | Portfolio'!BA239,"-")</f>
        <v>9917.6203631999997</v>
      </c>
      <c r="BB109" s="42">
        <f>IFERROR(BB47*'Portfólio | Portfolio'!BB239,"-")</f>
        <v>12916.2098472</v>
      </c>
      <c r="BC109" s="42">
        <f>IFERROR(BC47*'Portfólio | Portfolio'!BC239,"-")</f>
        <v>10282.7810448</v>
      </c>
      <c r="BD109" s="42">
        <f>IFERROR(BD47*'Portfólio | Portfolio'!BD239,"-")</f>
        <v>10480.5789616</v>
      </c>
      <c r="BE109" s="42">
        <f>IFERROR(BE47*'Portfólio | Portfolio'!BE239,"-")</f>
        <v>10576.7152128</v>
      </c>
      <c r="BF109" s="42">
        <f>IFERROR(BF47*'Portfólio | Portfolio'!BF239,"-")</f>
        <v>13277.4984408</v>
      </c>
      <c r="BG109" s="42">
        <f>IFERROR(BG47*'Portfólio | Portfolio'!BG239,"-")</f>
        <v>10588.455723999999</v>
      </c>
      <c r="BH109" s="42">
        <f>IFERROR(BH47*'Portfólio | Portfolio'!BH239,"-")</f>
        <v>11038.625619999999</v>
      </c>
      <c r="BI109" s="141">
        <f>BI47*'Portfólio | Portfolio'!BI239</f>
        <v>10739.234536800001</v>
      </c>
      <c r="BJ109" s="141">
        <f>BJ47*'Portfólio | Portfolio'!BJ239</f>
        <v>14206.048392799999</v>
      </c>
      <c r="BK109" s="141">
        <f>BK47*'Portfólio | Portfolio'!BK239</f>
        <v>10466.639435999999</v>
      </c>
      <c r="BL109" s="141">
        <f>BL47*'Portfólio | Portfolio'!BL239</f>
        <v>11531.018575999999</v>
      </c>
      <c r="BM109" s="141">
        <f>BM47*'Portfólio | Portfolio'!BM239</f>
        <v>11357.711772000001</v>
      </c>
      <c r="BN109" s="141">
        <f>BN47*'Portfólio | Portfolio'!BN239</f>
        <v>14848.871796000001</v>
      </c>
      <c r="BO109" s="141">
        <f>BO47*'Portfólio | Portfolio'!BO239</f>
        <v>10967.44</v>
      </c>
      <c r="BP109" s="141">
        <f>BP47*'Portfólio | Portfolio'!BP239</f>
        <v>9266.6154699999988</v>
      </c>
    </row>
    <row r="110" spans="1:68" ht="15" customHeight="1" x14ac:dyDescent="0.2">
      <c r="A110" s="8" t="s">
        <v>26</v>
      </c>
      <c r="B110" s="8" t="s">
        <v>26</v>
      </c>
      <c r="C110" s="141">
        <f>C48*'Portfólio | Portfolio'!C240</f>
        <v>4529.2144067999998</v>
      </c>
      <c r="D110" s="141">
        <f>D48*'Portfólio | Portfolio'!D240</f>
        <v>4884.3526787999999</v>
      </c>
      <c r="E110" s="141">
        <f>E48*'Portfólio | Portfolio'!E240</f>
        <v>5051.4490044000004</v>
      </c>
      <c r="F110" s="141">
        <f>F48*'Portfólio | Portfolio'!F240</f>
        <v>6517.4820264</v>
      </c>
      <c r="G110" s="141">
        <f>G48*'Portfólio | Portfolio'!G240</f>
        <v>4851.6632280000003</v>
      </c>
      <c r="H110" s="141">
        <f>H48*'Portfólio | Portfolio'!H240</f>
        <v>5193.7630992000004</v>
      </c>
      <c r="I110" s="141">
        <f>I48*'Portfólio | Portfolio'!I240</f>
        <v>5367.1287492000001</v>
      </c>
      <c r="J110" s="141">
        <f>J48*'Portfólio | Portfolio'!J240</f>
        <v>6918.5354939999988</v>
      </c>
      <c r="K110" s="141">
        <f>K48*'Portfólio | Portfolio'!K240</f>
        <v>5351.0843735999997</v>
      </c>
      <c r="L110" s="141">
        <f>L48*'Portfólio | Portfolio'!L240</f>
        <v>5748.4406375999997</v>
      </c>
      <c r="M110" s="141">
        <f>M48*'Portfólio | Portfolio'!M240</f>
        <v>5662.0793339999991</v>
      </c>
      <c r="N110" s="141">
        <f>N48*'Portfólio | Portfolio'!N240</f>
        <v>7277.2543548000003</v>
      </c>
      <c r="O110" s="141">
        <f>O48*'Portfólio | Portfolio'!O240</f>
        <v>5757.1554527999997</v>
      </c>
      <c r="P110" s="141">
        <f>P48*'Portfólio | Portfolio'!P240</f>
        <v>6199.6870835999998</v>
      </c>
      <c r="Q110" s="141">
        <f>Q48*'Portfólio | Portfolio'!Q240</f>
        <v>5913.8358263999999</v>
      </c>
      <c r="R110" s="141">
        <f>R48*'Portfólio | Portfolio'!R240</f>
        <v>7903.1829779999989</v>
      </c>
      <c r="S110" s="141">
        <f>S48*'Portfólio | Portfolio'!S240</f>
        <v>6109.9038431999998</v>
      </c>
      <c r="T110" s="141">
        <f>T48*'Portfólio | Portfolio'!T240</f>
        <v>6257.5471368000008</v>
      </c>
      <c r="U110" s="141">
        <f>U48*'Portfólio | Portfolio'!U240</f>
        <v>6142.2530147999987</v>
      </c>
      <c r="V110" s="141">
        <f>V48*'Portfólio | Portfolio'!V240</f>
        <v>8371.8579563999992</v>
      </c>
      <c r="W110" s="141">
        <f>W48*'Portfólio | Portfolio'!W240</f>
        <v>6140.5102907999999</v>
      </c>
      <c r="X110" s="141">
        <f>X48*'Portfólio | Portfolio'!X240</f>
        <v>6314.1462575999994</v>
      </c>
      <c r="Y110" s="141">
        <f>Y48*'Portfólio | Portfolio'!Y240</f>
        <v>6307.6631076000003</v>
      </c>
      <c r="Z110" s="141">
        <f>Z48*'Portfólio | Portfolio'!Z240</f>
        <v>8969.7308327999981</v>
      </c>
      <c r="AA110" s="141">
        <f>AA48*'Portfólio | Portfolio'!AA240</f>
        <v>6740.1684072000007</v>
      </c>
      <c r="AB110" s="141">
        <f>AB48*'Portfólio | Portfolio'!AB240</f>
        <v>7707.0406103999994</v>
      </c>
      <c r="AC110" s="141">
        <f>AC48*'Portfólio | Portfolio'!AC240</f>
        <v>8911.4074703999995</v>
      </c>
      <c r="AD110" s="141">
        <f>AD48*'Portfólio | Portfolio'!AD240</f>
        <v>11420.185064400001</v>
      </c>
      <c r="AE110" s="141">
        <f>AE48*'Portfólio | Portfolio'!AE240</f>
        <v>8661.2294700000002</v>
      </c>
      <c r="AF110" s="141">
        <f>AF48*'Portfólio | Portfolio'!AF240</f>
        <v>9099.1013687999985</v>
      </c>
      <c r="AG110" s="141">
        <f>AG48*'Portfólio | Portfolio'!AG240</f>
        <v>10149.747047999999</v>
      </c>
      <c r="AH110" s="141">
        <f>AH48*'Portfólio | Portfolio'!AH240</f>
        <v>12280.241041199999</v>
      </c>
      <c r="AI110" s="141">
        <f>AI48*'Portfólio | Portfolio'!AI240</f>
        <v>9455.6832083999998</v>
      </c>
      <c r="AJ110" s="141">
        <f>AJ48*'Portfólio | Portfolio'!AJ240</f>
        <v>10060.874823600001</v>
      </c>
      <c r="AK110" s="141">
        <f>AK48*'Portfólio | Portfolio'!AK240</f>
        <v>9745.3346364000008</v>
      </c>
      <c r="AL110" s="141">
        <f>AL48*'Portfólio | Portfolio'!AL240</f>
        <v>13647.200389200001</v>
      </c>
      <c r="AM110" s="141">
        <f>AM48*'Portfólio | Portfolio'!AM240</f>
        <v>10135.6720812</v>
      </c>
      <c r="AN110" s="141">
        <f>AN48*'Portfólio | Portfolio'!AN240</f>
        <v>11106.344275199999</v>
      </c>
      <c r="AO110" s="141">
        <f>AO48*'Portfólio | Portfolio'!AO240</f>
        <v>10893.541496400001</v>
      </c>
      <c r="AP110" s="141">
        <f>AP48*'Portfólio | Portfolio'!AP240</f>
        <v>14315.554872000001</v>
      </c>
      <c r="AQ110" s="141">
        <f>AQ48*'Portfólio | Portfolio'!AQ240</f>
        <v>13041.262184059999</v>
      </c>
      <c r="AR110" s="141">
        <f>AR48*'Portfólio | Portfolio'!AR240</f>
        <v>11715.328750651999</v>
      </c>
      <c r="AS110" s="141">
        <f>AS48*'Portfólio | Portfolio'!AS240</f>
        <v>11462.647069929999</v>
      </c>
      <c r="AT110" s="141">
        <f>AT48*'Portfólio | Portfolio'!AT240</f>
        <v>15291.817796731999</v>
      </c>
      <c r="AU110" s="141">
        <f>AU48*'Portfólio | Portfolio'!AU240</f>
        <v>12486.712254587999</v>
      </c>
      <c r="AV110" s="141">
        <f>AV48*'Portfólio | Portfolio'!AV240</f>
        <v>13781.130492731998</v>
      </c>
      <c r="AW110" s="141">
        <f>AW48*'Portfólio | Portfolio'!AW240</f>
        <v>15180.660177479996</v>
      </c>
      <c r="AX110" s="202">
        <f>AX48*'Portfólio | Portfolio'!AX240</f>
        <v>21124.019336315996</v>
      </c>
      <c r="AY110" s="42">
        <f>AY48*'Portfólio | Portfolio'!AY240</f>
        <v>16384.265103087997</v>
      </c>
      <c r="AZ110" s="42">
        <f>AZ48*'Portfólio | Portfolio'!AZ240</f>
        <v>17824.635079743995</v>
      </c>
      <c r="BA110" s="42">
        <f>BA48*'Portfólio | Portfolio'!BA240</f>
        <v>18115.528210012002</v>
      </c>
      <c r="BB110" s="42">
        <f>BB48*'Portfólio | Portfolio'!BB240</f>
        <v>23935.400212410001</v>
      </c>
      <c r="BC110" s="42">
        <f>BC48*'Portfólio | Portfolio'!BC240</f>
        <v>18845.987577762</v>
      </c>
      <c r="BD110" s="42">
        <f>BD48*'Portfólio | Portfolio'!BD240</f>
        <v>19387.122350367998</v>
      </c>
      <c r="BE110" s="42">
        <f>BE48*'Portfólio | Portfolio'!BE240</f>
        <v>19233.359924007997</v>
      </c>
      <c r="BF110" s="42">
        <f>BF48*'Portfólio | Portfolio'!BF240</f>
        <v>24528.810915137998</v>
      </c>
      <c r="BG110" s="42">
        <f>BG48*'Portfólio | Portfolio'!BG240</f>
        <v>18640.485426961997</v>
      </c>
      <c r="BH110" s="42">
        <f>BH48*'Portfólio | Portfolio'!BH240</f>
        <v>19249.914538337998</v>
      </c>
      <c r="BI110" s="141">
        <f>BI48*'Portfólio | Portfolio'!BI240</f>
        <v>19357.58713362</v>
      </c>
      <c r="BJ110" s="141">
        <f>BJ48*'Portfólio | Portfolio'!BJ240</f>
        <v>25300.078895275998</v>
      </c>
      <c r="BK110" s="141">
        <f>BK48*'Portfólio | Portfolio'!BK240</f>
        <v>18532.146871964</v>
      </c>
      <c r="BL110" s="141">
        <f>BL48*'Portfólio | Portfolio'!BL240</f>
        <v>20621.061221137996</v>
      </c>
      <c r="BM110" s="141">
        <f>BM48*'Portfólio | Portfolio'!BM240</f>
        <v>20276.478117269999</v>
      </c>
      <c r="BN110" s="141">
        <f>BN48*'Portfólio | Portfolio'!BN240</f>
        <v>25716.936524703997</v>
      </c>
      <c r="BO110" s="141">
        <f>BO48*'Portfólio | Portfolio'!BO240</f>
        <v>19337.707000000002</v>
      </c>
      <c r="BP110" s="141">
        <f>BP48*'Portfólio | Portfolio'!BP240</f>
        <v>21066.931095496002</v>
      </c>
    </row>
    <row r="111" spans="1:68" ht="15" customHeight="1" x14ac:dyDescent="0.2">
      <c r="A111" s="8" t="s">
        <v>112</v>
      </c>
      <c r="B111" s="8" t="s">
        <v>112</v>
      </c>
      <c r="C111" s="141">
        <f>C49*'Portfólio | Portfolio'!C241</f>
        <v>2246.2062675000002</v>
      </c>
      <c r="D111" s="141">
        <f>D49*'Portfólio | Portfolio'!D241</f>
        <v>2414.49002625</v>
      </c>
      <c r="E111" s="141">
        <f>E49*'Portfólio | Portfolio'!E241</f>
        <v>2487.0726971999998</v>
      </c>
      <c r="F111" s="141">
        <f>F49*'Portfólio | Portfolio'!F241</f>
        <v>3322.2690761399995</v>
      </c>
      <c r="G111" s="141">
        <f>G49*'Portfólio | Portfolio'!G241</f>
        <v>2443.7279248199998</v>
      </c>
      <c r="H111" s="141">
        <f>H49*'Portfólio | Portfolio'!H241</f>
        <v>2635.8289045199999</v>
      </c>
      <c r="I111" s="141">
        <f>I49*'Portfólio | Portfolio'!I241</f>
        <v>2617.56825372</v>
      </c>
      <c r="J111" s="141">
        <f>J49*'Portfólio | Portfolio'!J241</f>
        <v>3503.5706903400005</v>
      </c>
      <c r="K111" s="141">
        <f>K49*'Portfólio | Portfolio'!K241</f>
        <v>2579.4079101000002</v>
      </c>
      <c r="L111" s="141">
        <f>L49*'Portfólio | Portfolio'!L241</f>
        <v>2798.6297963400002</v>
      </c>
      <c r="M111" s="141">
        <f>M49*'Portfólio | Portfolio'!M241</f>
        <v>2706.3399472200003</v>
      </c>
      <c r="N111" s="141">
        <f>N49*'Portfólio | Portfolio'!N241</f>
        <v>3810.6400903200001</v>
      </c>
      <c r="O111" s="141">
        <f>O49*'Portfólio | Portfolio'!O241</f>
        <v>2746.2664277999997</v>
      </c>
      <c r="P111" s="141">
        <f>P49*'Portfólio | Portfolio'!P241</f>
        <v>3023.3203597800002</v>
      </c>
      <c r="Q111" s="141">
        <f>Q49*'Portfólio | Portfolio'!Q241</f>
        <v>3179.9656576800007</v>
      </c>
      <c r="R111" s="141">
        <f>R49*'Portfólio | Portfolio'!R241</f>
        <v>4430.0586014999999</v>
      </c>
      <c r="S111" s="141">
        <f>S49*'Portfólio | Portfolio'!S241</f>
        <v>3574.8794377800009</v>
      </c>
      <c r="T111" s="141">
        <f>T49*'Portfólio | Portfolio'!T241</f>
        <v>4067.6048305200002</v>
      </c>
      <c r="U111" s="141">
        <f>U49*'Portfólio | Portfolio'!U241</f>
        <v>3890.0943484200002</v>
      </c>
      <c r="V111" s="141">
        <f>V49*'Portfólio | Portfolio'!V241</f>
        <v>5205.6661872599998</v>
      </c>
      <c r="W111" s="141">
        <f>W49*'Portfólio | Portfolio'!W241</f>
        <v>3909.5117586000001</v>
      </c>
      <c r="X111" s="141">
        <f>X49*'Portfólio | Portfolio'!X241</f>
        <v>4210.9881533999996</v>
      </c>
      <c r="Y111" s="141">
        <f>Y49*'Portfólio | Portfolio'!Y241</f>
        <v>4022.393543279999</v>
      </c>
      <c r="Z111" s="141">
        <f>Z49*'Portfólio | Portfolio'!Z241</f>
        <v>5462.5846073399998</v>
      </c>
      <c r="AA111" s="141">
        <f>AA49*'Portfólio | Portfolio'!AA241</f>
        <v>4220.9849644199994</v>
      </c>
      <c r="AB111" s="141">
        <f>AB49*'Portfólio | Portfolio'!AB241</f>
        <v>4313.1482818199993</v>
      </c>
      <c r="AC111" s="141">
        <f>AC49*'Portfólio | Portfolio'!AC241</f>
        <v>4223.6189515799997</v>
      </c>
      <c r="AD111" s="141">
        <f>AD49*'Portfólio | Portfolio'!AD241</f>
        <v>5647.3259157000002</v>
      </c>
      <c r="AE111" s="141">
        <f>AE49*'Portfólio | Portfolio'!AE241</f>
        <v>4473.7992268200005</v>
      </c>
      <c r="AF111" s="141">
        <f>AF49*'Portfólio | Portfolio'!AF241</f>
        <v>4562.3714345999997</v>
      </c>
      <c r="AG111" s="141">
        <f>AG49*'Portfólio | Portfolio'!AG241</f>
        <v>4472.2327494600004</v>
      </c>
      <c r="AH111" s="141">
        <f>AH49*'Portfólio | Portfolio'!AH241</f>
        <v>5727.4380563400009</v>
      </c>
      <c r="AI111" s="141">
        <f>AI49*'Portfólio | Portfolio'!AI241</f>
        <v>4500.6926567150003</v>
      </c>
      <c r="AJ111" s="141">
        <f>AJ49*'Portfólio | Portfolio'!AJ241</f>
        <v>4532.6162698550006</v>
      </c>
      <c r="AK111" s="141">
        <f>AK49*'Portfólio | Portfolio'!AK241</f>
        <v>4589.0328505500001</v>
      </c>
      <c r="AL111" s="141">
        <f>AL49*'Portfólio | Portfolio'!AL241</f>
        <v>5905.2873934649997</v>
      </c>
      <c r="AM111" s="141">
        <f>AM49*'Portfólio | Portfolio'!AM241</f>
        <v>4721.6380357850003</v>
      </c>
      <c r="AN111" s="141">
        <f>AN49*'Portfólio | Portfolio'!AN241</f>
        <v>4891.3388322250003</v>
      </c>
      <c r="AO111" s="141">
        <f>AO49*'Portfólio | Portfolio'!AO241</f>
        <v>4856.6041810249999</v>
      </c>
      <c r="AP111" s="141">
        <f>AP49*'Portfólio | Portfolio'!AP241</f>
        <v>6351.8743048050001</v>
      </c>
      <c r="AQ111" s="141">
        <f>AQ49*'Portfólio | Portfolio'!AQ241</f>
        <v>7464.7071401999992</v>
      </c>
      <c r="AR111" s="141">
        <f>AR49*'Portfólio | Portfolio'!AR241</f>
        <v>6524.4606038600004</v>
      </c>
      <c r="AS111" s="141">
        <f>AS49*'Portfólio | Portfolio'!AS241</f>
        <v>6410.7035388649992</v>
      </c>
      <c r="AT111" s="141">
        <f>AT49*'Portfólio | Portfolio'!AT241</f>
        <v>8473.8458664950012</v>
      </c>
      <c r="AU111" s="141">
        <f>AU49*'Portfólio | Portfolio'!AU241</f>
        <v>7027.1399473150004</v>
      </c>
      <c r="AV111" s="141">
        <f>AV49*'Portfólio | Portfolio'!AV241</f>
        <v>7847.979389860001</v>
      </c>
      <c r="AW111" s="141">
        <f>AW49*'Portfólio | Portfolio'!AW241</f>
        <v>8069.015122105001</v>
      </c>
      <c r="AX111" s="202">
        <f>AX49*'Portfólio | Portfolio'!AX241</f>
        <v>10786.054223615001</v>
      </c>
      <c r="AY111" s="42">
        <f>AY49*'Portfólio | Portfolio'!AY241</f>
        <v>9171.2863688399993</v>
      </c>
      <c r="AZ111" s="42">
        <f>AZ49*'Portfólio | Portfolio'!AZ241</f>
        <v>8640.9382745050007</v>
      </c>
      <c r="BA111" s="42">
        <f>BA49*'Portfólio | Portfolio'!BA241</f>
        <v>9083.5605385350009</v>
      </c>
      <c r="BB111" s="42">
        <f>BB49*'Portfólio | Portfolio'!BB241</f>
        <v>11807.487805300001</v>
      </c>
      <c r="BC111" s="42">
        <f>BC49*'Portfólio | Portfolio'!BC241</f>
        <v>8855.5480313000007</v>
      </c>
      <c r="BD111" s="42">
        <f>BD49*'Portfólio | Portfolio'!BD241</f>
        <v>8883.7187678099999</v>
      </c>
      <c r="BE111" s="42">
        <f>BE49*'Portfólio | Portfolio'!BE241</f>
        <v>8948.6936904049999</v>
      </c>
      <c r="BF111" s="42">
        <f>BF49*'Portfólio | Portfolio'!BF241</f>
        <v>11141.871716315001</v>
      </c>
      <c r="BG111" s="42">
        <f>BG49*'Portfólio | Portfolio'!BG241</f>
        <v>8951.9792083949997</v>
      </c>
      <c r="BH111" s="42">
        <f>BH49*'Portfólio | Portfolio'!BH241</f>
        <v>8558.2944602550015</v>
      </c>
      <c r="BI111" s="141">
        <f>BI49*'Portfólio | Portfolio'!BI241</f>
        <v>9335.86948175</v>
      </c>
      <c r="BJ111" s="141">
        <f>BJ49*'Portfólio | Portfolio'!BJ241</f>
        <v>11146.865807480001</v>
      </c>
      <c r="BK111" s="141">
        <f>BK49*'Portfólio | Portfolio'!BK241</f>
        <v>9379.1354278750005</v>
      </c>
      <c r="BL111" s="141">
        <f>BL49*'Portfólio | Portfolio'!BL241</f>
        <v>9562.0911998800002</v>
      </c>
      <c r="BM111" s="141">
        <f>BM49*'Portfólio | Portfolio'!BM241</f>
        <v>9216.1985154500017</v>
      </c>
      <c r="BN111" s="141">
        <f>BN49*'Portfólio | Portfolio'!BN241</f>
        <v>11188.288922035001</v>
      </c>
      <c r="BO111" s="141">
        <f>BO49*'Portfólio | Portfolio'!BO241</f>
        <v>8839.68</v>
      </c>
      <c r="BP111" s="141">
        <f>BP49*'Portfólio | Portfolio'!BP241</f>
        <v>7401.8345325299997</v>
      </c>
    </row>
    <row r="112" spans="1:68" ht="15" customHeight="1" x14ac:dyDescent="0.2">
      <c r="A112" s="8" t="s">
        <v>27</v>
      </c>
      <c r="B112" s="8" t="s">
        <v>27</v>
      </c>
      <c r="C112" s="141">
        <f>IFERROR(C50*'Portfólio | Portfolio'!C242,"-")</f>
        <v>1252.465017</v>
      </c>
      <c r="D112" s="141">
        <f>IFERROR(D50*'Portfólio | Portfolio'!D242,"-")</f>
        <v>1418.619342</v>
      </c>
      <c r="E112" s="141">
        <f>IFERROR(E50*'Portfólio | Portfolio'!E242,"-")</f>
        <v>1394.106327</v>
      </c>
      <c r="F112" s="141">
        <f>IFERROR(F50*'Portfólio | Portfolio'!F242,"-")</f>
        <v>1841.8787789999997</v>
      </c>
      <c r="G112" s="141">
        <f>IFERROR(G50*'Portfólio | Portfolio'!G242,"-")</f>
        <v>1549.844343</v>
      </c>
      <c r="H112" s="141">
        <f>IFERROR(H50*'Portfólio | Portfolio'!H242,"-")</f>
        <v>1634.4152760000002</v>
      </c>
      <c r="I112" s="141">
        <f>IFERROR(I50*'Portfólio | Portfolio'!I242,"-")</f>
        <v>1620.6697230000002</v>
      </c>
      <c r="J112" s="141">
        <f>IFERROR(J50*'Portfólio | Portfolio'!J242,"-")</f>
        <v>2115.1924739999999</v>
      </c>
      <c r="K112" s="141">
        <f>IFERROR(K50*'Portfólio | Portfolio'!K242,"-")</f>
        <v>1671.970926</v>
      </c>
      <c r="L112" s="141">
        <f>IFERROR(L50*'Portfólio | Portfolio'!L242,"-")</f>
        <v>1700.2266419999999</v>
      </c>
      <c r="M112" s="141">
        <f>IFERROR(M50*'Portfólio | Portfolio'!M242,"-")</f>
        <v>1657.0442159999998</v>
      </c>
      <c r="N112" s="141">
        <f>IFERROR(N50*'Portfólio | Portfolio'!N242,"-")</f>
        <v>2233.8654630000001</v>
      </c>
      <c r="O112" s="141">
        <f>IFERROR(O50*'Portfólio | Portfolio'!O242,"-")</f>
        <v>1680.512772</v>
      </c>
      <c r="P112" s="141">
        <f>IFERROR(P50*'Portfólio | Portfolio'!P242,"-")</f>
        <v>1789.3678379999994</v>
      </c>
      <c r="Q112" s="141">
        <f>IFERROR(Q50*'Portfólio | Portfolio'!Q242,"-")</f>
        <v>1687.786953</v>
      </c>
      <c r="R112" s="141">
        <f>IFERROR(R50*'Portfólio | Portfolio'!R242,"-")</f>
        <v>2335.418169</v>
      </c>
      <c r="S112" s="141">
        <f>IFERROR(S50*'Portfólio | Portfolio'!S242,"-")</f>
        <v>1815.9247409999998</v>
      </c>
      <c r="T112" s="141">
        <f>IFERROR(T50*'Portfólio | Portfolio'!T242,"-")</f>
        <v>1860.2118929999997</v>
      </c>
      <c r="U112" s="141">
        <f>IFERROR(U50*'Portfólio | Portfolio'!U242,"-")</f>
        <v>1883.9476829999996</v>
      </c>
      <c r="V112" s="141">
        <f>IFERROR(V50*'Portfólio | Portfolio'!V242,"-")</f>
        <v>2525.5702139999994</v>
      </c>
      <c r="W112" s="141">
        <f>IFERROR(W50*'Portfólio | Portfolio'!W242,"-")</f>
        <v>1805.4929879999997</v>
      </c>
      <c r="X112" s="141">
        <f>IFERROR(X50*'Portfólio | Portfolio'!X242,"-")</f>
        <v>1844.0251380000002</v>
      </c>
      <c r="Y112" s="141">
        <f>IFERROR(Y50*'Portfólio | Portfolio'!Y242,"-")</f>
        <v>1818.269898</v>
      </c>
      <c r="Z112" s="141">
        <f>IFERROR(Z50*'Portfólio | Portfolio'!Z242,"-")</f>
        <v>2533.6280160000001</v>
      </c>
      <c r="AA112" s="141">
        <f>IFERROR(AA50*'Portfólio | Portfolio'!AA242,"-")</f>
        <v>1973.6623829999999</v>
      </c>
      <c r="AB112" s="141">
        <f>IFERROR(AB50*'Portfólio | Portfolio'!AB242,"-")</f>
        <v>1887.761352</v>
      </c>
      <c r="AC112" s="141">
        <f>IFERROR(AC50*'Portfólio | Portfolio'!AC242,"-")</f>
        <v>1894.9624680000002</v>
      </c>
      <c r="AD112" s="141">
        <f>IFERROR(AD50*'Portfólio | Portfolio'!AD242,"-")</f>
        <v>2723.900169</v>
      </c>
      <c r="AE112" s="141">
        <f>IFERROR(AE50*'Portfólio | Portfolio'!AE242,"-")</f>
        <v>1994.6709749999998</v>
      </c>
      <c r="AF112" s="141">
        <f>IFERROR(AF50*'Portfólio | Portfolio'!AF242,"-")</f>
        <v>1991.420439</v>
      </c>
      <c r="AG112" s="141">
        <f>IFERROR(AG50*'Portfólio | Portfolio'!AG242,"-")</f>
        <v>1950.0178169999997</v>
      </c>
      <c r="AH112" s="141">
        <f>IFERROR(AH50*'Portfólio | Portfolio'!AH242,"-")</f>
        <v>2806.9398179999994</v>
      </c>
      <c r="AI112" s="141">
        <f>IFERROR(AI50*'Portfólio | Portfolio'!AI242,"-")</f>
        <v>1999.2507209999999</v>
      </c>
      <c r="AJ112" s="141">
        <f>IFERROR(AJ50*'Portfólio | Portfolio'!AJ242,"-")</f>
        <v>2029.7690909999999</v>
      </c>
      <c r="AK112" s="141">
        <f>IFERROR(AK50*'Portfólio | Portfolio'!AK242,"-")</f>
        <v>2007.0399539999999</v>
      </c>
      <c r="AL112" s="141">
        <f>IFERROR(AL50*'Portfólio | Portfolio'!AL242,"-")</f>
        <v>2589.936201</v>
      </c>
      <c r="AM112" s="141">
        <f>IFERROR(AM50*'Portfólio | Portfolio'!AM242,"-")</f>
        <v>1931.240718</v>
      </c>
      <c r="AN112" s="141">
        <f>IFERROR(AN50*'Portfólio | Portfolio'!AN242,"-")</f>
        <v>1899.1085939999998</v>
      </c>
      <c r="AO112" s="141">
        <f>IFERROR(AO50*'Portfólio | Portfolio'!AO242,"-")</f>
        <v>1886.92866</v>
      </c>
      <c r="AP112" s="143">
        <f>IFERROR(AP50*'Portfólio | Portfolio'!AP242,"-")</f>
        <v>0</v>
      </c>
      <c r="AQ112" s="143">
        <f>IFERROR(AQ50*'Portfólio | Portfolio'!AQ242,"-")</f>
        <v>0</v>
      </c>
      <c r="AR112" s="143">
        <f>IFERROR(AR50*'Portfólio | Portfolio'!AR242,"-")</f>
        <v>0</v>
      </c>
      <c r="AS112" s="143">
        <f>IFERROR(AS50*'Portfólio | Portfolio'!AS242,"-")</f>
        <v>0</v>
      </c>
      <c r="AT112" s="143">
        <f>IFERROR(AT50*'Portfólio | Portfolio'!AT242,"-")</f>
        <v>0</v>
      </c>
      <c r="AU112" s="143">
        <f>IFERROR(AU50*'Portfólio | Portfolio'!AU242,"-")</f>
        <v>0</v>
      </c>
      <c r="AV112" s="143">
        <f>IFERROR(AV50*'Portfólio | Portfolio'!AV242,"-")</f>
        <v>0</v>
      </c>
      <c r="AW112" s="143">
        <f>IFERROR(AW50*'Portfólio | Portfolio'!AW242,"-")</f>
        <v>0</v>
      </c>
      <c r="AX112" s="203">
        <f>IFERROR(AX50*'Portfólio | Portfolio'!AX242,"-")</f>
        <v>0</v>
      </c>
      <c r="AY112" s="149" t="str">
        <f>IFERROR(AY50*'Portfólio | Portfolio'!AY242,"-")</f>
        <v>-</v>
      </c>
      <c r="AZ112" s="40" t="str">
        <f>IFERROR(AZ50*'Portfólio | Portfolio'!AZ242,"-")</f>
        <v>-</v>
      </c>
      <c r="BA112" s="40" t="str">
        <f>IFERROR(BA50*'Portfólio | Portfolio'!BA242,"-")</f>
        <v>-</v>
      </c>
      <c r="BB112" s="40" t="str">
        <f>IFERROR(BB50*'Portfólio | Portfolio'!BB242,"-")</f>
        <v>-</v>
      </c>
      <c r="BC112" s="40" t="str">
        <f>IFERROR(BC50*'Portfólio | Portfolio'!BC242,"-")</f>
        <v>-</v>
      </c>
      <c r="BD112" s="40" t="str">
        <f>IFERROR(BD50*'Portfólio | Portfolio'!BD242,"-")</f>
        <v>-</v>
      </c>
      <c r="BE112" s="40" t="str">
        <f>IFERROR(BE50*'Portfólio | Portfolio'!BE242,"-")</f>
        <v>-</v>
      </c>
      <c r="BF112" s="40" t="str">
        <f>IFERROR(BF50*'Portfólio | Portfolio'!BF242,"-")</f>
        <v>-</v>
      </c>
      <c r="BG112" s="364" t="str">
        <f>IFERROR(BG50*'Portfólio | Portfolio'!BG242,"-")</f>
        <v>-</v>
      </c>
      <c r="BH112" s="364" t="str">
        <f>IFERROR(BH50*'Portfólio | Portfolio'!BH242,"-")</f>
        <v>-</v>
      </c>
      <c r="BI112" s="364" t="str">
        <f>IFERROR(BI50*'Portfólio | Portfolio'!BI242,"-")</f>
        <v>-</v>
      </c>
      <c r="BJ112" s="364" t="str">
        <f>IFERROR(BJ50*'Portfólio | Portfolio'!BJ242,"-")</f>
        <v>-</v>
      </c>
      <c r="BK112" s="364" t="str">
        <f>IFERROR(BK50*'Portfólio | Portfolio'!BK242,"-")</f>
        <v>-</v>
      </c>
      <c r="BL112" s="364" t="str">
        <f>IFERROR(BL50*'Portfólio | Portfolio'!BL242,"-")</f>
        <v>-</v>
      </c>
      <c r="BM112" s="364" t="str">
        <f>IFERROR(BM50*'Portfólio | Portfolio'!BM242,"-")</f>
        <v>-</v>
      </c>
      <c r="BN112" s="364" t="str">
        <f>IFERROR(BN50*'Portfólio | Portfolio'!BN242,"-")</f>
        <v>-</v>
      </c>
      <c r="BO112" s="364" t="str">
        <f>IFERROR(BO50*'Portfólio | Portfolio'!BO242,"-")</f>
        <v>-</v>
      </c>
      <c r="BP112" s="364" t="str">
        <f>IFERROR(BP50*'Portfólio | Portfolio'!BP242,"-")</f>
        <v>-</v>
      </c>
    </row>
    <row r="113" spans="1:68" ht="15" customHeight="1" x14ac:dyDescent="0.2">
      <c r="A113" s="8" t="s">
        <v>28</v>
      </c>
      <c r="B113" s="8" t="s">
        <v>28</v>
      </c>
      <c r="C113" s="141" t="str">
        <f>IFERROR(C51*'Portfólio | Portfolio'!C243,"-")</f>
        <v>-</v>
      </c>
      <c r="D113" s="141" t="str">
        <f>IFERROR(D51*'Portfólio | Portfolio'!D243,"-")</f>
        <v>-</v>
      </c>
      <c r="E113" s="141" t="str">
        <f>IFERROR(E51*'Portfólio | Portfolio'!E243,"-")</f>
        <v>-</v>
      </c>
      <c r="F113" s="141" t="str">
        <f>IFERROR(F51*'Portfólio | Portfolio'!F243,"-")</f>
        <v>-</v>
      </c>
      <c r="G113" s="141" t="str">
        <f>IFERROR(G51*'Portfólio | Portfolio'!G243,"-")</f>
        <v>-</v>
      </c>
      <c r="H113" s="141" t="str">
        <f>IFERROR(H51*'Portfólio | Portfolio'!H243,"-")</f>
        <v>-</v>
      </c>
      <c r="I113" s="141" t="str">
        <f>IFERROR(I51*'Portfólio | Portfolio'!I243,"-")</f>
        <v>-</v>
      </c>
      <c r="J113" s="141" t="str">
        <f>IFERROR(J51*'Portfólio | Portfolio'!J243,"-")</f>
        <v>-</v>
      </c>
      <c r="K113" s="141">
        <f>IFERROR(K51*'Portfólio | Portfolio'!K243,"-")</f>
        <v>343.09256184000003</v>
      </c>
      <c r="L113" s="141">
        <f>IFERROR(L51*'Portfólio | Portfolio'!L243,"-")</f>
        <v>391.45128707999987</v>
      </c>
      <c r="M113" s="141">
        <f>IFERROR(M51*'Portfólio | Portfolio'!M243,"-")</f>
        <v>402.21378119999991</v>
      </c>
      <c r="N113" s="141">
        <f>IFERROR(N51*'Portfólio | Portfolio'!N243,"-")</f>
        <v>513.10521108</v>
      </c>
      <c r="O113" s="141">
        <f>IFERROR(O51*'Portfólio | Portfolio'!O243,"-")</f>
        <v>397.13619959999977</v>
      </c>
      <c r="P113" s="141">
        <f>IFERROR(P51*'Portfólio | Portfolio'!P243,"-")</f>
        <v>446.22621287999999</v>
      </c>
      <c r="Q113" s="141">
        <f>IFERROR(Q51*'Portfólio | Portfolio'!Q243,"-")</f>
        <v>439.14994115999991</v>
      </c>
      <c r="R113" s="141">
        <f>IFERROR(R51*'Portfólio | Portfolio'!R243,"-")</f>
        <v>597.54405900000006</v>
      </c>
      <c r="S113" s="141">
        <f>IFERROR(S51*'Portfólio | Portfolio'!S243,"-")</f>
        <v>446.09793479999962</v>
      </c>
      <c r="T113" s="141">
        <f>IFERROR(T51*'Portfólio | Portfolio'!T243,"-")</f>
        <v>499.40539656000004</v>
      </c>
      <c r="U113" s="141">
        <f>IFERROR(U51*'Portfólio | Portfolio'!U243,"-")</f>
        <v>488.92184292000002</v>
      </c>
      <c r="V113" s="141">
        <f>IFERROR(V51*'Portfólio | Portfolio'!V243,"-")</f>
        <v>658.83634152000002</v>
      </c>
      <c r="W113" s="141">
        <f>IFERROR(W51*'Portfólio | Portfolio'!W243,"-")</f>
        <v>464.86308036000008</v>
      </c>
      <c r="X113" s="141">
        <f>IFERROR(X51*'Portfólio | Portfolio'!X243,"-")</f>
        <v>546.30421027384614</v>
      </c>
      <c r="Y113" s="141">
        <f>IFERROR(Y51*'Portfólio | Portfolio'!Y243,"-")</f>
        <v>586.86844115076951</v>
      </c>
      <c r="Z113" s="141">
        <f>IFERROR(Z51*'Portfólio | Portfolio'!Z243,"-")</f>
        <v>733.41997932000004</v>
      </c>
      <c r="AA113" s="141">
        <f>IFERROR(AA51*'Portfólio | Portfolio'!AA243,"-")</f>
        <v>508.79721747692247</v>
      </c>
      <c r="AB113" s="141">
        <f>IFERROR(AB51*'Portfólio | Portfolio'!AB243,"-")</f>
        <v>560.952</v>
      </c>
      <c r="AC113" s="141">
        <f>IFERROR(AC51*'Portfólio | Portfolio'!AC243,"-")</f>
        <v>534.24923949230742</v>
      </c>
      <c r="AD113" s="141">
        <f>IFERROR(AD51*'Portfólio | Portfolio'!AD243,"-")</f>
        <v>686.77403592000007</v>
      </c>
      <c r="AE113" s="141">
        <f>IFERROR(AE51*'Portfólio | Portfolio'!AE243,"-")</f>
        <v>503.53180552615385</v>
      </c>
      <c r="AF113" s="141">
        <f>IFERROR(AF51*'Portfólio | Portfolio'!AF243,"-")</f>
        <v>494.36700432000009</v>
      </c>
      <c r="AG113" s="141">
        <f>IFERROR(AG51*'Portfólio | Portfolio'!AG243,"-")</f>
        <v>486.93929088000004</v>
      </c>
      <c r="AH113" s="141">
        <f>IFERROR(AH51*'Portfólio | Portfolio'!AH243,"-")</f>
        <v>650.83604544000002</v>
      </c>
      <c r="AI113" s="141">
        <f>IFERROR(AI51*'Portfólio | Portfolio'!AI243,"-")</f>
        <v>450.16415472</v>
      </c>
      <c r="AJ113" s="141">
        <f>IFERROR(AJ51*'Portfólio | Portfolio'!AJ243,"-")</f>
        <v>481.87785407999996</v>
      </c>
      <c r="AK113" s="141">
        <f>IFERROR(AK51*'Portfólio | Portfolio'!AK243,"-")</f>
        <v>468.36236580000008</v>
      </c>
      <c r="AL113" s="141">
        <f>IFERROR(AL51*'Portfólio | Portfolio'!AL243,"-")</f>
        <v>626.48842452000008</v>
      </c>
      <c r="AM113" s="141">
        <f>IFERROR(AM51*'Portfólio | Portfolio'!AM243,"-")</f>
        <v>476.48946575999992</v>
      </c>
      <c r="AN113" s="141">
        <f>IFERROR(AN51*'Portfólio | Portfolio'!AN243,"-")</f>
        <v>499.99456668000005</v>
      </c>
      <c r="AO113" s="143">
        <f>IFERROR(AO51*'Portfólio | Portfolio'!AO243,"-")</f>
        <v>0</v>
      </c>
      <c r="AP113" s="143">
        <f>IFERROR(AP51*'Portfólio | Portfolio'!AP243,"-")</f>
        <v>0</v>
      </c>
      <c r="AQ113" s="143">
        <f>IFERROR(AQ51*'Portfólio | Portfolio'!AQ243,"-")</f>
        <v>0</v>
      </c>
      <c r="AR113" s="143">
        <f>IFERROR(AR51*'Portfólio | Portfolio'!AR243,"-")</f>
        <v>0</v>
      </c>
      <c r="AS113" s="143">
        <f>IFERROR(AS51*'Portfólio | Portfolio'!AS243,"-")</f>
        <v>0</v>
      </c>
      <c r="AT113" s="143">
        <f>IFERROR(AT51*'Portfólio | Portfolio'!AT243,"-")</f>
        <v>0</v>
      </c>
      <c r="AU113" s="143">
        <f>IFERROR(AU51*'Portfólio | Portfolio'!AU243,"-")</f>
        <v>0</v>
      </c>
      <c r="AV113" s="143">
        <f>IFERROR(AV51*'Portfólio | Portfolio'!AV243,"-")</f>
        <v>0</v>
      </c>
      <c r="AW113" s="143">
        <f>IFERROR(AW51*'Portfólio | Portfolio'!AW243,"-")</f>
        <v>0</v>
      </c>
      <c r="AX113" s="203">
        <f>IFERROR(AX51*'Portfólio | Portfolio'!AX243,"-")</f>
        <v>0</v>
      </c>
      <c r="AY113" s="149" t="str">
        <f>IFERROR(AY51*'Portfólio | Portfolio'!AY243,"-")</f>
        <v>-</v>
      </c>
      <c r="AZ113" s="40" t="str">
        <f>IFERROR(AZ51*'Portfólio | Portfolio'!AZ243,"-")</f>
        <v>-</v>
      </c>
      <c r="BA113" s="40" t="str">
        <f>IFERROR(BA51*'Portfólio | Portfolio'!BA243,"-")</f>
        <v>-</v>
      </c>
      <c r="BB113" s="40" t="str">
        <f>IFERROR(BB51*'Portfólio | Portfolio'!BB243,"-")</f>
        <v>-</v>
      </c>
      <c r="BC113" s="40" t="str">
        <f>IFERROR(BC51*'Portfólio | Portfolio'!BC243,"-")</f>
        <v>-</v>
      </c>
      <c r="BD113" s="40" t="str">
        <f>IFERROR(BD51*'Portfólio | Portfolio'!BD243,"-")</f>
        <v>-</v>
      </c>
      <c r="BE113" s="40" t="str">
        <f>IFERROR(BE51*'Portfólio | Portfolio'!BE243,"-")</f>
        <v>-</v>
      </c>
      <c r="BF113" s="40" t="str">
        <f>IFERROR(BF51*'Portfólio | Portfolio'!BF243,"-")</f>
        <v>-</v>
      </c>
      <c r="BG113" s="364" t="str">
        <f>IFERROR(BG51*'Portfólio | Portfolio'!BG243,"-")</f>
        <v>-</v>
      </c>
      <c r="BH113" s="364" t="str">
        <f>IFERROR(BH51*'Portfólio | Portfolio'!BH243,"-")</f>
        <v>-</v>
      </c>
      <c r="BI113" s="364" t="str">
        <f>IFERROR(BI51*'Portfólio | Portfolio'!BI243,"-")</f>
        <v>-</v>
      </c>
      <c r="BJ113" s="364" t="str">
        <f>IFERROR(BJ51*'Portfólio | Portfolio'!BJ243,"-")</f>
        <v>-</v>
      </c>
      <c r="BK113" s="364" t="str">
        <f>IFERROR(BK51*'Portfólio | Portfolio'!BK243,"-")</f>
        <v>-</v>
      </c>
      <c r="BL113" s="364" t="str">
        <f>IFERROR(BL51*'Portfólio | Portfolio'!BL243,"-")</f>
        <v>-</v>
      </c>
      <c r="BM113" s="364" t="str">
        <f>IFERROR(BM51*'Portfólio | Portfolio'!BM243,"-")</f>
        <v>-</v>
      </c>
      <c r="BN113" s="364" t="str">
        <f>IFERROR(BN51*'Portfólio | Portfolio'!BN243,"-")</f>
        <v>-</v>
      </c>
      <c r="BO113" s="364" t="str">
        <f>IFERROR(BO51*'Portfólio | Portfolio'!BO243,"-")</f>
        <v>-</v>
      </c>
      <c r="BP113" s="364" t="str">
        <f>IFERROR(BP51*'Portfólio | Portfolio'!BP243,"-")</f>
        <v>-</v>
      </c>
    </row>
    <row r="114" spans="1:68" ht="15" customHeight="1" x14ac:dyDescent="0.2">
      <c r="A114" s="8" t="s">
        <v>21</v>
      </c>
      <c r="B114" s="8" t="s">
        <v>21</v>
      </c>
      <c r="C114" s="141">
        <f>C52*'Portfólio | Portfolio'!C244</f>
        <v>70.246400000000008</v>
      </c>
      <c r="D114" s="141">
        <f>D52*'Portfólio | Portfolio'!D244</f>
        <v>3500.586816</v>
      </c>
      <c r="E114" s="141">
        <f>E52*'Portfólio | Portfolio'!E244</f>
        <v>3669.1930175999996</v>
      </c>
      <c r="F114" s="141">
        <f>F52*'Portfólio | Portfolio'!F244</f>
        <v>5395.3772160000008</v>
      </c>
      <c r="G114" s="141">
        <f>G52*'Portfólio | Portfolio'!G244</f>
        <v>4097.9599872000008</v>
      </c>
      <c r="H114" s="141">
        <f>H52*'Portfólio | Portfolio'!H244</f>
        <v>4539.2193088000004</v>
      </c>
      <c r="I114" s="141">
        <f>I52*'Portfólio | Portfolio'!I244</f>
        <v>4605.5623679999999</v>
      </c>
      <c r="J114" s="141">
        <f>J52*'Portfólio | Portfolio'!J244</f>
        <v>6211.6686464000004</v>
      </c>
      <c r="K114" s="141">
        <f>K52*'Portfólio | Portfolio'!K244</f>
        <v>4695.0090752000006</v>
      </c>
      <c r="L114" s="141">
        <f>L52*'Portfólio | Portfolio'!L244</f>
        <v>4950.7019264</v>
      </c>
      <c r="M114" s="141">
        <f>M52*'Portfólio | Portfolio'!M244</f>
        <v>4909.8799488000004</v>
      </c>
      <c r="N114" s="141">
        <f>N52*'Portfólio | Portfolio'!N244</f>
        <v>6592.5214207999989</v>
      </c>
      <c r="O114" s="141">
        <f>O52*'Portfólio | Portfolio'!O244</f>
        <v>4687.8313920000001</v>
      </c>
      <c r="P114" s="141">
        <f>P52*'Portfólio | Portfolio'!P244</f>
        <v>5227.7637568000009</v>
      </c>
      <c r="Q114" s="141">
        <f>Q52*'Portfólio | Portfolio'!Q244</f>
        <v>5298.8787840000005</v>
      </c>
      <c r="R114" s="141">
        <f>R52*'Portfólio | Portfolio'!R244</f>
        <v>6959.2217087999998</v>
      </c>
      <c r="S114" s="141">
        <f>S52*'Portfólio | Portfolio'!S244</f>
        <v>5098.9310719999994</v>
      </c>
      <c r="T114" s="141">
        <f>T52*'Portfólio | Portfolio'!T244</f>
        <v>5485.5550720000001</v>
      </c>
      <c r="U114" s="141">
        <f>U52*'Portfólio | Portfolio'!U244</f>
        <v>5595.1939199999997</v>
      </c>
      <c r="V114" s="141">
        <f>V52*'Portfólio | Portfolio'!V244</f>
        <v>7279.7043968000007</v>
      </c>
      <c r="W114" s="141">
        <f>W52*'Portfólio | Portfolio'!W244</f>
        <v>5669.5745472000008</v>
      </c>
      <c r="X114" s="141">
        <f>X52*'Portfólio | Portfolio'!X244</f>
        <v>5850.1572224000001</v>
      </c>
      <c r="Y114" s="141">
        <f>Y52*'Portfólio | Portfolio'!Y244</f>
        <v>5906.95424</v>
      </c>
      <c r="Z114" s="141">
        <f>Z52*'Portfólio | Portfolio'!Z244</f>
        <v>7820.6395200000006</v>
      </c>
      <c r="AA114" s="141">
        <f>AA52*'Portfólio | Portfolio'!AA244</f>
        <v>6055.4930560000012</v>
      </c>
      <c r="AB114" s="141">
        <f>AB52*'Portfólio | Portfolio'!AB244</f>
        <v>6375.3173568000002</v>
      </c>
      <c r="AC114" s="141">
        <f>AC52*'Portfólio | Portfolio'!AC244</f>
        <v>6232.3289023999996</v>
      </c>
      <c r="AD114" s="141">
        <f>AD52*'Portfólio | Portfolio'!AD244</f>
        <v>8293.7127744000009</v>
      </c>
      <c r="AE114" s="141">
        <f>AE52*'Portfólio | Portfolio'!AE244</f>
        <v>6344.7422143999993</v>
      </c>
      <c r="AF114" s="141">
        <f>AF52*'Portfólio | Portfolio'!AF244</f>
        <v>6479.7392960000006</v>
      </c>
      <c r="AG114" s="141">
        <f>AG52*'Portfólio | Portfolio'!AG244</f>
        <v>6595.5392448000002</v>
      </c>
      <c r="AH114" s="141">
        <f>AH52*'Portfólio | Portfolio'!AH244</f>
        <v>9650.4614464000006</v>
      </c>
      <c r="AI114" s="141">
        <f>AI52*'Portfólio | Portfolio'!AI244</f>
        <v>6196.8088127999999</v>
      </c>
      <c r="AJ114" s="141">
        <f>AJ52*'Portfólio | Portfolio'!AJ244</f>
        <v>6213.325619199999</v>
      </c>
      <c r="AK114" s="141">
        <f>AK52*'Portfólio | Portfolio'!AK244</f>
        <v>6280.8805695999999</v>
      </c>
      <c r="AL114" s="141">
        <f>AL52*'Portfólio | Portfolio'!AL244</f>
        <v>9051.4147008</v>
      </c>
      <c r="AM114" s="141">
        <f>AM52*'Portfólio | Portfolio'!AM244</f>
        <v>6215.2851008000007</v>
      </c>
      <c r="AN114" s="141">
        <f>AN52*'Portfólio | Portfolio'!AN244</f>
        <v>6650.1156991999997</v>
      </c>
      <c r="AO114" s="141">
        <f>AO52*'Portfólio | Portfolio'!AO244</f>
        <v>6327.2550527999992</v>
      </c>
      <c r="AP114" s="141">
        <f>AP52*'Portfólio | Portfolio'!AP244</f>
        <v>8322.6292352</v>
      </c>
      <c r="AQ114" s="141">
        <f>AQ52*'Portfólio | Portfolio'!AQ244</f>
        <v>6272.4532480000016</v>
      </c>
      <c r="AR114" s="141">
        <f>AR52*'Portfólio | Portfolio'!AR244</f>
        <v>6466.2026175999999</v>
      </c>
      <c r="AS114" s="141">
        <f>AS52*'Portfólio | Portfolio'!AS244</f>
        <v>6142.058950399999</v>
      </c>
      <c r="AT114" s="141">
        <f>AT52*'Portfólio | Portfolio'!AT244</f>
        <v>8223.2657151999992</v>
      </c>
      <c r="AU114" s="141">
        <f>AU52*'Portfólio | Portfolio'!AU244</f>
        <v>6534.0978560000003</v>
      </c>
      <c r="AV114" s="141">
        <f>AV52*'Portfólio | Portfolio'!AV244</f>
        <v>7680.3308095999992</v>
      </c>
      <c r="AW114" s="141">
        <f>AW52*'Portfólio | Portfolio'!AW244</f>
        <v>7974.4666752000003</v>
      </c>
      <c r="AX114" s="202">
        <f>AX52*'Portfólio | Portfolio'!AX244</f>
        <v>10888.072575999999</v>
      </c>
      <c r="AY114" s="42">
        <f>AY52*'Portfólio | Portfolio'!AY244</f>
        <v>8273.1851455999986</v>
      </c>
      <c r="AZ114" s="42">
        <f>AZ52*'Portfólio | Portfolio'!AZ244</f>
        <v>9139.8456831999993</v>
      </c>
      <c r="BA114" s="42">
        <f>BA52*'Portfólio | Portfolio'!BA244</f>
        <v>9442.7463040000002</v>
      </c>
      <c r="BB114" s="42">
        <f>BB52*'Portfólio | Portfolio'!BB244</f>
        <v>11833.2901568</v>
      </c>
      <c r="BC114" s="42">
        <f>BC52*'Portfólio | Portfolio'!BC244</f>
        <v>9307.9264383999998</v>
      </c>
      <c r="BD114" s="42">
        <f>BD52*'Portfólio | Portfolio'!BD244</f>
        <v>9891.8894591999997</v>
      </c>
      <c r="BE114" s="42">
        <f>BE52*'Portfólio | Portfolio'!BE244</f>
        <v>10038.455936</v>
      </c>
      <c r="BF114" s="42">
        <f>BF52*'Portfólio | Portfolio'!BF244</f>
        <v>12593.801049600002</v>
      </c>
      <c r="BG114" s="42">
        <f>BG52*'Portfólio | Portfolio'!BG244</f>
        <v>9711.5672384000009</v>
      </c>
      <c r="BH114" s="42">
        <f>BH52*'Portfólio | Portfolio'!BH244</f>
        <v>10370.661913599999</v>
      </c>
      <c r="BI114" s="364">
        <f>IFERROR(BI52*'Portfólio | Portfolio'!BI244,"-")</f>
        <v>10439.563961600001</v>
      </c>
      <c r="BJ114" s="364">
        <f>IFERROR(BJ52*'Portfólio | Portfolio'!BJ244,"-")</f>
        <v>13707.404928000002</v>
      </c>
      <c r="BK114" s="364">
        <f>IFERROR(BK52*'Portfólio | Portfolio'!BK244,"-")</f>
        <v>10358.584524800001</v>
      </c>
      <c r="BL114" s="364">
        <f>IFERROR(BL52*'Portfólio | Portfolio'!BL244,"-")</f>
        <v>11229.899084800003</v>
      </c>
      <c r="BM114" s="364">
        <f>IFERROR(BM52*'Portfólio | Portfolio'!BM244,"-")</f>
        <v>11379.5594624</v>
      </c>
      <c r="BN114" s="364">
        <f>IFERROR(BN52*'Portfólio | Portfolio'!BN244,"-")</f>
        <v>14746.239411200002</v>
      </c>
      <c r="BO114" s="364">
        <f>IFERROR(BO52*'Portfólio | Portfolio'!BO244,"-")</f>
        <v>10953.6</v>
      </c>
      <c r="BP114" s="364">
        <f>IFERROR(BP52*'Portfólio | Portfolio'!BP244,"-")</f>
        <v>11835.367686399999</v>
      </c>
    </row>
    <row r="115" spans="1:68" ht="15" customHeight="1" x14ac:dyDescent="0.2">
      <c r="A115" s="8" t="s">
        <v>717</v>
      </c>
      <c r="B115" s="8" t="s">
        <v>717</v>
      </c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20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364"/>
      <c r="BJ115" s="364">
        <f>IFERROR(BJ53*'Portfólio | Portfolio'!BJ245,"-")</f>
        <v>8163.3062952999999</v>
      </c>
      <c r="BK115" s="364">
        <f>IFERROR(BK53*'Portfólio | Portfolio'!BK245,"-")</f>
        <v>6502.5807169150448</v>
      </c>
      <c r="BL115" s="364">
        <f>IFERROR(BL53*'Portfólio | Portfolio'!BL245,"-")</f>
        <v>6906.8370307350006</v>
      </c>
      <c r="BM115" s="364">
        <f>IFERROR(BM53*'Portfólio | Portfolio'!BM245,"-")</f>
        <v>6702.8797643839998</v>
      </c>
      <c r="BN115" s="364">
        <f>IFERROR(BN53*'Portfólio | Portfolio'!BN245,"-")</f>
        <v>8608.8057338969993</v>
      </c>
      <c r="BO115" s="364">
        <f>IFERROR(BO53*'Portfólio | Portfolio'!BO245,"-")</f>
        <v>6660.6476000000002</v>
      </c>
      <c r="BP115" s="364">
        <f>IFERROR(BP53*'Portfólio | Portfolio'!BP245,"-")</f>
        <v>6896.7546525399994</v>
      </c>
    </row>
    <row r="116" spans="1:68" ht="15" customHeight="1" x14ac:dyDescent="0.2">
      <c r="A116" s="8" t="s">
        <v>110</v>
      </c>
      <c r="B116" s="8" t="s">
        <v>110</v>
      </c>
      <c r="C116" s="141" t="str">
        <f>IFERROR(C54*'Portfólio | Portfolio'!C246,"-")</f>
        <v>-</v>
      </c>
      <c r="D116" s="141" t="str">
        <f>IFERROR(D54*'Portfólio | Portfolio'!D246,"-")</f>
        <v>-</v>
      </c>
      <c r="E116" s="141" t="str">
        <f>IFERROR(E54*'Portfólio | Portfolio'!E246,"-")</f>
        <v>-</v>
      </c>
      <c r="F116" s="141" t="str">
        <f>IFERROR(F54*'Portfólio | Portfolio'!F246,"-")</f>
        <v>-</v>
      </c>
      <c r="G116" s="141" t="str">
        <f>IFERROR(G54*'Portfólio | Portfolio'!G246,"-")</f>
        <v>-</v>
      </c>
      <c r="H116" s="141" t="str">
        <f>IFERROR(H54*'Portfólio | Portfolio'!H246,"-")</f>
        <v>-</v>
      </c>
      <c r="I116" s="141" t="str">
        <f>IFERROR(I54*'Portfólio | Portfolio'!I246,"-")</f>
        <v>-</v>
      </c>
      <c r="J116" s="141" t="str">
        <f>IFERROR(J54*'Portfólio | Portfolio'!J246,"-")</f>
        <v>-</v>
      </c>
      <c r="K116" s="141" t="str">
        <f>IFERROR(K54*'Portfólio | Portfolio'!K246,"-")</f>
        <v>-</v>
      </c>
      <c r="L116" s="141" t="str">
        <f>IFERROR(L54*'Portfólio | Portfolio'!L246,"-")</f>
        <v>-</v>
      </c>
      <c r="M116" s="141" t="str">
        <f>IFERROR(M54*'Portfólio | Portfolio'!M246,"-")</f>
        <v>-</v>
      </c>
      <c r="N116" s="141" t="str">
        <f>IFERROR(N54*'Portfólio | Portfolio'!N246,"-")</f>
        <v>-</v>
      </c>
      <c r="O116" s="141" t="str">
        <f>IFERROR(O54*'Portfólio | Portfolio'!O246,"-")</f>
        <v>-</v>
      </c>
      <c r="P116" s="141" t="str">
        <f>IFERROR(P54*'Portfólio | Portfolio'!P246,"-")</f>
        <v>-</v>
      </c>
      <c r="Q116" s="141" t="str">
        <f>IFERROR(Q54*'Portfólio | Portfolio'!Q246,"-")</f>
        <v>-</v>
      </c>
      <c r="R116" s="141">
        <f>IFERROR(R54*'Portfólio | Portfolio'!R246,"-")</f>
        <v>737.9893277000001</v>
      </c>
      <c r="S116" s="141">
        <f>IFERROR(S54*'Portfólio | Portfolio'!S246,"-")</f>
        <v>870.84831889999987</v>
      </c>
      <c r="T116" s="141">
        <f>IFERROR(T54*'Portfólio | Portfolio'!T246,"-")</f>
        <v>782.3589659999999</v>
      </c>
      <c r="U116" s="141">
        <f>IFERROR(U54*'Portfólio | Portfolio'!U246,"-")</f>
        <v>920.19321289999971</v>
      </c>
      <c r="V116" s="141">
        <f>IFERROR(V54*'Portfólio | Portfolio'!V246,"-")</f>
        <v>1223.1413273000001</v>
      </c>
      <c r="W116" s="141">
        <f>IFERROR(W54*'Portfólio | Portfolio'!W246,"-")</f>
        <v>960.849965</v>
      </c>
      <c r="X116" s="141">
        <f>IFERROR(X54*'Portfólio | Portfolio'!X246,"-")</f>
        <v>1070.5001026000002</v>
      </c>
      <c r="Y116" s="141">
        <f>IFERROR(Y54*'Portfólio | Portfolio'!Y246,"-")</f>
        <v>1025.8928733999999</v>
      </c>
      <c r="Z116" s="141">
        <f>IFERROR(Z54*'Portfólio | Portfolio'!Z246,"-")</f>
        <v>1486.8352585999999</v>
      </c>
      <c r="AA116" s="141">
        <f>IFERROR(AA54*'Portfólio | Portfolio'!AA246,"-")</f>
        <v>1060.7778217999999</v>
      </c>
      <c r="AB116" s="141">
        <f>IFERROR(AB54*'Portfólio | Portfolio'!AB246,"-")</f>
        <v>1118.2674149999998</v>
      </c>
      <c r="AC116" s="141">
        <f>IFERROR(AC54*'Portfólio | Portfolio'!AC246,"-")</f>
        <v>1114.3111199999998</v>
      </c>
      <c r="AD116" s="141">
        <f>IFERROR(AD54*'Portfólio | Portfolio'!AD246,"-")</f>
        <v>1541.0483040000001</v>
      </c>
      <c r="AE116" s="141">
        <f>IFERROR(AE54*'Portfólio | Portfolio'!AE246,"-")</f>
        <v>1100.4371176999998</v>
      </c>
      <c r="AF116" s="141">
        <f>IFERROR(AF54*'Portfólio | Portfolio'!AF246,"-")</f>
        <v>1161.6950783000002</v>
      </c>
      <c r="AG116" s="141">
        <f>IFERROR(AG54*'Portfólio | Portfolio'!AG246,"-")</f>
        <v>1155.1892966999999</v>
      </c>
      <c r="AH116" s="141">
        <f>IFERROR(AH54*'Portfólio | Portfolio'!AH246,"-")</f>
        <v>1938.0429071999999</v>
      </c>
      <c r="AI116" s="141">
        <f>IFERROR(AI54*'Portfólio | Portfolio'!AI246,"-")</f>
        <v>1202.4638547</v>
      </c>
      <c r="AJ116" s="141">
        <f>IFERROR(AJ54*'Portfólio | Portfolio'!AJ246,"-")</f>
        <v>1232.2466811000002</v>
      </c>
      <c r="AK116" s="141">
        <f>IFERROR(AK54*'Portfólio | Portfolio'!AK246,"-")</f>
        <v>1291.4180696999999</v>
      </c>
      <c r="AL116" s="141">
        <f>IFERROR(AL54*'Portfólio | Portfolio'!AL246,"-")</f>
        <v>1512.1953124999998</v>
      </c>
      <c r="AM116" s="141">
        <f>IFERROR(AM54*'Portfólio | Portfolio'!AM246,"-")</f>
        <v>1097.8315553999998</v>
      </c>
      <c r="AN116" s="141">
        <f>IFERROR(AN54*'Portfólio | Portfolio'!AN246,"-")</f>
        <v>1229.7199330999997</v>
      </c>
      <c r="AO116" s="141">
        <f>IFERROR(AO54*'Portfólio | Portfolio'!AO246,"-")</f>
        <v>1234.9496675999999</v>
      </c>
      <c r="AP116" s="141">
        <f>IFERROR(AP54*'Portfólio | Portfolio'!AP246,"-")</f>
        <v>1676.6576981999999</v>
      </c>
      <c r="AQ116" s="141">
        <f>IFERROR(AQ54*'Portfólio | Portfolio'!AQ246,"-")</f>
        <v>1107.0641321999999</v>
      </c>
      <c r="AR116" s="141">
        <f>IFERROR(AR54*'Portfólio | Portfolio'!AR246,"-")</f>
        <v>951.76235189999989</v>
      </c>
      <c r="AS116" s="141">
        <f>IFERROR(AS54*'Portfólio | Portfolio'!AS246,"-")</f>
        <v>1050.3470199999999</v>
      </c>
      <c r="AT116" s="141">
        <f>IFERROR(AT54*'Portfólio | Portfolio'!AT246,"-")</f>
        <v>1822.8508856999997</v>
      </c>
      <c r="AU116" s="141">
        <f>IFERROR(AU54*'Portfólio | Portfolio'!AU246,"-")</f>
        <v>1119.5387512</v>
      </c>
      <c r="AV116" s="141">
        <f>IFERROR(AV54*'Portfólio | Portfolio'!AV246,"-")</f>
        <v>1473.5623613999999</v>
      </c>
      <c r="AW116" s="141">
        <f>IFERROR(AW54*'Portfólio | Portfolio'!AW246,"-")</f>
        <v>1638.6282097000001</v>
      </c>
      <c r="AX116" s="202">
        <f>IFERROR(AX54*'Portfólio | Portfolio'!AX246,"-")</f>
        <v>2322.8219048000001</v>
      </c>
      <c r="AY116" s="42">
        <f>IFERROR(AY54*'Portfólio | Portfolio'!AY246,"-")</f>
        <v>1601.3556139999998</v>
      </c>
      <c r="AZ116" s="42">
        <f>IFERROR(AZ54*'Portfólio | Portfolio'!AZ246,"-")</f>
        <v>1969.0181734999996</v>
      </c>
      <c r="BA116" s="42">
        <f>IFERROR(BA54*'Portfólio | Portfolio'!BA246,"-")</f>
        <v>1868.1652664999999</v>
      </c>
      <c r="BB116" s="42">
        <f>IFERROR(BB54*'Portfólio | Portfolio'!BB246,"-")</f>
        <v>2502.4352500999998</v>
      </c>
      <c r="BC116" s="42">
        <f>IFERROR(BC54*'Portfólio | Portfolio'!BC246,"-")</f>
        <v>1819.5719598999997</v>
      </c>
      <c r="BD116" s="42">
        <f>IFERROR(BD54*'Portfólio | Portfolio'!BD246,"-")</f>
        <v>2146.3626567000001</v>
      </c>
      <c r="BE116" s="42">
        <f>IFERROR(BE54*'Portfólio | Portfolio'!BE246,"-")</f>
        <v>2177.3074681999997</v>
      </c>
      <c r="BF116" s="42">
        <f>IFERROR(BF54*'Portfólio | Portfolio'!BF246,"-")</f>
        <v>2782.2213944</v>
      </c>
      <c r="BG116" s="42">
        <f>IFERROR(BG54*'Portfólio | Portfolio'!BG246,"-")</f>
        <v>2441.5797579000005</v>
      </c>
      <c r="BH116" s="42">
        <f>IFERROR(BH54*'Portfólio | Portfolio'!BH246,"-")</f>
        <v>2445.3451184999994</v>
      </c>
      <c r="BI116" s="42">
        <f>IFERROR(BI54*'Portfólio | Portfolio'!BI246,"-")</f>
        <v>2828.7950700000001</v>
      </c>
      <c r="BJ116" s="42">
        <f>IFERROR(BJ54*'Portfólio | Portfolio'!BJ246,"-")</f>
        <v>3662.9535945000007</v>
      </c>
      <c r="BK116" s="42">
        <f>IFERROR(BK54*'Portfólio | Portfolio'!BK246,"-")</f>
        <v>2439.4672818000004</v>
      </c>
      <c r="BL116" s="42">
        <f>IFERROR(BL54*'Portfólio | Portfolio'!BL246,"-")</f>
        <v>3010.7750907</v>
      </c>
      <c r="BM116" s="42">
        <f>IFERROR(BM54*'Portfólio | Portfolio'!BM246,"-")</f>
        <v>2927.5317074999998</v>
      </c>
      <c r="BN116" s="42">
        <f>IFERROR(BN54*'Portfólio | Portfolio'!BN246,"-")</f>
        <v>3824.6665008</v>
      </c>
      <c r="BO116" s="42">
        <f>IFERROR(BO54*'Portfólio | Portfolio'!BO246,"-")</f>
        <v>2640.27</v>
      </c>
      <c r="BP116" s="42">
        <f>IFERROR(BP54*'Portfólio | Portfolio'!BP246,"-")</f>
        <v>3169.3670010000001</v>
      </c>
    </row>
    <row r="117" spans="1:68" ht="15" customHeight="1" x14ac:dyDescent="0.2">
      <c r="A117" s="8" t="s">
        <v>128</v>
      </c>
      <c r="B117" s="8" t="s">
        <v>128</v>
      </c>
      <c r="C117" s="141" t="str">
        <f>IFERROR(C55*'Portfólio | Portfolio'!C247,"-")</f>
        <v>-</v>
      </c>
      <c r="D117" s="141" t="str">
        <f>IFERROR(D55*'Portfólio | Portfolio'!D247,"-")</f>
        <v>-</v>
      </c>
      <c r="E117" s="141" t="str">
        <f>IFERROR(E55*'Portfólio | Portfolio'!E247,"-")</f>
        <v>-</v>
      </c>
      <c r="F117" s="141" t="str">
        <f>IFERROR(F55*'Portfólio | Portfolio'!F247,"-")</f>
        <v>-</v>
      </c>
      <c r="G117" s="141" t="str">
        <f>IFERROR(G55*'Portfólio | Portfolio'!G247,"-")</f>
        <v>-</v>
      </c>
      <c r="H117" s="141" t="str">
        <f>IFERROR(H55*'Portfólio | Portfolio'!H247,"-")</f>
        <v>-</v>
      </c>
      <c r="I117" s="141" t="str">
        <f>IFERROR(I55*'Portfólio | Portfolio'!I247,"-")</f>
        <v>-</v>
      </c>
      <c r="J117" s="141" t="str">
        <f>IFERROR(J55*'Portfólio | Portfolio'!J247,"-")</f>
        <v>-</v>
      </c>
      <c r="K117" s="141" t="str">
        <f>IFERROR(K55*'Portfólio | Portfolio'!K247,"-")</f>
        <v>-</v>
      </c>
      <c r="L117" s="141" t="str">
        <f>IFERROR(L55*'Portfólio | Portfolio'!L247,"-")</f>
        <v>-</v>
      </c>
      <c r="M117" s="141" t="str">
        <f>IFERROR(M55*'Portfólio | Portfolio'!M247,"-")</f>
        <v>-</v>
      </c>
      <c r="N117" s="141" t="str">
        <f>IFERROR(N55*'Portfólio | Portfolio'!N247,"-")</f>
        <v>-</v>
      </c>
      <c r="O117" s="141" t="str">
        <f>IFERROR(O55*'Portfólio | Portfolio'!O247,"-")</f>
        <v>-</v>
      </c>
      <c r="P117" s="141" t="str">
        <f>IFERROR(P55*'Portfólio | Portfolio'!P247,"-")</f>
        <v>-</v>
      </c>
      <c r="Q117" s="141" t="str">
        <f>IFERROR(Q55*'Portfólio | Portfolio'!Q247,"-")</f>
        <v>-</v>
      </c>
      <c r="R117" s="141" t="str">
        <f>IFERROR(R55*'Portfólio | Portfolio'!R247,"-")</f>
        <v>-</v>
      </c>
      <c r="S117" s="141" t="str">
        <f>IFERROR(S55*'Portfólio | Portfolio'!S247,"-")</f>
        <v>-</v>
      </c>
      <c r="T117" s="141" t="str">
        <f>IFERROR(T55*'Portfólio | Portfolio'!T247,"-")</f>
        <v>-</v>
      </c>
      <c r="U117" s="141" t="str">
        <f>IFERROR(U55*'Portfólio | Portfolio'!U247,"-")</f>
        <v>-</v>
      </c>
      <c r="V117" s="141" t="str">
        <f>IFERROR(V55*'Portfólio | Portfolio'!V247,"-")</f>
        <v>-</v>
      </c>
      <c r="W117" s="141" t="str">
        <f>IFERROR(W55*'Portfólio | Portfolio'!W247,"-")</f>
        <v>-</v>
      </c>
      <c r="X117" s="141" t="str">
        <f>IFERROR(X55*'Portfólio | Portfolio'!X247,"-")</f>
        <v>-</v>
      </c>
      <c r="Y117" s="141" t="str">
        <f>IFERROR(Y55*'Portfólio | Portfolio'!Y247,"-")</f>
        <v>-</v>
      </c>
      <c r="Z117" s="141" t="str">
        <f>IFERROR(Z55*'Portfólio | Portfolio'!Z247,"-")</f>
        <v>-</v>
      </c>
      <c r="AA117" s="141" t="str">
        <f>IFERROR(AA55*'Portfólio | Portfolio'!AA247,"-")</f>
        <v>-</v>
      </c>
      <c r="AB117" s="141" t="str">
        <f>IFERROR(AB55*'Portfólio | Portfolio'!AB247,"-")</f>
        <v>-</v>
      </c>
      <c r="AC117" s="141" t="str">
        <f>IFERROR(AC55*'Portfólio | Portfolio'!AC247,"-")</f>
        <v>-</v>
      </c>
      <c r="AD117" s="141" t="str">
        <f>IFERROR(AD55*'Portfólio | Portfolio'!AD247,"-")</f>
        <v>-</v>
      </c>
      <c r="AE117" s="141" t="str">
        <f>IFERROR(AE55*'Portfólio | Portfolio'!AE247,"-")</f>
        <v>-</v>
      </c>
      <c r="AF117" s="141" t="str">
        <f>IFERROR(AF55*'Portfólio | Portfolio'!AF247,"-")</f>
        <v>-</v>
      </c>
      <c r="AG117" s="141" t="str">
        <f>IFERROR(AG55*'Portfólio | Portfolio'!AG247,"-")</f>
        <v>-</v>
      </c>
      <c r="AH117" s="141" t="str">
        <f>IFERROR(AH55*'Portfólio | Portfolio'!AH247,"-")</f>
        <v>-</v>
      </c>
      <c r="AI117" s="141" t="str">
        <f>IFERROR(AI55*'Portfólio | Portfolio'!AI247,"-")</f>
        <v>-</v>
      </c>
      <c r="AJ117" s="141" t="str">
        <f>IFERROR(AJ55*'Portfólio | Portfolio'!AJ247,"-")</f>
        <v>-</v>
      </c>
      <c r="AK117" s="141" t="str">
        <f>IFERROR(AK55*'Portfólio | Portfolio'!AK247,"-")</f>
        <v>-</v>
      </c>
      <c r="AL117" s="141">
        <f>IFERROR(AL55*'Portfólio | Portfolio'!AL247,"-")</f>
        <v>57.863181600000004</v>
      </c>
      <c r="AM117" s="141">
        <f>IFERROR(AM55*'Portfólio | Portfolio'!AM247,"-")</f>
        <v>573.28041600000006</v>
      </c>
      <c r="AN117" s="141">
        <f>IFERROR(AN55*'Portfólio | Portfolio'!AN247,"-")</f>
        <v>820.37939400000005</v>
      </c>
      <c r="AO117" s="141">
        <f>IFERROR(AO55*'Portfólio | Portfolio'!AO247,"-")</f>
        <v>524.10961980000002</v>
      </c>
      <c r="AP117" s="141">
        <f>IFERROR(AP55*'Portfólio | Portfolio'!AP247,"-")</f>
        <v>866.5044822000001</v>
      </c>
      <c r="AQ117" s="141">
        <f>IFERROR(AQ55*'Portfólio | Portfolio'!AQ247,"-")</f>
        <v>584.3591100000001</v>
      </c>
      <c r="AR117" s="141">
        <f>IFERROR(AR55*'Portfólio | Portfolio'!AR247,"-")</f>
        <v>431.6635746</v>
      </c>
      <c r="AS117" s="141">
        <f>IFERROR(AS55*'Portfólio | Portfolio'!AS247,"-")</f>
        <v>559.86373800000001</v>
      </c>
      <c r="AT117" s="141">
        <f>IFERROR(AT55*'Portfólio | Portfolio'!AT247,"-")</f>
        <v>899.29368180000017</v>
      </c>
      <c r="AU117" s="141">
        <f>IFERROR(AU55*'Portfólio | Portfolio'!AU247,"-")</f>
        <v>705.98150639999994</v>
      </c>
      <c r="AV117" s="141">
        <f>IFERROR(AV55*'Portfólio | Portfolio'!AV247,"-")</f>
        <v>809.49790799999994</v>
      </c>
      <c r="AW117" s="141">
        <f>IFERROR(AW55*'Portfólio | Portfolio'!AW247,"-")</f>
        <v>791.57795399999998</v>
      </c>
      <c r="AX117" s="202">
        <f>IFERROR(AX55*'Portfólio | Portfolio'!AX247,"-")</f>
        <v>1206.9857898000002</v>
      </c>
      <c r="AY117" s="42">
        <f>IFERROR(AY55*'Portfólio | Portfolio'!AY247,"-")</f>
        <v>1066.6229364000001</v>
      </c>
      <c r="AZ117" s="42">
        <f>IFERROR(AZ55*'Portfólio | Portfolio'!AZ247,"-")</f>
        <v>1090.3259232</v>
      </c>
      <c r="BA117" s="42">
        <f>IFERROR(BA55*'Portfólio | Portfolio'!BA247,"-")</f>
        <v>968.04525599999999</v>
      </c>
      <c r="BB117" s="42">
        <f>IFERROR(BB55*'Portfólio | Portfolio'!BB247,"-")</f>
        <v>1327.0911641999999</v>
      </c>
      <c r="BC117" s="42">
        <f>IFERROR(BC55*'Portfólio | Portfolio'!BC247,"-")</f>
        <v>1250.2196315999997</v>
      </c>
      <c r="BD117" s="42">
        <f>IFERROR(BD55*'Portfólio | Portfolio'!BD247,"-")</f>
        <v>1039.5443178</v>
      </c>
      <c r="BE117" s="42">
        <f>IFERROR(BE55*'Portfólio | Portfolio'!BE247,"-")</f>
        <v>1078.4816604000002</v>
      </c>
      <c r="BF117" s="42">
        <f>IFERROR(BF55*'Portfólio | Portfolio'!BF247,"-")</f>
        <v>1411.5762918000003</v>
      </c>
      <c r="BG117" s="42">
        <f>IFERROR(BG55*'Portfólio | Portfolio'!BG247,"-")</f>
        <v>1164.8244690000001</v>
      </c>
      <c r="BH117" s="42">
        <f>IFERROR(BH55*'Portfólio | Portfolio'!BH247,"-")</f>
        <v>1076.9882850000001</v>
      </c>
      <c r="BI117" s="42">
        <f>IFERROR(BI55*'Portfólio | Portfolio'!BI247,"-")</f>
        <v>1362.9547026</v>
      </c>
      <c r="BJ117" s="42">
        <f>IFERROR(BJ55*'Portfólio | Portfolio'!BJ247,"-")</f>
        <v>1888.8409602000002</v>
      </c>
      <c r="BK117" s="42">
        <f>IFERROR(BK55*'Portfólio | Portfolio'!BK247,"-")</f>
        <v>2135.9119122000002</v>
      </c>
      <c r="BL117" s="42">
        <f>IFERROR(BL55*'Portfólio | Portfolio'!BL247,"-")</f>
        <v>1412.1527310000001</v>
      </c>
      <c r="BM117" s="42">
        <f>IFERROR(BM55*'Portfólio | Portfolio'!BM247,"-")</f>
        <v>1280.8054638000003</v>
      </c>
      <c r="BN117" s="42">
        <f>IFERROR(BN55*'Portfólio | Portfolio'!BN247,"-")</f>
        <v>1632.5981784000001</v>
      </c>
      <c r="BO117" s="42">
        <f>IFERROR(BO55*'Portfólio | Portfolio'!BO247,"-")</f>
        <v>1522.8000000000002</v>
      </c>
      <c r="BP117" s="42">
        <f>IFERROR(BP55*'Portfólio | Portfolio'!BP247,"-")</f>
        <v>1203.8093369999999</v>
      </c>
    </row>
    <row r="118" spans="1:68" ht="15" customHeight="1" x14ac:dyDescent="0.2">
      <c r="A118" s="11" t="s">
        <v>127</v>
      </c>
      <c r="B118" s="11" t="s">
        <v>127</v>
      </c>
      <c r="C118" s="144">
        <f>IFERROR(C56*'Portfólio | Portfolio'!C248,"-")</f>
        <v>271.62310560000003</v>
      </c>
      <c r="D118" s="144">
        <f>IFERROR(D56*'Portfólio | Portfolio'!D248,"-")</f>
        <v>364.64122310000005</v>
      </c>
      <c r="E118" s="144">
        <f>IFERROR(E56*'Portfólio | Portfolio'!E248,"-")</f>
        <v>715.08709580000004</v>
      </c>
      <c r="F118" s="144">
        <f>IFERROR(F56*'Portfólio | Portfolio'!F248,"-")</f>
        <v>400.81553820000005</v>
      </c>
      <c r="G118" s="144">
        <f>IFERROR(G56*'Portfólio | Portfolio'!G248,"-")</f>
        <v>511.95559029999998</v>
      </c>
      <c r="H118" s="144">
        <f>IFERROR(H56*'Portfólio | Portfolio'!H248,"-")</f>
        <v>474.12260280000004</v>
      </c>
      <c r="I118" s="144">
        <f>IFERROR(I56*'Portfólio | Portfolio'!I248,"-")</f>
        <v>494.72073420000004</v>
      </c>
      <c r="J118" s="144">
        <f>IFERROR(J56*'Portfólio | Portfolio'!J248,"-")</f>
        <v>511.88511219999998</v>
      </c>
      <c r="K118" s="144">
        <f>IFERROR(K56*'Portfólio | Portfolio'!K248,"-")</f>
        <v>599.02323250000006</v>
      </c>
      <c r="L118" s="144">
        <f>IFERROR(L56*'Portfólio | Portfolio'!L248,"-")</f>
        <v>525.67655910000008</v>
      </c>
      <c r="M118" s="144">
        <f>IFERROR(M56*'Portfólio | Portfolio'!M248,"-")</f>
        <v>601.82490829999995</v>
      </c>
      <c r="N118" s="12" t="str">
        <f>IFERROR(N56*'Portfólio | Portfolio'!N248,"-")</f>
        <v>-</v>
      </c>
      <c r="O118" s="144">
        <f>IFERROR(O56*'Portfólio | Portfolio'!O248,"-")</f>
        <v>517.82928890000005</v>
      </c>
      <c r="P118" s="144">
        <f>IFERROR(P56*'Portfólio | Portfolio'!P248,"-")</f>
        <v>531.29196890000003</v>
      </c>
      <c r="Q118" s="144">
        <f>IFERROR(Q56*'Portfólio | Portfolio'!Q248,"-")</f>
        <v>595.79929640000012</v>
      </c>
      <c r="R118" s="144">
        <f>IFERROR(R56*'Portfólio | Portfolio'!R248,"-")</f>
        <v>676.24373739999999</v>
      </c>
      <c r="S118" s="144">
        <f>IFERROR(S56*'Portfólio | Portfolio'!S248,"-")</f>
        <v>615.9321784</v>
      </c>
      <c r="T118" s="144">
        <f>IFERROR(T56*'Portfólio | Portfolio'!T248,"-")</f>
        <v>577.35202140000001</v>
      </c>
      <c r="U118" s="144">
        <f>IFERROR(U56*'Portfólio | Portfolio'!U248,"-")</f>
        <v>622.84975060000011</v>
      </c>
      <c r="V118" s="144">
        <f>IFERROR(V56*'Portfólio | Portfolio'!V248,"-")</f>
        <v>643.4315041000001</v>
      </c>
      <c r="W118" s="144">
        <f>IFERROR(W56*'Portfólio | Portfolio'!W248,"-")</f>
        <v>643.59756230000005</v>
      </c>
      <c r="X118" s="144">
        <f>IFERROR(X56*'Portfólio | Portfolio'!X248,"-")</f>
        <v>634.21241729999997</v>
      </c>
      <c r="Y118" s="144">
        <f>IFERROR(Y56*'Portfólio | Portfolio'!Y248,"-")</f>
        <v>675.92039900000009</v>
      </c>
      <c r="Z118" s="144">
        <f>IFERROR(Z56*'Portfólio | Portfolio'!Z248,"-")</f>
        <v>719.57273080000004</v>
      </c>
      <c r="AA118" s="144">
        <f>IFERROR(AA56*'Portfólio | Portfolio'!AA248,"-")</f>
        <v>646.82798949999994</v>
      </c>
      <c r="AB118" s="144">
        <f>IFERROR(AB56*'Portfólio | Portfolio'!AB248,"-")</f>
        <v>548.96258340000009</v>
      </c>
      <c r="AC118" s="144">
        <f>IFERROR(AC56*'Portfólio | Portfolio'!AC248,"-")</f>
        <v>566.39204159999997</v>
      </c>
      <c r="AD118" s="144">
        <f>IFERROR(AD56*'Portfólio | Portfolio'!AD248,"-")</f>
        <v>692.73573599999997</v>
      </c>
      <c r="AE118" s="144">
        <f>IFERROR(AE56*'Portfólio | Portfolio'!AE248,"-")</f>
        <v>647.68313610000007</v>
      </c>
      <c r="AF118" s="144">
        <f>IFERROR(AF56*'Portfólio | Portfolio'!AF248,"-")</f>
        <v>607.35989930000005</v>
      </c>
      <c r="AG118" s="144">
        <f>IFERROR(AG56*'Portfólio | Portfolio'!AG248,"-")</f>
        <v>643.40690260000008</v>
      </c>
      <c r="AH118" s="144">
        <f>IFERROR(AH56*'Portfólio | Portfolio'!AH248,"-")</f>
        <v>760.34141260000001</v>
      </c>
      <c r="AI118" s="144">
        <f>IFERROR(AI56*'Portfólio | Portfolio'!AI248,"-")</f>
        <v>661.43000000000006</v>
      </c>
      <c r="AJ118" s="144">
        <f>IFERROR(AJ56*'Portfólio | Portfolio'!AJ248,"-")</f>
        <v>592.17501419999996</v>
      </c>
      <c r="AK118" s="144">
        <f>IFERROR(AK56*'Portfólio | Portfolio'!AK248,"-")</f>
        <v>653.56416509999997</v>
      </c>
      <c r="AL118" s="144">
        <f>IFERROR(AL56*'Portfólio | Portfolio'!AL248,"-")</f>
        <v>771.79552450000006</v>
      </c>
      <c r="AM118" s="144">
        <f>IFERROR(AM56*'Portfólio | Portfolio'!AM248,"-")</f>
        <v>680.75585269999999</v>
      </c>
      <c r="AN118" s="144">
        <f>IFERROR(AN56*'Portfólio | Portfolio'!AN248,"-")</f>
        <v>583.41274529999998</v>
      </c>
      <c r="AO118" s="144">
        <f>IFERROR(AO56*'Portfólio | Portfolio'!AO248,"-")</f>
        <v>585.16052979999995</v>
      </c>
      <c r="AP118" s="144">
        <f>IFERROR(AP56*'Portfólio | Portfolio'!AP248,"-")</f>
        <v>611.0775979</v>
      </c>
      <c r="AQ118" s="144">
        <f>IFERROR(AQ56*'Portfólio | Portfolio'!AQ248,"-")</f>
        <v>580.32968070000004</v>
      </c>
      <c r="AR118" s="144">
        <f>IFERROR(AR56*'Portfólio | Portfolio'!AR248,"-")</f>
        <v>545.75453240000002</v>
      </c>
      <c r="AS118" s="144">
        <f>IFERROR(AS56*'Portfólio | Portfolio'!AS248,"-")</f>
        <v>563.32308339999997</v>
      </c>
      <c r="AT118" s="144">
        <f>IFERROR(AT56*'Portfólio | Portfolio'!AT248,"-")</f>
        <v>634.43406180000011</v>
      </c>
      <c r="AU118" s="144">
        <f>IFERROR(AU56*'Portfólio | Portfolio'!AU248,"-")</f>
        <v>597.89809309999998</v>
      </c>
      <c r="AV118" s="144">
        <f>IFERROR(AV56*'Portfólio | Portfolio'!AV248,"-")</f>
        <v>543.717713</v>
      </c>
      <c r="AW118" s="144">
        <f>IFERROR(AW56*'Portfólio | Portfolio'!AW248,"-")</f>
        <v>554.92437000000007</v>
      </c>
      <c r="AX118" s="204">
        <f>IFERROR(AX56*'Portfólio | Portfolio'!AX248,"-")</f>
        <v>646.71612390000007</v>
      </c>
      <c r="AY118" s="43">
        <f>IFERROR(AY56*'Portfólio | Portfolio'!AY248,"-")</f>
        <v>758.84269230000007</v>
      </c>
      <c r="AZ118" s="43">
        <f>IFERROR(AZ56*'Portfólio | Portfolio'!AZ248,"-")</f>
        <v>782.44008150000002</v>
      </c>
      <c r="BA118" s="43">
        <f>IFERROR(BA56*'Portfólio | Portfolio'!BA248,"-")</f>
        <v>842.40056670000013</v>
      </c>
      <c r="BB118" s="43">
        <f>IFERROR(BB56*'Portfólio | Portfolio'!BB248,"-")</f>
        <v>841.62347499999998</v>
      </c>
      <c r="BC118" s="43">
        <f>IFERROR(BC56*'Portfólio | Portfolio'!BC248,"-")</f>
        <v>845.61435419999998</v>
      </c>
      <c r="BD118" s="43">
        <f>IFERROR(BD56*'Portfólio | Portfolio'!BD248,"-")</f>
        <v>848.53471780000007</v>
      </c>
      <c r="BE118" s="43">
        <f>IFERROR(BE56*'Portfólio | Portfolio'!BE248,"-")</f>
        <v>884.08075910000014</v>
      </c>
      <c r="BF118" s="43">
        <f>IFERROR(BF56*'Portfólio | Portfolio'!BF248,"-")</f>
        <v>859.56302740000012</v>
      </c>
      <c r="BG118" s="43">
        <f>IFERROR(BG56*'Portfólio | Portfolio'!BG248,"-")</f>
        <v>873.15422039999999</v>
      </c>
      <c r="BH118" s="43">
        <f>IFERROR(BH56*'Portfólio | Portfolio'!BH248,"-")</f>
        <v>880.39887320000003</v>
      </c>
      <c r="BI118" s="43">
        <f>IFERROR(BI56*'Portfólio | Portfolio'!BI248,"-")</f>
        <v>905.46592290000001</v>
      </c>
      <c r="BJ118" s="43">
        <f>IFERROR(BJ56*'Portfólio | Portfolio'!BJ248,"-")</f>
        <v>922.14373020000005</v>
      </c>
      <c r="BK118" s="43">
        <f>IFERROR(BK56*'Portfólio | Portfolio'!BK248,"-")</f>
        <v>914.79386460000001</v>
      </c>
      <c r="BL118" s="43">
        <f>IFERROR(BL56*'Portfólio | Portfolio'!BL248,"-")</f>
        <v>867.6371319000001</v>
      </c>
      <c r="BM118" s="43">
        <f>IFERROR(BM56*'Portfólio | Portfolio'!BM248,"-")</f>
        <v>949.02195080000001</v>
      </c>
      <c r="BN118" s="43">
        <f>IFERROR(BN56*'Portfólio | Portfolio'!BN248,"-")</f>
        <v>954.63876200000004</v>
      </c>
      <c r="BO118" s="43">
        <f>IFERROR(BO56*'Portfólio | Portfolio'!BO248,"-")</f>
        <v>950.95</v>
      </c>
      <c r="BP118" s="43">
        <f>IFERROR(BP56*'Portfólio | Portfolio'!BP248,"-")</f>
        <v>959.8564437</v>
      </c>
    </row>
    <row r="119" spans="1:68" ht="15" customHeight="1" x14ac:dyDescent="0.2">
      <c r="A119" s="285" t="s">
        <v>432</v>
      </c>
      <c r="B119" s="285" t="s">
        <v>433</v>
      </c>
      <c r="C119" s="141">
        <f>C57*'Portfólio | Portfolio'!C249</f>
        <v>5514.8325099999984</v>
      </c>
      <c r="D119" s="141">
        <f>D57*'Portfólio | Portfolio'!D249</f>
        <v>5551</v>
      </c>
      <c r="E119" s="141">
        <f>E57*'Portfólio | Portfolio'!E249</f>
        <v>5631</v>
      </c>
      <c r="F119" s="141">
        <f>F57*'Portfólio | Portfolio'!F249</f>
        <v>5757</v>
      </c>
      <c r="G119" s="141">
        <f>G57*'Portfólio | Portfolio'!G249</f>
        <v>5849</v>
      </c>
      <c r="H119" s="141">
        <f>H57*'Portfólio | Portfolio'!H249</f>
        <v>5943</v>
      </c>
      <c r="I119" s="141">
        <f>I57*'Portfólio | Portfolio'!I249</f>
        <v>6095.1302099999893</v>
      </c>
      <c r="J119" s="141">
        <f>J57*'Portfólio | Portfolio'!J249</f>
        <v>6283</v>
      </c>
      <c r="K119" s="141">
        <f>K57*'Portfólio | Portfolio'!K249</f>
        <v>6600</v>
      </c>
      <c r="L119" s="141">
        <f>L57*'Portfólio | Portfolio'!L249</f>
        <v>6508</v>
      </c>
      <c r="M119" s="141">
        <f>M57*'Portfólio | Portfolio'!M249</f>
        <v>6506</v>
      </c>
      <c r="N119" s="141">
        <f>N57*'Portfólio | Portfolio'!N249</f>
        <v>6731</v>
      </c>
      <c r="O119" s="141">
        <f>O57*'Portfólio | Portfolio'!O249</f>
        <v>6865</v>
      </c>
      <c r="P119" s="141">
        <f>P57*'Portfólio | Portfolio'!P249</f>
        <v>6825</v>
      </c>
      <c r="Q119" s="141">
        <f>Q57*'Portfólio | Portfolio'!Q249</f>
        <v>7031</v>
      </c>
      <c r="R119" s="141">
        <f>R57*'Portfólio | Portfolio'!R249</f>
        <v>7803</v>
      </c>
      <c r="S119" s="141">
        <f>S57*'Portfólio | Portfolio'!S249</f>
        <v>7508</v>
      </c>
      <c r="T119" s="141">
        <f>T57*'Portfólio | Portfolio'!T249</f>
        <v>7321</v>
      </c>
      <c r="U119" s="141">
        <f>U57*'Portfólio | Portfolio'!U249</f>
        <v>7735</v>
      </c>
      <c r="V119" s="141">
        <f>V57*'Portfólio | Portfolio'!V249</f>
        <v>7013.126949999998</v>
      </c>
      <c r="W119" s="141">
        <f>W57*'Portfólio | Portfolio'!W249</f>
        <v>7057</v>
      </c>
      <c r="X119" s="141">
        <f>X57*'Portfólio | Portfolio'!X249</f>
        <v>7244</v>
      </c>
      <c r="Y119" s="141">
        <f>Y57*'Portfólio | Portfolio'!Y249</f>
        <v>6335</v>
      </c>
      <c r="Z119" s="141">
        <f>Z57*'Portfólio | Portfolio'!Z249</f>
        <v>6264</v>
      </c>
      <c r="AA119" s="141">
        <f>AA57*'Portfólio | Portfolio'!AA249</f>
        <v>6230</v>
      </c>
      <c r="AB119" s="141">
        <f>AB57*'Portfólio | Portfolio'!AB249</f>
        <v>5985</v>
      </c>
      <c r="AC119" s="141">
        <f>AC57*'Portfólio | Portfolio'!AC249</f>
        <v>6154</v>
      </c>
      <c r="AD119" s="141">
        <f>AD57*'Portfólio | Portfolio'!AD249</f>
        <v>6068.9352899999994</v>
      </c>
      <c r="AE119" s="141">
        <f>AE57*'Portfólio | Portfolio'!AE249</f>
        <v>6128.9082199999993</v>
      </c>
      <c r="AF119" s="141">
        <f>AF57*'Portfólio | Portfolio'!AF249</f>
        <v>6046</v>
      </c>
      <c r="AG119" s="141">
        <f>AG57*'Portfólio | Portfolio'!AG249</f>
        <v>6094</v>
      </c>
      <c r="AH119" s="141">
        <f>AH57*'Portfólio | Portfolio'!AH249</f>
        <v>5560.8536300000005</v>
      </c>
      <c r="AI119" s="141">
        <f>AI57*'Portfólio | Portfolio'!AI249</f>
        <v>5383.5254699999996</v>
      </c>
      <c r="AJ119" s="141">
        <f>AJ57*'Portfólio | Portfolio'!AJ249</f>
        <v>5349.7693900000004</v>
      </c>
      <c r="AK119" s="141">
        <f>AK57*'Portfólio | Portfolio'!AK249</f>
        <v>5445.7883899999997</v>
      </c>
      <c r="AL119" s="141">
        <f>AL57*'Portfólio | Portfolio'!AL249</f>
        <v>5682.3024699999996</v>
      </c>
      <c r="AM119" s="141">
        <f>AM57*'Portfólio | Portfolio'!AM249</f>
        <v>5080.3283300000003</v>
      </c>
      <c r="AN119" s="141">
        <f>AN57*'Portfólio | Portfolio'!AN249</f>
        <v>4151.6023500000001</v>
      </c>
      <c r="AO119" s="141">
        <f>AO57*'Portfólio | Portfolio'!AO249</f>
        <v>4402.7203499999996</v>
      </c>
      <c r="AP119" s="141">
        <f>AP57*'Portfólio | Portfolio'!AP249</f>
        <v>6288.1300200000005</v>
      </c>
      <c r="AQ119" s="141">
        <f>AQ57*'Portfólio | Portfolio'!AQ249</f>
        <v>6064.5787799999998</v>
      </c>
      <c r="AR119" s="141">
        <f>AR57*'Portfólio | Portfolio'!AR249</f>
        <v>6726.0265600000002</v>
      </c>
      <c r="AS119" s="141">
        <f>AS57*'Portfólio | Portfolio'!AS249</f>
        <v>6329.9975099999992</v>
      </c>
      <c r="AT119" s="141">
        <f>AT57*'Portfólio | Portfolio'!AT249</f>
        <v>7269.5517</v>
      </c>
      <c r="AU119" s="141">
        <f>AU57*'Portfólio | Portfolio'!AU249</f>
        <v>5945.2152500000002</v>
      </c>
      <c r="AV119" s="141">
        <f>AV57*'Portfólio | Portfolio'!AV249</f>
        <v>6585.4828600000001</v>
      </c>
      <c r="AW119" s="141">
        <f>AW57*'Portfólio | Portfolio'!AW249</f>
        <v>4239.9563600000001</v>
      </c>
      <c r="AX119" s="202">
        <f>AX57*'Portfólio | Portfolio'!AX249</f>
        <v>5272.8379000000004</v>
      </c>
      <c r="AY119" s="141">
        <f>AY57*'Portfólio | Portfolio'!AY249</f>
        <v>5639.6632900000004</v>
      </c>
      <c r="AZ119" s="141">
        <f>AZ57*'Portfólio | Portfolio'!AZ249</f>
        <v>5679.9536500000004</v>
      </c>
      <c r="BA119" s="141">
        <f>BA57*'Portfólio | Portfolio'!BA249</f>
        <v>5491.4808700000003</v>
      </c>
      <c r="BB119" s="141">
        <f>BB57*'Portfólio | Portfolio'!BB249</f>
        <v>5076.4841799999995</v>
      </c>
      <c r="BC119" s="141">
        <f>BC57*'Portfólio | Portfolio'!BC249</f>
        <v>5360.1488900000004</v>
      </c>
      <c r="BD119" s="141">
        <f>BD57*'Portfólio | Portfolio'!BD249</f>
        <v>5592.2465700000002</v>
      </c>
      <c r="BE119" s="141">
        <f>BE57*'Portfólio | Portfolio'!BE249</f>
        <v>5575.5685399999993</v>
      </c>
      <c r="BF119" s="141">
        <f>BF57*'Portfólio | Portfolio'!BF249</f>
        <v>5972.7992599999998</v>
      </c>
      <c r="BG119" s="141">
        <f>BG57*'Portfólio | Portfolio'!BG249</f>
        <v>6467.8192900000004</v>
      </c>
      <c r="BH119" s="141">
        <f>BH57*'Portfólio | Portfolio'!BH249</f>
        <v>6747</v>
      </c>
      <c r="BI119" s="141">
        <f>BI57*'Portfólio | Portfolio'!BI249</f>
        <v>6567.944019999999</v>
      </c>
      <c r="BJ119" s="141">
        <f>BJ57*'Portfólio | Portfolio'!BJ249</f>
        <v>6575.5195399999993</v>
      </c>
      <c r="BK119" s="141">
        <f>BK57*'Portfólio | Portfolio'!BK249</f>
        <v>6174.5199900000007</v>
      </c>
      <c r="BL119" s="141">
        <f>BL57*'Portfólio | Portfolio'!BL249</f>
        <v>6487.8342799999991</v>
      </c>
      <c r="BM119" s="141">
        <f>BM57*'Portfólio | Portfolio'!BM249</f>
        <v>3377.6263067999998</v>
      </c>
      <c r="BN119" s="141">
        <f>BN57*'Portfólio | Portfolio'!BN249</f>
        <v>3372.5046063</v>
      </c>
      <c r="BO119" s="141">
        <f>BO57*'Portfólio | Portfolio'!BO249</f>
        <v>3404.76</v>
      </c>
      <c r="BP119" s="141">
        <f>BP57*'Portfólio | Portfolio'!BP249</f>
        <v>3444.4739702999996</v>
      </c>
    </row>
    <row r="120" spans="1:68" ht="15" customHeight="1" x14ac:dyDescent="0.2">
      <c r="A120" s="8" t="s">
        <v>118</v>
      </c>
      <c r="B120" s="8" t="s">
        <v>118</v>
      </c>
      <c r="C120" s="142" t="str">
        <f>IFERROR(C58*'Portfólio | Portfolio'!C250,"-")</f>
        <v>-</v>
      </c>
      <c r="D120" s="142" t="str">
        <f>IFERROR(D58*'Portfólio | Portfolio'!D250,"-")</f>
        <v>-</v>
      </c>
      <c r="E120" s="142" t="str">
        <f>IFERROR(E58*'Portfólio | Portfolio'!E250,"-")</f>
        <v>-</v>
      </c>
      <c r="F120" s="142" t="str">
        <f>IFERROR(F58*'Portfólio | Portfolio'!F250,"-")</f>
        <v>-</v>
      </c>
      <c r="G120" s="142" t="str">
        <f>IFERROR(G58*'Portfólio | Portfolio'!G250,"-")</f>
        <v>-</v>
      </c>
      <c r="H120" s="142" t="str">
        <f>IFERROR(H58*'Portfólio | Portfolio'!H250,"-")</f>
        <v>-</v>
      </c>
      <c r="I120" s="142" t="str">
        <f>IFERROR(I58*'Portfólio | Portfolio'!I250,"-")</f>
        <v>-</v>
      </c>
      <c r="J120" s="142" t="str">
        <f>IFERROR(J58*'Portfólio | Portfolio'!J250,"-")</f>
        <v>-</v>
      </c>
      <c r="K120" s="142" t="str">
        <f>IFERROR(K58*'Portfólio | Portfolio'!K250,"-")</f>
        <v>-</v>
      </c>
      <c r="L120" s="142" t="str">
        <f>IFERROR(L58*'Portfólio | Portfolio'!L250,"-")</f>
        <v>-</v>
      </c>
      <c r="M120" s="142" t="str">
        <f>IFERROR(M58*'Portfólio | Portfolio'!M250,"-")</f>
        <v>-</v>
      </c>
      <c r="N120" s="142" t="str">
        <f>IFERROR(N58*'Portfólio | Portfolio'!N250,"-")</f>
        <v>-</v>
      </c>
      <c r="O120" s="142" t="str">
        <f>IFERROR(O58*'Portfólio | Portfolio'!O250,"-")</f>
        <v>-</v>
      </c>
      <c r="P120" s="142" t="str">
        <f>IFERROR(P58*'Portfólio | Portfolio'!P250,"-")</f>
        <v>-</v>
      </c>
      <c r="Q120" s="142" t="str">
        <f>IFERROR(Q58*'Portfólio | Portfolio'!Q250,"-")</f>
        <v>-</v>
      </c>
      <c r="R120" s="142" t="str">
        <f>IFERROR(R58*'Portfólio | Portfolio'!R250,"-")</f>
        <v>-</v>
      </c>
      <c r="S120" s="142" t="str">
        <f>IFERROR(S58*'Portfólio | Portfolio'!S250,"-")</f>
        <v>-</v>
      </c>
      <c r="T120" s="142" t="str">
        <f>IFERROR(T58*'Portfólio | Portfolio'!T250,"-")</f>
        <v>-</v>
      </c>
      <c r="U120" s="142" t="str">
        <f>IFERROR(U58*'Portfólio | Portfolio'!U250,"-")</f>
        <v>-</v>
      </c>
      <c r="V120" s="142" t="str">
        <f>IFERROR(V58*'Portfólio | Portfolio'!V250,"-")</f>
        <v>-</v>
      </c>
      <c r="W120" s="142" t="str">
        <f>IFERROR(W58*'Portfólio | Portfolio'!W250,"-")</f>
        <v>-</v>
      </c>
      <c r="X120" s="142" t="str">
        <f>IFERROR(X58*'Portfólio | Portfolio'!X250,"-")</f>
        <v>-</v>
      </c>
      <c r="Y120" s="142" t="str">
        <f>IFERROR(Y58*'Portfólio | Portfolio'!Y250,"-")</f>
        <v>-</v>
      </c>
      <c r="Z120" s="142" t="str">
        <f>IFERROR(Z58*'Portfólio | Portfolio'!Z250,"-")</f>
        <v>-</v>
      </c>
      <c r="AA120" s="142" t="str">
        <f>IFERROR(AA58*'Portfólio | Portfolio'!AA250,"-")</f>
        <v>-</v>
      </c>
      <c r="AB120" s="142">
        <f>IFERROR(AB58*'Portfólio | Portfolio'!AB250,"-")</f>
        <v>0</v>
      </c>
      <c r="AC120" s="142">
        <f>IFERROR(AC58*'Portfólio | Portfolio'!AC250,"-")</f>
        <v>0</v>
      </c>
      <c r="AD120" s="142">
        <f>IFERROR(AD58*'Portfólio | Portfolio'!AD250,"-")</f>
        <v>0</v>
      </c>
      <c r="AE120" s="142">
        <f>IFERROR(AE58*'Portfólio | Portfolio'!AE250,"-")</f>
        <v>0</v>
      </c>
      <c r="AF120" s="142">
        <f>IFERROR(AF58*'Portfólio | Portfolio'!AF250,"-")</f>
        <v>0</v>
      </c>
      <c r="AG120" s="142">
        <f>IFERROR(AG58*'Portfólio | Portfolio'!AG250,"-")</f>
        <v>0</v>
      </c>
      <c r="AH120" s="142">
        <f>IFERROR(AH58*'Portfólio | Portfolio'!AH250,"-")</f>
        <v>0</v>
      </c>
      <c r="AI120" s="141">
        <f>IFERROR(AI58*'Portfólio | Portfolio'!AI250,"-")</f>
        <v>448.43368320000002</v>
      </c>
      <c r="AJ120" s="141">
        <f>IFERROR(AJ58*'Portfólio | Portfolio'!AJ250,"-")</f>
        <v>534.69660599999997</v>
      </c>
      <c r="AK120" s="141">
        <f>IFERROR(AK58*'Portfólio | Portfolio'!AK250,"-")</f>
        <v>555.57938519999993</v>
      </c>
      <c r="AL120" s="141">
        <f>IFERROR(AL58*'Portfólio | Portfolio'!AL250,"-")</f>
        <v>578.0343312</v>
      </c>
      <c r="AM120" s="141">
        <f>IFERROR(AM58*'Portfólio | Portfolio'!AM250,"-")</f>
        <v>637.83340199999998</v>
      </c>
      <c r="AN120" s="141">
        <f>IFERROR(AN58*'Portfólio | Portfolio'!AN250,"-")</f>
        <v>680.64619679999987</v>
      </c>
      <c r="AO120" s="141">
        <f>IFERROR(AO58*'Portfólio | Portfolio'!AO250,"-")</f>
        <v>729.4161636</v>
      </c>
      <c r="AP120" s="141">
        <f>IFERROR(AP58*'Portfólio | Portfolio'!AP250,"-")</f>
        <v>732.88915919999999</v>
      </c>
      <c r="AQ120" s="141">
        <f>IFERROR(AQ58*'Portfólio | Portfolio'!AQ250,"-")</f>
        <v>945.00600873600001</v>
      </c>
      <c r="AR120" s="141">
        <f>IFERROR(AR58*'Portfólio | Portfolio'!AR250,"-")</f>
        <v>986.15305973799991</v>
      </c>
      <c r="AS120" s="141">
        <f>IFERROR(AS58*'Portfólio | Portfolio'!AS250,"-")</f>
        <v>1012.9562670419998</v>
      </c>
      <c r="AT120" s="141">
        <f>IFERROR(AT58*'Portfólio | Portfolio'!AT250,"-")</f>
        <v>1031.7224993459999</v>
      </c>
      <c r="AU120" s="141">
        <f>IFERROR(AU58*'Portfólio | Portfolio'!AU250,"-")</f>
        <v>1030.3182066879999</v>
      </c>
      <c r="AV120" s="141">
        <f>IFERROR(AV58*'Portfólio | Portfolio'!AV250,"-")</f>
        <v>1034.6876939019999</v>
      </c>
      <c r="AW120" s="141">
        <f>IFERROR(AW58*'Portfólio | Portfolio'!AW250,"-")</f>
        <v>1015.3397166059998</v>
      </c>
      <c r="AX120" s="202">
        <f>IFERROR(AX58*'Portfólio | Portfolio'!AX250,"-")</f>
        <v>1080.3774177519999</v>
      </c>
      <c r="AY120" s="42">
        <f>IFERROR(AY58*'Portfólio | Portfolio'!AY250,"-")</f>
        <v>1120.8128505039999</v>
      </c>
      <c r="AZ120" s="42">
        <f>IFERROR(AZ58*'Portfólio | Portfolio'!AZ250,"-")</f>
        <v>1059.2636137919999</v>
      </c>
      <c r="BA120" s="42">
        <f>IFERROR(BA58*'Portfólio | Portfolio'!BA250,"-")</f>
        <v>1116.1892373339999</v>
      </c>
      <c r="BB120" s="42">
        <f>IFERROR(BB58*'Portfólio | Portfolio'!BB250,"-")</f>
        <v>1084.5227468139999</v>
      </c>
      <c r="BC120" s="42">
        <f>IFERROR(BC58*'Portfólio | Portfolio'!BC250,"-")</f>
        <v>1155.270413186</v>
      </c>
      <c r="BD120" s="42">
        <f>IFERROR(BD58*'Portfólio | Portfolio'!BD250,"-")</f>
        <v>1196.3299793200001</v>
      </c>
      <c r="BE120" s="42">
        <f>IFERROR(BE58*'Portfólio | Portfolio'!BE250,"-")</f>
        <v>1143.1871587199998</v>
      </c>
      <c r="BF120" s="42">
        <f>IFERROR(BF58*'Portfólio | Portfolio'!BF250,"-")</f>
        <v>1175.1067106959999</v>
      </c>
      <c r="BG120" s="42">
        <f>IFERROR(BG58*'Portfólio | Portfolio'!BG250,"-")</f>
        <v>1167.96188463</v>
      </c>
      <c r="BH120" s="42">
        <f>IFERROR(BH58*'Portfólio | Portfolio'!BH250,"-")</f>
        <v>1169.8175125139999</v>
      </c>
      <c r="BI120" s="42">
        <f>IFERROR(BI58*'Portfólio | Portfolio'!BI250,"-")</f>
        <v>1201.8432973319998</v>
      </c>
      <c r="BJ120" s="42">
        <f>IFERROR(BJ58*'Portfólio | Portfolio'!BJ250,"-")</f>
        <v>1220.5930767239997</v>
      </c>
      <c r="BK120" s="42">
        <f>IFERROR(BK58*'Portfólio | Portfolio'!BK250,"-")</f>
        <v>1233.3912664219997</v>
      </c>
      <c r="BL120" s="42">
        <f>IFERROR(BL58*'Portfólio | Portfolio'!BL250,"-")</f>
        <v>1276.1561019439998</v>
      </c>
      <c r="BM120" s="42">
        <f>IFERROR(BM58*'Portfólio | Portfolio'!BM250,"-")</f>
        <v>1297.1455935939998</v>
      </c>
      <c r="BN120" s="42">
        <f>IFERROR(BN58*'Portfólio | Portfolio'!BN250,"-")</f>
        <v>1358.9314814299998</v>
      </c>
      <c r="BO120" s="42">
        <f>IFERROR(BO58*'Portfólio | Portfolio'!BO250,"-")</f>
        <v>1363.4115999999999</v>
      </c>
      <c r="BP120" s="42">
        <f>IFERROR(BP58*'Portfólio | Portfolio'!BP250,"-")</f>
        <v>1332.8179764499998</v>
      </c>
    </row>
    <row r="121" spans="1:68" ht="15" customHeight="1" x14ac:dyDescent="0.2">
      <c r="A121" s="41" t="s">
        <v>157</v>
      </c>
      <c r="B121" s="41" t="s">
        <v>157</v>
      </c>
      <c r="C121" s="279" t="str">
        <f>IFERROR(C59*'Portfólio | Portfolio'!C251,"-")</f>
        <v>-</v>
      </c>
      <c r="D121" s="279" t="str">
        <f>IFERROR(D59*'Portfólio | Portfolio'!D251,"-")</f>
        <v>-</v>
      </c>
      <c r="E121" s="279" t="str">
        <f>IFERROR(E59*'Portfólio | Portfolio'!E251,"-")</f>
        <v>-</v>
      </c>
      <c r="F121" s="279" t="str">
        <f>IFERROR(F59*'Portfólio | Portfolio'!F251,"-")</f>
        <v>-</v>
      </c>
      <c r="G121" s="279" t="str">
        <f>IFERROR(G59*'Portfólio | Portfolio'!G251,"-")</f>
        <v>-</v>
      </c>
      <c r="H121" s="279" t="str">
        <f>IFERROR(H59*'Portfólio | Portfolio'!H251,"-")</f>
        <v>-</v>
      </c>
      <c r="I121" s="279" t="str">
        <f>IFERROR(I59*'Portfólio | Portfolio'!I251,"-")</f>
        <v>-</v>
      </c>
      <c r="J121" s="279" t="str">
        <f>IFERROR(J59*'Portfólio | Portfolio'!J251,"-")</f>
        <v>-</v>
      </c>
      <c r="K121" s="279" t="str">
        <f>IFERROR(K59*'Portfólio | Portfolio'!K251,"-")</f>
        <v>-</v>
      </c>
      <c r="L121" s="279" t="str">
        <f>IFERROR(L59*'Portfólio | Portfolio'!L251,"-")</f>
        <v>-</v>
      </c>
      <c r="M121" s="279" t="str">
        <f>IFERROR(M59*'Portfólio | Portfolio'!M251,"-")</f>
        <v>-</v>
      </c>
      <c r="N121" s="279" t="str">
        <f>IFERROR(N59*'Portfólio | Portfolio'!N251,"-")</f>
        <v>-</v>
      </c>
      <c r="O121" s="279" t="str">
        <f>IFERROR(O59*'Portfólio | Portfolio'!O251,"-")</f>
        <v>-</v>
      </c>
      <c r="P121" s="279" t="str">
        <f>IFERROR(P59*'Portfólio | Portfolio'!P251,"-")</f>
        <v>-</v>
      </c>
      <c r="Q121" s="279" t="str">
        <f>IFERROR(Q59*'Portfólio | Portfolio'!Q251,"-")</f>
        <v>-</v>
      </c>
      <c r="R121" s="279" t="str">
        <f>IFERROR(R59*'Portfólio | Portfolio'!R251,"-")</f>
        <v>-</v>
      </c>
      <c r="S121" s="279" t="str">
        <f>IFERROR(S59*'Portfólio | Portfolio'!S251,"-")</f>
        <v>-</v>
      </c>
      <c r="T121" s="279" t="str">
        <f>IFERROR(T59*'Portfólio | Portfolio'!T251,"-")</f>
        <v>-</v>
      </c>
      <c r="U121" s="279" t="str">
        <f>IFERROR(U59*'Portfólio | Portfolio'!U251,"-")</f>
        <v>-</v>
      </c>
      <c r="V121" s="279" t="str">
        <f>IFERROR(V59*'Portfólio | Portfolio'!V251,"-")</f>
        <v>-</v>
      </c>
      <c r="W121" s="279" t="str">
        <f>IFERROR(W59*'Portfólio | Portfolio'!W251,"-")</f>
        <v>-</v>
      </c>
      <c r="X121" s="279" t="str">
        <f>IFERROR(X59*'Portfólio | Portfolio'!X251,"-")</f>
        <v>-</v>
      </c>
      <c r="Y121" s="279" t="str">
        <f>IFERROR(Y59*'Portfólio | Portfolio'!Y251,"-")</f>
        <v>-</v>
      </c>
      <c r="Z121" s="279" t="str">
        <f>IFERROR(Z59*'Portfólio | Portfolio'!Z251,"-")</f>
        <v>-</v>
      </c>
      <c r="AA121" s="279" t="str">
        <f>IFERROR(AA59*'Portfólio | Portfolio'!AA251,"-")</f>
        <v>-</v>
      </c>
      <c r="AB121" s="279" t="str">
        <f>IFERROR(AB59*'Portfólio | Portfolio'!AB251,"-")</f>
        <v>-</v>
      </c>
      <c r="AC121" s="279" t="str">
        <f>IFERROR(AC59*'Portfólio | Portfolio'!AC251,"-")</f>
        <v>-</v>
      </c>
      <c r="AD121" s="279" t="str">
        <f>IFERROR(AD59*'Portfólio | Portfolio'!AD251,"-")</f>
        <v>-</v>
      </c>
      <c r="AE121" s="279" t="str">
        <f>IFERROR(AE59*'Portfólio | Portfolio'!AE251,"-")</f>
        <v>-</v>
      </c>
      <c r="AF121" s="279" t="str">
        <f>IFERROR(AF59*'Portfólio | Portfolio'!AF251,"-")</f>
        <v>-</v>
      </c>
      <c r="AG121" s="279" t="str">
        <f>IFERROR(AG59*'Portfólio | Portfolio'!AG251,"-")</f>
        <v>-</v>
      </c>
      <c r="AH121" s="279" t="str">
        <f>IFERROR(AH59*'Portfólio | Portfolio'!AH251,"-")</f>
        <v>-</v>
      </c>
      <c r="AI121" s="279" t="str">
        <f>IFERROR(AI59*'Portfólio | Portfolio'!AI251,"-")</f>
        <v>-</v>
      </c>
      <c r="AJ121" s="279" t="str">
        <f>IFERROR(AJ59*'Portfólio | Portfolio'!AJ251,"-")</f>
        <v>-</v>
      </c>
      <c r="AK121" s="279" t="str">
        <f>IFERROR(AK59*'Portfólio | Portfolio'!AK251,"-")</f>
        <v>-</v>
      </c>
      <c r="AL121" s="279" t="str">
        <f>IFERROR(AL59*'Portfólio | Portfolio'!AL251,"-")</f>
        <v>-</v>
      </c>
      <c r="AM121" s="279" t="str">
        <f>IFERROR(AM59*'Portfólio | Portfolio'!AM251,"-")</f>
        <v>-</v>
      </c>
      <c r="AN121" s="279" t="str">
        <f>IFERROR(AN59*'Portfólio | Portfolio'!AN251,"-")</f>
        <v>-</v>
      </c>
      <c r="AO121" s="279" t="str">
        <f>IFERROR(AO59*'Portfólio | Portfolio'!AO251,"-")</f>
        <v>-</v>
      </c>
      <c r="AP121" s="279" t="str">
        <f>IFERROR(AP59*'Portfólio | Portfolio'!AP251,"-")</f>
        <v>-</v>
      </c>
      <c r="AQ121" s="279" t="str">
        <f>IFERROR(AQ59*'Portfólio | Portfolio'!AQ251,"-")</f>
        <v>-</v>
      </c>
      <c r="AR121" s="279" t="str">
        <f>IFERROR(AR59*'Portfólio | Portfolio'!AR251,"-")</f>
        <v>-</v>
      </c>
      <c r="AS121" s="279" t="str">
        <f>IFERROR(AS59*'Portfólio | Portfolio'!AS251,"-")</f>
        <v>-</v>
      </c>
      <c r="AT121" s="279" t="str">
        <f>IFERROR(AT59*'Portfólio | Portfolio'!AT251,"-")</f>
        <v>-</v>
      </c>
      <c r="AU121" s="279" t="str">
        <f>IFERROR(AU59*'Portfólio | Portfolio'!AU251,"-")</f>
        <v>-</v>
      </c>
      <c r="AV121" s="279" t="str">
        <f>IFERROR(AV59*'Portfólio | Portfolio'!AV251,"-")</f>
        <v>-</v>
      </c>
      <c r="AW121" s="279" t="str">
        <f>IFERROR(AW59*'Portfólio | Portfolio'!AW251,"-")</f>
        <v>-</v>
      </c>
      <c r="AX121" s="202" t="str">
        <f>IFERROR(AX59*'Portfólio | Portfolio'!AX251,"-")</f>
        <v>-</v>
      </c>
      <c r="AY121" s="279" t="str">
        <f>IFERROR(AY59*'Portfólio | Portfolio'!AY251,"-")</f>
        <v>-</v>
      </c>
      <c r="AZ121" s="279" t="str">
        <f>IFERROR(AZ59*'Portfólio | Portfolio'!AZ251,"-")</f>
        <v>-</v>
      </c>
      <c r="BA121" s="279" t="str">
        <f>IFERROR(BA59*'Portfólio | Portfolio'!BA251,"-")</f>
        <v>-</v>
      </c>
      <c r="BB121" s="141">
        <f>IFERROR(BB59*'Portfólio | Portfolio'!BB251,"-")</f>
        <v>1046.9786548</v>
      </c>
      <c r="BC121" s="141">
        <f>IFERROR(BC59*'Portfólio | Portfolio'!BC251,"-")</f>
        <v>1224.394366</v>
      </c>
      <c r="BD121" s="141">
        <f>IFERROR(BD59*'Portfólio | Portfolio'!BD251,"-")</f>
        <v>1785.6247032000001</v>
      </c>
      <c r="BE121" s="141">
        <f>IFERROR(BE59*'Portfólio | Portfolio'!BE251,"-")</f>
        <v>1452.0077624</v>
      </c>
      <c r="BF121" s="141">
        <f>IFERROR(BF59*'Portfólio | Portfolio'!BF251,"-")</f>
        <v>1599.1034124000003</v>
      </c>
      <c r="BG121" s="141">
        <f>IFERROR(BG59*'Portfólio | Portfolio'!BG251,"-")</f>
        <v>1599.1034124000003</v>
      </c>
      <c r="BH121" s="141">
        <f>IFERROR(BH59*'Portfólio | Portfolio'!BH251,"-")</f>
        <v>1599.0344708</v>
      </c>
      <c r="BI121" s="141">
        <f>IFERROR(BI59*'Portfólio | Portfolio'!BI251,"-")</f>
        <v>1616.5349668000001</v>
      </c>
      <c r="BJ121" s="141">
        <f>IFERROR(BJ59*'Portfólio | Portfolio'!BJ251,"-")</f>
        <v>1652.04</v>
      </c>
      <c r="BK121" s="141">
        <f>IFERROR(BK59*'Portfólio | Portfolio'!BK251,"-")</f>
        <v>1675.7993148</v>
      </c>
      <c r="BL121" s="141">
        <f>IFERROR(BL59*'Portfólio | Portfolio'!BL251,"-")</f>
        <v>1691.9295327999998</v>
      </c>
      <c r="BM121" s="141">
        <f>IFERROR(BM59*'Portfólio | Portfolio'!BM251,"-")</f>
        <v>1733.9446020000003</v>
      </c>
      <c r="BN121" s="141">
        <f>IFERROR(BN59*'Portfólio | Portfolio'!BN251,"-")</f>
        <v>1787.0348548000002</v>
      </c>
      <c r="BO121" s="141">
        <f>IFERROR(BO59*'Portfólio | Portfolio'!BO251,"-")</f>
        <v>1784.1200000000001</v>
      </c>
      <c r="BP121" s="141">
        <f>IFERROR(BP59*'Portfólio | Portfolio'!BP251,"-")</f>
        <v>1784.6425740000002</v>
      </c>
    </row>
    <row r="122" spans="1:68" s="23" customFormat="1" ht="15" customHeight="1" thickBot="1" x14ac:dyDescent="0.25">
      <c r="A122" s="25" t="s">
        <v>9</v>
      </c>
      <c r="B122" s="25" t="s">
        <v>9</v>
      </c>
      <c r="C122" s="26">
        <f t="shared" ref="C122:BH122" si="22">SUM(C98:C121)</f>
        <v>41538.797121160009</v>
      </c>
      <c r="D122" s="26">
        <f t="shared" si="22"/>
        <v>47453.93957421001</v>
      </c>
      <c r="E122" s="26">
        <f t="shared" si="22"/>
        <v>48791.754333780002</v>
      </c>
      <c r="F122" s="26">
        <f t="shared" si="22"/>
        <v>64960.508393759992</v>
      </c>
      <c r="G122" s="26">
        <f t="shared" si="22"/>
        <v>49981.403234589998</v>
      </c>
      <c r="H122" s="26">
        <f t="shared" si="22"/>
        <v>56546.968718650001</v>
      </c>
      <c r="I122" s="26">
        <f t="shared" si="22"/>
        <v>60310.78997819998</v>
      </c>
      <c r="J122" s="26">
        <f t="shared" si="22"/>
        <v>83292.891430219985</v>
      </c>
      <c r="K122" s="26">
        <f t="shared" si="22"/>
        <v>64097.520362220006</v>
      </c>
      <c r="L122" s="26">
        <f t="shared" si="22"/>
        <v>68455.481395640003</v>
      </c>
      <c r="M122" s="26">
        <f t="shared" si="22"/>
        <v>75169.038079940001</v>
      </c>
      <c r="N122" s="26">
        <f t="shared" si="22"/>
        <v>97194.673277699956</v>
      </c>
      <c r="O122" s="26">
        <f t="shared" si="22"/>
        <v>75105.665367424997</v>
      </c>
      <c r="P122" s="26">
        <f t="shared" si="22"/>
        <v>80646.534818085027</v>
      </c>
      <c r="Q122" s="26">
        <f t="shared" si="22"/>
        <v>83028.763622789993</v>
      </c>
      <c r="R122" s="26">
        <f t="shared" si="22"/>
        <v>119446.46700618201</v>
      </c>
      <c r="S122" s="26">
        <f t="shared" si="22"/>
        <v>96308.856225173018</v>
      </c>
      <c r="T122" s="26">
        <f t="shared" si="22"/>
        <v>103446.757057631</v>
      </c>
      <c r="U122" s="26">
        <f t="shared" si="22"/>
        <v>106773.67433945698</v>
      </c>
      <c r="V122" s="26">
        <f t="shared" si="22"/>
        <v>140593.723915379</v>
      </c>
      <c r="W122" s="26">
        <f t="shared" si="22"/>
        <v>105922.45153254799</v>
      </c>
      <c r="X122" s="26">
        <f t="shared" si="22"/>
        <v>111870.47540078584</v>
      </c>
      <c r="Y122" s="26">
        <f t="shared" si="22"/>
        <v>114060.47779660036</v>
      </c>
      <c r="Z122" s="26">
        <f t="shared" si="22"/>
        <v>150763.8923082269</v>
      </c>
      <c r="AA122" s="26">
        <f t="shared" si="22"/>
        <v>115890.41566915507</v>
      </c>
      <c r="AB122" s="26">
        <f t="shared" si="22"/>
        <v>122330.74448179585</v>
      </c>
      <c r="AC122" s="26">
        <f t="shared" si="22"/>
        <v>123550.1998759303</v>
      </c>
      <c r="AD122" s="26">
        <f t="shared" si="22"/>
        <v>165162.74922436598</v>
      </c>
      <c r="AE122" s="26">
        <f t="shared" si="22"/>
        <v>123750.37299822718</v>
      </c>
      <c r="AF122" s="26">
        <f t="shared" si="22"/>
        <v>128271.83608503497</v>
      </c>
      <c r="AG122" s="26">
        <f t="shared" si="22"/>
        <v>129505.85534745402</v>
      </c>
      <c r="AH122" s="26">
        <f t="shared" si="22"/>
        <v>171204.95229763005</v>
      </c>
      <c r="AI122" s="36">
        <f t="shared" si="22"/>
        <v>127850.67915336198</v>
      </c>
      <c r="AJ122" s="36">
        <f t="shared" si="22"/>
        <v>133309.74613046899</v>
      </c>
      <c r="AK122" s="36">
        <f t="shared" si="22"/>
        <v>134831.11940388399</v>
      </c>
      <c r="AL122" s="36">
        <f t="shared" si="22"/>
        <v>175615.91104557901</v>
      </c>
      <c r="AM122" s="36">
        <f t="shared" si="22"/>
        <v>133175.32574533299</v>
      </c>
      <c r="AN122" s="36">
        <f t="shared" si="22"/>
        <v>140251.74170360298</v>
      </c>
      <c r="AO122" s="36">
        <f t="shared" si="22"/>
        <v>142354.167785208</v>
      </c>
      <c r="AP122" s="36">
        <f t="shared" si="22"/>
        <v>184651.44507555803</v>
      </c>
      <c r="AQ122" s="36">
        <f t="shared" si="22"/>
        <v>143165.58950862821</v>
      </c>
      <c r="AR122" s="36">
        <f t="shared" si="22"/>
        <v>134638.66090098748</v>
      </c>
      <c r="AS122" s="36">
        <f t="shared" si="22"/>
        <v>135651.51802018008</v>
      </c>
      <c r="AT122" s="36">
        <f t="shared" si="22"/>
        <v>186204.48678093043</v>
      </c>
      <c r="AU122" s="36">
        <f t="shared" si="22"/>
        <v>144297.2375822624</v>
      </c>
      <c r="AV122" s="36">
        <f t="shared" si="22"/>
        <v>160246.27604634661</v>
      </c>
      <c r="AW122" s="36">
        <f t="shared" si="22"/>
        <v>173456.65121869431</v>
      </c>
      <c r="AX122" s="36">
        <f t="shared" si="22"/>
        <v>239792.42014820795</v>
      </c>
      <c r="AY122" s="118">
        <f t="shared" si="22"/>
        <v>187970.59597894046</v>
      </c>
      <c r="AZ122" s="26">
        <f t="shared" si="22"/>
        <v>200300.60407035056</v>
      </c>
      <c r="BA122" s="26">
        <f t="shared" si="22"/>
        <v>202992.08481413379</v>
      </c>
      <c r="BB122" s="26">
        <f t="shared" si="22"/>
        <v>275692.39968337101</v>
      </c>
      <c r="BC122" s="26">
        <f t="shared" si="22"/>
        <v>220321.18714842171</v>
      </c>
      <c r="BD122" s="26">
        <f t="shared" si="22"/>
        <v>230497.9506428623</v>
      </c>
      <c r="BE122" s="26">
        <f t="shared" si="22"/>
        <v>227520.60045279397</v>
      </c>
      <c r="BF122" s="26">
        <f t="shared" si="22"/>
        <v>291381.77393985359</v>
      </c>
      <c r="BG122" s="26">
        <f t="shared" si="22"/>
        <v>224780.61849864651</v>
      </c>
      <c r="BH122" s="26">
        <f t="shared" si="22"/>
        <v>238961.84115746804</v>
      </c>
      <c r="BI122" s="26">
        <f>SUM(BI98:BI121)</f>
        <v>236937.8705411994</v>
      </c>
      <c r="BJ122" s="26">
        <f>SUM(BJ98:BJ121)</f>
        <v>310054.91811880632</v>
      </c>
      <c r="BK122" s="26">
        <f>SUM(BK98:BK121)</f>
        <v>236598.01197694297</v>
      </c>
      <c r="BL122" s="26">
        <f>SUM(BL98:BL121)</f>
        <v>270324.83874030213</v>
      </c>
      <c r="BM122" s="26">
        <f t="shared" ref="BM122:BN122" si="23">SUM(BM98:BM121)</f>
        <v>260733.89075191465</v>
      </c>
      <c r="BN122" s="26">
        <f t="shared" si="23"/>
        <v>333967.26866061409</v>
      </c>
      <c r="BO122" s="26">
        <f>SUM(BO98:BO121)</f>
        <v>252040.39949999994</v>
      </c>
      <c r="BP122" s="26">
        <f>SUM(BP98:BP121)</f>
        <v>263362.89931265201</v>
      </c>
    </row>
    <row r="123" spans="1:68" ht="15" customHeight="1" x14ac:dyDescent="0.2">
      <c r="A123" s="145"/>
      <c r="B123" s="145"/>
      <c r="C123" s="146"/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9"/>
      <c r="AK123" s="141"/>
      <c r="AX123" s="172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</row>
    <row r="124" spans="1:68" ht="15" customHeight="1" x14ac:dyDescent="0.2">
      <c r="A124" s="37" t="s">
        <v>404</v>
      </c>
      <c r="B124" s="37" t="s">
        <v>405</v>
      </c>
      <c r="C124" s="146"/>
      <c r="D124" s="146"/>
      <c r="E124" s="146"/>
      <c r="F124" s="146"/>
      <c r="G124" s="146"/>
      <c r="H124" s="146"/>
      <c r="I124" s="146"/>
      <c r="J124" s="146"/>
      <c r="K124" s="146"/>
      <c r="L124" s="146"/>
      <c r="M124" s="146"/>
      <c r="N124" s="146"/>
      <c r="O124" s="146"/>
      <c r="P124" s="146"/>
      <c r="Q124" s="146"/>
      <c r="R124" s="146"/>
      <c r="S124" s="146"/>
      <c r="T124" s="146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9"/>
      <c r="AK124" s="141"/>
      <c r="AX124" s="172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</row>
    <row r="125" spans="1:68" ht="15" customHeight="1" x14ac:dyDescent="0.2">
      <c r="A125" s="37" t="s">
        <v>606</v>
      </c>
      <c r="B125" s="37" t="s">
        <v>612</v>
      </c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  <c r="V125" s="146"/>
      <c r="W125" s="146"/>
      <c r="X125" s="146"/>
      <c r="Y125" s="146"/>
      <c r="Z125" s="146"/>
      <c r="AA125" s="146"/>
      <c r="AB125" s="146"/>
      <c r="AC125" s="146"/>
      <c r="AD125" s="9"/>
      <c r="AK125" s="141"/>
      <c r="AX125" s="172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</row>
    <row r="126" spans="1:68" ht="15" customHeight="1" x14ac:dyDescent="0.2">
      <c r="A126" s="37" t="s">
        <v>607</v>
      </c>
      <c r="B126" s="37" t="s">
        <v>613</v>
      </c>
      <c r="C126" s="146"/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  <c r="AD126" s="9"/>
      <c r="AK126" s="141"/>
      <c r="AX126" s="172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</row>
    <row r="127" spans="1:68" ht="15" customHeight="1" x14ac:dyDescent="0.2">
      <c r="A127" s="1" t="s">
        <v>626</v>
      </c>
      <c r="B127" s="37" t="s">
        <v>614</v>
      </c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  <c r="V127" s="146"/>
      <c r="W127" s="146"/>
      <c r="X127" s="146"/>
      <c r="Y127" s="146"/>
      <c r="Z127" s="146"/>
      <c r="AA127" s="146"/>
      <c r="AB127" s="146"/>
      <c r="AC127" s="146"/>
      <c r="AD127" s="9"/>
      <c r="AK127" s="141"/>
      <c r="AX127" s="172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</row>
    <row r="128" spans="1:68" ht="15" customHeight="1" x14ac:dyDescent="0.2">
      <c r="A128" s="1" t="s">
        <v>627</v>
      </c>
      <c r="B128" s="37" t="s">
        <v>615</v>
      </c>
      <c r="C128" s="146"/>
      <c r="D128" s="146"/>
      <c r="E128" s="146"/>
      <c r="F128" s="146"/>
      <c r="G128" s="146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  <c r="V128" s="146"/>
      <c r="W128" s="146"/>
      <c r="X128" s="146"/>
      <c r="Y128" s="146"/>
      <c r="Z128" s="146"/>
      <c r="AA128" s="146"/>
      <c r="AB128" s="146"/>
      <c r="AC128" s="146"/>
      <c r="AD128" s="9"/>
      <c r="AK128" s="141"/>
      <c r="AX128" s="172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</row>
    <row r="129" spans="1:68" ht="15" customHeight="1" x14ac:dyDescent="0.2">
      <c r="A129" s="145"/>
      <c r="B129" s="145"/>
      <c r="C129" s="146"/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6"/>
      <c r="AB129" s="146"/>
      <c r="AC129" s="146"/>
      <c r="AD129" s="9"/>
      <c r="AE129" s="31"/>
      <c r="AF129" s="31"/>
      <c r="AG129" s="31"/>
      <c r="AH129" s="31"/>
      <c r="AI129" s="31"/>
      <c r="AJ129" s="31"/>
      <c r="AK129" s="141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201"/>
      <c r="AY129" s="45"/>
      <c r="AZ129" s="45"/>
      <c r="BA129" s="45"/>
      <c r="BB129" s="45"/>
      <c r="BC129" s="45"/>
      <c r="BD129" s="45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</row>
    <row r="130" spans="1:68" ht="15" customHeight="1" x14ac:dyDescent="0.2">
      <c r="A130" s="92" t="s">
        <v>629</v>
      </c>
      <c r="B130" s="92" t="s">
        <v>196</v>
      </c>
      <c r="C130" s="147" t="str">
        <f t="shared" ref="C130:AH130" si="24">C5</f>
        <v>1Q10</v>
      </c>
      <c r="D130" s="147" t="str">
        <f t="shared" si="24"/>
        <v>2Q10</v>
      </c>
      <c r="E130" s="147" t="str">
        <f t="shared" si="24"/>
        <v>3Q10</v>
      </c>
      <c r="F130" s="147" t="str">
        <f t="shared" si="24"/>
        <v>4Q10</v>
      </c>
      <c r="G130" s="147" t="str">
        <f t="shared" si="24"/>
        <v>1Q11</v>
      </c>
      <c r="H130" s="147" t="str">
        <f t="shared" si="24"/>
        <v>2Q11</v>
      </c>
      <c r="I130" s="147" t="str">
        <f t="shared" si="24"/>
        <v>3Q11</v>
      </c>
      <c r="J130" s="147" t="str">
        <f t="shared" si="24"/>
        <v>4Q11</v>
      </c>
      <c r="K130" s="147" t="str">
        <f t="shared" si="24"/>
        <v>1Q12</v>
      </c>
      <c r="L130" s="147" t="str">
        <f t="shared" si="24"/>
        <v>2Q12</v>
      </c>
      <c r="M130" s="147" t="str">
        <f t="shared" si="24"/>
        <v>3Q12</v>
      </c>
      <c r="N130" s="147" t="str">
        <f t="shared" si="24"/>
        <v>4Q12</v>
      </c>
      <c r="O130" s="147" t="str">
        <f t="shared" si="24"/>
        <v>1Q13</v>
      </c>
      <c r="P130" s="147" t="str">
        <f t="shared" si="24"/>
        <v>2Q13</v>
      </c>
      <c r="Q130" s="147" t="str">
        <f t="shared" si="24"/>
        <v>3Q13</v>
      </c>
      <c r="R130" s="147" t="str">
        <f t="shared" si="24"/>
        <v>4Q13</v>
      </c>
      <c r="S130" s="147" t="str">
        <f t="shared" si="24"/>
        <v>1Q14</v>
      </c>
      <c r="T130" s="147" t="str">
        <f t="shared" si="24"/>
        <v>2Q14</v>
      </c>
      <c r="U130" s="147" t="str">
        <f t="shared" si="24"/>
        <v>3Q14</v>
      </c>
      <c r="V130" s="147" t="str">
        <f t="shared" si="24"/>
        <v>4Q14</v>
      </c>
      <c r="W130" s="147" t="str">
        <f t="shared" si="24"/>
        <v>1Q15</v>
      </c>
      <c r="X130" s="147" t="str">
        <f t="shared" si="24"/>
        <v>2Q15</v>
      </c>
      <c r="Y130" s="147" t="str">
        <f t="shared" si="24"/>
        <v>3Q15</v>
      </c>
      <c r="Z130" s="147" t="str">
        <f t="shared" si="24"/>
        <v>4Q15</v>
      </c>
      <c r="AA130" s="147" t="str">
        <f t="shared" si="24"/>
        <v>1Q16</v>
      </c>
      <c r="AB130" s="147" t="str">
        <f t="shared" si="24"/>
        <v>2Q16</v>
      </c>
      <c r="AC130" s="147" t="str">
        <f t="shared" si="24"/>
        <v>3Q16</v>
      </c>
      <c r="AD130" s="147" t="str">
        <f t="shared" si="24"/>
        <v>4Q16</v>
      </c>
      <c r="AE130" s="147" t="str">
        <f t="shared" si="24"/>
        <v>1Q17</v>
      </c>
      <c r="AF130" s="147" t="str">
        <f t="shared" si="24"/>
        <v>2Q17</v>
      </c>
      <c r="AG130" s="147" t="str">
        <f t="shared" si="24"/>
        <v>3Q17</v>
      </c>
      <c r="AH130" s="147" t="str">
        <f t="shared" si="24"/>
        <v>4Q17</v>
      </c>
      <c r="AI130" s="147" t="str">
        <f t="shared" ref="AI130:BO130" si="25">AI5</f>
        <v>1Q18</v>
      </c>
      <c r="AJ130" s="147" t="str">
        <f t="shared" si="25"/>
        <v>2Q18</v>
      </c>
      <c r="AK130" s="147" t="str">
        <f t="shared" si="25"/>
        <v>3Q18</v>
      </c>
      <c r="AL130" s="147" t="str">
        <f t="shared" si="25"/>
        <v>4Q18</v>
      </c>
      <c r="AM130" s="147" t="str">
        <f t="shared" si="25"/>
        <v>1Q19</v>
      </c>
      <c r="AN130" s="147" t="str">
        <f t="shared" si="25"/>
        <v>2Q19</v>
      </c>
      <c r="AO130" s="147" t="str">
        <f t="shared" si="25"/>
        <v>3Q19</v>
      </c>
      <c r="AP130" s="147" t="str">
        <f t="shared" si="25"/>
        <v>4Q19</v>
      </c>
      <c r="AQ130" s="147" t="str">
        <f t="shared" si="25"/>
        <v>1Q20</v>
      </c>
      <c r="AR130" s="147" t="str">
        <f t="shared" si="25"/>
        <v>2Q20</v>
      </c>
      <c r="AS130" s="147" t="str">
        <f t="shared" si="25"/>
        <v>3Q20</v>
      </c>
      <c r="AT130" s="147" t="str">
        <f t="shared" si="25"/>
        <v>4Q20</v>
      </c>
      <c r="AU130" s="147" t="str">
        <f t="shared" si="25"/>
        <v>1Q21</v>
      </c>
      <c r="AV130" s="147" t="str">
        <f t="shared" si="25"/>
        <v>2Q21</v>
      </c>
      <c r="AW130" s="147" t="str">
        <f t="shared" si="25"/>
        <v>3Q21</v>
      </c>
      <c r="AX130" s="147" t="str">
        <f t="shared" si="25"/>
        <v>4Q21</v>
      </c>
      <c r="AY130" s="147" t="str">
        <f t="shared" si="25"/>
        <v>1Q22</v>
      </c>
      <c r="AZ130" s="147" t="str">
        <f t="shared" si="25"/>
        <v>2Q22</v>
      </c>
      <c r="BA130" s="147" t="str">
        <f t="shared" si="25"/>
        <v>3Q22</v>
      </c>
      <c r="BB130" s="147" t="str">
        <f t="shared" si="25"/>
        <v>4Q22</v>
      </c>
      <c r="BC130" s="147" t="str">
        <f t="shared" si="25"/>
        <v>1Q23</v>
      </c>
      <c r="BD130" s="147" t="str">
        <f t="shared" si="25"/>
        <v>2Q23</v>
      </c>
      <c r="BE130" s="147" t="str">
        <f t="shared" si="25"/>
        <v>3Q23</v>
      </c>
      <c r="BF130" s="147" t="str">
        <f t="shared" si="25"/>
        <v>4Q23</v>
      </c>
      <c r="BG130" s="147" t="str">
        <f t="shared" si="25"/>
        <v>1Q24</v>
      </c>
      <c r="BH130" s="147" t="str">
        <f t="shared" si="25"/>
        <v>2Q24</v>
      </c>
      <c r="BI130" s="147" t="str">
        <f t="shared" si="25"/>
        <v>3Q24</v>
      </c>
      <c r="BJ130" s="147" t="str">
        <f t="shared" si="25"/>
        <v>4Q24</v>
      </c>
      <c r="BK130" s="147" t="str">
        <f t="shared" si="25"/>
        <v>1Q25</v>
      </c>
      <c r="BL130" s="147" t="str">
        <f t="shared" si="25"/>
        <v>2Q25</v>
      </c>
      <c r="BM130" s="147" t="str">
        <f t="shared" si="25"/>
        <v>3Q25</v>
      </c>
      <c r="BN130" s="147" t="str">
        <f t="shared" si="25"/>
        <v>4Q25</v>
      </c>
      <c r="BO130" s="147" t="str">
        <f t="shared" si="25"/>
        <v>1Q26</v>
      </c>
      <c r="BP130" s="147" t="str">
        <f t="shared" ref="BP130" si="26">BP5</f>
        <v>2Q26</v>
      </c>
    </row>
    <row r="131" spans="1:68" ht="15" customHeight="1" x14ac:dyDescent="0.2">
      <c r="A131" s="8" t="s">
        <v>17</v>
      </c>
      <c r="B131" s="8" t="s">
        <v>17</v>
      </c>
      <c r="C131" s="141">
        <f>IFERROR(C67*'Portfólio | Portfolio'!C227,"-")</f>
        <v>2326.3229000000001</v>
      </c>
      <c r="D131" s="141">
        <f>IFERROR(D67*'Portfólio | Portfolio'!D227,"-")</f>
        <v>2394.476185</v>
      </c>
      <c r="E131" s="141">
        <f>IFERROR(E67*'Portfólio | Portfolio'!E227,"-")</f>
        <v>2417.9738350000002</v>
      </c>
      <c r="F131" s="141">
        <f>IFERROR(F67*'Portfólio | Portfolio'!F227,"-")</f>
        <v>3100.9136149999999</v>
      </c>
      <c r="G131" s="141">
        <f>IFERROR(G67*'Portfólio | Portfolio'!G227,"-")</f>
        <v>2626.1560351399999</v>
      </c>
      <c r="H131" s="141">
        <f>IFERROR(H67*'Portfólio | Portfolio'!H227,"-")</f>
        <v>2827.97075</v>
      </c>
      <c r="I131" s="141">
        <f>IFERROR(I67*'Portfólio | Portfolio'!I227,"-")</f>
        <v>2764.5532893</v>
      </c>
      <c r="J131" s="141">
        <f>IFERROR(J67*'Portfólio | Portfolio'!J227,"-")</f>
        <v>3509.4247487999996</v>
      </c>
      <c r="K131" s="141">
        <f>IFERROR(K67*'Portfólio | Portfolio'!K227,"-")</f>
        <v>3567.6502617599995</v>
      </c>
      <c r="L131" s="141">
        <f>IFERROR(L67*'Portfólio | Portfolio'!L227,"-")</f>
        <v>3706.41008448</v>
      </c>
      <c r="M131" s="141">
        <f>IFERROR(M67*'Portfólio | Portfolio'!M227,"-")</f>
        <v>3192.1203628799999</v>
      </c>
      <c r="N131" s="141">
        <f>IFERROR(N67*'Portfólio | Portfolio'!N227,"-")</f>
        <v>3902.82209625</v>
      </c>
      <c r="O131" s="141">
        <f>IFERROR(O67*'Portfólio | Portfolio'!O227,"-")</f>
        <v>3433.3908262500004</v>
      </c>
      <c r="P131" s="141">
        <f>IFERROR(P67*'Portfólio | Portfolio'!P227,"-")</f>
        <v>3544.2243375000003</v>
      </c>
      <c r="Q131" s="141">
        <f>IFERROR(Q67*'Portfólio | Portfolio'!Q227,"-")</f>
        <v>3457.9447460250003</v>
      </c>
      <c r="R131" s="141">
        <f>IFERROR(R67*'Portfólio | Portfolio'!R227,"-")</f>
        <v>4170.2473312500006</v>
      </c>
      <c r="S131" s="141">
        <f>IFERROR(S67*'Portfólio | Portfolio'!S227,"-")</f>
        <v>3911.392396408</v>
      </c>
      <c r="T131" s="141">
        <f>IFERROR(T67*'Portfólio | Portfolio'!T227,"-")</f>
        <v>4009.4356138389999</v>
      </c>
      <c r="U131" s="141">
        <f>IFERROR(U67*'Portfólio | Portfolio'!U227,"-")</f>
        <v>3919.403344977</v>
      </c>
      <c r="V131" s="141">
        <f>IFERROR(V67*'Portfólio | Portfolio'!V227,"-")</f>
        <v>4387.7023699999991</v>
      </c>
      <c r="W131" s="141">
        <f>IFERROR(W67*'Portfólio | Portfolio'!W227,"-")</f>
        <v>3946.301176465</v>
      </c>
      <c r="X131" s="141">
        <f>IFERROR(X67*'Portfólio | Portfolio'!X227,"-")</f>
        <v>4154.6976636999998</v>
      </c>
      <c r="Y131" s="141">
        <f>IFERROR(Y67*'Portfólio | Portfolio'!Y227,"-")</f>
        <v>4072.2846520500002</v>
      </c>
      <c r="Z131" s="141">
        <f>IFERROR(Z67*'Portfólio | Portfolio'!Z227,"-")</f>
        <v>5181.502419800001</v>
      </c>
      <c r="AA131" s="141">
        <f>IFERROR(AA67*'Portfólio | Portfolio'!AA227,"-")</f>
        <v>4134.0793130999991</v>
      </c>
      <c r="AB131" s="141">
        <f>IFERROR(AB67*'Portfólio | Portfolio'!AB227,"-")</f>
        <v>4349.8651283999998</v>
      </c>
      <c r="AC131" s="141">
        <f>IFERROR(AC67*'Portfólio | Portfolio'!AC227,"-")</f>
        <v>4160.5367066999997</v>
      </c>
      <c r="AD131" s="141">
        <f>IFERROR(AD67*'Portfólio | Portfolio'!AD227,"-")</f>
        <v>4975.4299960529997</v>
      </c>
      <c r="AE131" s="141">
        <f>IFERROR(AE67*'Portfólio | Portfolio'!AE227,"-")</f>
        <v>4156.1603374499991</v>
      </c>
      <c r="AF131" s="141">
        <f>IFERROR(AF67*'Portfólio | Portfolio'!AF227,"-")</f>
        <v>4384.1874284999994</v>
      </c>
      <c r="AG131" s="141">
        <f>IFERROR(AG67*'Portfólio | Portfolio'!AG227,"-")</f>
        <v>4433.6943624000005</v>
      </c>
      <c r="AH131" s="141">
        <f>IFERROR(AH67*'Portfólio | Portfolio'!AH227,"-")</f>
        <v>5199.0851295949997</v>
      </c>
      <c r="AI131" s="141">
        <f>IFERROR(AI67*'Portfólio | Portfolio'!AI227,"-")</f>
        <v>4024.3845633999999</v>
      </c>
      <c r="AJ131" s="141">
        <f>IFERROR(AJ67*'Portfólio | Portfolio'!AJ227,"-")</f>
        <v>4474.1741490000004</v>
      </c>
      <c r="AK131" s="141">
        <f>IFERROR(AK67*'Portfólio | Portfolio'!AK227,"-")</f>
        <v>4345.8798977500001</v>
      </c>
      <c r="AL131" s="141">
        <f>IFERROR(AL67*'Portfólio | Portfolio'!AL227,"-")</f>
        <v>5095.6647354939996</v>
      </c>
      <c r="AM131" s="141">
        <f>IFERROR(AM67*'Portfólio | Portfolio'!AM227,"-")</f>
        <v>4208.8564199419998</v>
      </c>
      <c r="AN131" s="141">
        <f>IFERROR(AN67*'Portfólio | Portfolio'!AN227,"-")</f>
        <v>4485.6585597879994</v>
      </c>
      <c r="AO131" s="141">
        <f>IFERROR(AO67*'Portfólio | Portfolio'!AO227,"-")</f>
        <v>4287.0089527959999</v>
      </c>
      <c r="AP131" s="141">
        <f>IFERROR(AP67*'Portfólio | Portfolio'!AP227,"-")</f>
        <v>5144.9575033000001</v>
      </c>
      <c r="AQ131" s="141">
        <f>IFERROR(AQ67*'Portfólio | Portfolio'!AQ227,"-")</f>
        <v>3704.7260257000003</v>
      </c>
      <c r="AR131" s="141">
        <f>IFERROR(AR67*'Portfólio | Portfolio'!AR227,"-")</f>
        <v>244.538706916</v>
      </c>
      <c r="AS131" s="141">
        <f>IFERROR(AS67*'Portfólio | Portfolio'!AS227,"-")</f>
        <v>2018.631652</v>
      </c>
      <c r="AT131" s="141">
        <f>IFERROR(AT67*'Portfólio | Portfolio'!AT227,"-")</f>
        <v>3868.97101875</v>
      </c>
      <c r="AU131" s="141">
        <f>IFERROR(AU67*'Portfólio | Portfolio'!AU227,"-")</f>
        <v>2108.8401655999996</v>
      </c>
      <c r="AV131" s="141">
        <f>IFERROR(AV67*'Portfólio | Portfolio'!AV227,"-")</f>
        <v>2885.3215979740003</v>
      </c>
      <c r="AW131" s="141">
        <f>IFERROR(AW67*'Portfólio | Portfolio'!AW227,"-")</f>
        <v>3994.5051761999998</v>
      </c>
      <c r="AX131" s="141">
        <f>IFERROR(AX67*'Portfólio | Portfolio'!AX227,"-")</f>
        <v>5463.6357553179996</v>
      </c>
      <c r="AY131" s="124">
        <f>IFERROR(AY67*'Portfólio | Portfolio'!AY227,"-")</f>
        <v>4224.3104155999999</v>
      </c>
      <c r="AZ131" s="42">
        <f>IFERROR(AZ67*'Portfólio | Portfolio'!AZ227,"-")</f>
        <v>5537.6617138000001</v>
      </c>
      <c r="BA131" s="42">
        <f>IFERROR(BA67*'Portfólio | Portfolio'!BA227,"-")</f>
        <v>5315.1350394000001</v>
      </c>
      <c r="BB131" s="42">
        <f>IFERROR(BB67*'Portfólio | Portfolio'!BB227,"-")</f>
        <v>6036.8974619999999</v>
      </c>
      <c r="BC131" s="42">
        <f>IFERROR(BC67*'Portfólio | Portfolio'!BC227,"-")</f>
        <v>5397.7681045599993</v>
      </c>
      <c r="BD131" s="42">
        <f>IFERROR(BD67*'Portfólio | Portfolio'!BD227,"-")</f>
        <v>6280.8124559399994</v>
      </c>
      <c r="BE131" s="42">
        <f>IFERROR(BE67*'Portfólio | Portfolio'!BE227,"-")</f>
        <v>6060.1545421199999</v>
      </c>
      <c r="BF131" s="42">
        <f>IFERROR(BF67*'Portfólio | Portfolio'!BF227,"-")</f>
        <v>7175.6910744819997</v>
      </c>
      <c r="BG131" s="42">
        <f>IFERROR(BG67*'Portfólio | Portfolio'!BG227,"-")</f>
        <v>6238.8438283739997</v>
      </c>
      <c r="BH131" s="42">
        <f>IFERROR(BH67*'Portfólio | Portfolio'!BH227,"-")</f>
        <v>6824.1871124399995</v>
      </c>
      <c r="BI131" s="42">
        <f>IFERROR(BI67*'Portfólio | Portfolio'!BI227,"-")</f>
        <v>6547.5427868200004</v>
      </c>
      <c r="BJ131" s="42">
        <f>IFERROR(BJ67*'Portfólio | Portfolio'!BJ227,"-")</f>
        <v>7762.5794479799997</v>
      </c>
      <c r="BK131" s="42">
        <f>IFERROR(BK67*'Portfólio | Portfolio'!BK227,"-")</f>
        <v>7115.4545732200004</v>
      </c>
      <c r="BL131" s="42">
        <f>IFERROR(BL67*'Portfólio | Portfolio'!BL227,"-")</f>
        <v>7960.8349606799993</v>
      </c>
      <c r="BM131" s="42">
        <f>IFERROR(BM67*'Portfólio | Portfolio'!BM227,"-")</f>
        <v>7929.6399387800011</v>
      </c>
      <c r="BN131" s="42">
        <f>IFERROR(BN67*'Portfólio | Portfolio'!BN227,"-")</f>
        <v>9106.3910446099999</v>
      </c>
      <c r="BO131" s="42">
        <f>IFERROR(BO67*'Portfólio | Portfolio'!BO227,"-")</f>
        <v>8371.4912000000004</v>
      </c>
      <c r="BP131" s="42">
        <f>IFERROR(BP67*'Portfólio | Portfolio'!BP227,"-")</f>
        <v>8270.4379286299991</v>
      </c>
    </row>
    <row r="132" spans="1:68" ht="15" customHeight="1" x14ac:dyDescent="0.2">
      <c r="A132" s="8" t="s">
        <v>18</v>
      </c>
      <c r="B132" s="8" t="s">
        <v>18</v>
      </c>
      <c r="C132" s="141" t="str">
        <f>IFERROR(C68*'Portfólio | Portfolio'!C228,"-")</f>
        <v>-</v>
      </c>
      <c r="D132" s="141" t="str">
        <f>IFERROR(D68*'Portfólio | Portfolio'!D228,"-")</f>
        <v>-</v>
      </c>
      <c r="E132" s="141" t="str">
        <f>IFERROR(E68*'Portfólio | Portfolio'!E228,"-")</f>
        <v>-</v>
      </c>
      <c r="F132" s="141" t="str">
        <f>IFERROR(F68*'Portfólio | Portfolio'!F228,"-")</f>
        <v>-</v>
      </c>
      <c r="G132" s="141" t="str">
        <f>IFERROR(G68*'Portfólio | Portfolio'!G228,"-")</f>
        <v>-</v>
      </c>
      <c r="H132" s="141" t="str">
        <f>IFERROR(H68*'Portfólio | Portfolio'!H228,"-")</f>
        <v>-</v>
      </c>
      <c r="I132" s="141" t="str">
        <f>IFERROR(I68*'Portfólio | Portfolio'!I228,"-")</f>
        <v>-</v>
      </c>
      <c r="J132" s="141" t="str">
        <f>IFERROR(J68*'Portfólio | Portfolio'!J228,"-")</f>
        <v>-</v>
      </c>
      <c r="K132" s="141" t="str">
        <f>IFERROR(K68*'Portfólio | Portfolio'!K228,"-")</f>
        <v>-</v>
      </c>
      <c r="L132" s="141">
        <f>IFERROR(L68*'Portfólio | Portfolio'!L228,"-")</f>
        <v>295.61700000000002</v>
      </c>
      <c r="M132" s="141">
        <f>IFERROR(M68*'Portfólio | Portfolio'!M228,"-")</f>
        <v>2285.4002500000001</v>
      </c>
      <c r="N132" s="141">
        <f>IFERROR(N68*'Portfólio | Portfolio'!N228,"-")</f>
        <v>2063.6374999999998</v>
      </c>
      <c r="O132" s="141">
        <f>IFERROR(O68*'Portfólio | Portfolio'!O228,"-")</f>
        <v>1951.192</v>
      </c>
      <c r="P132" s="141">
        <f>IFERROR(P68*'Portfólio | Portfolio'!P228,"-")</f>
        <v>2016.4529499999999</v>
      </c>
      <c r="Q132" s="141">
        <f>IFERROR(Q68*'Portfólio | Portfolio'!Q228,"-")</f>
        <v>2130.64255</v>
      </c>
      <c r="R132" s="141">
        <f>IFERROR(R68*'Portfólio | Portfolio'!R228,"-")</f>
        <v>2444.0275000000001</v>
      </c>
      <c r="S132" s="141">
        <f>IFERROR(S68*'Portfólio | Portfolio'!S228,"-")</f>
        <v>3022.8985600000005</v>
      </c>
      <c r="T132" s="141">
        <f>IFERROR(T68*'Portfólio | Portfolio'!T228,"-")</f>
        <v>3092.6944000000003</v>
      </c>
      <c r="U132" s="141">
        <f>IFERROR(U68*'Portfólio | Portfolio'!U228,"-")</f>
        <v>3076.7603200000003</v>
      </c>
      <c r="V132" s="141">
        <f>IFERROR(V68*'Portfólio | Portfolio'!V228,"-")</f>
        <v>3442.5267200000003</v>
      </c>
      <c r="W132" s="141">
        <f>IFERROR(W68*'Portfólio | Portfolio'!W228,"-")</f>
        <v>3307.3587199999997</v>
      </c>
      <c r="X132" s="141">
        <f>IFERROR(X68*'Portfólio | Portfolio'!X228,"-")</f>
        <v>3548.1838336000005</v>
      </c>
      <c r="Y132" s="141">
        <f>IFERROR(Y68*'Portfólio | Portfolio'!Y228,"-")</f>
        <v>3135.986847377063</v>
      </c>
      <c r="Z132" s="141">
        <f>IFERROR(Z68*'Portfólio | Portfolio'!Z228,"-")</f>
        <v>3729.4709779431869</v>
      </c>
      <c r="AA132" s="141">
        <f>IFERROR(AA68*'Portfólio | Portfolio'!AA228,"-")</f>
        <v>3244.6657444288699</v>
      </c>
      <c r="AB132" s="141">
        <f>IFERROR(AB68*'Portfólio | Portfolio'!AB228,"-")</f>
        <v>3509.6140799999998</v>
      </c>
      <c r="AC132" s="141">
        <f>IFERROR(AC68*'Portfólio | Portfolio'!AC228,"-")</f>
        <v>3349.5270400000004</v>
      </c>
      <c r="AD132" s="141">
        <f>IFERROR(AD68*'Portfólio | Portfolio'!AD228,"-")</f>
        <v>3824.2529088000001</v>
      </c>
      <c r="AE132" s="141">
        <f>IFERROR(AE68*'Portfólio | Portfolio'!AE228,"-")</f>
        <v>3111.9129599999997</v>
      </c>
      <c r="AF132" s="141">
        <f>IFERROR(AF68*'Portfólio | Portfolio'!AF228,"-")</f>
        <v>3269.1680000000001</v>
      </c>
      <c r="AG132" s="141">
        <f>IFERROR(AG68*'Portfólio | Portfolio'!AG228,"-")</f>
        <v>3354.7034240000003</v>
      </c>
      <c r="AH132" s="141">
        <f>IFERROR(AH68*'Portfólio | Portfolio'!AH228,"-")</f>
        <v>3618.9734399999998</v>
      </c>
      <c r="AI132" s="141">
        <f>IFERROR(AI68*'Portfólio | Portfolio'!AI228,"-")</f>
        <v>3238.52288</v>
      </c>
      <c r="AJ132" s="141">
        <f>IFERROR(AJ68*'Portfólio | Portfolio'!AJ228,"-")</f>
        <v>3609.2653184000001</v>
      </c>
      <c r="AK132" s="141">
        <f>IFERROR(AK68*'Portfólio | Portfolio'!AK228,"-")</f>
        <v>3602.9943936000004</v>
      </c>
      <c r="AL132" s="141">
        <f>IFERROR(AL68*'Portfólio | Portfolio'!AL228,"-")</f>
        <v>3931.1368511999999</v>
      </c>
      <c r="AM132" s="141">
        <f>IFERROR(AM68*'Portfólio | Portfolio'!AM228,"-")</f>
        <v>3670.2956800000002</v>
      </c>
      <c r="AN132" s="141">
        <f>IFERROR(AN68*'Portfólio | Portfolio'!AN228,"-")</f>
        <v>3846.7657600000002</v>
      </c>
      <c r="AO132" s="141">
        <f>IFERROR(AO68*'Portfólio | Portfolio'!AO228,"-")</f>
        <v>3702.2043712000004</v>
      </c>
      <c r="AP132" s="141">
        <f>IFERROR(AP68*'Portfólio | Portfolio'!AP228,"-")</f>
        <v>4040.1253311999999</v>
      </c>
      <c r="AQ132" s="141">
        <f>IFERROR(AQ68*'Portfólio | Portfolio'!AQ228,"-")</f>
        <v>2920.08464</v>
      </c>
      <c r="AR132" s="141">
        <f>IFERROR(AR68*'Portfólio | Portfolio'!AR228,"-")</f>
        <v>202.07461759999998</v>
      </c>
      <c r="AS132" s="141">
        <f>IFERROR(AS68*'Portfólio | Portfolio'!AS228,"-")</f>
        <v>1274.4185279999999</v>
      </c>
      <c r="AT132" s="141">
        <f>IFERROR(AT68*'Portfólio | Portfolio'!AT228,"-")</f>
        <v>2281.9133567999997</v>
      </c>
      <c r="AU132" s="141">
        <f>IFERROR(AU68*'Portfólio | Portfolio'!AU228,"-")</f>
        <v>1293.1978879999999</v>
      </c>
      <c r="AV132" s="141">
        <f>IFERROR(AV68*'Portfólio | Portfolio'!AV228,"-")</f>
        <v>1713.5295999999998</v>
      </c>
      <c r="AW132" s="141">
        <f>IFERROR(AW68*'Portfólio | Portfolio'!AW228,"-")</f>
        <v>2555.8852160000001</v>
      </c>
      <c r="AX132" s="141">
        <f>IFERROR(AX68*'Portfólio | Portfolio'!AX228,"-")</f>
        <v>3666.1146175999997</v>
      </c>
      <c r="AY132" s="124">
        <f>IFERROR(AY68*'Portfólio | Portfolio'!AY228,"-")</f>
        <v>3053.0034431999998</v>
      </c>
      <c r="AZ132" s="42">
        <f>IFERROR(AZ68*'Portfólio | Portfolio'!AZ228,"-")</f>
        <v>4253.2783423999999</v>
      </c>
      <c r="BA132" s="42">
        <f>IFERROR(BA68*'Portfólio | Portfolio'!BA228,"-")</f>
        <v>3926.9708799999999</v>
      </c>
      <c r="BB132" s="42">
        <f>IFERROR(BB68*'Portfólio | Portfolio'!BB228,"-")</f>
        <v>6935.3481599999996</v>
      </c>
      <c r="BC132" s="42">
        <f>IFERROR(BC68*'Portfólio | Portfolio'!BC228,"-")</f>
        <v>6734.5599000000002</v>
      </c>
      <c r="BD132" s="42">
        <f>IFERROR(BD68*'Portfólio | Portfolio'!BD228,"-")</f>
        <v>7934.8153899999998</v>
      </c>
      <c r="BE132" s="42">
        <f>IFERROR(BE68*'Portfólio | Portfolio'!BE228,"-")</f>
        <v>8278.8135000000002</v>
      </c>
      <c r="BF132" s="42">
        <f>IFERROR(BF68*'Portfólio | Portfolio'!BF228,"-")</f>
        <v>8424.4950900000003</v>
      </c>
      <c r="BG132" s="42">
        <f>IFERROR(BG68*'Portfólio | Portfolio'!BG228,"-")</f>
        <v>7645.6032999999998</v>
      </c>
      <c r="BH132" s="42">
        <f>IFERROR(BH68*'Portfólio | Portfolio'!BH228,"-")</f>
        <v>8208.2280100000007</v>
      </c>
      <c r="BI132" s="42">
        <f>IFERROR(BI68*'Portfólio | Portfolio'!BI228,"-")</f>
        <v>8141.5603899999996</v>
      </c>
      <c r="BJ132" s="42">
        <f>IFERROR(BJ68*'Portfólio | Portfolio'!BJ228,"-")</f>
        <v>9588.4336000000003</v>
      </c>
      <c r="BK132" s="42">
        <f>IFERROR(BK68*'Portfólio | Portfolio'!BK228,"-")</f>
        <v>8831.6359899999989</v>
      </c>
      <c r="BL132" s="42">
        <f>IFERROR(BL68*'Portfólio | Portfolio'!BL228,"-")</f>
        <v>10359.579400000001</v>
      </c>
      <c r="BM132" s="42">
        <f>IFERROR(BM68*'Portfólio | Portfolio'!BM228,"-")</f>
        <v>9733.4570000000003</v>
      </c>
      <c r="BN132" s="42">
        <f>IFERROR(BN68*'Portfólio | Portfolio'!BN228,"-")</f>
        <v>10332.14846</v>
      </c>
      <c r="BO132" s="42">
        <f>IFERROR(BO68*'Portfólio | Portfolio'!BO228,"-")</f>
        <v>10016</v>
      </c>
      <c r="BP132" s="42">
        <f>IFERROR(BP68*'Portfólio | Portfolio'!BP228,"-")</f>
        <v>10869.732889999999</v>
      </c>
    </row>
    <row r="133" spans="1:68" ht="15" customHeight="1" x14ac:dyDescent="0.2">
      <c r="A133" s="8" t="s">
        <v>608</v>
      </c>
      <c r="B133" s="8" t="s">
        <v>608</v>
      </c>
      <c r="C133" s="141" t="str">
        <f>IFERROR(C69*'Portfólio | Portfolio'!C229,"-")</f>
        <v>-</v>
      </c>
      <c r="D133" s="141" t="str">
        <f>IFERROR(D69*'Portfólio | Portfolio'!D229,"-")</f>
        <v>-</v>
      </c>
      <c r="E133" s="141" t="str">
        <f>IFERROR(E69*'Portfólio | Portfolio'!E229,"-")</f>
        <v>-</v>
      </c>
      <c r="F133" s="141" t="str">
        <f>IFERROR(F69*'Portfólio | Portfolio'!F229,"-")</f>
        <v>-</v>
      </c>
      <c r="G133" s="141" t="str">
        <f>IFERROR(G69*'Portfólio | Portfolio'!G229,"-")</f>
        <v>-</v>
      </c>
      <c r="H133" s="141" t="str">
        <f>IFERROR(H69*'Portfólio | Portfolio'!H229,"-")</f>
        <v>-</v>
      </c>
      <c r="I133" s="141" t="str">
        <f>IFERROR(I69*'Portfólio | Portfolio'!I229,"-")</f>
        <v>-</v>
      </c>
      <c r="J133" s="141" t="str">
        <f>IFERROR(J69*'Portfólio | Portfolio'!J229,"-")</f>
        <v>-</v>
      </c>
      <c r="K133" s="141" t="str">
        <f>IFERROR(K69*'Portfólio | Portfolio'!K229,"-")</f>
        <v>-</v>
      </c>
      <c r="L133" s="141" t="str">
        <f>IFERROR(L69*'Portfólio | Portfolio'!L229,"-")</f>
        <v>-</v>
      </c>
      <c r="M133" s="141" t="str">
        <f>IFERROR(M69*'Portfólio | Portfolio'!M229,"-")</f>
        <v>-</v>
      </c>
      <c r="N133" s="141" t="str">
        <f>IFERROR(N69*'Portfólio | Portfolio'!N229,"-")</f>
        <v>-</v>
      </c>
      <c r="O133" s="141" t="str">
        <f>IFERROR(O69*'Portfólio | Portfolio'!O229,"-")</f>
        <v>-</v>
      </c>
      <c r="P133" s="141" t="str">
        <f>IFERROR(P69*'Portfólio | Portfolio'!P229,"-")</f>
        <v>-</v>
      </c>
      <c r="Q133" s="141" t="str">
        <f>IFERROR(Q69*'Portfólio | Portfolio'!Q229,"-")</f>
        <v>-</v>
      </c>
      <c r="R133" s="141" t="str">
        <f>IFERROR(R69*'Portfólio | Portfolio'!R229,"-")</f>
        <v>-</v>
      </c>
      <c r="S133" s="141" t="str">
        <f>IFERROR(S69*'Portfólio | Portfolio'!S229,"-")</f>
        <v>-</v>
      </c>
      <c r="T133" s="141" t="str">
        <f>IFERROR(T69*'Portfólio | Portfolio'!T229,"-")</f>
        <v>-</v>
      </c>
      <c r="U133" s="141" t="str">
        <f>IFERROR(U69*'Portfólio | Portfolio'!U229,"-")</f>
        <v>-</v>
      </c>
      <c r="V133" s="141" t="str">
        <f>IFERROR(V69*'Portfólio | Portfolio'!V229,"-")</f>
        <v>-</v>
      </c>
      <c r="W133" s="141" t="str">
        <f>IFERROR(W69*'Portfólio | Portfolio'!W229,"-")</f>
        <v>-</v>
      </c>
      <c r="X133" s="141" t="str">
        <f>IFERROR(X69*'Portfólio | Portfolio'!X229,"-")</f>
        <v>-</v>
      </c>
      <c r="Y133" s="141">
        <f>IFERROR(Y69*'Portfólio | Portfolio'!Y229,"-")</f>
        <v>102.88071393999999</v>
      </c>
      <c r="Z133" s="141">
        <f>IFERROR(Z69*'Portfólio | Portfolio'!Z229,"-")</f>
        <v>512.66421136000008</v>
      </c>
      <c r="AA133" s="141">
        <f>IFERROR(AA69*'Portfólio | Portfolio'!AA229,"-")</f>
        <v>397.03039375999998</v>
      </c>
      <c r="AB133" s="141">
        <f>IFERROR(AB69*'Portfólio | Portfolio'!AB229,"-")</f>
        <v>403.50785664</v>
      </c>
      <c r="AC133" s="141">
        <f>IFERROR(AC69*'Portfólio | Portfolio'!AC229,"-")</f>
        <v>400.56574208000001</v>
      </c>
      <c r="AD133" s="141">
        <f>IFERROR(AD69*'Portfólio | Portfolio'!AD229,"-")</f>
        <v>473.92298156527823</v>
      </c>
      <c r="AE133" s="141">
        <f>IFERROR(AE69*'Portfólio | Portfolio'!AE229,"-")</f>
        <v>462.90737696000008</v>
      </c>
      <c r="AF133" s="141">
        <f>IFERROR(AF69*'Portfólio | Portfolio'!AF229,"-")</f>
        <v>422.33044448000004</v>
      </c>
      <c r="AG133" s="141">
        <f>IFERROR(AG69*'Portfólio | Portfolio'!AG229,"-")</f>
        <v>438.25694864000002</v>
      </c>
      <c r="AH133" s="141">
        <f>IFERROR(AH69*'Portfólio | Portfolio'!AH229,"-")</f>
        <v>423.54634224</v>
      </c>
      <c r="AI133" s="141">
        <f>IFERROR(AI69*'Portfólio | Portfolio'!AI229,"-")</f>
        <v>494.65741129799994</v>
      </c>
      <c r="AJ133" s="141">
        <f>IFERROR(AJ69*'Portfólio | Portfolio'!AJ229,"-")</f>
        <v>444.74239108</v>
      </c>
      <c r="AK133" s="141">
        <f>IFERROR(AK69*'Portfólio | Portfolio'!AK229,"-")</f>
        <v>459.65235842600003</v>
      </c>
      <c r="AL133" s="141">
        <f>IFERROR(AL69*'Portfólio | Portfolio'!AL229,"-")</f>
        <v>545.41520810199995</v>
      </c>
      <c r="AM133" s="141">
        <f>IFERROR(AM69*'Portfólio | Portfolio'!AM229,"-")</f>
        <v>524.70249831400008</v>
      </c>
      <c r="AN133" s="141">
        <f>IFERROR(AN69*'Portfólio | Portfolio'!AN229,"-")</f>
        <v>367.44192495600004</v>
      </c>
      <c r="AO133" s="141">
        <f>IFERROR(AO69*'Portfólio | Portfolio'!AO229,"-")</f>
        <v>443.093109282</v>
      </c>
      <c r="AP133" s="141">
        <f>IFERROR(AP69*'Portfólio | Portfolio'!AP229,"-")</f>
        <v>569.28136714000004</v>
      </c>
      <c r="AQ133" s="141">
        <f>IFERROR(AQ69*'Portfólio | Portfolio'!AQ229,"-")</f>
        <v>461.09416948800003</v>
      </c>
      <c r="AR133" s="141">
        <f>IFERROR(AR69*'Portfólio | Portfolio'!AR229,"-")</f>
        <v>86.355988366000005</v>
      </c>
      <c r="AS133" s="141">
        <f>IFERROR(AS69*'Portfólio | Portfolio'!AS229,"-")</f>
        <v>4.0267641380000008</v>
      </c>
      <c r="AT133" s="141">
        <f>IFERROR(AT69*'Portfólio | Portfolio'!AT229,"-")</f>
        <v>250.34652354799999</v>
      </c>
      <c r="AU133" s="141">
        <f>IFERROR(AU69*'Portfólio | Portfolio'!AU229,"-")</f>
        <v>278.20368195600003</v>
      </c>
      <c r="AV133" s="141">
        <f>IFERROR(AV69*'Portfólio | Portfolio'!AV229,"-")</f>
        <v>107.45430033</v>
      </c>
      <c r="AW133" s="141">
        <f>IFERROR(AW69*'Portfólio | Portfolio'!AW229,"-")</f>
        <v>311.857416984</v>
      </c>
      <c r="AX133" s="141">
        <f>IFERROR(AX69*'Portfólio | Portfolio'!AX229,"-")</f>
        <v>395.62459676000003</v>
      </c>
      <c r="AY133" s="124">
        <f>IFERROR(AY69*'Portfólio | Portfolio'!AY229,"-")</f>
        <v>431.00557667200002</v>
      </c>
      <c r="AZ133" s="42">
        <f>IFERROR(AZ69*'Portfólio | Portfolio'!AZ229,"-")</f>
        <v>463.90849622000002</v>
      </c>
      <c r="BA133" s="42">
        <f>IFERROR(BA69*'Portfólio | Portfolio'!BA229,"-")</f>
        <v>469.56403211399999</v>
      </c>
      <c r="BB133" s="42">
        <f>IFERROR(BB69*'Portfólio | Portfolio'!BB229,"-")</f>
        <v>471.13554239000001</v>
      </c>
      <c r="BC133" s="42">
        <f>IFERROR(BC69*'Portfólio | Portfolio'!BC229,"-")</f>
        <v>541.50855805399999</v>
      </c>
      <c r="BD133" s="42">
        <f>IFERROR(BD69*'Portfólio | Portfolio'!BD229,"-")</f>
        <v>596.63432563799995</v>
      </c>
      <c r="BE133" s="42">
        <f>IFERROR(BE69*'Portfólio | Portfolio'!BE229,"-")</f>
        <v>586.47398802999999</v>
      </c>
      <c r="BF133" s="42">
        <f>IFERROR(BF69*'Portfólio | Portfolio'!BF229,"-")</f>
        <v>829.77056747999995</v>
      </c>
      <c r="BG133" s="42">
        <f>IFERROR(BG69*'Portfólio | Portfolio'!BG229,"-")</f>
        <v>693.06493479999995</v>
      </c>
      <c r="BH133" s="42">
        <f>IFERROR(BH69*'Portfólio | Portfolio'!BH229,"-")</f>
        <v>676.77085408400001</v>
      </c>
      <c r="BI133" s="42">
        <f>IFERROR(BI69*'Portfólio | Portfolio'!BI229,"-")</f>
        <v>752.13708926800007</v>
      </c>
      <c r="BJ133" s="42">
        <f>IFERROR(BJ69*'Portfólio | Portfolio'!BJ229,"-")</f>
        <v>768.22681043199998</v>
      </c>
      <c r="BK133" s="42">
        <f>IFERROR(BK69*'Portfólio | Portfolio'!BK229,"-")</f>
        <v>909.28659705000007</v>
      </c>
      <c r="BL133" s="42">
        <f>IFERROR(BL69*'Portfólio | Portfolio'!BL229,"-")</f>
        <v>1896.5862207299997</v>
      </c>
      <c r="BM133" s="42">
        <f>IFERROR(BM69*'Portfólio | Portfolio'!BM229,"-")</f>
        <v>1916.384538045</v>
      </c>
      <c r="BN133" s="42">
        <f>IFERROR(BN69*'Portfólio | Portfolio'!BN229,"-")</f>
        <v>1952.19780429</v>
      </c>
      <c r="BO133" s="42">
        <f>IFERROR(BO69*'Portfólio | Portfolio'!BO229,"-")</f>
        <v>2274.3119999999999</v>
      </c>
      <c r="BP133" s="42">
        <f>IFERROR(BP69*'Portfólio | Portfolio'!BP229,"-")</f>
        <v>2269.9885172549998</v>
      </c>
    </row>
    <row r="134" spans="1:68" s="23" customFormat="1" ht="15" customHeight="1" x14ac:dyDescent="0.2">
      <c r="A134" s="8" t="s">
        <v>728</v>
      </c>
      <c r="B134" s="8" t="s">
        <v>728</v>
      </c>
      <c r="C134" s="143">
        <v>0</v>
      </c>
      <c r="D134" s="143">
        <v>0</v>
      </c>
      <c r="E134" s="143">
        <v>0</v>
      </c>
      <c r="F134" s="143">
        <v>0</v>
      </c>
      <c r="G134" s="143">
        <v>0</v>
      </c>
      <c r="H134" s="143">
        <v>0</v>
      </c>
      <c r="I134" s="143">
        <v>0</v>
      </c>
      <c r="J134" s="143">
        <v>0</v>
      </c>
      <c r="K134" s="143">
        <v>0</v>
      </c>
      <c r="L134" s="143">
        <v>0</v>
      </c>
      <c r="M134" s="143">
        <v>0</v>
      </c>
      <c r="N134" s="143">
        <v>0</v>
      </c>
      <c r="O134" s="143">
        <v>0</v>
      </c>
      <c r="P134" s="143">
        <v>0</v>
      </c>
      <c r="Q134" s="143">
        <v>0</v>
      </c>
      <c r="R134" s="143">
        <v>0</v>
      </c>
      <c r="S134" s="143">
        <v>0</v>
      </c>
      <c r="T134" s="143">
        <v>0</v>
      </c>
      <c r="U134" s="143">
        <v>0</v>
      </c>
      <c r="V134" s="143">
        <v>0</v>
      </c>
      <c r="W134" s="143">
        <v>0</v>
      </c>
      <c r="X134" s="143">
        <v>0</v>
      </c>
      <c r="Y134" s="143">
        <v>0</v>
      </c>
      <c r="Z134" s="143">
        <v>0</v>
      </c>
      <c r="AA134" s="143">
        <v>0</v>
      </c>
      <c r="AB134" s="143">
        <v>0</v>
      </c>
      <c r="AC134" s="143">
        <v>0</v>
      </c>
      <c r="AD134" s="143">
        <v>0</v>
      </c>
      <c r="AE134" s="143">
        <v>0</v>
      </c>
      <c r="AF134" s="143">
        <v>0</v>
      </c>
      <c r="AG134" s="143">
        <v>0</v>
      </c>
      <c r="AH134" s="143">
        <v>0</v>
      </c>
      <c r="AI134" s="143">
        <v>0</v>
      </c>
      <c r="AJ134" s="143">
        <v>0</v>
      </c>
      <c r="AK134" s="143">
        <v>0</v>
      </c>
      <c r="AL134" s="143">
        <v>0</v>
      </c>
      <c r="AM134" s="143">
        <v>0</v>
      </c>
      <c r="AN134" s="143">
        <v>0</v>
      </c>
      <c r="AO134" s="143">
        <v>0</v>
      </c>
      <c r="AP134" s="143">
        <v>0</v>
      </c>
      <c r="AQ134" s="143">
        <v>0</v>
      </c>
      <c r="AR134" s="143">
        <v>0</v>
      </c>
      <c r="AS134" s="143">
        <v>0</v>
      </c>
      <c r="AT134" s="143">
        <v>0</v>
      </c>
      <c r="AU134" s="143">
        <v>0</v>
      </c>
      <c r="AV134" s="143">
        <v>0</v>
      </c>
      <c r="AW134" s="143">
        <v>0</v>
      </c>
      <c r="AX134" s="143">
        <v>0</v>
      </c>
      <c r="AY134" s="143">
        <v>0</v>
      </c>
      <c r="AZ134" s="143">
        <v>0</v>
      </c>
      <c r="BA134" s="143">
        <v>0</v>
      </c>
      <c r="BB134" s="143">
        <v>0</v>
      </c>
      <c r="BC134" s="143">
        <v>0</v>
      </c>
      <c r="BD134" s="143">
        <v>0</v>
      </c>
      <c r="BE134" s="143">
        <v>0</v>
      </c>
      <c r="BF134" s="143">
        <v>0</v>
      </c>
      <c r="BG134" s="143">
        <v>0</v>
      </c>
      <c r="BH134" s="143">
        <v>0</v>
      </c>
      <c r="BI134" s="143">
        <v>0</v>
      </c>
      <c r="BJ134" s="143">
        <v>0</v>
      </c>
      <c r="BK134" s="143">
        <v>0</v>
      </c>
      <c r="BL134" s="42">
        <f>IFERROR(BL70*'Portfólio | Portfolio'!BL230,"-")</f>
        <v>673.24397145277487</v>
      </c>
      <c r="BM134" s="42">
        <f>IFERROR(BM70*'Portfólio | Portfolio'!BM230,"-")</f>
        <v>682.70002692499997</v>
      </c>
      <c r="BN134" s="42">
        <f>IFERROR(BN70*'Portfólio | Portfolio'!BN230,"-")</f>
        <v>610.00764550500003</v>
      </c>
      <c r="BO134" s="42">
        <f>IFERROR(BO70*'Portfólio | Portfolio'!BO230,"-")</f>
        <v>693.98450000000003</v>
      </c>
      <c r="BP134" s="42">
        <f>IFERROR(BP70*'Portfólio | Portfolio'!BP230,"-")</f>
        <v>867.46419902499997</v>
      </c>
    </row>
    <row r="135" spans="1:68" ht="15" customHeight="1" x14ac:dyDescent="0.2">
      <c r="A135" s="8" t="s">
        <v>19</v>
      </c>
      <c r="B135" s="8" t="s">
        <v>19</v>
      </c>
      <c r="C135" s="141">
        <f>IFERROR(C71*'Portfólio | Portfolio'!C231,"-")</f>
        <v>3302.0644499999999</v>
      </c>
      <c r="D135" s="141">
        <f>IFERROR(D71*'Portfólio | Portfolio'!D231,"-")</f>
        <v>3275.3032000000003</v>
      </c>
      <c r="E135" s="141">
        <f>IFERROR(E71*'Portfólio | Portfolio'!E231,"-")</f>
        <v>3476.4303300000001</v>
      </c>
      <c r="F135" s="141">
        <f>IFERROR(F71*'Portfólio | Portfolio'!F231,"-")</f>
        <v>3876.5902000000001</v>
      </c>
      <c r="G135" s="141">
        <f>IFERROR(G71*'Portfólio | Portfolio'!G231,"-")</f>
        <v>3519.35725</v>
      </c>
      <c r="H135" s="141">
        <f>IFERROR(H71*'Portfólio | Portfolio'!H231,"-")</f>
        <v>3645.5229000000004</v>
      </c>
      <c r="I135" s="141">
        <f>IFERROR(I71*'Portfólio | Portfolio'!I231,"-")</f>
        <v>3732.4180000000006</v>
      </c>
      <c r="J135" s="141">
        <f>IFERROR(J71*'Portfólio | Portfolio'!J231,"-")</f>
        <v>3839.87401</v>
      </c>
      <c r="K135" s="141">
        <f>IFERROR(K71*'Portfólio | Portfolio'!K231,"-")</f>
        <v>4124.1957000000002</v>
      </c>
      <c r="L135" s="141">
        <f>IFERROR(L71*'Portfólio | Portfolio'!L231,"-")</f>
        <v>4196.3770199999999</v>
      </c>
      <c r="M135" s="141">
        <f>IFERROR(M71*'Portfólio | Portfolio'!M231,"-")</f>
        <v>4149.3891999999996</v>
      </c>
      <c r="N135" s="141">
        <f>IFERROR(N71*'Portfólio | Portfolio'!N231,"-")</f>
        <v>4687.1858499999998</v>
      </c>
      <c r="O135" s="141">
        <f>IFERROR(O71*'Portfólio | Portfolio'!O231,"-")</f>
        <v>4595.0331999999999</v>
      </c>
      <c r="P135" s="141">
        <f>IFERROR(P71*'Portfólio | Portfolio'!P231,"-")</f>
        <v>4446.7500099999997</v>
      </c>
      <c r="Q135" s="141">
        <f>IFERROR(Q71*'Portfólio | Portfolio'!Q231,"-")</f>
        <v>4664.5145000000002</v>
      </c>
      <c r="R135" s="141">
        <f>IFERROR(R71*'Portfólio | Portfolio'!R231,"-")</f>
        <v>4812.2924999999996</v>
      </c>
      <c r="S135" s="141">
        <f>IFERROR(S71*'Portfólio | Portfolio'!S231,"-")</f>
        <v>5628.8454000000002</v>
      </c>
      <c r="T135" s="141">
        <f>IFERROR(T71*'Portfólio | Portfolio'!T231,"-")</f>
        <v>5483.5526099999997</v>
      </c>
      <c r="U135" s="141">
        <f>IFERROR(U71*'Portfólio | Portfolio'!U231,"-")</f>
        <v>5191.1957999999995</v>
      </c>
      <c r="V135" s="141">
        <f>IFERROR(V71*'Portfólio | Portfolio'!V231,"-")</f>
        <v>5466.4973</v>
      </c>
      <c r="W135" s="141">
        <f>IFERROR(W71*'Portfólio | Portfolio'!W231,"-")</f>
        <v>5836.5208200000006</v>
      </c>
      <c r="X135" s="141">
        <f>IFERROR(X71*'Portfólio | Portfolio'!X231,"-")</f>
        <v>5817.1685199999993</v>
      </c>
      <c r="Y135" s="141">
        <f>IFERROR(Y71*'Portfólio | Portfolio'!Y231,"-")</f>
        <v>5715.0528199999999</v>
      </c>
      <c r="Z135" s="141">
        <f>IFERROR(Z71*'Portfólio | Portfolio'!Z231,"-")</f>
        <v>6809.1530000000002</v>
      </c>
      <c r="AA135" s="141">
        <f>IFERROR(AA71*'Portfólio | Portfolio'!AA231,"-")</f>
        <v>6509.5643300000002</v>
      </c>
      <c r="AB135" s="141">
        <f>IFERROR(AB71*'Portfólio | Portfolio'!AB231,"-")</f>
        <v>6084.5892199999998</v>
      </c>
      <c r="AC135" s="141">
        <f>IFERROR(AC71*'Portfólio | Portfolio'!AC231,"-")</f>
        <v>6023.6175800000001</v>
      </c>
      <c r="AD135" s="141">
        <f>IFERROR(AD71*'Portfólio | Portfolio'!AD231,"-")</f>
        <v>6325.4721</v>
      </c>
      <c r="AE135" s="141">
        <f>IFERROR(AE71*'Portfólio | Portfolio'!AE231,"-")</f>
        <v>6113.2534999999998</v>
      </c>
      <c r="AF135" s="141">
        <f>IFERROR(AF71*'Portfólio | Portfolio'!AF231,"-")</f>
        <v>5735.5429999999997</v>
      </c>
      <c r="AG135" s="141">
        <f>IFERROR(AG71*'Portfólio | Portfolio'!AG231,"-")</f>
        <v>5705.0807299999997</v>
      </c>
      <c r="AH135" s="141">
        <f>IFERROR(AH71*'Portfólio | Portfolio'!AH231,"-")</f>
        <v>6013.6770100000003</v>
      </c>
      <c r="AI135" s="141">
        <f>IFERROR(AI71*'Portfólio | Portfolio'!AI231,"-")</f>
        <v>5506.9802799999998</v>
      </c>
      <c r="AJ135" s="141">
        <f>IFERROR(AJ71*'Portfólio | Portfolio'!AJ231,"-")</f>
        <v>4971.59159</v>
      </c>
      <c r="AK135" s="141">
        <f>IFERROR(AK71*'Portfólio | Portfolio'!AK231,"-")</f>
        <v>5238.491</v>
      </c>
      <c r="AL135" s="141">
        <f>IFERROR(AL71*'Portfólio | Portfolio'!AL231,"-")</f>
        <v>5766.91</v>
      </c>
      <c r="AM135" s="141">
        <f>IFERROR(AM71*'Portfólio | Portfolio'!AM231,"-")</f>
        <v>5066.7370000000001</v>
      </c>
      <c r="AN135" s="141">
        <f>IFERROR(AN71*'Portfólio | Portfolio'!AN231,"-")</f>
        <v>5166.5195000000003</v>
      </c>
      <c r="AO135" s="141">
        <f>IFERROR(AO71*'Portfólio | Portfolio'!AO231,"-")</f>
        <v>4911.027</v>
      </c>
      <c r="AP135" s="141">
        <f>IFERROR(AP71*'Portfólio | Portfolio'!AP231,"-")</f>
        <v>5331.7704999999996</v>
      </c>
      <c r="AQ135" s="141">
        <f>IFERROR(AQ71*'Portfólio | Portfolio'!AQ231,"-")</f>
        <v>4153.5290000000005</v>
      </c>
      <c r="AR135" s="141">
        <f>IFERROR(AR71*'Portfólio | Portfolio'!AR231,"-")</f>
        <v>210.64</v>
      </c>
      <c r="AS135" s="141">
        <f>IFERROR(AS71*'Portfólio | Portfolio'!AS231,"-")</f>
        <v>759.81500000000005</v>
      </c>
      <c r="AT135" s="141">
        <f>IFERROR(AT71*'Portfólio | Portfolio'!AT231,"-")</f>
        <v>1994.0035</v>
      </c>
      <c r="AU135" s="141">
        <f>IFERROR(AU71*'Portfólio | Portfolio'!AU231,"-")</f>
        <v>1974.2599499999999</v>
      </c>
      <c r="AV135" s="141">
        <f>IFERROR(AV71*'Portfólio | Portfolio'!AV231,"-")</f>
        <v>1884.4494999999999</v>
      </c>
      <c r="AW135" s="141">
        <f>IFERROR(AW71*'Portfólio | Portfolio'!AW231,"-")</f>
        <v>2781.866</v>
      </c>
      <c r="AX135" s="141">
        <f>IFERROR(AX71*'Portfólio | Portfolio'!AX231,"-")</f>
        <v>3722.1239999999998</v>
      </c>
      <c r="AY135" s="124">
        <f>IFERROR(AY71*'Portfólio | Portfolio'!AY231,"-")</f>
        <v>3322.5014999999999</v>
      </c>
      <c r="AZ135" s="42">
        <f>IFERROR(AZ71*'Portfólio | Portfolio'!AZ231,"-")</f>
        <v>3807.3279600000001</v>
      </c>
      <c r="BA135" s="42">
        <f>IFERROR(BA71*'Portfólio | Portfolio'!BA231,"-")</f>
        <v>3764.09647</v>
      </c>
      <c r="BB135" s="42">
        <f>IFERROR(BB71*'Portfólio | Portfolio'!BB231,"-")</f>
        <v>3961.0354699999998</v>
      </c>
      <c r="BC135" s="42">
        <f>IFERROR(BC71*'Portfólio | Portfolio'!BC231,"-")</f>
        <v>3329.8114999999998</v>
      </c>
      <c r="BD135" s="42">
        <f>IFERROR(BD71*'Portfólio | Portfolio'!BD231,"-")</f>
        <v>3906.364</v>
      </c>
      <c r="BE135" s="42">
        <f>IFERROR(BE71*'Portfólio | Portfolio'!BE231,"-")</f>
        <v>4194.0008900000003</v>
      </c>
      <c r="BF135" s="42">
        <f>IFERROR(BF71*'Portfólio | Portfolio'!BF231,"-")</f>
        <v>4400.0666700000002</v>
      </c>
      <c r="BG135" s="42">
        <f>IFERROR(BG71*'Portfólio | Portfolio'!BG231,"-")</f>
        <v>4156.5006000000003</v>
      </c>
      <c r="BH135" s="42">
        <f>IFERROR(BH71*'Portfólio | Portfolio'!BH231,"-")</f>
        <v>4171.2852899999998</v>
      </c>
      <c r="BI135" s="42">
        <f>IFERROR(BI71*'Portfólio | Portfolio'!BI231,"-")</f>
        <v>4177.3879999999999</v>
      </c>
      <c r="BJ135" s="42">
        <f>IFERROR(BJ71*'Portfólio | Portfolio'!BJ231,"-")</f>
        <v>4694.0159999999996</v>
      </c>
      <c r="BK135" s="42">
        <f>IFERROR(BK71*'Portfólio | Portfolio'!BK231,"-")</f>
        <v>4592.9422000000004</v>
      </c>
      <c r="BL135" s="42">
        <f>IFERROR(BL71*'Portfólio | Portfolio'!BL231,"-")</f>
        <v>5128.2057000000004</v>
      </c>
      <c r="BM135" s="42">
        <f>IFERROR(BM71*'Portfólio | Portfolio'!BM231,"-")</f>
        <v>2275.6507070999996</v>
      </c>
      <c r="BN135" s="42">
        <f>IFERROR(BN71*'Portfólio | Portfolio'!BN231,"-")</f>
        <v>2761.2324630000003</v>
      </c>
      <c r="BO135" s="42">
        <f>IFERROR(BO71*'Portfólio | Portfolio'!BO231,"-")</f>
        <v>2718.81</v>
      </c>
      <c r="BP135" s="42">
        <f>IFERROR(BP71*'Portfólio | Portfolio'!BP231,"-")</f>
        <v>3162.7782090000001</v>
      </c>
    </row>
    <row r="136" spans="1:68" ht="15" customHeight="1" x14ac:dyDescent="0.2">
      <c r="A136" s="8" t="s">
        <v>610</v>
      </c>
      <c r="B136" s="8" t="s">
        <v>610</v>
      </c>
      <c r="C136" s="141" t="str">
        <f>IFERROR('Portfólio | Portfolio'!C72*'Portfólio | Portfolio'!C232,"-")</f>
        <v>-</v>
      </c>
      <c r="D136" s="141" t="str">
        <f>IFERROR('Portfólio | Portfolio'!D72*'Portfólio | Portfolio'!D232,"-")</f>
        <v>-</v>
      </c>
      <c r="E136" s="141" t="str">
        <f>IFERROR('Portfólio | Portfolio'!E72*'Portfólio | Portfolio'!E232,"-")</f>
        <v>-</v>
      </c>
      <c r="F136" s="141" t="str">
        <f>IFERROR('Portfólio | Portfolio'!F72*'Portfólio | Portfolio'!F232,"-")</f>
        <v>-</v>
      </c>
      <c r="G136" s="141" t="str">
        <f>IFERROR('Portfólio | Portfolio'!G72*'Portfólio | Portfolio'!G232,"-")</f>
        <v>-</v>
      </c>
      <c r="H136" s="141">
        <f>IFERROR('Portfólio | Portfolio'!H72*'Portfólio | Portfolio'!H232,"-")</f>
        <v>1123.6517994000001</v>
      </c>
      <c r="I136" s="141">
        <f>IFERROR('Portfólio | Portfolio'!I72*'Portfólio | Portfolio'!I232,"-")</f>
        <v>1208.7644478000002</v>
      </c>
      <c r="J136" s="141">
        <f>IFERROR('Portfólio | Portfolio'!J72*'Portfólio | Portfolio'!J232,"-")</f>
        <v>1370.6292600000002</v>
      </c>
      <c r="K136" s="141">
        <f>IFERROR('Portfólio | Portfolio'!K72*'Portfólio | Portfolio'!K232,"-")</f>
        <v>1181.87472</v>
      </c>
      <c r="L136" s="141">
        <f>IFERROR('Portfólio | Portfolio'!L72*'Portfólio | Portfolio'!L232,"-")</f>
        <v>1336.2195443999999</v>
      </c>
      <c r="M136" s="141">
        <f>IFERROR('Portfólio | Portfolio'!M72*'Portfólio | Portfolio'!M232,"-")</f>
        <v>1375.65246</v>
      </c>
      <c r="N136" s="141">
        <f>IFERROR('Portfólio | Portfolio'!N72*'Portfólio | Portfolio'!N232,"-")</f>
        <v>1677.7082399999999</v>
      </c>
      <c r="O136" s="141">
        <f>IFERROR('Portfólio | Portfolio'!O72*'Portfólio | Portfolio'!O232,"-")</f>
        <v>1486.5154199999999</v>
      </c>
      <c r="P136" s="141">
        <f>IFERROR('Portfólio | Portfolio'!P72*'Portfólio | Portfolio'!P232,"-")</f>
        <v>1629.9950160000001</v>
      </c>
      <c r="Q136" s="141">
        <f>IFERROR('Portfólio | Portfolio'!Q72*'Portfólio | Portfolio'!Q232,"-")</f>
        <v>1632.40545</v>
      </c>
      <c r="R136" s="141">
        <f>IFERROR('Portfólio | Portfolio'!R72*'Portfólio | Portfolio'!R232,"-")</f>
        <v>1902.5962800000002</v>
      </c>
      <c r="S136" s="141">
        <f>IFERROR('Portfólio | Portfolio'!S72*'Portfólio | Portfolio'!S232,"-")</f>
        <v>1821.37644</v>
      </c>
      <c r="T136" s="141">
        <f>IFERROR('Portfólio | Portfolio'!T72*'Portfólio | Portfolio'!T232,"-")</f>
        <v>2000.3669399999999</v>
      </c>
      <c r="U136" s="141">
        <f>IFERROR('Portfólio | Portfolio'!U72*'Portfólio | Portfolio'!U232,"-")</f>
        <v>1853.0753201999999</v>
      </c>
      <c r="V136" s="141">
        <f>IFERROR('Portfólio | Portfolio'!V72*'Portfólio | Portfolio'!V232,"-")</f>
        <v>2343.48504</v>
      </c>
      <c r="W136" s="141">
        <f>IFERROR('Portfólio | Portfolio'!W72*'Portfólio | Portfolio'!W232,"-")</f>
        <v>2449.31232</v>
      </c>
      <c r="X136" s="141">
        <f>IFERROR('Portfólio | Portfolio'!X72*'Portfólio | Portfolio'!X232,"-")</f>
        <v>2501.13474</v>
      </c>
      <c r="Y136" s="141">
        <f>IFERROR('Portfólio | Portfolio'!Y72*'Portfólio | Portfolio'!Y232,"-")</f>
        <v>2450.9953118293306</v>
      </c>
      <c r="Z136" s="141">
        <f>IFERROR('Portfólio | Portfolio'!Z72*'Portfólio | Portfolio'!Z232,"-")</f>
        <v>2894.6301525613185</v>
      </c>
      <c r="AA136" s="141">
        <f>IFERROR('Portfólio | Portfolio'!AA72*'Portfólio | Portfolio'!AA232,"-")</f>
        <v>2712.85695193536</v>
      </c>
      <c r="AB136" s="141">
        <f>IFERROR('Portfólio | Portfolio'!AB72*'Portfólio | Portfolio'!AB232,"-")</f>
        <v>2769.6848088000002</v>
      </c>
      <c r="AC136" s="141">
        <f>IFERROR('Portfólio | Portfolio'!AC72*'Portfólio | Portfolio'!AC232,"-")</f>
        <v>2767.1779200000001</v>
      </c>
      <c r="AD136" s="141">
        <f>IFERROR('Portfólio | Portfolio'!AD72*'Portfólio | Portfolio'!AD232,"-")</f>
        <v>3131.5315122000002</v>
      </c>
      <c r="AE136" s="141">
        <f>IFERROR('Portfólio | Portfolio'!AE72*'Portfólio | Portfolio'!AE232,"-")</f>
        <v>2963.3861868000004</v>
      </c>
      <c r="AF136" s="141">
        <f>IFERROR('Portfólio | Portfolio'!AF72*'Portfólio | Portfolio'!AF232,"-")</f>
        <v>3002.9251199999999</v>
      </c>
      <c r="AG136" s="141">
        <f>IFERROR('Portfólio | Portfolio'!AG72*'Portfólio | Portfolio'!AG232,"-")</f>
        <v>2791.4874312000002</v>
      </c>
      <c r="AH136" s="141">
        <f>IFERROR('Portfólio | Portfolio'!AH72*'Portfólio | Portfolio'!AH232,"-")</f>
        <v>3068.2493399999998</v>
      </c>
      <c r="AI136" s="141">
        <f>IFERROR('Portfólio | Portfolio'!AI72*'Portfólio | Portfolio'!AI232,"-")</f>
        <v>2771.4390600000002</v>
      </c>
      <c r="AJ136" s="141">
        <f>IFERROR('Portfólio | Portfolio'!AJ72*'Portfólio | Portfolio'!AJ232,"-")</f>
        <v>3000.0199554000001</v>
      </c>
      <c r="AK136" s="141">
        <f>IFERROR('Portfólio | Portfolio'!AK72*'Portfólio | Portfolio'!AK232,"-")</f>
        <v>2967.5262941999999</v>
      </c>
      <c r="AL136" s="141">
        <f>IFERROR('Portfólio | Portfolio'!AL72*'Portfólio | Portfolio'!AL232,"-")</f>
        <v>3285.1267410000005</v>
      </c>
      <c r="AM136" s="141">
        <f>IFERROR('Portfólio | Portfolio'!AM72*'Portfólio | Portfolio'!AM232,"-")</f>
        <v>2893.6720799999998</v>
      </c>
      <c r="AN136" s="141">
        <f>IFERROR('Portfólio | Portfolio'!AN72*'Portfólio | Portfolio'!AN232,"-")</f>
        <v>3186.19236</v>
      </c>
      <c r="AO136" s="141">
        <f>IFERROR('Portfólio | Portfolio'!AO72*'Portfólio | Portfolio'!AO232,"-")</f>
        <v>3134.6882190000001</v>
      </c>
      <c r="AP136" s="141">
        <f>IFERROR('Portfólio | Portfolio'!AP72*'Portfólio | Portfolio'!AP232,"-")</f>
        <v>3613.0873038</v>
      </c>
      <c r="AQ136" s="141">
        <f>IFERROR('Portfólio | Portfolio'!AQ72*'Portfólio | Portfolio'!AQ232,"-")</f>
        <v>2708.6475078000003</v>
      </c>
      <c r="AR136" s="141">
        <f>IFERROR('Portfólio | Portfolio'!AR72*'Portfólio | Portfolio'!AR232,"-")</f>
        <v>210.55858200000003</v>
      </c>
      <c r="AS136" s="141">
        <f>IFERROR('Portfólio | Portfolio'!AS72*'Portfólio | Portfolio'!AS232,"-")</f>
        <v>1360.8850709999999</v>
      </c>
      <c r="AT136" s="141">
        <f>IFERROR('Portfólio | Portfolio'!AT72*'Portfólio | Portfolio'!AT232,"-")</f>
        <v>2324.4702078</v>
      </c>
      <c r="AU136" s="141">
        <f>IFERROR('Portfólio | Portfolio'!AU72*'Portfólio | Portfolio'!AU232,"-")</f>
        <v>1260.9425243999999</v>
      </c>
      <c r="AV136" s="141">
        <f>IFERROR('Portfólio | Portfolio'!AV72*'Portfólio | Portfolio'!AV232,"-")</f>
        <v>1669.2943956000001</v>
      </c>
      <c r="AW136" s="141">
        <f>IFERROR('Portfólio | Portfolio'!AW72*'Portfólio | Portfolio'!AW232,"-")</f>
        <v>2611.6864799999998</v>
      </c>
      <c r="AX136" s="141">
        <f>IFERROR('Portfólio | Portfolio'!AX72*'Portfólio | Portfolio'!AX232,"-")</f>
        <v>3495.6956580000005</v>
      </c>
      <c r="AY136" s="124">
        <f>IFERROR('Portfólio | Portfolio'!AY72*'Portfólio | Portfolio'!AY232,"-")</f>
        <v>2699.8338276000004</v>
      </c>
      <c r="AZ136" s="42">
        <f>IFERROR('Portfólio | Portfolio'!AZ72*'Portfólio | Portfolio'!AZ232,"-")</f>
        <v>3434.7441726000002</v>
      </c>
      <c r="BA136" s="42">
        <f>IFERROR('Portfólio | Portfolio'!BA72*'Portfólio | Portfolio'!BA232,"-")</f>
        <v>3256.2146681999998</v>
      </c>
      <c r="BB136" s="42">
        <f>IFERROR('Portfólio | Portfolio'!BB72*'Portfólio | Portfolio'!BB232,"-")</f>
        <v>3545.4679962</v>
      </c>
      <c r="BC136" s="42">
        <f>IFERROR('Portfólio | Portfolio'!BC72*'Portfólio | Portfolio'!BC232,"-")</f>
        <v>2900.0770500000003</v>
      </c>
      <c r="BD136" s="42">
        <f>IFERROR('Portfólio | Portfolio'!BD72*'Portfólio | Portfolio'!BD232,"-")</f>
        <v>3546.7338036000001</v>
      </c>
      <c r="BE136" s="42">
        <f>IFERROR('Portfólio | Portfolio'!BE72*'Portfólio | Portfolio'!BE232,"-")</f>
        <v>3313.9945721999998</v>
      </c>
      <c r="BF136" s="42">
        <f>IFERROR('Portfólio | Portfolio'!BF72*'Portfólio | Portfolio'!BF232,"-")</f>
        <v>4030.7662200000004</v>
      </c>
      <c r="BG136" s="42">
        <f>IFERROR('Portfólio | Portfolio'!BG72*'Portfólio | Portfolio'!BG232,"-")</f>
        <v>3517.2462156000006</v>
      </c>
      <c r="BH136" s="42">
        <f>IFERROR('Portfólio | Portfolio'!BH72*'Portfólio | Portfolio'!BH232,"-")</f>
        <v>3791.6053812000005</v>
      </c>
      <c r="BI136" s="42">
        <f>IFERROR('Portfólio | Portfolio'!BI72*'Portfólio | Portfolio'!BI232,"-")</f>
        <v>3444.0516216000005</v>
      </c>
      <c r="BJ136" s="42">
        <f>IFERROR('Portfólio | Portfolio'!BJ72*'Portfólio | Portfolio'!BJ232,"-")</f>
        <v>3684.75846</v>
      </c>
      <c r="BK136" s="42">
        <f>IFERROR('Portfólio | Portfolio'!BK72*'Portfólio | Portfolio'!BK232,"-")</f>
        <v>3198.6526259999996</v>
      </c>
      <c r="BL136" s="42">
        <f>IFERROR('Portfólio | Portfolio'!BL72*'Portfólio | Portfolio'!BL232,"-")</f>
        <v>3575.4333599999995</v>
      </c>
      <c r="BM136" s="42">
        <f>IFERROR('Portfólio | Portfolio'!BM72*'Portfólio | Portfolio'!BM232,"-")</f>
        <v>3317.8021319999998</v>
      </c>
      <c r="BN136" s="42">
        <f>IFERROR('Portfólio | Portfolio'!BN72*'Portfólio | Portfolio'!BN232,"-")</f>
        <v>3746.2669199999996</v>
      </c>
      <c r="BO136" s="42">
        <f>IFERROR('Portfólio | Portfolio'!BO72*'Portfólio | Portfolio'!BO232,"-")</f>
        <v>3521.4</v>
      </c>
      <c r="BP136" s="42">
        <f>IFERROR('Portfólio | Portfolio'!BP72*'Portfólio | Portfolio'!BP232,"-")</f>
        <v>3247.115022</v>
      </c>
    </row>
    <row r="137" spans="1:68" ht="15" customHeight="1" x14ac:dyDescent="0.2">
      <c r="A137" s="8" t="s">
        <v>22</v>
      </c>
      <c r="B137" s="8" t="s">
        <v>22</v>
      </c>
      <c r="C137" s="141">
        <f>'Portfólio | Portfolio'!C73*'Portfólio | Portfolio'!C233</f>
        <v>1932.5286500000002</v>
      </c>
      <c r="D137" s="141">
        <f>'Portfólio | Portfolio'!D73*'Portfólio | Portfolio'!D233</f>
        <v>1943.9376775000001</v>
      </c>
      <c r="E137" s="141">
        <f>'Portfólio | Portfolio'!E73*'Portfólio | Portfolio'!E233</f>
        <v>2032.7513375000001</v>
      </c>
      <c r="F137" s="141">
        <f>'Portfólio | Portfolio'!F73*'Portfólio | Portfolio'!F233</f>
        <v>2371.1026625</v>
      </c>
      <c r="G137" s="141">
        <f>'Portfólio | Portfolio'!G73*'Portfólio | Portfolio'!G233</f>
        <v>2174.9198249999999</v>
      </c>
      <c r="H137" s="141">
        <f>'Portfólio | Portfolio'!H73*'Portfólio | Portfolio'!H233</f>
        <v>2463.7413060000003</v>
      </c>
      <c r="I137" s="141">
        <f>'Portfólio | Portfolio'!I73*'Portfólio | Portfolio'!I233</f>
        <v>2431.1146600000002</v>
      </c>
      <c r="J137" s="141">
        <f>'Portfólio | Portfolio'!J73*'Portfólio | Portfolio'!J233</f>
        <v>3088.2167050000007</v>
      </c>
      <c r="K137" s="141">
        <f>'Portfólio | Portfolio'!K73*'Portfólio | Portfolio'!K233</f>
        <v>2602.6892499999999</v>
      </c>
      <c r="L137" s="141">
        <f>'Portfólio | Portfolio'!L73*'Portfólio | Portfolio'!L233</f>
        <v>2748.6755099999996</v>
      </c>
      <c r="M137" s="141">
        <f>'Portfólio | Portfolio'!M73*'Portfólio | Portfolio'!M233</f>
        <v>2669.4160499999998</v>
      </c>
      <c r="N137" s="141">
        <f>'Portfólio | Portfolio'!N73*'Portfólio | Portfolio'!N233</f>
        <v>3096.3087749999995</v>
      </c>
      <c r="O137" s="141">
        <f>'Portfólio | Portfolio'!O73*'Portfólio | Portfolio'!O233</f>
        <v>2807.8133999999995</v>
      </c>
      <c r="P137" s="141">
        <f>'Portfólio | Portfolio'!P73*'Portfólio | Portfolio'!P233</f>
        <v>2950.7054849999995</v>
      </c>
      <c r="Q137" s="141">
        <f>'Portfólio | Portfolio'!Q73*'Portfólio | Portfolio'!Q233</f>
        <v>2942.3355500000002</v>
      </c>
      <c r="R137" s="141">
        <f>'Portfólio | Portfolio'!R73*'Portfólio | Portfolio'!R233</f>
        <v>3406.2633500000002</v>
      </c>
      <c r="S137" s="141">
        <f>'Portfólio | Portfolio'!S73*'Portfólio | Portfolio'!S233</f>
        <v>3127.9328499999997</v>
      </c>
      <c r="T137" s="141">
        <f>'Portfólio | Portfolio'!T73*'Portfólio | Portfolio'!T233</f>
        <v>3153.5024499999995</v>
      </c>
      <c r="U137" s="141">
        <f>'Portfólio | Portfolio'!U73*'Portfólio | Portfolio'!U233</f>
        <v>3055.8286499999999</v>
      </c>
      <c r="V137" s="141">
        <f>'Portfólio | Portfolio'!V73*'Portfólio | Portfolio'!V233</f>
        <v>3585.4582679999999</v>
      </c>
      <c r="W137" s="141">
        <f>'Portfólio | Portfolio'!W73*'Portfólio | Portfolio'!W233</f>
        <v>3089.6963999999998</v>
      </c>
      <c r="X137" s="141">
        <f>'Portfólio | Portfolio'!X73*'Portfólio | Portfolio'!X233</f>
        <v>3515.3065499999998</v>
      </c>
      <c r="Y137" s="141">
        <f>'Portfólio | Portfolio'!Y73*'Portfólio | Portfolio'!Y233</f>
        <v>3862.9801699999998</v>
      </c>
      <c r="Z137" s="141">
        <f>'Portfólio | Portfolio'!Z73*'Portfólio | Portfolio'!Z233</f>
        <v>4669.5095999999994</v>
      </c>
      <c r="AA137" s="141">
        <f>'Portfólio | Portfolio'!AA73*'Portfólio | Portfolio'!AA233</f>
        <v>4301.9798499999997</v>
      </c>
      <c r="AB137" s="141">
        <f>'Portfólio | Portfolio'!AB73*'Portfólio | Portfolio'!AB233</f>
        <v>4558.8458860000001</v>
      </c>
      <c r="AC137" s="141">
        <f>'Portfólio | Portfolio'!AC73*'Portfólio | Portfolio'!AC233</f>
        <v>4328.4641749999992</v>
      </c>
      <c r="AD137" s="141">
        <f>'Portfólio | Portfolio'!AD73*'Portfólio | Portfolio'!AD233</f>
        <v>5727.5964199999999</v>
      </c>
      <c r="AE137" s="141">
        <f>'Portfólio | Portfolio'!AE73*'Portfólio | Portfolio'!AE233</f>
        <v>4885.5601199999992</v>
      </c>
      <c r="AF137" s="141">
        <f>'Portfólio | Portfolio'!AF73*'Portfólio | Portfolio'!AF233</f>
        <v>4962.6416209999998</v>
      </c>
      <c r="AG137" s="141">
        <f>'Portfólio | Portfolio'!AG73*'Portfólio | Portfolio'!AG233</f>
        <v>4676.9444750000002</v>
      </c>
      <c r="AH137" s="141">
        <f>'Portfólio | Portfolio'!AH73*'Portfólio | Portfolio'!AH233</f>
        <v>6218.8234220000004</v>
      </c>
      <c r="AI137" s="141">
        <f>'Portfólio | Portfolio'!AI73*'Portfólio | Portfolio'!AI233</f>
        <v>5357.6582499999995</v>
      </c>
      <c r="AJ137" s="141">
        <f>'Portfólio | Portfolio'!AJ73*'Portfólio | Portfolio'!AJ233</f>
        <v>5109.0324599999994</v>
      </c>
      <c r="AK137" s="141">
        <f>'Portfólio | Portfolio'!AK73*'Portfólio | Portfolio'!AK233</f>
        <v>5480.8704999999991</v>
      </c>
      <c r="AL137" s="141">
        <f>'Portfólio | Portfolio'!AL73*'Portfólio | Portfolio'!AL233</f>
        <v>6682.4433899999995</v>
      </c>
      <c r="AM137" s="141">
        <f>'Portfólio | Portfolio'!AM73*'Portfólio | Portfolio'!AM233</f>
        <v>5757.0726499999992</v>
      </c>
      <c r="AN137" s="141">
        <f>'Portfólio | Portfolio'!AN73*'Portfólio | Portfolio'!AN233</f>
        <v>5773.5355999999992</v>
      </c>
      <c r="AO137" s="141">
        <f>'Portfólio | Portfolio'!AO73*'Portfólio | Portfolio'!AO233</f>
        <v>5433.0472</v>
      </c>
      <c r="AP137" s="141">
        <f>'Portfólio | Portfolio'!AP73*'Portfólio | Portfolio'!AP233</f>
        <v>6878.0057499999994</v>
      </c>
      <c r="AQ137" s="141">
        <f>'Portfólio | Portfolio'!AQ73*'Portfólio | Portfolio'!AQ233</f>
        <v>4904.9374499999994</v>
      </c>
      <c r="AR137" s="141">
        <f>'Portfólio | Portfolio'!AR73*'Portfólio | Portfolio'!AR233</f>
        <v>233.07829999999998</v>
      </c>
      <c r="AS137" s="141">
        <f>'Portfólio | Portfolio'!AS73*'Portfólio | Portfolio'!AS233</f>
        <v>1731.9897000000001</v>
      </c>
      <c r="AT137" s="141">
        <f>'Portfólio | Portfolio'!AT73*'Portfólio | Portfolio'!AT233</f>
        <v>4427.6596</v>
      </c>
      <c r="AU137" s="141">
        <f>'Portfólio | Portfolio'!AU73*'Portfólio | Portfolio'!AU233</f>
        <v>2182.3429249999999</v>
      </c>
      <c r="AV137" s="141">
        <f>'Portfólio | Portfolio'!AV73*'Portfólio | Portfolio'!AV233</f>
        <v>2700.3031999999998</v>
      </c>
      <c r="AW137" s="141">
        <f>'Portfólio | Portfolio'!AW73*'Portfólio | Portfolio'!AW233</f>
        <v>3948.2183999999997</v>
      </c>
      <c r="AX137" s="141">
        <f>'Portfólio | Portfolio'!AX73*'Portfólio | Portfolio'!AX233</f>
        <v>6393.2483999999995</v>
      </c>
      <c r="AY137" s="124">
        <f>'Portfólio | Portfolio'!AY73*'Portfólio | Portfolio'!AY233</f>
        <v>5044.8524699999998</v>
      </c>
      <c r="AZ137" s="42">
        <f>'Portfólio | Portfolio'!AZ73*'Portfólio | Portfolio'!AZ233</f>
        <v>5851.83032</v>
      </c>
      <c r="BA137" s="42">
        <f>'Portfólio | Portfolio'!BA73*'Portfólio | Portfolio'!BA233</f>
        <v>6201.7918829999999</v>
      </c>
      <c r="BB137" s="42">
        <f>'Portfólio | Portfolio'!BB73*'Portfólio | Portfolio'!BB233</f>
        <v>7280.7172689999998</v>
      </c>
      <c r="BC137" s="42">
        <f>'Portfólio | Portfolio'!BC73*'Portfólio | Portfolio'!BC233</f>
        <v>6096.6230289999994</v>
      </c>
      <c r="BD137" s="42">
        <f>'Portfólio | Portfolio'!BD73*'Portfólio | Portfolio'!BD233</f>
        <v>7216.8222489999989</v>
      </c>
      <c r="BE137" s="42">
        <f>'Portfólio | Portfolio'!BE73*'Portfólio | Portfolio'!BE233</f>
        <v>7075.6360640000003</v>
      </c>
      <c r="BF137" s="42">
        <f>'Portfólio | Portfolio'!BF73*'Portfólio | Portfolio'!BF233</f>
        <v>8364.5435999999991</v>
      </c>
      <c r="BG137" s="42">
        <f>'Portfólio | Portfolio'!BG73*'Portfólio | Portfolio'!BG233</f>
        <v>7472.1345999999985</v>
      </c>
      <c r="BH137" s="42">
        <f>'Portfólio | Portfolio'!BH73*'Portfólio | Portfolio'!BH233</f>
        <v>7669.61384</v>
      </c>
      <c r="BI137" s="42">
        <f>'Portfólio | Portfolio'!BI73*'Portfólio | Portfolio'!BI233</f>
        <v>7522.7212199999994</v>
      </c>
      <c r="BJ137" s="42">
        <f>'Portfólio | Portfolio'!BJ73*'Portfólio | Portfolio'!BJ233</f>
        <v>9398.4601199999979</v>
      </c>
      <c r="BK137" s="42">
        <f>'Portfólio | Portfolio'!BK73*'Portfólio | Portfolio'!BK233</f>
        <v>7732.0395599999993</v>
      </c>
      <c r="BL137" s="42">
        <f>'Portfólio | Portfolio'!BL73*'Portfólio | Portfolio'!BL233</f>
        <v>8480.9393199999995</v>
      </c>
      <c r="BM137" s="42">
        <f>'Portfólio | Portfolio'!BM73*'Portfólio | Portfolio'!BM233</f>
        <v>8038.4493699999985</v>
      </c>
      <c r="BN137" s="42">
        <f>'Portfólio | Portfolio'!BN73*'Portfólio | Portfolio'!BN233</f>
        <v>9508.3085439999995</v>
      </c>
      <c r="BO137" s="42">
        <f>'Portfólio | Portfolio'!BO73*'Portfólio | Portfolio'!BO233</f>
        <v>8499.4</v>
      </c>
      <c r="BP137" s="42">
        <f>'Portfólio | Portfolio'!BP73*'Portfólio | Portfolio'!BP233</f>
        <v>9328.0623799999994</v>
      </c>
    </row>
    <row r="138" spans="1:68" ht="15" customHeight="1" x14ac:dyDescent="0.2">
      <c r="A138" s="8" t="s">
        <v>23</v>
      </c>
      <c r="B138" s="8" t="s">
        <v>23</v>
      </c>
      <c r="C138" s="141" t="str">
        <f>IFERROR('Portfólio | Portfolio'!C74*'Portfólio | Portfolio'!C234,"-")</f>
        <v>-</v>
      </c>
      <c r="D138" s="141">
        <f>IFERROR('Portfólio | Portfolio'!D74*'Portfólio | Portfolio'!D234,"-")</f>
        <v>190.43199999999999</v>
      </c>
      <c r="E138" s="141">
        <f>IFERROR('Portfólio | Portfolio'!E74*'Portfólio | Portfolio'!E234,"-")</f>
        <v>400.69675000000001</v>
      </c>
      <c r="F138" s="141">
        <f>IFERROR('Portfólio | Portfolio'!F74*'Portfólio | Portfolio'!F234,"-")</f>
        <v>463.11849999999998</v>
      </c>
      <c r="G138" s="141">
        <f>IFERROR('Portfólio | Portfolio'!G74*'Portfólio | Portfolio'!G234,"-")</f>
        <v>413.2715</v>
      </c>
      <c r="H138" s="141">
        <f>IFERROR('Portfólio | Portfolio'!H74*'Portfólio | Portfolio'!H234,"-")</f>
        <v>407.297055</v>
      </c>
      <c r="I138" s="141">
        <f>IFERROR('Portfólio | Portfolio'!I74*'Portfólio | Portfolio'!I234,"-")</f>
        <v>479.14</v>
      </c>
      <c r="J138" s="141">
        <f>IFERROR('Portfólio | Portfolio'!J74*'Portfólio | Portfolio'!J234,"-")</f>
        <v>526.54510000000005</v>
      </c>
      <c r="K138" s="141">
        <f>IFERROR('Portfólio | Portfolio'!K74*'Portfólio | Portfolio'!K234,"-")</f>
        <v>541.69022499999994</v>
      </c>
      <c r="L138" s="141">
        <f>IFERROR('Portfólio | Portfolio'!L74*'Portfólio | Portfolio'!L234,"-")</f>
        <v>526.01300000000003</v>
      </c>
      <c r="M138" s="141">
        <f>IFERROR('Portfólio | Portfolio'!M74*'Portfólio | Portfolio'!M234,"-")</f>
        <v>563.15667500000006</v>
      </c>
      <c r="N138" s="141">
        <f>IFERROR('Portfólio | Portfolio'!N74*'Portfólio | Portfolio'!N234,"-")</f>
        <v>670.12251500000002</v>
      </c>
      <c r="O138" s="141">
        <f>IFERROR('Portfólio | Portfolio'!O74*'Portfólio | Portfolio'!O234,"-")</f>
        <v>731.44750499999998</v>
      </c>
      <c r="P138" s="141">
        <f>IFERROR('Portfólio | Portfolio'!P74*'Portfólio | Portfolio'!P234,"-")</f>
        <v>694.39425000000006</v>
      </c>
      <c r="Q138" s="141">
        <f>IFERROR('Portfólio | Portfolio'!Q74*'Portfólio | Portfolio'!Q234,"-")</f>
        <v>1145.86772</v>
      </c>
      <c r="R138" s="141">
        <f>IFERROR('Portfólio | Portfolio'!R74*'Portfólio | Portfolio'!R234,"-")</f>
        <v>1646.1344999999999</v>
      </c>
      <c r="S138" s="141">
        <f>IFERROR('Portfólio | Portfolio'!S74*'Portfólio | Portfolio'!S234,"-")</f>
        <v>1659.5074999999999</v>
      </c>
      <c r="T138" s="141">
        <f>IFERROR('Portfólio | Portfolio'!T74*'Portfólio | Portfolio'!T234,"-")</f>
        <v>1662.634</v>
      </c>
      <c r="U138" s="141">
        <f>IFERROR('Portfólio | Portfolio'!U74*'Portfólio | Portfolio'!U234,"-")</f>
        <v>1748.6579999999999</v>
      </c>
      <c r="V138" s="141">
        <f>IFERROR('Portfólio | Portfolio'!V74*'Portfólio | Portfolio'!V234,"-")</f>
        <v>2232.8254999999999</v>
      </c>
      <c r="W138" s="141">
        <f>IFERROR('Portfólio | Portfolio'!W74*'Portfólio | Portfolio'!W234,"-")</f>
        <v>2027.136</v>
      </c>
      <c r="X138" s="141">
        <f>IFERROR('Portfólio | Portfolio'!X74*'Portfólio | Portfolio'!X234,"-")</f>
        <v>1896.7315000000001</v>
      </c>
      <c r="Y138" s="141">
        <f>IFERROR('Portfólio | Portfolio'!Y74*'Portfólio | Portfolio'!Y234,"-")</f>
        <v>2084.0259999999998</v>
      </c>
      <c r="Z138" s="141">
        <f>IFERROR('Portfólio | Portfolio'!Z74*'Portfólio | Portfolio'!Z234,"-")</f>
        <v>2568.4839999999999</v>
      </c>
      <c r="AA138" s="141">
        <f>IFERROR('Portfólio | Portfolio'!AA74*'Portfólio | Portfolio'!AA234,"-")</f>
        <v>2343.6084999999998</v>
      </c>
      <c r="AB138" s="141">
        <f>IFERROR('Portfólio | Portfolio'!AB74*'Portfólio | Portfolio'!AB234,"-")</f>
        <v>2109.31628</v>
      </c>
      <c r="AC138" s="141">
        <f>IFERROR('Portfólio | Portfolio'!AC74*'Portfólio | Portfolio'!AC234,"-")</f>
        <v>2187.9879999999998</v>
      </c>
      <c r="AD138" s="141">
        <f>IFERROR('Portfólio | Portfolio'!AD74*'Portfólio | Portfolio'!AD234,"-")</f>
        <v>2426.43532</v>
      </c>
      <c r="AE138" s="141">
        <f>IFERROR('Portfólio | Portfolio'!AE74*'Portfólio | Portfolio'!AE234,"-")</f>
        <v>2278.0715</v>
      </c>
      <c r="AF138" s="141">
        <f>IFERROR('Portfólio | Portfolio'!AF74*'Portfólio | Portfolio'!AF234,"-")</f>
        <v>2293.8902499999999</v>
      </c>
      <c r="AG138" s="141">
        <f>IFERROR('Portfólio | Portfolio'!AG74*'Portfólio | Portfolio'!AG234,"-")</f>
        <v>2351.5877399999999</v>
      </c>
      <c r="AH138" s="141">
        <f>IFERROR('Portfólio | Portfolio'!AH74*'Portfólio | Portfolio'!AH234,"-")</f>
        <v>2636.4054000000001</v>
      </c>
      <c r="AI138" s="141">
        <f>IFERROR('Portfólio | Portfolio'!AI74*'Portfólio | Portfolio'!AI234,"-")</f>
        <v>2512.9250999999999</v>
      </c>
      <c r="AJ138" s="141">
        <f>IFERROR('Portfólio | Portfolio'!AJ74*'Portfólio | Portfolio'!AJ234,"-")</f>
        <v>2512.9434000000001</v>
      </c>
      <c r="AK138" s="141">
        <f>IFERROR('Portfólio | Portfolio'!AK74*'Portfólio | Portfolio'!AK234,"-")</f>
        <v>2630.8166500000002</v>
      </c>
      <c r="AL138" s="141">
        <f>IFERROR('Portfólio | Portfolio'!AL74*'Portfólio | Portfolio'!AL234,"-")</f>
        <v>2825.9506799999999</v>
      </c>
      <c r="AM138" s="141">
        <f>IFERROR('Portfólio | Portfolio'!AM74*'Portfólio | Portfolio'!AM234,"-")</f>
        <v>2444.6430999999998</v>
      </c>
      <c r="AN138" s="141">
        <f>IFERROR('Portfólio | Portfolio'!AN74*'Portfólio | Portfolio'!AN234,"-")</f>
        <v>2364.8953499999998</v>
      </c>
      <c r="AO138" s="141">
        <f>IFERROR('Portfólio | Portfolio'!AO74*'Portfólio | Portfolio'!AO234,"-")</f>
        <v>2595.6495799999998</v>
      </c>
      <c r="AP138" s="141">
        <f>IFERROR('Portfólio | Portfolio'!AP74*'Portfólio | Portfolio'!AP234,"-")</f>
        <v>2842.6814300000001</v>
      </c>
      <c r="AQ138" s="141">
        <f>IFERROR('Portfólio | Portfolio'!AQ74*'Portfólio | Portfolio'!AQ234,"-")</f>
        <v>2290.1695500000001</v>
      </c>
      <c r="AR138" s="141">
        <f>IFERROR('Portfólio | Portfolio'!AR74*'Portfólio | Portfolio'!AR234,"-")</f>
        <v>331.06319999999999</v>
      </c>
      <c r="AS138" s="141">
        <f>IFERROR('Portfólio | Portfolio'!AS74*'Portfólio | Portfolio'!AS234,"-")</f>
        <v>901.14305000000002</v>
      </c>
      <c r="AT138" s="141">
        <f>IFERROR('Portfólio | Portfolio'!AT74*'Portfólio | Portfolio'!AT234,"-")</f>
        <v>1810.5858000000001</v>
      </c>
      <c r="AU138" s="141">
        <f>IFERROR('Portfólio | Portfolio'!AU74*'Portfólio | Portfolio'!AU234,"-")</f>
        <v>1145.8164999999999</v>
      </c>
      <c r="AV138" s="141">
        <f>IFERROR('Portfólio | Portfolio'!AV74*'Portfólio | Portfolio'!AV234,"-")</f>
        <v>1254.7266999999999</v>
      </c>
      <c r="AW138" s="141">
        <f>IFERROR('Portfólio | Portfolio'!AW74*'Portfólio | Portfolio'!AW234,"-")</f>
        <v>1806.83095</v>
      </c>
      <c r="AX138" s="141">
        <f>IFERROR('Portfólio | Portfolio'!AX74*'Portfólio | Portfolio'!AX234,"-")</f>
        <v>2331.94</v>
      </c>
      <c r="AY138" s="124">
        <f>IFERROR('Portfólio | Portfolio'!AY74*'Portfólio | Portfolio'!AY234,"-")</f>
        <v>2074.6332000000002</v>
      </c>
      <c r="AZ138" s="42">
        <f>IFERROR('Portfólio | Portfolio'!AZ74*'Portfólio | Portfolio'!AZ234,"-")</f>
        <v>2432.0600599999998</v>
      </c>
      <c r="BA138" s="42">
        <f>IFERROR('Portfólio | Portfolio'!BA74*'Portfólio | Portfolio'!BA234,"-")</f>
        <v>2466.5741600000001</v>
      </c>
      <c r="BB138" s="42">
        <f>IFERROR('Portfólio | Portfolio'!BB74*'Portfólio | Portfolio'!BB234,"-")</f>
        <v>2584.9996000000001</v>
      </c>
      <c r="BC138" s="42">
        <f>IFERROR('Portfólio | Portfolio'!BC74*'Portfólio | Portfolio'!BC234,"-")</f>
        <v>2708.7363</v>
      </c>
      <c r="BD138" s="42">
        <f>IFERROR('Portfólio | Portfolio'!BD74*'Portfólio | Portfolio'!BD234,"-")</f>
        <v>3048.2675399999998</v>
      </c>
      <c r="BE138" s="42">
        <f>IFERROR('Portfólio | Portfolio'!BE74*'Portfólio | Portfolio'!BE234,"-")</f>
        <v>3218.5271200000002</v>
      </c>
      <c r="BF138" s="42">
        <f>IFERROR('Portfólio | Portfolio'!BF74*'Portfólio | Portfolio'!BF234,"-")</f>
        <v>3446.78512</v>
      </c>
      <c r="BG138" s="42">
        <f>IFERROR('Portfólio | Portfolio'!BG74*'Portfólio | Portfolio'!BG234,"-")</f>
        <v>3853.9518800000001</v>
      </c>
      <c r="BH138" s="42">
        <f>IFERROR('Portfólio | Portfolio'!BH74*'Portfólio | Portfolio'!BH234,"-")</f>
        <v>3777.7111300000001</v>
      </c>
      <c r="BI138" s="42">
        <f>IFERROR('Portfólio | Portfolio'!BI74*'Portfólio | Portfolio'!BI234,"-")</f>
        <v>3763.5428499999998</v>
      </c>
      <c r="BJ138" s="42">
        <f>IFERROR('Portfólio | Portfolio'!BJ74*'Portfólio | Portfolio'!BJ234,"-")</f>
        <v>4246.3260700000001</v>
      </c>
      <c r="BK138" s="42">
        <f>IFERROR('Portfólio | Portfolio'!BK74*'Portfólio | Portfolio'!BK234,"-")</f>
        <v>4273.0945300000003</v>
      </c>
      <c r="BL138" s="42">
        <f>IFERROR('Portfólio | Portfolio'!BL74*'Portfólio | Portfolio'!BL234,"-")</f>
        <v>4203.2436199999993</v>
      </c>
      <c r="BM138" s="42">
        <f>IFERROR('Portfólio | Portfolio'!BM74*'Portfólio | Portfolio'!BM234,"-")</f>
        <v>2247.6630801000001</v>
      </c>
      <c r="BN138" s="42">
        <f>IFERROR('Portfólio | Portfolio'!BN74*'Portfólio | Portfolio'!BN234,"-")</f>
        <v>2387.0766852000002</v>
      </c>
      <c r="BO138" s="42">
        <f>IFERROR('Portfólio | Portfolio'!BO74*'Portfólio | Portfolio'!BO234,"-")</f>
        <v>2516.85</v>
      </c>
      <c r="BP138" s="42">
        <f>IFERROR('Portfólio | Portfolio'!BP74*'Portfólio | Portfolio'!BP234,"-")</f>
        <v>2404.3592643000002</v>
      </c>
    </row>
    <row r="139" spans="1:68" ht="15" customHeight="1" x14ac:dyDescent="0.2">
      <c r="A139" s="8" t="s">
        <v>609</v>
      </c>
      <c r="B139" s="8" t="s">
        <v>609</v>
      </c>
      <c r="C139" s="141">
        <f>IFERROR(C75*'Portfólio | Portfolio'!C235,"-")</f>
        <v>419.21870462999999</v>
      </c>
      <c r="D139" s="141">
        <f>IFERROR(D75*'Portfólio | Portfolio'!D235,"-")</f>
        <v>458.60304005999996</v>
      </c>
      <c r="E139" s="141">
        <f>IFERROR(E75*'Portfólio | Portfolio'!E235,"-")</f>
        <v>476.61064010999996</v>
      </c>
      <c r="F139" s="141">
        <f>IFERROR(F75*'Portfólio | Portfolio'!F235,"-")</f>
        <v>542.9809242</v>
      </c>
      <c r="G139" s="141">
        <f>IFERROR(G75*'Portfólio | Portfolio'!G235,"-")</f>
        <v>463.74624586000004</v>
      </c>
      <c r="H139" s="141">
        <f>IFERROR(H75*'Portfólio | Portfolio'!H235,"-")</f>
        <v>497.16189407999997</v>
      </c>
      <c r="I139" s="141">
        <f>IFERROR(I75*'Portfólio | Portfolio'!I235,"-")</f>
        <v>683.64571080000007</v>
      </c>
      <c r="J139" s="141">
        <f>IFERROR(J75*'Portfólio | Portfolio'!J235,"-")</f>
        <v>803.55641319999995</v>
      </c>
      <c r="K139" s="141">
        <f>IFERROR(K75*'Portfólio | Portfolio'!K235,"-")</f>
        <v>652.88798639999993</v>
      </c>
      <c r="L139" s="141">
        <f>IFERROR(L75*'Portfólio | Portfolio'!L235,"-")</f>
        <v>683.58407479999994</v>
      </c>
      <c r="M139" s="141">
        <f>IFERROR(M75*'Portfólio | Portfolio'!M235,"-")</f>
        <v>760.41715260000001</v>
      </c>
      <c r="N139" s="141">
        <f>IFERROR(N75*'Portfólio | Portfolio'!N235,"-")</f>
        <v>900.14508679999994</v>
      </c>
      <c r="O139" s="141">
        <f>IFERROR(O75*'Portfólio | Portfolio'!O235,"-")</f>
        <v>729.20084039999995</v>
      </c>
      <c r="P139" s="141">
        <f>IFERROR(P75*'Portfólio | Portfolio'!P235,"-")</f>
        <v>738.24844280000002</v>
      </c>
      <c r="Q139" s="141">
        <f>IFERROR(Q75*'Portfólio | Portfolio'!Q235,"-")</f>
        <v>844.11830859999998</v>
      </c>
      <c r="R139" s="141">
        <f>IFERROR(R75*'Portfólio | Portfolio'!R235,"-")</f>
        <v>1829.0634189519999</v>
      </c>
      <c r="S139" s="141">
        <f>IFERROR(S75*'Portfólio | Portfolio'!S235,"-")</f>
        <v>1501.7947847419996</v>
      </c>
      <c r="T139" s="141">
        <f>IFERROR(T75*'Portfólio | Portfolio'!T235,"-")</f>
        <v>1727.73175967</v>
      </c>
      <c r="U139" s="141">
        <f>IFERROR(U75*'Portfólio | Portfolio'!U235,"-")</f>
        <v>1794.8831446419997</v>
      </c>
      <c r="V139" s="141">
        <f>IFERROR(V75*'Portfólio | Portfolio'!V235,"-")</f>
        <v>2250.6759505439995</v>
      </c>
      <c r="W139" s="141">
        <f>IFERROR(W75*'Portfólio | Portfolio'!W235,"-")</f>
        <v>1751.0412063269998</v>
      </c>
      <c r="X139" s="141">
        <f>IFERROR(X75*'Portfólio | Portfolio'!X235,"-")</f>
        <v>1881.052768049</v>
      </c>
      <c r="Y139" s="141">
        <f>IFERROR(Y75*'Portfólio | Portfolio'!Y235,"-")</f>
        <v>1883.089354167</v>
      </c>
      <c r="Z139" s="141">
        <f>IFERROR(Z75*'Portfólio | Portfolio'!Z235,"-")</f>
        <v>2568.1706700229997</v>
      </c>
      <c r="AA139" s="141">
        <f>IFERROR(AA75*'Portfólio | Portfolio'!AA235,"-")</f>
        <v>2031.876268282</v>
      </c>
      <c r="AB139" s="141">
        <f>IFERROR(AB75*'Portfólio | Portfolio'!AB235,"-")</f>
        <v>2303.2410890649999</v>
      </c>
      <c r="AC139" s="141">
        <f>IFERROR(AC75*'Portfólio | Portfolio'!AC235,"-")</f>
        <v>2231.3231776429998</v>
      </c>
      <c r="AD139" s="141">
        <f>IFERROR(AD75*'Portfólio | Portfolio'!AD235,"-")</f>
        <v>2756.4053371050004</v>
      </c>
      <c r="AE139" s="141">
        <f>IFERROR(AE75*'Portfólio | Portfolio'!AE235,"-")</f>
        <v>2271.5249094369997</v>
      </c>
      <c r="AF139" s="141">
        <f>IFERROR(AF75*'Portfólio | Portfolio'!AF235,"-")</f>
        <v>2779.4856793130002</v>
      </c>
      <c r="AG139" s="141">
        <f>IFERROR(AG75*'Portfólio | Portfolio'!AG235,"-")</f>
        <v>2668.6835320249997</v>
      </c>
      <c r="AH139" s="141">
        <f>IFERROR(AH75*'Portfólio | Portfolio'!AH235,"-")</f>
        <v>3241.901379507</v>
      </c>
      <c r="AI139" s="141">
        <f>IFERROR(AI75*'Portfólio | Portfolio'!AI235,"-")</f>
        <v>2658.6262802609995</v>
      </c>
      <c r="AJ139" s="141">
        <f>IFERROR(AJ75*'Portfólio | Portfolio'!AJ235,"-")</f>
        <v>2534.3708397769997</v>
      </c>
      <c r="AK139" s="141">
        <f>IFERROR(AK75*'Portfólio | Portfolio'!AK235,"-")</f>
        <v>2675.2896215219998</v>
      </c>
      <c r="AL139" s="141">
        <f>IFERROR(AL75*'Portfólio | Portfolio'!AL235,"-")</f>
        <v>3519.6145701220003</v>
      </c>
      <c r="AM139" s="141">
        <f>IFERROR(AM75*'Portfólio | Portfolio'!AM235,"-")</f>
        <v>2762.1966902739996</v>
      </c>
      <c r="AN139" s="141">
        <f>IFERROR(AN75*'Portfólio | Portfolio'!AN235,"-")</f>
        <v>2835.1942447149995</v>
      </c>
      <c r="AO139" s="141">
        <f>IFERROR(AO75*'Portfólio | Portfolio'!AO235,"-")</f>
        <v>2948.9159302889998</v>
      </c>
      <c r="AP139" s="141">
        <f>IFERROR(AP75*'Portfólio | Portfolio'!AP235,"-")</f>
        <v>3781.844055178</v>
      </c>
      <c r="AQ139" s="141">
        <f>IFERROR(AQ75*'Portfólio | Portfolio'!AQ235,"-")</f>
        <v>2920.5617856803015</v>
      </c>
      <c r="AR139" s="141">
        <f>IFERROR(AR75*'Portfólio | Portfolio'!AR235,"-")</f>
        <v>431.43829887392138</v>
      </c>
      <c r="AS139" s="141">
        <f>IFERROR(AS75*'Portfólio | Portfolio'!AS235,"-")</f>
        <v>1548.4759969265988</v>
      </c>
      <c r="AT139" s="141">
        <f>IFERROR(AT75*'Portfólio | Portfolio'!AT235,"-")</f>
        <v>3431.0301513382865</v>
      </c>
      <c r="AU139" s="141">
        <f>IFERROR(AU75*'Portfólio | Portfolio'!AU235,"-")</f>
        <v>1651.3555552729028</v>
      </c>
      <c r="AV139" s="141">
        <f>IFERROR(AV75*'Portfólio | Portfolio'!AV235,"-")</f>
        <v>2173.7402700207072</v>
      </c>
      <c r="AW139" s="141">
        <f>IFERROR(AW75*'Portfólio | Portfolio'!AW235,"-")</f>
        <v>3146.9698837558458</v>
      </c>
      <c r="AX139" s="141">
        <f>IFERROR(AX75*'Portfólio | Portfolio'!AX235,"-")</f>
        <v>4465.280895236282</v>
      </c>
      <c r="AY139" s="124">
        <f>IFERROR(AY75*'Portfólio | Portfolio'!AY235,"-")</f>
        <v>3561.7107938724798</v>
      </c>
      <c r="AZ139" s="42">
        <f>IFERROR(AZ75*'Portfólio | Portfolio'!AZ235,"-")</f>
        <v>4334.7691666751552</v>
      </c>
      <c r="BA139" s="42">
        <f>IFERROR(BA75*'Portfólio | Portfolio'!BA235,"-")</f>
        <v>4266.8124496807986</v>
      </c>
      <c r="BB139" s="42">
        <f>IFERROR(BB75*'Portfólio | Portfolio'!BB235,"-")</f>
        <v>5061.2663317507449</v>
      </c>
      <c r="BC139" s="42">
        <f>IFERROR(BC75*'Portfólio | Portfolio'!BC235,"-")</f>
        <v>4076.0864641164294</v>
      </c>
      <c r="BD139" s="42">
        <f>IFERROR(BD75*'Portfólio | Portfolio'!BD235,"-")</f>
        <v>4868.6214729481208</v>
      </c>
      <c r="BE139" s="42">
        <f>IFERROR(BE75*'Portfólio | Portfolio'!BE235,"-")</f>
        <v>4855.1063166977128</v>
      </c>
      <c r="BF139" s="42">
        <f>IFERROR(BF75*'Portfólio | Portfolio'!BF235,"-")</f>
        <v>5887.4548552877031</v>
      </c>
      <c r="BG139" s="42">
        <f>IFERROR(BG75*'Portfólio | Portfolio'!BG235,"-")</f>
        <v>5242.5278285976092</v>
      </c>
      <c r="BH139" s="42">
        <f>IFERROR(BH75*'Portfólio | Portfolio'!BH235,"-")</f>
        <v>5342.2857666352584</v>
      </c>
      <c r="BI139" s="42">
        <f>IFERROR(BI75*'Portfólio | Portfolio'!BI235,"-")</f>
        <v>5317.7285437104329</v>
      </c>
      <c r="BJ139" s="42">
        <f>IFERROR(BJ75*'Portfólio | Portfolio'!BJ235,"-")</f>
        <v>6528.5406785293053</v>
      </c>
      <c r="BK139" s="42">
        <f>IFERROR(BK75*'Portfólio | Portfolio'!BK235,"-")</f>
        <v>5868.1011908198307</v>
      </c>
      <c r="BL139" s="42">
        <f>IFERROR(BL75*'Portfólio | Portfolio'!BL235,"-")</f>
        <v>6303.0139099126445</v>
      </c>
      <c r="BM139" s="42">
        <f>IFERROR(BM75*'Portfólio | Portfolio'!BM235,"-")</f>
        <v>5908.7288819774622</v>
      </c>
      <c r="BN139" s="42">
        <f>IFERROR(BN75*'Portfólio | Portfolio'!BN235,"-")</f>
        <v>7247.961154231537</v>
      </c>
      <c r="BO139" s="42">
        <f>IFERROR(BO75*'Portfólio | Portfolio'!BO235,"-")</f>
        <v>6388.3571000000002</v>
      </c>
      <c r="BP139" s="42">
        <f>IFERROR(BP75*'Portfólio | Portfolio'!BP235,"-")</f>
        <v>7092.1335378759995</v>
      </c>
    </row>
    <row r="140" spans="1:68" ht="15" customHeight="1" x14ac:dyDescent="0.2">
      <c r="A140" s="8" t="s">
        <v>611</v>
      </c>
      <c r="B140" s="8" t="s">
        <v>611</v>
      </c>
      <c r="C140" s="141" t="str">
        <f>IFERROR(C76*'Portfólio | Portfolio'!C237,"-")</f>
        <v>-</v>
      </c>
      <c r="D140" s="141" t="str">
        <f>IFERROR(D76*'Portfólio | Portfolio'!D237,"-")</f>
        <v>-</v>
      </c>
      <c r="E140" s="141" t="str">
        <f>IFERROR(E76*'Portfólio | Portfolio'!E237,"-")</f>
        <v>-</v>
      </c>
      <c r="F140" s="141" t="str">
        <f>IFERROR(F76*'Portfólio | Portfolio'!F237,"-")</f>
        <v>-</v>
      </c>
      <c r="G140" s="141" t="str">
        <f>IFERROR(G76*'Portfólio | Portfolio'!G237,"-")</f>
        <v>-</v>
      </c>
      <c r="H140" s="141" t="str">
        <f>IFERROR(H76*'Portfólio | Portfolio'!H237,"-")</f>
        <v>-</v>
      </c>
      <c r="I140" s="141" t="str">
        <f>IFERROR(I76*'Portfólio | Portfolio'!I237,"-")</f>
        <v>-</v>
      </c>
      <c r="J140" s="141" t="str">
        <f>IFERROR(J76*'Portfólio | Portfolio'!J237,"-")</f>
        <v>-</v>
      </c>
      <c r="K140" s="141" t="str">
        <f>IFERROR(K76*'Portfólio | Portfolio'!K237,"-")</f>
        <v>-</v>
      </c>
      <c r="L140" s="141" t="str">
        <f>IFERROR(L76*'Portfólio | Portfolio'!L237,"-")</f>
        <v>-</v>
      </c>
      <c r="M140" s="141" t="str">
        <f>IFERROR(M76*'Portfólio | Portfolio'!M237,"-")</f>
        <v>-</v>
      </c>
      <c r="N140" s="141" t="str">
        <f>IFERROR(N76*'Portfólio | Portfolio'!N237,"-")</f>
        <v>-</v>
      </c>
      <c r="O140" s="141" t="str">
        <f>IFERROR(O76*'Portfólio | Portfolio'!O237,"-")</f>
        <v>-</v>
      </c>
      <c r="P140" s="141" t="str">
        <f>IFERROR(P76*'Portfólio | Portfolio'!P237,"-")</f>
        <v>-</v>
      </c>
      <c r="Q140" s="141" t="str">
        <f>IFERROR(Q76*'Portfólio | Portfolio'!Q237,"-")</f>
        <v>-</v>
      </c>
      <c r="R140" s="141" t="str">
        <f>IFERROR(R76*'Portfólio | Portfolio'!R237,"-")</f>
        <v>-</v>
      </c>
      <c r="S140" s="141" t="str">
        <f>IFERROR(S76*'Portfólio | Portfolio'!S237,"-")</f>
        <v>-</v>
      </c>
      <c r="T140" s="141" t="str">
        <f>IFERROR(T76*'Portfólio | Portfolio'!T237,"-")</f>
        <v>-</v>
      </c>
      <c r="U140" s="141">
        <f>IFERROR(U76*'Portfólio | Portfolio'!U237,"-")</f>
        <v>81.284000000000006</v>
      </c>
      <c r="V140" s="141">
        <f>IFERROR(V76*'Portfólio | Portfolio'!V237,"-")</f>
        <v>333.60050000000001</v>
      </c>
      <c r="W140" s="141">
        <f>IFERROR(W76*'Portfólio | Portfolio'!W237,"-")</f>
        <v>283.14524999999998</v>
      </c>
      <c r="X140" s="141">
        <f>IFERROR(X76*'Portfólio | Portfolio'!X237,"-")</f>
        <v>294.24995000000001</v>
      </c>
      <c r="Y140" s="141">
        <f>IFERROR(Y76*'Portfólio | Portfolio'!Y237,"-")</f>
        <v>337.93099999999998</v>
      </c>
      <c r="Z140" s="141">
        <f>IFERROR(Z76*'Portfólio | Portfolio'!Z237,"-")</f>
        <v>442.923</v>
      </c>
      <c r="AA140" s="141">
        <f>IFERROR(AA76*'Portfólio | Portfolio'!AA237,"-")</f>
        <v>342.72400499999998</v>
      </c>
      <c r="AB140" s="141">
        <f>IFERROR(AB76*'Portfólio | Portfolio'!AB237,"-")</f>
        <v>352.83954999999997</v>
      </c>
      <c r="AC140" s="141">
        <f>IFERROR(AC76*'Portfólio | Portfolio'!AC237,"-")</f>
        <v>347.46850000000001</v>
      </c>
      <c r="AD140" s="141">
        <f>IFERROR(AD76*'Portfólio | Portfolio'!AD237,"-")</f>
        <v>431.94475</v>
      </c>
      <c r="AE140" s="141">
        <f>IFERROR(AE76*'Portfólio | Portfolio'!AE237,"-")</f>
        <v>422.03199999999998</v>
      </c>
      <c r="AF140" s="141">
        <f>IFERROR(AF76*'Portfólio | Portfolio'!AF237,"-")</f>
        <v>420.07452500000005</v>
      </c>
      <c r="AG140" s="141">
        <f>IFERROR(AG76*'Portfólio | Portfolio'!AG237,"-")</f>
        <v>399.28699999999998</v>
      </c>
      <c r="AH140" s="141">
        <f>IFERROR(AH76*'Portfólio | Portfolio'!AH237,"-")</f>
        <v>502.44407999999999</v>
      </c>
      <c r="AI140" s="141">
        <f>IFERROR(AI76*'Portfólio | Portfolio'!AI237,"-")</f>
        <v>423.89625000000001</v>
      </c>
      <c r="AJ140" s="141">
        <f>IFERROR(AJ76*'Portfólio | Portfolio'!AJ237,"-")</f>
        <v>409.06049999999999</v>
      </c>
      <c r="AK140" s="141">
        <f>IFERROR(AK76*'Portfólio | Portfolio'!AK237,"-")</f>
        <v>427.59300000000002</v>
      </c>
      <c r="AL140" s="141">
        <f>IFERROR(AL76*'Portfólio | Portfolio'!AL237,"-")</f>
        <v>526.17650000000003</v>
      </c>
      <c r="AM140" s="141">
        <f>IFERROR(AM76*'Portfólio | Portfolio'!AM237,"-")</f>
        <v>448.0718</v>
      </c>
      <c r="AN140" s="141">
        <f>IFERROR(AN76*'Portfólio | Portfolio'!AN237,"-")</f>
        <v>450.79779000000002</v>
      </c>
      <c r="AO140" s="141">
        <f>IFERROR(AO76*'Portfólio | Portfolio'!AO237,"-")</f>
        <v>435.46625</v>
      </c>
      <c r="AP140" s="141">
        <f>IFERROR(AP76*'Portfólio | Portfolio'!AP237,"-")</f>
        <v>529.89200000000005</v>
      </c>
      <c r="AQ140" s="141">
        <f>IFERROR(AQ76*'Portfólio | Portfolio'!AQ237,"-")</f>
        <v>379.66399999999999</v>
      </c>
      <c r="AR140" s="141">
        <f>IFERROR(AR76*'Portfólio | Portfolio'!AR237,"-")</f>
        <v>66.209999999999994</v>
      </c>
      <c r="AS140" s="141">
        <f>IFERROR(AS76*'Portfólio | Portfolio'!AS237,"-")</f>
        <v>186.38800000000001</v>
      </c>
      <c r="AT140" s="141">
        <f>IFERROR(AT76*'Portfólio | Portfolio'!AT237,"-")</f>
        <v>349.64524999999998</v>
      </c>
      <c r="AU140" s="141">
        <f>IFERROR(AU76*'Portfólio | Portfolio'!AU237,"-")</f>
        <v>127.352</v>
      </c>
      <c r="AV140" s="141">
        <f>IFERROR(AV76*'Portfólio | Portfolio'!AV237,"-")</f>
        <v>226.09399999999999</v>
      </c>
      <c r="AW140" s="141">
        <f>IFERROR(AW76*'Portfólio | Portfolio'!AW237,"-")</f>
        <v>307.3415</v>
      </c>
      <c r="AX140" s="141">
        <f>IFERROR(AX76*'Portfólio | Portfolio'!AX237,"-")</f>
        <v>444.096</v>
      </c>
      <c r="AY140" s="124">
        <f>IFERROR(AY76*'Portfólio | Portfolio'!AY237,"-")</f>
        <v>320.33699999999999</v>
      </c>
      <c r="AZ140" s="42">
        <f>IFERROR(AZ76*'Portfólio | Portfolio'!AZ237,"-")</f>
        <v>412.15499999999997</v>
      </c>
      <c r="BA140" s="42">
        <f>IFERROR(BA76*'Portfólio | Portfolio'!BA237,"-")</f>
        <v>421.91500000000002</v>
      </c>
      <c r="BB140" s="42">
        <f>IFERROR(BB76*'Portfólio | Portfolio'!BB237,"-")</f>
        <v>530.65227500000003</v>
      </c>
      <c r="BC140" s="42">
        <f>IFERROR(BC76*'Portfólio | Portfolio'!BC237,"-")</f>
        <v>429.01654000000002</v>
      </c>
      <c r="BD140" s="42">
        <f>IFERROR(BD76*'Portfólio | Portfolio'!BD237,"-")</f>
        <v>512.73800000000006</v>
      </c>
      <c r="BE140" s="42">
        <f>IFERROR(BE76*'Portfólio | Portfolio'!BE237,"-")</f>
        <v>518.21299999999997</v>
      </c>
      <c r="BF140" s="42">
        <f>IFERROR(BF76*'Portfólio | Portfolio'!BF237,"-")</f>
        <v>657.09850500000005</v>
      </c>
      <c r="BG140" s="42">
        <f>IFERROR(BG76*'Portfólio | Portfolio'!BG237,"-")</f>
        <v>507.77400499999999</v>
      </c>
      <c r="BH140" s="42">
        <f>IFERROR(BH76*'Portfólio | Portfolio'!BH237,"-")</f>
        <v>551.19499499999995</v>
      </c>
      <c r="BI140" s="42">
        <f>IFERROR(BI76*'Portfólio | Portfolio'!BI237,"-")</f>
        <v>268.03133333333335</v>
      </c>
      <c r="BJ140" s="42" t="str">
        <f>IFERROR(BJ76*'Portfólio | Portfolio'!BJ237,"-")</f>
        <v>-</v>
      </c>
      <c r="BK140" s="42" t="str">
        <f>IFERROR(BK76*'Portfólio | Portfolio'!BK237,"-")</f>
        <v>-</v>
      </c>
      <c r="BL140" s="42" t="str">
        <f>IFERROR(BL76*'Portfólio | Portfolio'!BL237,"-")</f>
        <v>-</v>
      </c>
      <c r="BM140" s="42" t="str">
        <f>IFERROR(BM76*'Portfólio | Portfolio'!BM237,"-")</f>
        <v>-</v>
      </c>
      <c r="BN140" s="42" t="str">
        <f>IFERROR(BN76*'Portfólio | Portfolio'!BN237,"-")</f>
        <v>-</v>
      </c>
      <c r="BO140" s="42" t="str">
        <f>IFERROR(BO76*'Portfólio | Portfolio'!BO237,"-")</f>
        <v>-</v>
      </c>
      <c r="BP140" s="42" t="str">
        <f>IFERROR(BP76*'Portfólio | Portfolio'!BP237,"-")</f>
        <v>-</v>
      </c>
    </row>
    <row r="141" spans="1:68" ht="15" customHeight="1" x14ac:dyDescent="0.2">
      <c r="A141" s="8" t="s">
        <v>25</v>
      </c>
      <c r="B141" s="8" t="s">
        <v>25</v>
      </c>
      <c r="C141" s="141" t="str">
        <f>IFERROR(C77*'Portfólio | Portfolio'!C238,"-")</f>
        <v>-</v>
      </c>
      <c r="D141" s="141" t="str">
        <f>IFERROR(D77*'Portfólio | Portfolio'!D238,"-")</f>
        <v>-</v>
      </c>
      <c r="E141" s="141" t="str">
        <f>IFERROR(E77*'Portfólio | Portfolio'!E238,"-")</f>
        <v>-</v>
      </c>
      <c r="F141" s="141" t="str">
        <f>IFERROR(F77*'Portfólio | Portfolio'!F238,"-")</f>
        <v>-</v>
      </c>
      <c r="G141" s="141" t="str">
        <f>IFERROR(G77*'Portfólio | Portfolio'!G238,"-")</f>
        <v>-</v>
      </c>
      <c r="H141" s="141" t="str">
        <f>IFERROR(H77*'Portfólio | Portfolio'!H238,"-")</f>
        <v>-</v>
      </c>
      <c r="I141" s="141" t="str">
        <f>IFERROR(I77*'Portfólio | Portfolio'!I238,"-")</f>
        <v>-</v>
      </c>
      <c r="J141" s="141" t="str">
        <f>IFERROR(J77*'Portfólio | Portfolio'!J238,"-")</f>
        <v>-</v>
      </c>
      <c r="K141" s="141" t="str">
        <f>IFERROR(K77*'Portfólio | Portfolio'!K238,"-")</f>
        <v>-</v>
      </c>
      <c r="L141" s="141" t="str">
        <f>IFERROR(L77*'Portfólio | Portfolio'!L238,"-")</f>
        <v>-</v>
      </c>
      <c r="M141" s="141" t="str">
        <f>IFERROR(M77*'Portfólio | Portfolio'!M238,"-")</f>
        <v>-</v>
      </c>
      <c r="N141" s="141" t="str">
        <f>IFERROR(N77*'Portfólio | Portfolio'!N238,"-")</f>
        <v>-</v>
      </c>
      <c r="O141" s="141" t="str">
        <f>IFERROR(O77*'Portfólio | Portfolio'!O238,"-")</f>
        <v>-</v>
      </c>
      <c r="P141" s="141" t="str">
        <f>IFERROR(P77*'Portfólio | Portfolio'!P238,"-")</f>
        <v>-</v>
      </c>
      <c r="Q141" s="141" t="str">
        <f>IFERROR(Q77*'Portfólio | Portfolio'!Q238,"-")</f>
        <v>-</v>
      </c>
      <c r="R141" s="141">
        <f>IFERROR(R77*'Portfólio | Portfolio'!R238,"-")</f>
        <v>45.780688799999993</v>
      </c>
      <c r="S141" s="141">
        <f>IFERROR(S77*'Portfólio | Portfolio'!S238,"-")</f>
        <v>14.7928</v>
      </c>
      <c r="T141" s="141">
        <f>IFERROR(T77*'Portfólio | Portfolio'!T238,"-")</f>
        <v>10.682319999999999</v>
      </c>
      <c r="U141" s="141">
        <f>IFERROR(U77*'Portfólio | Portfolio'!U238,"-")</f>
        <v>10.9846</v>
      </c>
      <c r="V141" s="141">
        <f>IFERROR(V77*'Portfólio | Portfolio'!V238,"-")</f>
        <v>37.203760000000003</v>
      </c>
      <c r="W141" s="141">
        <f>IFERROR(W77*'Portfólio | Portfolio'!W238,"-")</f>
        <v>7.6832799999999999</v>
      </c>
      <c r="X141" s="141" t="str">
        <f>IFERROR(X77*'Portfólio | Portfolio'!X238,"-")</f>
        <v>-</v>
      </c>
      <c r="Y141" s="141" t="str">
        <f>IFERROR(Y77*'Portfólio | Portfolio'!Y238,"-")</f>
        <v>-</v>
      </c>
      <c r="Z141" s="141" t="str">
        <f>IFERROR(Z77*'Portfólio | Portfolio'!Z238,"-")</f>
        <v>-</v>
      </c>
      <c r="AA141" s="141" t="str">
        <f>IFERROR(AA77*'Portfólio | Portfolio'!AA238,"-")</f>
        <v>-</v>
      </c>
      <c r="AB141" s="141" t="str">
        <f>IFERROR(AB77*'Portfólio | Portfolio'!AB238,"-")</f>
        <v>-</v>
      </c>
      <c r="AC141" s="141" t="str">
        <f>IFERROR(AC77*'Portfólio | Portfolio'!AC238,"-")</f>
        <v>-</v>
      </c>
      <c r="AD141" s="141" t="str">
        <f>IFERROR(AD77*'Portfólio | Portfolio'!AD238,"-")</f>
        <v>-</v>
      </c>
      <c r="AE141" s="141" t="str">
        <f>IFERROR(AE77*'Portfólio | Portfolio'!AE238,"-")</f>
        <v>-</v>
      </c>
      <c r="AF141" s="141" t="str">
        <f>IFERROR(AF77*'Portfólio | Portfolio'!AF238,"-")</f>
        <v>-</v>
      </c>
      <c r="AG141" s="141" t="str">
        <f>IFERROR(AG77*'Portfólio | Portfolio'!AG238,"-")</f>
        <v>-</v>
      </c>
      <c r="AH141" s="141" t="str">
        <f>IFERROR(AH77*'Portfólio | Portfolio'!AH238,"-")</f>
        <v>-</v>
      </c>
      <c r="AI141" s="141" t="str">
        <f>IFERROR(AI77*'Portfólio | Portfolio'!AI238,"-")</f>
        <v>-</v>
      </c>
      <c r="AJ141" s="141" t="str">
        <f>IFERROR(AJ77*'Portfólio | Portfolio'!AJ238,"-")</f>
        <v>-</v>
      </c>
      <c r="AK141" s="141" t="str">
        <f>IFERROR(AK77*'Portfólio | Portfolio'!AK238,"-")</f>
        <v>-</v>
      </c>
      <c r="AL141" s="141" t="str">
        <f>IFERROR(AL77*'Portfólio | Portfolio'!AL238,"-")</f>
        <v>-</v>
      </c>
      <c r="AM141" s="143">
        <f>IFERROR(AM77*'Portfólio | Portfolio'!AM238,"-")</f>
        <v>0</v>
      </c>
      <c r="AN141" s="143">
        <f>IFERROR(AN77*'Portfólio | Portfolio'!AN238,"-")</f>
        <v>0</v>
      </c>
      <c r="AO141" s="143">
        <f>IFERROR(AO77*'Portfólio | Portfolio'!AO238,"-")</f>
        <v>0</v>
      </c>
      <c r="AP141" s="143">
        <f>IFERROR(AP77*'Portfólio | Portfolio'!AP238,"-")</f>
        <v>0</v>
      </c>
      <c r="AQ141" s="143">
        <f>IFERROR(AQ77*'Portfólio | Portfolio'!AQ238,"-")</f>
        <v>0</v>
      </c>
      <c r="AR141" s="143">
        <f>IFERROR(AR77*'Portfólio | Portfolio'!AR238,"-")</f>
        <v>0</v>
      </c>
      <c r="AS141" s="143">
        <f>IFERROR(AS77*'Portfólio | Portfolio'!AS238,"-")</f>
        <v>0</v>
      </c>
      <c r="AT141" s="143">
        <f>IFERROR(AT77*'Portfólio | Portfolio'!AT238,"-")</f>
        <v>0</v>
      </c>
      <c r="AU141" s="143">
        <f>IFERROR(AU77*'Portfólio | Portfolio'!AU238,"-")</f>
        <v>0</v>
      </c>
      <c r="AV141" s="143">
        <f>IFERROR(AV77*'Portfólio | Portfolio'!AV238,"-")</f>
        <v>0</v>
      </c>
      <c r="AW141" s="143">
        <f>IFERROR(AW77*'Portfólio | Portfolio'!AW238,"-")</f>
        <v>0</v>
      </c>
      <c r="AX141" s="143">
        <f>IFERROR(AX77*'Portfólio | Portfolio'!AX238,"-")</f>
        <v>0</v>
      </c>
      <c r="AY141" s="125">
        <f>IFERROR(AY77*'Portfólio | Portfolio'!AY238,"-")</f>
        <v>1347.9509032000001</v>
      </c>
      <c r="AZ141" s="42">
        <f>IFERROR(AZ77*'Portfólio | Portfolio'!AZ238,"-")</f>
        <v>1593.8771199999999</v>
      </c>
      <c r="BA141" s="42">
        <f>IFERROR(BA77*'Portfólio | Portfolio'!BA238,"-")</f>
        <v>1552.6676</v>
      </c>
      <c r="BB141" s="42">
        <f>IFERROR(BB77*'Portfólio | Portfolio'!BB238,"-")</f>
        <v>1701.75368</v>
      </c>
      <c r="BC141" s="42">
        <f>IFERROR(BC77*'Portfólio | Portfolio'!BC238,"-")</f>
        <v>1574.071048</v>
      </c>
      <c r="BD141" s="42">
        <f>IFERROR(BD77*'Portfólio | Portfolio'!BD238,"-")</f>
        <v>2100.2572799999998</v>
      </c>
      <c r="BE141" s="42">
        <f>IFERROR(BE77*'Portfólio | Portfolio'!BE238,"-")</f>
        <v>2105.5643839999998</v>
      </c>
      <c r="BF141" s="42">
        <f>IFERROR(BF77*'Portfólio | Portfolio'!BF238,"-")</f>
        <v>2303.5346576000002</v>
      </c>
      <c r="BG141" s="42">
        <f>IFERROR(BG77*'Portfólio | Portfolio'!BG238,"-")</f>
        <v>2249.5211199999999</v>
      </c>
      <c r="BH141" s="42">
        <f>IFERROR(BH77*'Portfólio | Portfolio'!BH238,"-")</f>
        <v>2348.7398968000002</v>
      </c>
      <c r="BI141" s="42">
        <f>IFERROR(BI77*'Portfólio | Portfolio'!BI238,"-")</f>
        <v>2294.7610399999999</v>
      </c>
      <c r="BJ141" s="42">
        <f>IFERROR(BJ77*'Portfólio | Portfolio'!BJ238,"-")</f>
        <v>2755.6583199999995</v>
      </c>
      <c r="BK141" s="42">
        <f>IFERROR(BK77*'Portfólio | Portfolio'!BK238,"-")</f>
        <v>2901.5843007999997</v>
      </c>
      <c r="BL141" s="42">
        <f>IFERROR(BL77*'Portfólio | Portfolio'!BL238,"-")</f>
        <v>2907.1478591999994</v>
      </c>
      <c r="BM141" s="42">
        <f>IFERROR(BM77*'Portfólio | Portfolio'!BM238,"-")</f>
        <v>2794.9733112959998</v>
      </c>
      <c r="BN141" s="42">
        <f>IFERROR(BN77*'Portfólio | Portfolio'!BN238,"-")</f>
        <v>3013.9008288639998</v>
      </c>
      <c r="BO141" s="42">
        <f>IFERROR(BO77*'Portfólio | Portfolio'!BO238,"-")</f>
        <v>2990.8352</v>
      </c>
      <c r="BP141" s="42">
        <f>IFERROR(BP77*'Portfólio | Portfolio'!BP238,"-")</f>
        <v>2251.0322900000001</v>
      </c>
    </row>
    <row r="142" spans="1:68" ht="15" customHeight="1" x14ac:dyDescent="0.2">
      <c r="A142" s="8" t="s">
        <v>107</v>
      </c>
      <c r="B142" s="8" t="s">
        <v>107</v>
      </c>
      <c r="C142" s="141" t="str">
        <f>IFERROR(C78*'Portfólio | Portfolio'!C239,"-")</f>
        <v>-</v>
      </c>
      <c r="D142" s="141" t="str">
        <f>IFERROR(D78*'Portfólio | Portfolio'!D239,"-")</f>
        <v>-</v>
      </c>
      <c r="E142" s="141" t="str">
        <f>IFERROR(E78*'Portfólio | Portfolio'!E239,"-")</f>
        <v>-</v>
      </c>
      <c r="F142" s="141" t="str">
        <f>IFERROR(F78*'Portfólio | Portfolio'!F239,"-")</f>
        <v>-</v>
      </c>
      <c r="G142" s="141" t="str">
        <f>IFERROR(G78*'Portfólio | Portfolio'!G239,"-")</f>
        <v>-</v>
      </c>
      <c r="H142" s="141" t="str">
        <f>IFERROR(H78*'Portfólio | Portfolio'!H239,"-")</f>
        <v>-</v>
      </c>
      <c r="I142" s="141" t="str">
        <f>IFERROR(I78*'Portfólio | Portfolio'!I239,"-")</f>
        <v>-</v>
      </c>
      <c r="J142" s="141" t="str">
        <f>IFERROR(J78*'Portfólio | Portfolio'!J239,"-")</f>
        <v>-</v>
      </c>
      <c r="K142" s="141" t="str">
        <f>IFERROR(K78*'Portfólio | Portfolio'!K239,"-")</f>
        <v>-</v>
      </c>
      <c r="L142" s="141" t="str">
        <f>IFERROR(L78*'Portfólio | Portfolio'!L239,"-")</f>
        <v>-</v>
      </c>
      <c r="M142" s="141" t="str">
        <f>IFERROR(M78*'Portfólio | Portfolio'!M239,"-")</f>
        <v>-</v>
      </c>
      <c r="N142" s="141" t="str">
        <f>IFERROR(N78*'Portfólio | Portfolio'!N239,"-")</f>
        <v>-</v>
      </c>
      <c r="O142" s="141" t="str">
        <f>IFERROR(O78*'Portfólio | Portfolio'!O239,"-")</f>
        <v>-</v>
      </c>
      <c r="P142" s="141" t="str">
        <f>IFERROR(P78*'Portfólio | Portfolio'!P239,"-")</f>
        <v>-</v>
      </c>
      <c r="Q142" s="141" t="str">
        <f>IFERROR(Q78*'Portfólio | Portfolio'!Q239,"-")</f>
        <v>-</v>
      </c>
      <c r="R142" s="141" t="str">
        <f>IFERROR(R78*'Portfólio | Portfolio'!R239,"-")</f>
        <v>-</v>
      </c>
      <c r="S142" s="141" t="str">
        <f>IFERROR(S78*'Portfólio | Portfolio'!S239,"-")</f>
        <v>-</v>
      </c>
      <c r="T142" s="141">
        <f>IFERROR(T78*'Portfólio | Portfolio'!T239,"-")</f>
        <v>45.869120000000002</v>
      </c>
      <c r="U142" s="141">
        <f>IFERROR(U78*'Portfólio | Portfolio'!U239,"-")</f>
        <v>64.947519999999997</v>
      </c>
      <c r="V142" s="141">
        <f>IFERROR(V78*'Portfólio | Portfolio'!V239,"-")</f>
        <v>78.92456</v>
      </c>
      <c r="W142" s="141">
        <f>IFERROR(W78*'Portfólio | Portfolio'!W239,"-")</f>
        <v>55.327359999999999</v>
      </c>
      <c r="X142" s="141">
        <f>IFERROR(X78*'Portfólio | Portfolio'!X239,"-")</f>
        <v>50.628159999999994</v>
      </c>
      <c r="Y142" s="141">
        <f>IFERROR(Y78*'Portfólio | Portfolio'!Y239,"-")</f>
        <v>47.164479999999998</v>
      </c>
      <c r="Z142" s="141">
        <f>IFERROR(Z78*'Portfólio | Portfolio'!Z239,"-")</f>
        <v>70.831199999999995</v>
      </c>
      <c r="AA142" s="141">
        <f>IFERROR(AA78*'Portfólio | Portfolio'!AA239,"-")</f>
        <v>49.799200000000006</v>
      </c>
      <c r="AB142" s="141">
        <f>IFERROR(AB78*'Portfólio | Portfolio'!AB239,"-")</f>
        <v>56.46696</v>
      </c>
      <c r="AC142" s="141">
        <f>IFERROR(AC78*'Portfólio | Portfolio'!AC239,"-")</f>
        <v>52.401359999999997</v>
      </c>
      <c r="AD142" s="141">
        <f>IFERROR(AD78*'Portfólio | Portfolio'!AD239,"-")</f>
        <v>83.089600000000004</v>
      </c>
      <c r="AE142" s="141">
        <f>IFERROR(AE78*'Portfólio | Portfolio'!AE239,"-")</f>
        <v>71.838800000000006</v>
      </c>
      <c r="AF142" s="141">
        <f>IFERROR(AF78*'Portfólio | Portfolio'!AF239,"-")</f>
        <v>73.691199999999995</v>
      </c>
      <c r="AG142" s="141">
        <f>IFERROR(AG78*'Portfólio | Portfolio'!AG239,"-")</f>
        <v>39.010399999999997</v>
      </c>
      <c r="AH142" s="141" t="str">
        <f>IFERROR(AH78*'Portfólio | Portfolio'!AH239,"-")</f>
        <v>-</v>
      </c>
      <c r="AI142" s="141" t="str">
        <f>IFERROR(AI78*'Portfólio | Portfolio'!AI239,"-")</f>
        <v>-</v>
      </c>
      <c r="AJ142" s="141" t="str">
        <f>IFERROR(AJ78*'Portfólio | Portfolio'!AJ239,"-")</f>
        <v>-</v>
      </c>
      <c r="AK142" s="141" t="str">
        <f>IFERROR(AK78*'Portfólio | Portfolio'!AK239,"-")</f>
        <v>-</v>
      </c>
      <c r="AL142" s="141" t="str">
        <f>IFERROR(AL78*'Portfólio | Portfolio'!AL239,"-")</f>
        <v>-</v>
      </c>
      <c r="AM142" s="143">
        <f>IFERROR(AM78*'Portfólio | Portfolio'!AM239,"-")</f>
        <v>0</v>
      </c>
      <c r="AN142" s="143">
        <f>IFERROR(AN78*'Portfólio | Portfolio'!AN239,"-")</f>
        <v>0</v>
      </c>
      <c r="AO142" s="143">
        <f>IFERROR(AO78*'Portfólio | Portfolio'!AO239,"-")</f>
        <v>0</v>
      </c>
      <c r="AP142" s="143">
        <f>IFERROR(AP78*'Portfólio | Portfolio'!AP239,"-")</f>
        <v>0</v>
      </c>
      <c r="AQ142" s="143">
        <f>IFERROR(AQ78*'Portfólio | Portfolio'!AQ239,"-")</f>
        <v>0</v>
      </c>
      <c r="AR142" s="143">
        <f>IFERROR(AR78*'Portfólio | Portfolio'!AR239,"-")</f>
        <v>0</v>
      </c>
      <c r="AS142" s="143">
        <f>IFERROR(AS78*'Portfólio | Portfolio'!AS239,"-")</f>
        <v>0</v>
      </c>
      <c r="AT142" s="143">
        <f>IFERROR(AT78*'Portfólio | Portfolio'!AT239,"-")</f>
        <v>0</v>
      </c>
      <c r="AU142" s="143">
        <f>IFERROR(AU78*'Portfólio | Portfolio'!AU239,"-")</f>
        <v>0</v>
      </c>
      <c r="AV142" s="143">
        <f>IFERROR(AV78*'Portfólio | Portfolio'!AV239,"-")</f>
        <v>0</v>
      </c>
      <c r="AW142" s="143">
        <f>IFERROR(AW78*'Portfólio | Portfolio'!AW239,"-")</f>
        <v>0</v>
      </c>
      <c r="AX142" s="143">
        <f>IFERROR(AX78*'Portfólio | Portfolio'!AX239,"-")</f>
        <v>0</v>
      </c>
      <c r="AY142" s="125">
        <f>IFERROR(AY78*'Portfólio | Portfolio'!AY239,"-")</f>
        <v>1254.9867615999999</v>
      </c>
      <c r="AZ142" s="42">
        <f>IFERROR(AZ78*'Portfólio | Portfolio'!AZ239,"-")</f>
        <v>1527.6382000000001</v>
      </c>
      <c r="BA142" s="42">
        <f>IFERROR(BA78*'Portfólio | Portfolio'!BA239,"-")</f>
        <v>1540.02684</v>
      </c>
      <c r="BB142" s="42">
        <f>IFERROR(BB78*'Portfólio | Portfolio'!BB239,"-")</f>
        <v>1708.5525600000001</v>
      </c>
      <c r="BC142" s="42">
        <f>IFERROR(BC78*'Portfólio | Portfolio'!BC239,"-")</f>
        <v>1545.5097063999999</v>
      </c>
      <c r="BD142" s="42">
        <f>IFERROR(BD78*'Portfólio | Portfolio'!BD239,"-")</f>
        <v>1870.8510216000002</v>
      </c>
      <c r="BE142" s="42">
        <f>IFERROR(BE78*'Portfólio | Portfolio'!BE239,"-")</f>
        <v>1881.7005591999998</v>
      </c>
      <c r="BF142" s="42">
        <f>IFERROR(BF78*'Portfólio | Portfolio'!BF239,"-")</f>
        <v>2232.9815199999998</v>
      </c>
      <c r="BG142" s="42">
        <f>IFERROR(BG78*'Portfólio | Portfolio'!BG239,"-")</f>
        <v>2403.3715287999999</v>
      </c>
      <c r="BH142" s="42">
        <f>IFERROR(BH78*'Portfólio | Portfolio'!BH239,"-")</f>
        <v>2452.7900583999999</v>
      </c>
      <c r="BI142" s="42">
        <f>IFERROR(BI78*'Portfólio | Portfolio'!BI239,"-")</f>
        <v>2456.4874488</v>
      </c>
      <c r="BJ142" s="42">
        <f>IFERROR(BJ78*'Portfólio | Portfolio'!BJ239,"-")</f>
        <v>2961.1458888000002</v>
      </c>
      <c r="BK142" s="42">
        <f>IFERROR(BK78*'Portfólio | Portfolio'!BK239,"-")</f>
        <v>2852.5354176000005</v>
      </c>
      <c r="BL142" s="42">
        <f>IFERROR(BL78*'Portfólio | Portfolio'!BL239,"-")</f>
        <v>2962.7162839999996</v>
      </c>
      <c r="BM142" s="42">
        <f>IFERROR(BM78*'Portfólio | Portfolio'!BM239,"-")</f>
        <v>2901.5747992000001</v>
      </c>
      <c r="BN142" s="42">
        <f>IFERROR(BN78*'Portfólio | Portfolio'!BN239,"-")</f>
        <v>3420.1640000000002</v>
      </c>
      <c r="BO142" s="42">
        <f>IFERROR(BO78*'Portfólio | Portfolio'!BO239,"-")</f>
        <v>3042.16</v>
      </c>
      <c r="BP142" s="42">
        <f>IFERROR(BP78*'Portfólio | Portfolio'!BP239,"-")</f>
        <v>2558.8743179999997</v>
      </c>
    </row>
    <row r="143" spans="1:68" ht="15" customHeight="1" x14ac:dyDescent="0.2">
      <c r="A143" s="8" t="s">
        <v>26</v>
      </c>
      <c r="B143" s="8" t="s">
        <v>26</v>
      </c>
      <c r="C143" s="141">
        <f>IFERROR(C79*'Portfólio | Portfolio'!C240,"-")</f>
        <v>858.71955959999991</v>
      </c>
      <c r="D143" s="141">
        <f>IFERROR(D79*'Portfólio | Portfolio'!D240,"-")</f>
        <v>958.7306339999999</v>
      </c>
      <c r="E143" s="141">
        <f>IFERROR(E79*'Portfólio | Portfolio'!E240,"-")</f>
        <v>981.35066879999999</v>
      </c>
      <c r="F143" s="141">
        <f>IFERROR(F79*'Portfólio | Portfolio'!F240,"-")</f>
        <v>1112.4095292</v>
      </c>
      <c r="G143" s="141">
        <f>IFERROR(G79*'Portfólio | Portfolio'!G240,"-")</f>
        <v>1013.1379668</v>
      </c>
      <c r="H143" s="141">
        <f>IFERROR(H79*'Portfólio | Portfolio'!H240,"-")</f>
        <v>1093.5156059999997</v>
      </c>
      <c r="I143" s="141">
        <f>IFERROR(I79*'Portfólio | Portfolio'!I240,"-")</f>
        <v>1124.1587951999998</v>
      </c>
      <c r="J143" s="141">
        <f>IFERROR(J79*'Portfólio | Portfolio'!J240,"-")</f>
        <v>1217.337732</v>
      </c>
      <c r="K143" s="141">
        <f>IFERROR(K79*'Portfólio | Portfolio'!K240,"-")</f>
        <v>1085.05116</v>
      </c>
      <c r="L143" s="141">
        <f>IFERROR(L79*'Portfólio | Portfolio'!L240,"-")</f>
        <v>1130.2089587999999</v>
      </c>
      <c r="M143" s="141">
        <f>IFERROR(M79*'Portfólio | Portfolio'!M240,"-")</f>
        <v>1160.1940428</v>
      </c>
      <c r="N143" s="141">
        <f>IFERROR(N79*'Portfólio | Portfolio'!N240,"-")</f>
        <v>1319.3915615999997</v>
      </c>
      <c r="O143" s="141">
        <f>IFERROR(O79*'Portfólio | Portfolio'!O240,"-")</f>
        <v>1167.4176408000001</v>
      </c>
      <c r="P143" s="141">
        <f>IFERROR(P79*'Portfólio | Portfolio'!P240,"-")</f>
        <v>1235.4093179999998</v>
      </c>
      <c r="Q143" s="141">
        <f>IFERROR(Q79*'Portfólio | Portfolio'!Q240,"-")</f>
        <v>1250.8759728</v>
      </c>
      <c r="R143" s="141">
        <f>IFERROR(R79*'Portfólio | Portfolio'!R240,"-")</f>
        <v>1284.2881344</v>
      </c>
      <c r="S143" s="141">
        <f>IFERROR(S79*'Portfólio | Portfolio'!S240,"-")</f>
        <v>1193.5776347999999</v>
      </c>
      <c r="T143" s="141">
        <f>IFERROR(T79*'Portfólio | Portfolio'!T240,"-")</f>
        <v>1069.5506652000001</v>
      </c>
      <c r="U143" s="141">
        <f>IFERROR(U79*'Portfólio | Portfolio'!U240,"-")</f>
        <v>1131.4652687999999</v>
      </c>
      <c r="V143" s="141">
        <f>IFERROR(V79*'Portfólio | Portfolio'!V240,"-")</f>
        <v>1355.1917003999997</v>
      </c>
      <c r="W143" s="141">
        <f>IFERROR(W79*'Portfólio | Portfolio'!W240,"-")</f>
        <v>1259.6340527999998</v>
      </c>
      <c r="X143" s="141">
        <f>IFERROR(X79*'Portfólio | Portfolio'!X240,"-")</f>
        <v>1368.7705511999998</v>
      </c>
      <c r="Y143" s="141">
        <f>IFERROR(Y79*'Portfólio | Portfolio'!Y240,"-")</f>
        <v>1354.4279171999999</v>
      </c>
      <c r="Z143" s="141">
        <f>IFERROR(Z79*'Portfólio | Portfolio'!Z240,"-")</f>
        <v>1634.6455524</v>
      </c>
      <c r="AA143" s="141">
        <f>IFERROR(AA79*'Portfólio | Portfolio'!AA240,"-")</f>
        <v>1217.8052424</v>
      </c>
      <c r="AB143" s="141">
        <f>IFERROR(AB79*'Portfólio | Portfolio'!AB240,"-")</f>
        <v>1860.3805319999997</v>
      </c>
      <c r="AC143" s="141">
        <f>IFERROR(AC79*'Portfólio | Portfolio'!AC240,"-")</f>
        <v>1957.589424</v>
      </c>
      <c r="AD143" s="141">
        <f>IFERROR(AD79*'Portfólio | Portfolio'!AD240,"-")</f>
        <v>2479.7785392000001</v>
      </c>
      <c r="AE143" s="141">
        <f>IFERROR(AE79*'Portfólio | Portfolio'!AE240,"-")</f>
        <v>2251.6877411999999</v>
      </c>
      <c r="AF143" s="141">
        <f>IFERROR(AF79*'Portfólio | Portfolio'!AF240,"-")</f>
        <v>2320.0294140000001</v>
      </c>
      <c r="AG143" s="141">
        <f>IFERROR(AG79*'Portfólio | Portfolio'!AG240,"-")</f>
        <v>2240.0107272</v>
      </c>
      <c r="AH143" s="141">
        <f>IFERROR(AH79*'Portfólio | Portfolio'!AH240,"-")</f>
        <v>2764.1711123999999</v>
      </c>
      <c r="AI143" s="141">
        <f>IFERROR(AI79*'Portfólio | Portfolio'!AI240,"-")</f>
        <v>2315.9981159999998</v>
      </c>
      <c r="AJ143" s="141">
        <f>IFERROR(AJ79*'Portfólio | Portfolio'!AJ240,"-")</f>
        <v>2461.4882819999998</v>
      </c>
      <c r="AK143" s="141">
        <f>IFERROR(AK79*'Portfólio | Portfolio'!AK240,"-")</f>
        <v>2447.6543063999998</v>
      </c>
      <c r="AL143" s="141">
        <f>IFERROR(AL79*'Portfólio | Portfolio'!AL240,"-")</f>
        <v>2917.5736175999996</v>
      </c>
      <c r="AM143" s="141">
        <f>IFERROR(AM79*'Portfólio | Portfolio'!AM240,"-")</f>
        <v>2367.8869535999997</v>
      </c>
      <c r="AN143" s="141">
        <f>IFERROR(AN79*'Portfólio | Portfolio'!AN240,"-")</f>
        <v>2516.7228768</v>
      </c>
      <c r="AO143" s="141">
        <f>IFERROR(AO79*'Portfólio | Portfolio'!AO240,"-")</f>
        <v>2503.6200359999998</v>
      </c>
      <c r="AP143" s="141">
        <f>IFERROR(AP79*'Portfólio | Portfolio'!AP240,"-")</f>
        <v>3143.4347916000002</v>
      </c>
      <c r="AQ143" s="141">
        <f>IFERROR(AQ79*'Portfólio | Portfolio'!AQ240,"-")</f>
        <v>2487.7944939599997</v>
      </c>
      <c r="AR143" s="141">
        <f>IFERROR(AR79*'Portfólio | Portfolio'!AR240,"-")</f>
        <v>518.40053564999994</v>
      </c>
      <c r="AS143" s="141">
        <f>IFERROR(AS79*'Portfólio | Portfolio'!AS240,"-")</f>
        <v>925.63829561</v>
      </c>
      <c r="AT143" s="141">
        <f>IFERROR(AT79*'Portfólio | Portfolio'!AT240,"-")</f>
        <v>2547.1988100099998</v>
      </c>
      <c r="AU143" s="141">
        <f>IFERROR(AU79*'Portfólio | Portfolio'!AU240,"-")</f>
        <v>1481.1547740499998</v>
      </c>
      <c r="AV143" s="141">
        <f>IFERROR(AV79*'Portfólio | Portfolio'!AV240,"-")</f>
        <v>2213.8384145499999</v>
      </c>
      <c r="AW143" s="141">
        <f>IFERROR(AW79*'Portfólio | Portfolio'!AW240,"-")</f>
        <v>2627.9405175999996</v>
      </c>
      <c r="AX143" s="281">
        <f>IFERROR(AX79*'Portfólio | Portfolio'!AX240,"-")</f>
        <v>3743.2170185699997</v>
      </c>
      <c r="AY143" s="141">
        <f>IFERROR(AY79*'Portfólio | Portfolio'!AY240,"-")</f>
        <v>2663.8103353999995</v>
      </c>
      <c r="AZ143" s="141">
        <f>IFERROR(AZ79*'Portfólio | Portfolio'!AZ240,"-")</f>
        <v>3257.9101272999997</v>
      </c>
      <c r="BA143" s="141">
        <f>IFERROR(BA79*'Portfólio | Portfolio'!BA240,"-")</f>
        <v>3114.7725691159999</v>
      </c>
      <c r="BB143" s="141">
        <f>IFERROR(BB79*'Portfólio | Portfolio'!BB240,"-")</f>
        <v>3595.7028026999997</v>
      </c>
      <c r="BC143" s="141">
        <f>IFERROR(BC79*'Portfólio | Portfolio'!BC240,"-")</f>
        <v>3197.972168884</v>
      </c>
      <c r="BD143" s="141">
        <f>IFERROR(BD79*'Portfólio | Portfolio'!BD240,"-")</f>
        <v>3622.4215823799996</v>
      </c>
      <c r="BE143" s="141">
        <f>IFERROR(BE79*'Portfólio | Portfolio'!BE240,"-")</f>
        <v>3721.0751247679996</v>
      </c>
      <c r="BF143" s="141">
        <f>IFERROR(BF79*'Portfólio | Portfolio'!BF240,"-")</f>
        <v>4352.6492468019997</v>
      </c>
      <c r="BG143" s="141">
        <f>IFERROR(BG79*'Portfólio | Portfolio'!BG240,"-")</f>
        <v>3632.1150982159993</v>
      </c>
      <c r="BH143" s="141">
        <f>IFERROR(BH79*'Portfólio | Portfolio'!BH240,"-")</f>
        <v>3837.9110424999999</v>
      </c>
      <c r="BI143" s="141">
        <f>IFERROR(BI79*'Portfólio | Portfolio'!BI240,"-")</f>
        <v>4131.2672298999996</v>
      </c>
      <c r="BJ143" s="141">
        <f>IFERROR(BJ79*'Portfólio | Portfolio'!BJ240,"-")</f>
        <v>5130.6446242339989</v>
      </c>
      <c r="BK143" s="141">
        <f>IFERROR(BK79*'Portfólio | Portfolio'!BK240,"-")</f>
        <v>3967.9576010999995</v>
      </c>
      <c r="BL143" s="141">
        <f>IFERROR(BL79*'Portfólio | Portfolio'!BL240,"-")</f>
        <v>4510.7842431679992</v>
      </c>
      <c r="BM143" s="141">
        <f>IFERROR(BM79*'Portfólio | Portfolio'!BM240,"-")</f>
        <v>4668.2114619999993</v>
      </c>
      <c r="BN143" s="141">
        <f>IFERROR(BN79*'Portfólio | Portfolio'!BN240,"-")</f>
        <v>5103.9400534999995</v>
      </c>
      <c r="BO143" s="141">
        <f>IFERROR(BO79*'Portfólio | Portfolio'!BO240,"-")</f>
        <v>4489.2093999999997</v>
      </c>
      <c r="BP143" s="141">
        <f>IFERROR(BP79*'Portfólio | Portfolio'!BP240,"-")</f>
        <v>4981.5508692000003</v>
      </c>
    </row>
    <row r="144" spans="1:68" ht="15" customHeight="1" x14ac:dyDescent="0.2">
      <c r="A144" s="8" t="s">
        <v>112</v>
      </c>
      <c r="B144" s="8" t="s">
        <v>112</v>
      </c>
      <c r="C144" s="141">
        <f>IFERROR(C80*'Portfólio | Portfolio'!C241,"-")</f>
        <v>541.21112625000001</v>
      </c>
      <c r="D144" s="141">
        <f>IFERROR(D80*'Portfólio | Portfolio'!D241,"-")</f>
        <v>581.6473125</v>
      </c>
      <c r="E144" s="141">
        <f>IFERROR(E80*'Portfólio | Portfolio'!E241,"-")</f>
        <v>607.86836208</v>
      </c>
      <c r="F144" s="141">
        <f>IFERROR(F80*'Portfólio | Portfolio'!F241,"-")</f>
        <v>653.10921269999994</v>
      </c>
      <c r="G144" s="141">
        <f>IFERROR(G80*'Portfólio | Portfolio'!G241,"-")</f>
        <v>553.19910659999994</v>
      </c>
      <c r="H144" s="141">
        <f>IFERROR(H80*'Portfólio | Portfolio'!H241,"-")</f>
        <v>633.09411269999998</v>
      </c>
      <c r="I144" s="141">
        <f>IFERROR(I80*'Portfólio | Portfolio'!I241,"-")</f>
        <v>651.713391</v>
      </c>
      <c r="J144" s="141">
        <f>IFERROR(J80*'Portfólio | Portfolio'!J241,"-")</f>
        <v>672.01501500000006</v>
      </c>
      <c r="K144" s="141">
        <f>IFERROR(K80*'Portfólio | Portfolio'!K241,"-")</f>
        <v>592.54115760000002</v>
      </c>
      <c r="L144" s="141">
        <f>IFERROR(L80*'Portfólio | Portfolio'!L241,"-")</f>
        <v>715.12610399999994</v>
      </c>
      <c r="M144" s="141">
        <f>IFERROR(M80*'Portfólio | Portfolio'!M241,"-")</f>
        <v>727.38464399999998</v>
      </c>
      <c r="N144" s="141">
        <f>IFERROR(N80*'Portfólio | Portfolio'!N241,"-")</f>
        <v>787.98484800000006</v>
      </c>
      <c r="O144" s="141">
        <f>IFERROR(O80*'Portfólio | Portfolio'!O241,"-")</f>
        <v>688.08608190000007</v>
      </c>
      <c r="P144" s="141">
        <f>IFERROR(P80*'Portfólio | Portfolio'!P241,"-")</f>
        <v>767.72395349999999</v>
      </c>
      <c r="Q144" s="141">
        <f>IFERROR(Q80*'Portfólio | Portfolio'!Q241,"-")</f>
        <v>841.15642589999993</v>
      </c>
      <c r="R144" s="141">
        <f>IFERROR(R80*'Portfólio | Portfolio'!R241,"-")</f>
        <v>873.13089779999984</v>
      </c>
      <c r="S144" s="141">
        <f>IFERROR(S80*'Portfólio | Portfolio'!S241,"-")</f>
        <v>878.7125213999999</v>
      </c>
      <c r="T144" s="141">
        <f>IFERROR(T80*'Portfólio | Portfolio'!T241,"-")</f>
        <v>1006.2655596000002</v>
      </c>
      <c r="U144" s="141">
        <f>IFERROR(U80*'Portfólio | Portfolio'!U241,"-")</f>
        <v>1007.2473012000003</v>
      </c>
      <c r="V144" s="141">
        <f>IFERROR(V80*'Portfólio | Portfolio'!V241,"-")</f>
        <v>1077.5358719999999</v>
      </c>
      <c r="W144" s="141">
        <f>IFERROR(W80*'Portfólio | Portfolio'!W241,"-")</f>
        <v>989.19859499999995</v>
      </c>
      <c r="X144" s="141">
        <f>IFERROR(X80*'Portfólio | Portfolio'!X241,"-")</f>
        <v>1193.3429760000001</v>
      </c>
      <c r="Y144" s="141">
        <f>IFERROR(Y80*'Portfólio | Portfolio'!Y241,"-")</f>
        <v>1330.8155280000001</v>
      </c>
      <c r="Z144" s="141">
        <f>IFERROR(Z80*'Portfólio | Portfolio'!Z241,"-")</f>
        <v>1439.5956120000001</v>
      </c>
      <c r="AA144" s="141">
        <f>IFERROR(AA80*'Portfólio | Portfolio'!AA241,"-")</f>
        <v>1123.5086099999999</v>
      </c>
      <c r="AB144" s="141">
        <f>IFERROR(AB80*'Portfólio | Portfolio'!AB241,"-")</f>
        <v>1341.085221</v>
      </c>
      <c r="AC144" s="141">
        <f>IFERROR(AC80*'Portfólio | Portfolio'!AC241,"-")</f>
        <v>1376.418582</v>
      </c>
      <c r="AD144" s="141">
        <f>IFERROR(AD80*'Portfólio | Portfolio'!AD241,"-")</f>
        <v>1501.6303940400001</v>
      </c>
      <c r="AE144" s="141">
        <f>IFERROR(AE80*'Portfólio | Portfolio'!AE241,"-")</f>
        <v>1369.6451999999999</v>
      </c>
      <c r="AF144" s="141">
        <f>IFERROR(AF80*'Portfólio | Portfolio'!AF241,"-")</f>
        <v>1493.071461</v>
      </c>
      <c r="AG144" s="141">
        <f>IFERROR(AG80*'Portfólio | Portfolio'!AG241,"-")</f>
        <v>1649.9811774599998</v>
      </c>
      <c r="AH144" s="141">
        <f>IFERROR(AH80*'Portfólio | Portfolio'!AH241,"-")</f>
        <v>1787.2162811999999</v>
      </c>
      <c r="AI144" s="141">
        <f>IFERROR(AI80*'Portfólio | Portfolio'!AI241,"-")</f>
        <v>1468.4971389999998</v>
      </c>
      <c r="AJ144" s="141">
        <f>IFERROR(AJ80*'Portfólio | Portfolio'!AJ241,"-")</f>
        <v>1674.5433764999998</v>
      </c>
      <c r="AK144" s="141">
        <f>IFERROR(AK80*'Portfólio | Portfolio'!AK241,"-")</f>
        <v>1888.5053417500001</v>
      </c>
      <c r="AL144" s="141">
        <f>IFERROR(AL80*'Portfólio | Portfolio'!AL241,"-")</f>
        <v>1987.8376709999998</v>
      </c>
      <c r="AM144" s="141">
        <f>IFERROR(AM80*'Portfólio | Portfolio'!AM241,"-")</f>
        <v>1698.1157870299999</v>
      </c>
      <c r="AN144" s="141">
        <f>IFERROR(AN80*'Portfólio | Portfolio'!AN241,"-")</f>
        <v>1839.1580704999999</v>
      </c>
      <c r="AO144" s="141">
        <f>IFERROR(AO80*'Portfólio | Portfolio'!AO241,"-")</f>
        <v>1816.111007</v>
      </c>
      <c r="AP144" s="141">
        <f>IFERROR(AP80*'Portfólio | Portfolio'!AP241,"-")</f>
        <v>1983.6410792450001</v>
      </c>
      <c r="AQ144" s="141">
        <f>IFERROR(AQ80*'Portfólio | Portfolio'!AQ241,"-")</f>
        <v>2143.8019444900001</v>
      </c>
      <c r="AR144" s="141">
        <f>IFERROR(AR80*'Portfólio | Portfolio'!AR241,"-")</f>
        <v>277.43531350000001</v>
      </c>
      <c r="AS144" s="141">
        <f>IFERROR(AS80*'Portfólio | Portfolio'!AS241,"-")</f>
        <v>479.63435524500005</v>
      </c>
      <c r="AT144" s="141">
        <f>IFERROR(AT80*'Portfólio | Portfolio'!AT241,"-")</f>
        <v>1439.3335512450001</v>
      </c>
      <c r="AU144" s="141">
        <f>IFERROR(AU80*'Portfólio | Portfolio'!AU241,"-")</f>
        <v>868.80415050000011</v>
      </c>
      <c r="AV144" s="141">
        <f>IFERROR(AV80*'Portfólio | Portfolio'!AV241,"-")</f>
        <v>1226.5447340000001</v>
      </c>
      <c r="AW144" s="141">
        <f>IFERROR(AW80*'Portfólio | Portfolio'!AW241,"-")</f>
        <v>1591.2557677450002</v>
      </c>
      <c r="AX144" s="141">
        <f>IFERROR(AX80*'Portfólio | Portfolio'!AX241,"-")</f>
        <v>2073.8982730000002</v>
      </c>
      <c r="AY144" s="124">
        <f>IFERROR(AY80*'Portfólio | Portfolio'!AY241,"-")</f>
        <v>1694.30945354</v>
      </c>
      <c r="AZ144" s="42">
        <f>IFERROR(AZ80*'Portfólio | Portfolio'!AZ241,"-")</f>
        <v>2035.413074435</v>
      </c>
      <c r="BA144" s="42">
        <f>IFERROR(BA80*'Portfólio | Portfolio'!BA241,"-")</f>
        <v>2137.5433935000001</v>
      </c>
      <c r="BB144" s="42">
        <f>IFERROR(BB80*'Portfólio | Portfolio'!BB241,"-")</f>
        <v>2200.0369327449998</v>
      </c>
      <c r="BC144" s="42">
        <f>IFERROR(BC80*'Portfólio | Portfolio'!BC241,"-")</f>
        <v>2160.3666876000002</v>
      </c>
      <c r="BD144" s="42">
        <f>IFERROR(BD80*'Portfólio | Portfolio'!BD241,"-")</f>
        <v>2345.5233385000001</v>
      </c>
      <c r="BE144" s="42">
        <f>IFERROR(BE80*'Portfólio | Portfolio'!BE241,"-")</f>
        <v>2434.2387870949997</v>
      </c>
      <c r="BF144" s="42">
        <f>IFERROR(BF80*'Portfólio | Portfolio'!BF241,"-")</f>
        <v>2562.7075542600001</v>
      </c>
      <c r="BG144" s="42">
        <f>IFERROR(BG80*'Portfólio | Portfolio'!BG241,"-")</f>
        <v>2310.5218773900001</v>
      </c>
      <c r="BH144" s="42">
        <f>IFERROR(BH80*'Portfólio | Portfolio'!BH241,"-")</f>
        <v>1339.300083695</v>
      </c>
      <c r="BI144" s="42">
        <f>IFERROR(BI80*'Portfólio | Portfolio'!BI241,"-")</f>
        <v>2426.4000627349997</v>
      </c>
      <c r="BJ144" s="42">
        <f>IFERROR(BJ80*'Portfólio | Portfolio'!BJ241,"-")</f>
        <v>2693.6168557850001</v>
      </c>
      <c r="BK144" s="42">
        <f>IFERROR(BK80*'Portfólio | Portfolio'!BK241,"-")</f>
        <v>2535.9510917349999</v>
      </c>
      <c r="BL144" s="42">
        <f>IFERROR(BL80*'Portfólio | Portfolio'!BL241,"-")</f>
        <v>2818.5267712350001</v>
      </c>
      <c r="BM144" s="42">
        <f>IFERROR(BM80*'Portfólio | Portfolio'!BM241,"-")</f>
        <v>2691.7470160000003</v>
      </c>
      <c r="BN144" s="42">
        <f>IFERROR(BN80*'Portfólio | Portfolio'!BN241,"-")</f>
        <v>2657.4627544999998</v>
      </c>
      <c r="BO144" s="42">
        <f>IFERROR(BO80*'Portfólio | Portfolio'!BO241,"-")</f>
        <v>2545.4365000000003</v>
      </c>
      <c r="BP144" s="42">
        <f>IFERROR(BP80*'Portfólio | Portfolio'!BP241,"-")</f>
        <v>2335.4984624999997</v>
      </c>
    </row>
    <row r="145" spans="1:68" ht="15" customHeight="1" x14ac:dyDescent="0.2">
      <c r="A145" s="8" t="s">
        <v>27</v>
      </c>
      <c r="B145" s="8" t="s">
        <v>27</v>
      </c>
      <c r="C145" s="141">
        <f>IFERROR(C81*'Portfólio | Portfolio'!C242,"-")</f>
        <v>279.133149</v>
      </c>
      <c r="D145" s="141">
        <f>IFERROR(D81*'Portfólio | Portfolio'!D242,"-")</f>
        <v>266.04901499999994</v>
      </c>
      <c r="E145" s="141">
        <f>IFERROR(E81*'Portfólio | Portfolio'!E242,"-")</f>
        <v>272.73172799999998</v>
      </c>
      <c r="F145" s="141">
        <f>IFERROR(F81*'Portfólio | Portfolio'!F242,"-")</f>
        <v>306.74724599999996</v>
      </c>
      <c r="G145" s="141">
        <f>IFERROR(G81*'Portfólio | Portfolio'!G242,"-")</f>
        <v>283.24844999999999</v>
      </c>
      <c r="H145" s="141">
        <f>IFERROR(H81*'Portfólio | Portfolio'!H242,"-")</f>
        <v>266.06363099999999</v>
      </c>
      <c r="I145" s="141">
        <f>IFERROR(I81*'Portfólio | Portfolio'!I242,"-")</f>
        <v>246.55882500000001</v>
      </c>
      <c r="J145" s="141">
        <f>IFERROR(J81*'Portfólio | Portfolio'!J242,"-")</f>
        <v>297.58404899999999</v>
      </c>
      <c r="K145" s="141">
        <f>IFERROR(K81*'Portfólio | Portfolio'!K242,"-")</f>
        <v>329.86418999999995</v>
      </c>
      <c r="L145" s="141">
        <f>IFERROR(L81*'Portfólio | Portfolio'!L242,"-")</f>
        <v>313.81298400000003</v>
      </c>
      <c r="M145" s="141">
        <f>IFERROR(M81*'Portfólio | Portfolio'!M242,"-")</f>
        <v>319.13323500000001</v>
      </c>
      <c r="N145" s="141">
        <f>IFERROR(N81*'Portfólio | Portfolio'!N242,"-")</f>
        <v>348.66020999999995</v>
      </c>
      <c r="O145" s="141">
        <f>IFERROR(O81*'Portfólio | Portfolio'!O242,"-")</f>
        <v>363.66455099999996</v>
      </c>
      <c r="P145" s="141">
        <f>IFERROR(P81*'Portfólio | Portfolio'!P242,"-")</f>
        <v>297.95567399999999</v>
      </c>
      <c r="Q145" s="141">
        <f>IFERROR(Q81*'Portfólio | Portfolio'!Q242,"-")</f>
        <v>312.27525600000007</v>
      </c>
      <c r="R145" s="141">
        <f>IFERROR(R81*'Portfólio | Portfolio'!R242,"-")</f>
        <v>361.65868199999994</v>
      </c>
      <c r="S145" s="141">
        <f>IFERROR(S81*'Portfólio | Portfolio'!S242,"-")</f>
        <v>407.40265800000003</v>
      </c>
      <c r="T145" s="141">
        <f>IFERROR(T81*'Portfólio | Portfolio'!T242,"-")</f>
        <v>370.27011599999997</v>
      </c>
      <c r="U145" s="141">
        <f>IFERROR(U81*'Portfólio | Portfolio'!U242,"-")</f>
        <v>342.69639599999994</v>
      </c>
      <c r="V145" s="141">
        <f>IFERROR(V81*'Portfólio | Portfolio'!V242,"-")</f>
        <v>406.45313700000003</v>
      </c>
      <c r="W145" s="141">
        <f>IFERROR(W81*'Portfólio | Portfolio'!W242,"-")</f>
        <v>427.86154799999997</v>
      </c>
      <c r="X145" s="141">
        <f>IFERROR(X81*'Portfólio | Portfolio'!X242,"-")</f>
        <v>370.31864999999999</v>
      </c>
      <c r="Y145" s="141">
        <f>IFERROR(Y81*'Portfólio | Portfolio'!Y242,"-")</f>
        <v>351.24420000000003</v>
      </c>
      <c r="Z145" s="141">
        <f>IFERROR(Z81*'Portfólio | Portfolio'!Z242,"-")</f>
        <v>456.04102499999993</v>
      </c>
      <c r="AA145" s="141">
        <f>IFERROR(AA81*'Portfólio | Portfolio'!AA242,"-")</f>
        <v>472.32455099999999</v>
      </c>
      <c r="AB145" s="141">
        <f>IFERROR(AB81*'Portfólio | Portfolio'!AB242,"-")</f>
        <v>392.40929999999997</v>
      </c>
      <c r="AC145" s="141">
        <f>IFERROR(AC81*'Portfólio | Portfolio'!AC242,"-")</f>
        <v>366.92294999999996</v>
      </c>
      <c r="AD145" s="141">
        <f>IFERROR(AD81*'Portfólio | Portfolio'!AD242,"-")</f>
        <v>465.46259999999995</v>
      </c>
      <c r="AE145" s="141">
        <f>IFERROR(AE81*'Portfólio | Portfolio'!AE242,"-")</f>
        <v>430.70609999999994</v>
      </c>
      <c r="AF145" s="141">
        <f>IFERROR(AF81*'Portfólio | Portfolio'!AF242,"-")</f>
        <v>363.82297499999999</v>
      </c>
      <c r="AG145" s="141">
        <f>IFERROR(AG81*'Portfólio | Portfolio'!AG242,"-")</f>
        <v>351.93525</v>
      </c>
      <c r="AH145" s="141">
        <f>IFERROR(AH81*'Portfólio | Portfolio'!AH242,"-")</f>
        <v>447.97427999999996</v>
      </c>
      <c r="AI145" s="141">
        <f>IFERROR(AI81*'Portfólio | Portfolio'!AI242,"-")</f>
        <v>504.04935</v>
      </c>
      <c r="AJ145" s="141">
        <f>IFERROR(AJ81*'Portfólio | Portfolio'!AJ242,"-")</f>
        <v>388.90073999999998</v>
      </c>
      <c r="AK145" s="141">
        <f>IFERROR(AK81*'Portfólio | Portfolio'!AK242,"-")</f>
        <v>408.36824999999999</v>
      </c>
      <c r="AL145" s="141">
        <f>IFERROR(AL81*'Portfólio | Portfolio'!AL242,"-")</f>
        <v>463.80995999999999</v>
      </c>
      <c r="AM145" s="141">
        <f>IFERROR(AM81*'Portfólio | Portfolio'!AM242,"-")</f>
        <v>453.33285000000001</v>
      </c>
      <c r="AN145" s="141">
        <f>IFERROR(AN81*'Portfólio | Portfolio'!AN242,"-")</f>
        <v>396.82139999999998</v>
      </c>
      <c r="AO145" s="141">
        <f>IFERROR(AO81*'Portfólio | Portfolio'!AO242,"-")</f>
        <v>386.89619999999996</v>
      </c>
      <c r="AP145" s="141">
        <f>IFERROR(AP81*'Portfólio | Portfolio'!AP242,"-")</f>
        <v>0</v>
      </c>
      <c r="AQ145" s="141">
        <f>IFERROR(AQ81*'Portfólio | Portfolio'!AQ242,"-")</f>
        <v>0</v>
      </c>
      <c r="AR145" s="141">
        <f>IFERROR(AR81*'Portfólio | Portfolio'!AR242,"-")</f>
        <v>0</v>
      </c>
      <c r="AS145" s="141">
        <f>IFERROR(AS81*'Portfólio | Portfolio'!AS242,"-")</f>
        <v>0</v>
      </c>
      <c r="AT145" s="141">
        <f>IFERROR(AT81*'Portfólio | Portfolio'!AT242,"-")</f>
        <v>0</v>
      </c>
      <c r="AU145" s="141">
        <f>IFERROR(AU81*'Portfólio | Portfolio'!AU242,"-")</f>
        <v>0</v>
      </c>
      <c r="AV145" s="141">
        <f>IFERROR(AV81*'Portfólio | Portfolio'!AV242,"-")</f>
        <v>0</v>
      </c>
      <c r="AW145" s="141">
        <f>IFERROR(AW81*'Portfólio | Portfolio'!AW242,"-")</f>
        <v>0</v>
      </c>
      <c r="AX145" s="281">
        <f>IFERROR(AX81*'Portfólio | Portfolio'!AX242,"-")</f>
        <v>0</v>
      </c>
      <c r="AY145" s="141" t="str">
        <f>IFERROR(AY81*'Portfólio | Portfolio'!AY242,"-")</f>
        <v>-</v>
      </c>
      <c r="AZ145" s="141" t="str">
        <f>IFERROR(AZ81*'Portfólio | Portfolio'!AZ242,"-")</f>
        <v>-</v>
      </c>
      <c r="BA145" s="141" t="str">
        <f>IFERROR(BA81*'Portfólio | Portfolio'!BA242,"-")</f>
        <v>-</v>
      </c>
      <c r="BB145" s="141" t="str">
        <f>IFERROR(BB81*'Portfólio | Portfolio'!BB242,"-")</f>
        <v>-</v>
      </c>
      <c r="BC145" s="141" t="str">
        <f>IFERROR(BC81*'Portfólio | Portfolio'!BC242,"-")</f>
        <v>-</v>
      </c>
      <c r="BD145" s="141" t="str">
        <f>IFERROR(BD81*'Portfólio | Portfolio'!BD242,"-")</f>
        <v>-</v>
      </c>
      <c r="BE145" s="141" t="str">
        <f>IFERROR(BE81*'Portfólio | Portfolio'!BE242,"-")</f>
        <v>-</v>
      </c>
      <c r="BF145" s="141" t="str">
        <f>IFERROR(BF81*'Portfólio | Portfolio'!BF242,"-")</f>
        <v>-</v>
      </c>
      <c r="BG145" s="364" t="str">
        <f>IFERROR(BG81*'Portfólio | Portfolio'!BG242,"-")</f>
        <v>-</v>
      </c>
      <c r="BH145" s="364" t="str">
        <f>IFERROR(BH81*'Portfólio | Portfolio'!BH242,"-")</f>
        <v>-</v>
      </c>
      <c r="BI145" s="364" t="str">
        <f>IFERROR(BI81*'Portfólio | Portfolio'!BI242,"-")</f>
        <v>-</v>
      </c>
      <c r="BJ145" s="364" t="str">
        <f>IFERROR(BJ81*'Portfólio | Portfolio'!BJ242,"-")</f>
        <v>-</v>
      </c>
      <c r="BK145" s="364" t="str">
        <f>IFERROR(BK81*'Portfólio | Portfolio'!BK242,"-")</f>
        <v>-</v>
      </c>
      <c r="BL145" s="364" t="str">
        <f>IFERROR(BL81*'Portfólio | Portfolio'!BL242,"-")</f>
        <v>-</v>
      </c>
      <c r="BM145" s="364" t="str">
        <f>IFERROR(BM81*'Portfólio | Portfolio'!BM242,"-")</f>
        <v>-</v>
      </c>
      <c r="BN145" s="364" t="str">
        <f>IFERROR(BN81*'Portfólio | Portfolio'!BN242,"-")</f>
        <v>-</v>
      </c>
      <c r="BO145" s="364" t="str">
        <f>IFERROR(BO81*'Portfólio | Portfolio'!BO242,"-")</f>
        <v>-</v>
      </c>
      <c r="BP145" s="364" t="str">
        <f>IFERROR(BP81*'Portfólio | Portfolio'!BP242,"-")</f>
        <v>-</v>
      </c>
    </row>
    <row r="146" spans="1:68" ht="15" customHeight="1" x14ac:dyDescent="0.2">
      <c r="A146" s="8" t="s">
        <v>28</v>
      </c>
      <c r="B146" s="8" t="s">
        <v>28</v>
      </c>
      <c r="C146" s="141" t="str">
        <f>IFERROR(C82*'Portfólio | Portfolio'!C243,"-")</f>
        <v>-</v>
      </c>
      <c r="D146" s="141" t="str">
        <f>IFERROR(D82*'Portfólio | Portfolio'!D243,"-")</f>
        <v>-</v>
      </c>
      <c r="E146" s="141" t="str">
        <f>IFERROR(E82*'Portfólio | Portfolio'!E243,"-")</f>
        <v>-</v>
      </c>
      <c r="F146" s="141" t="str">
        <f>IFERROR(F82*'Portfólio | Portfolio'!F243,"-")</f>
        <v>-</v>
      </c>
      <c r="G146" s="141" t="str">
        <f>IFERROR(G82*'Portfólio | Portfolio'!G243,"-")</f>
        <v>-</v>
      </c>
      <c r="H146" s="141" t="str">
        <f>IFERROR(H82*'Portfólio | Portfolio'!H243,"-")</f>
        <v>-</v>
      </c>
      <c r="I146" s="141" t="str">
        <f>IFERROR(I82*'Portfólio | Portfolio'!I243,"-")</f>
        <v>-</v>
      </c>
      <c r="J146" s="141" t="str">
        <f>IFERROR(J82*'Portfólio | Portfolio'!J243,"-")</f>
        <v>-</v>
      </c>
      <c r="K146" s="141" t="str">
        <f>IFERROR(K82*'Portfólio | Portfolio'!K243,"-")</f>
        <v>-</v>
      </c>
      <c r="L146" s="141" t="str">
        <f>IFERROR(L82*'Portfólio | Portfolio'!L243,"-")</f>
        <v>-</v>
      </c>
      <c r="M146" s="141" t="str">
        <f>IFERROR(M82*'Portfólio | Portfolio'!M243,"-")</f>
        <v>-</v>
      </c>
      <c r="N146" s="141" t="str">
        <f>IFERROR(N82*'Portfólio | Portfolio'!N243,"-")</f>
        <v>-</v>
      </c>
      <c r="O146" s="141" t="str">
        <f>IFERROR(O82*'Portfólio | Portfolio'!O243,"-")</f>
        <v>-</v>
      </c>
      <c r="P146" s="141" t="str">
        <f>IFERROR(P82*'Portfólio | Portfolio'!P243,"-")</f>
        <v>-</v>
      </c>
      <c r="Q146" s="141" t="str">
        <f>IFERROR(Q82*'Portfólio | Portfolio'!Q243,"-")</f>
        <v>-</v>
      </c>
      <c r="R146" s="141" t="str">
        <f>IFERROR(R82*'Portfólio | Portfolio'!R243,"-")</f>
        <v>-</v>
      </c>
      <c r="S146" s="141" t="str">
        <f>IFERROR(S82*'Portfólio | Portfolio'!S243,"-")</f>
        <v>-</v>
      </c>
      <c r="T146" s="141" t="str">
        <f>IFERROR(T82*'Portfólio | Portfolio'!T243,"-")</f>
        <v>-</v>
      </c>
      <c r="U146" s="141" t="str">
        <f>IFERROR(U82*'Portfólio | Portfolio'!U243,"-")</f>
        <v>-</v>
      </c>
      <c r="V146" s="141" t="str">
        <f>IFERROR(V82*'Portfólio | Portfolio'!V243,"-")</f>
        <v>-</v>
      </c>
      <c r="W146" s="141">
        <f>IFERROR(W82*'Portfólio | Portfolio'!W243,"-")</f>
        <v>57.837583440000003</v>
      </c>
      <c r="X146" s="141">
        <f>IFERROR(X82*'Portfólio | Portfolio'!X243,"-")</f>
        <v>52.268367498461544</v>
      </c>
      <c r="Y146" s="141">
        <f>IFERROR(Y82*'Portfólio | Portfolio'!Y243,"-")</f>
        <v>111.00272790871796</v>
      </c>
      <c r="Z146" s="141">
        <f>IFERROR(Z82*'Portfólio | Portfolio'!Z243,"-")</f>
        <v>126.66370416000002</v>
      </c>
      <c r="AA146" s="141">
        <f>IFERROR(AA82*'Portfólio | Portfolio'!AA243,"-")</f>
        <v>112.95411507692307</v>
      </c>
      <c r="AB146" s="141">
        <f>IFERROR(AB82*'Portfólio | Portfolio'!AB243,"-")</f>
        <v>80.304000000000002</v>
      </c>
      <c r="AC146" s="141">
        <f>IFERROR(AC82*'Portfólio | Portfolio'!AC243,"-")</f>
        <v>119.0006312399999</v>
      </c>
      <c r="AD146" s="141">
        <f>IFERROR(AD82*'Portfólio | Portfolio'!AD243,"-")</f>
        <v>118.96267572000001</v>
      </c>
      <c r="AE146" s="141">
        <f>IFERROR(AE82*'Portfólio | Portfolio'!AE243,"-")</f>
        <v>120.83163198461538</v>
      </c>
      <c r="AF146" s="141">
        <f>IFERROR(AF82*'Portfólio | Portfolio'!AF243,"-")</f>
        <v>139.13404344</v>
      </c>
      <c r="AG146" s="141">
        <f>IFERROR(AG82*'Portfólio | Portfolio'!AG243,"-")</f>
        <v>106.14075154637919</v>
      </c>
      <c r="AH146" s="141">
        <f>IFERROR(AH82*'Portfólio | Portfolio'!AH243,"-")</f>
        <v>127.85160948000001</v>
      </c>
      <c r="AI146" s="141">
        <f>IFERROR(AI82*'Portfólio | Portfolio'!AI243,"-")</f>
        <v>101.66131907302794</v>
      </c>
      <c r="AJ146" s="141">
        <f>IFERROR(AJ82*'Portfólio | Portfolio'!AJ243,"-")</f>
        <v>97.334800919999992</v>
      </c>
      <c r="AK146" s="141">
        <f>IFERROR(AK82*'Portfólio | Portfolio'!AK243,"-")</f>
        <v>112.04648952000001</v>
      </c>
      <c r="AL146" s="141">
        <f>IFERROR(AL82*'Portfólio | Portfolio'!AL243,"-")</f>
        <v>136.22072267999999</v>
      </c>
      <c r="AM146" s="141">
        <f>IFERROR(AM82*'Portfólio | Portfolio'!AM243,"-")</f>
        <v>113.28588852</v>
      </c>
      <c r="AN146" s="141">
        <f>IFERROR(AN82*'Portfólio | Portfolio'!AN243,"-")</f>
        <v>117.36888324000002</v>
      </c>
      <c r="AO146" s="23">
        <f>IFERROR(AO82*'Portfólio | Portfolio'!AO243,"-")</f>
        <v>0</v>
      </c>
      <c r="AP146" s="23">
        <f>IFERROR(AP82*'Portfólio | Portfolio'!AP243,"-")</f>
        <v>0</v>
      </c>
      <c r="AQ146" s="23">
        <f>IFERROR(AQ82*'Portfólio | Portfolio'!AQ243,"-")</f>
        <v>0</v>
      </c>
      <c r="AR146" s="23">
        <f>IFERROR(AR82*'Portfólio | Portfolio'!AR243,"-")</f>
        <v>0</v>
      </c>
      <c r="AS146" s="23">
        <f>IFERROR(AS82*'Portfólio | Portfolio'!AS243,"-")</f>
        <v>0</v>
      </c>
      <c r="AT146" s="23">
        <f>IFERROR(AT82*'Portfólio | Portfolio'!AT243,"-")</f>
        <v>0</v>
      </c>
      <c r="AU146" s="143">
        <f>IFERROR(AU82*'Portfólio | Portfolio'!AU243,"-")</f>
        <v>0</v>
      </c>
      <c r="AV146" s="143">
        <f>IFERROR(AV82*'Portfólio | Portfolio'!AV243,"-")</f>
        <v>0</v>
      </c>
      <c r="AW146" s="143">
        <f>IFERROR(AW82*'Portfólio | Portfolio'!AW243,"-")</f>
        <v>0</v>
      </c>
      <c r="AX146" s="143">
        <f>IFERROR(AX82*'Portfólio | Portfolio'!AX243,"-")</f>
        <v>0</v>
      </c>
      <c r="AY146" s="124" t="str">
        <f>IFERROR(AY82*'Portfólio | Portfolio'!AY243,"-")</f>
        <v>-</v>
      </c>
      <c r="AZ146" s="40" t="str">
        <f>IFERROR(AZ82*'Portfólio | Portfolio'!AZ243,"-")</f>
        <v>-</v>
      </c>
      <c r="BA146" s="40" t="str">
        <f>IFERROR(BA82*'Portfólio | Portfolio'!BA243,"-")</f>
        <v>-</v>
      </c>
      <c r="BB146" s="40" t="str">
        <f>IFERROR(BB82*'Portfólio | Portfolio'!BB243,"-")</f>
        <v>-</v>
      </c>
      <c r="BC146" s="40" t="str">
        <f>IFERROR(BC82*'Portfólio | Portfolio'!BC243,"-")</f>
        <v>-</v>
      </c>
      <c r="BD146" s="40" t="str">
        <f>IFERROR(BD82*'Portfólio | Portfolio'!BD243,"-")</f>
        <v>-</v>
      </c>
      <c r="BE146" s="40" t="str">
        <f>IFERROR(BE82*'Portfólio | Portfolio'!BE243,"-")</f>
        <v>-</v>
      </c>
      <c r="BF146" s="40" t="str">
        <f>IFERROR(BF82*'Portfólio | Portfolio'!BF243,"-")</f>
        <v>-</v>
      </c>
      <c r="BG146" s="364" t="str">
        <f>IFERROR(BG82*'Portfólio | Portfolio'!BG243,"-")</f>
        <v>-</v>
      </c>
      <c r="BH146" s="364" t="str">
        <f>IFERROR(BH82*'Portfólio | Portfolio'!BH243,"-")</f>
        <v>-</v>
      </c>
      <c r="BI146" s="364" t="str">
        <f>IFERROR(BI82*'Portfólio | Portfolio'!BI243,"-")</f>
        <v>-</v>
      </c>
      <c r="BJ146" s="364" t="str">
        <f>IFERROR(BJ82*'Portfólio | Portfolio'!BJ243,"-")</f>
        <v>-</v>
      </c>
      <c r="BK146" s="364" t="str">
        <f>IFERROR(BK82*'Portfólio | Portfolio'!BK243,"-")</f>
        <v>-</v>
      </c>
      <c r="BL146" s="364" t="str">
        <f>IFERROR(BL82*'Portfólio | Portfolio'!BL243,"-")</f>
        <v>-</v>
      </c>
      <c r="BM146" s="364" t="str">
        <f>IFERROR(BM82*'Portfólio | Portfolio'!BM243,"-")</f>
        <v>-</v>
      </c>
      <c r="BN146" s="364" t="str">
        <f>IFERROR(BN82*'Portfólio | Portfolio'!BN243,"-")</f>
        <v>-</v>
      </c>
      <c r="BO146" s="364" t="str">
        <f>IFERROR(BO82*'Portfólio | Portfolio'!BO243,"-")</f>
        <v>-</v>
      </c>
      <c r="BP146" s="364" t="str">
        <f>IFERROR(BP82*'Portfólio | Portfolio'!BP243,"-")</f>
        <v>-</v>
      </c>
    </row>
    <row r="147" spans="1:68" ht="15" customHeight="1" x14ac:dyDescent="0.2">
      <c r="A147" s="8" t="s">
        <v>21</v>
      </c>
      <c r="B147" s="8" t="s">
        <v>21</v>
      </c>
      <c r="C147" s="141" t="str">
        <f>IFERROR(C83*'Portfólio | Portfolio'!C244,"-")</f>
        <v>-</v>
      </c>
      <c r="D147" s="141">
        <f>IFERROR(D83*'Portfólio | Portfolio'!D244,"-")</f>
        <v>525.91880959999992</v>
      </c>
      <c r="E147" s="141">
        <f>IFERROR(E83*'Portfólio | Portfolio'!E244,"-")</f>
        <v>597.34364160000007</v>
      </c>
      <c r="F147" s="141">
        <f>IFERROR(F83*'Portfólio | Portfolio'!F244,"-")</f>
        <v>827.41183360000002</v>
      </c>
      <c r="G147" s="141">
        <f>IFERROR(G83*'Portfólio | Portfolio'!G244,"-")</f>
        <v>1031.1527040000001</v>
      </c>
      <c r="H147" s="141">
        <f>IFERROR(H83*'Portfólio | Portfolio'!H244,"-")</f>
        <v>976.31543680000004</v>
      </c>
      <c r="I147" s="141">
        <f>IFERROR(I83*'Portfólio | Portfolio'!I244,"-")</f>
        <v>1015.376544</v>
      </c>
      <c r="J147" s="141">
        <f>IFERROR(J83*'Portfólio | Portfolio'!J244,"-")</f>
        <v>1304.66128</v>
      </c>
      <c r="K147" s="141">
        <f>IFERROR(K83*'Portfólio | Portfolio'!K244,"-")</f>
        <v>1039.3010879999999</v>
      </c>
      <c r="L147" s="141">
        <f>IFERROR(L83*'Portfólio | Portfolio'!L244,"-")</f>
        <v>1057.9689536000001</v>
      </c>
      <c r="M147" s="141">
        <f>IFERROR(M83*'Portfólio | Portfolio'!M244,"-")</f>
        <v>1081.0743104000001</v>
      </c>
      <c r="N147" s="141">
        <f>IFERROR(N83*'Portfólio | Portfolio'!N244,"-")</f>
        <v>1321.8348928</v>
      </c>
      <c r="O147" s="141">
        <f>IFERROR(O83*'Portfólio | Portfolio'!O244,"-")</f>
        <v>1287.9648447999998</v>
      </c>
      <c r="P147" s="141">
        <f>IFERROR(P83*'Portfólio | Portfolio'!P244,"-")</f>
        <v>1238.6667391999999</v>
      </c>
      <c r="Q147" s="141">
        <f>IFERROR(Q83*'Portfólio | Portfolio'!Q244,"-")</f>
        <v>1255.1259520000001</v>
      </c>
      <c r="R147" s="141">
        <f>IFERROR(R83*'Portfólio | Portfolio'!R244,"-")</f>
        <v>1551.6581631999998</v>
      </c>
      <c r="S147" s="141">
        <f>IFERROR(S83*'Portfólio | Portfolio'!S244,"-")</f>
        <v>1344.1143872</v>
      </c>
      <c r="T147" s="141">
        <f>IFERROR(T83*'Portfólio | Portfolio'!T244,"-")</f>
        <v>1471.9012736000002</v>
      </c>
      <c r="U147" s="141">
        <f>IFERROR(U83*'Portfólio | Portfolio'!U244,"-")</f>
        <v>1284.1546495999999</v>
      </c>
      <c r="V147" s="141">
        <f>IFERROR(V83*'Portfólio | Portfolio'!V244,"-")</f>
        <v>1721.6967616000002</v>
      </c>
      <c r="W147" s="141">
        <f>IFERROR(W83*'Portfólio | Portfolio'!W244,"-")</f>
        <v>1520.5393728000001</v>
      </c>
      <c r="X147" s="141">
        <f>IFERROR(X83*'Portfólio | Portfolio'!X244,"-")</f>
        <v>1565.2166592000003</v>
      </c>
      <c r="Y147" s="141">
        <f>IFERROR(Y83*'Portfólio | Portfolio'!Y244,"-")</f>
        <v>1448.3701696000001</v>
      </c>
      <c r="Z147" s="141">
        <f>IFERROR(Z83*'Portfólio | Portfolio'!Z244,"-")</f>
        <v>1837.8491328</v>
      </c>
      <c r="AA147" s="141">
        <f>IFERROR(AA83*'Portfólio | Portfolio'!AA244,"-")</f>
        <v>1789.4828927999999</v>
      </c>
      <c r="AB147" s="141">
        <f>IFERROR(AB83*'Portfólio | Portfolio'!AB244,"-")</f>
        <v>1860.7738879999999</v>
      </c>
      <c r="AC147" s="141">
        <f>IFERROR(AC83*'Portfólio | Portfolio'!AC244,"-")</f>
        <v>1731.382464</v>
      </c>
      <c r="AD147" s="141">
        <f>IFERROR(AD83*'Portfólio | Portfolio'!AD244,"-")</f>
        <v>2243.1721216000001</v>
      </c>
      <c r="AE147" s="141">
        <f>IFERROR(AE83*'Portfólio | Portfolio'!AE244,"-")</f>
        <v>1831.0292543999999</v>
      </c>
      <c r="AF147" s="141">
        <f>IFERROR(AF83*'Portfólio | Portfolio'!AF244,"-")</f>
        <v>1727.2582336</v>
      </c>
      <c r="AG147" s="141">
        <f>IFERROR(AG83*'Portfólio | Portfolio'!AG244,"-")</f>
        <v>1549.0258880000001</v>
      </c>
      <c r="AH147" s="141">
        <f>IFERROR(AH83*'Portfólio | Portfolio'!AH244,"-")</f>
        <v>1954.5696703999999</v>
      </c>
      <c r="AI147" s="141">
        <f>IFERROR(AI83*'Portfólio | Portfolio'!AI244,"-")</f>
        <v>1727.3354752</v>
      </c>
      <c r="AJ147" s="141">
        <f>IFERROR(AJ83*'Portfólio | Portfolio'!AJ244,"-")</f>
        <v>1705.9960639999999</v>
      </c>
      <c r="AK147" s="141">
        <f>IFERROR(AK83*'Portfólio | Portfolio'!AK244,"-")</f>
        <v>1763.2771711999999</v>
      </c>
      <c r="AL147" s="141">
        <f>IFERROR(AL83*'Portfólio | Portfolio'!AL244,"-")</f>
        <v>2183.3312000000001</v>
      </c>
      <c r="AM147" s="141">
        <f>IFERROR(AM83*'Portfólio | Portfolio'!AM244,"-")</f>
        <v>1777.0847615999999</v>
      </c>
      <c r="AN147" s="141">
        <f>IFERROR(AN83*'Portfólio | Portfolio'!AN244,"-")</f>
        <v>1660.6481792</v>
      </c>
      <c r="AO147" s="141">
        <f>IFERROR(AO83*'Portfólio | Portfolio'!AO244,"-")</f>
        <v>1610.8934016000001</v>
      </c>
      <c r="AP147" s="141">
        <f>IFERROR(AP83*'Portfólio | Portfolio'!AP244,"-")</f>
        <v>2138.5173311999997</v>
      </c>
      <c r="AQ147" s="141">
        <f>IFERROR(AQ83*'Portfólio | Portfolio'!AQ244,"-")</f>
        <v>1580.5678976000002</v>
      </c>
      <c r="AR147" s="141">
        <f>IFERROR(AR83*'Portfólio | Portfolio'!AR244,"-")</f>
        <v>205.29476480000002</v>
      </c>
      <c r="AS147" s="141">
        <f>IFERROR(AS83*'Portfólio | Portfolio'!AS244,"-")</f>
        <v>744.95665280000003</v>
      </c>
      <c r="AT147" s="141">
        <f>IFERROR(AT83*'Portfólio | Portfolio'!AT244,"-")</f>
        <v>1294.4522688</v>
      </c>
      <c r="AU147" s="141">
        <f>IFERROR(AU83*'Portfólio | Portfolio'!AU244,"-")</f>
        <v>702.57546879999995</v>
      </c>
      <c r="AV147" s="141">
        <f>IFERROR(AV83*'Portfólio | Portfolio'!AV244,"-")</f>
        <v>993.90951680000001</v>
      </c>
      <c r="AW147" s="141">
        <f>IFERROR(AW83*'Portfólio | Portfolio'!AW244,"-")</f>
        <v>1373.5233024000001</v>
      </c>
      <c r="AX147" s="141">
        <f>IFERROR(AX83*'Portfólio | Portfolio'!AX244,"-")</f>
        <v>1995.61968</v>
      </c>
      <c r="AY147" s="124">
        <f>IFERROR(AY83*'Portfólio | Portfolio'!AY244,"-")</f>
        <v>1389.4925760000001</v>
      </c>
      <c r="AZ147" s="42">
        <f>IFERROR(AZ83*'Portfólio | Portfolio'!AZ244,"-")</f>
        <v>1611.3574784</v>
      </c>
      <c r="BA147" s="42">
        <f>IFERROR(BA83*'Portfólio | Portfolio'!BA244,"-")</f>
        <v>1623.9657792</v>
      </c>
      <c r="BB147" s="42">
        <f>IFERROR(BB83*'Portfólio | Portfolio'!BB244,"-")</f>
        <v>2119.059616</v>
      </c>
      <c r="BC147" s="42">
        <f>IFERROR(BC83*'Portfólio | Portfolio'!BC244,"-")</f>
        <v>1778.9936319999999</v>
      </c>
      <c r="BD147" s="42">
        <f>IFERROR(BD83*'Portfólio | Portfolio'!BD244,"-")</f>
        <v>2141.4745600000001</v>
      </c>
      <c r="BE147" s="42">
        <f>IFERROR(BE83*'Portfólio | Portfolio'!BE244,"-")</f>
        <v>2097.5399040000002</v>
      </c>
      <c r="BF147" s="42">
        <f>IFERROR(BF83*'Portfólio | Portfolio'!BF244,"-")</f>
        <v>2632.6240127999999</v>
      </c>
      <c r="BG147" s="42">
        <f>IFERROR(BG83*'Portfólio | Portfolio'!BG244,"-")</f>
        <v>2393.4662336000001</v>
      </c>
      <c r="BH147" s="42">
        <f>IFERROR(BH83*'Portfólio | Portfolio'!BH244,"-")</f>
        <v>2373.795584</v>
      </c>
      <c r="BI147" s="42">
        <f>IFERROR(BI83*'Portfólio | Portfolio'!BI244,"-")</f>
        <v>2332.4641536000004</v>
      </c>
      <c r="BJ147" s="42">
        <f>IFERROR(BJ83*'Portfólio | Portfolio'!BJ244,"-")</f>
        <v>3074.2189183999999</v>
      </c>
      <c r="BK147" s="42">
        <f>IFERROR(BK83*'Portfólio | Portfolio'!BK244,"-")</f>
        <v>2712.767488</v>
      </c>
      <c r="BL147" s="42">
        <f>IFERROR(BL83*'Portfólio | Portfolio'!BL244,"-")</f>
        <v>2747.3805440000001</v>
      </c>
      <c r="BM147" s="42">
        <f>IFERROR(BM83*'Portfólio | Portfolio'!BM244,"-")</f>
        <v>2594.8890879999999</v>
      </c>
      <c r="BN147" s="42">
        <f>IFERROR(BN83*'Portfólio | Portfolio'!BN244,"-")</f>
        <v>3289.6151679999998</v>
      </c>
      <c r="BO147" s="42">
        <f>IFERROR(BO83*'Portfólio | Portfolio'!BO244,"-")</f>
        <v>2868.48</v>
      </c>
      <c r="BP147" s="42">
        <f>IFERROR(BP83*'Portfólio | Portfolio'!BP244,"-")</f>
        <v>2999.8106751999999</v>
      </c>
    </row>
    <row r="148" spans="1:68" ht="15" customHeight="1" x14ac:dyDescent="0.2">
      <c r="A148" s="8" t="s">
        <v>717</v>
      </c>
      <c r="B148" s="8" t="s">
        <v>717</v>
      </c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  <c r="AA148" s="141"/>
      <c r="AB148" s="141"/>
      <c r="AC148" s="141"/>
      <c r="AD148" s="141"/>
      <c r="AE148" s="141"/>
      <c r="AF148" s="141"/>
      <c r="AG148" s="141"/>
      <c r="AH148" s="141"/>
      <c r="AI148" s="141"/>
      <c r="AJ148" s="141"/>
      <c r="AK148" s="141"/>
      <c r="AL148" s="141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1"/>
      <c r="AW148" s="141"/>
      <c r="AX148" s="141"/>
      <c r="AY148" s="124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>
        <f>IFERROR(BJ84*'Portfólio | Portfolio'!BJ245,"-")</f>
        <v>735.47671700000001</v>
      </c>
      <c r="BK148" s="42">
        <f>IFERROR(BK84*'Portfólio | Portfolio'!BK245,"-")</f>
        <v>787.89137384200001</v>
      </c>
      <c r="BL148" s="42">
        <f>IFERROR(BL84*'Portfólio | Portfolio'!BL245,"-")</f>
        <v>765.22168046399997</v>
      </c>
      <c r="BM148" s="42">
        <f>IFERROR(BM84*'Portfólio | Portfolio'!BM245,"-")</f>
        <v>787.61455917699993</v>
      </c>
      <c r="BN148" s="42">
        <f>IFERROR(BN84*'Portfólio | Portfolio'!BN245,"-")</f>
        <v>977.28063879399997</v>
      </c>
      <c r="BO148" s="42">
        <f>IFERROR(BO84*'Portfólio | Portfolio'!BO245,"-")</f>
        <v>885.04859999999996</v>
      </c>
      <c r="BP148" s="42">
        <f>IFERROR(BP84*'Portfólio | Portfolio'!BP245,"-")</f>
        <v>922.15016159700008</v>
      </c>
    </row>
    <row r="149" spans="1:68" ht="15" customHeight="1" x14ac:dyDescent="0.2">
      <c r="A149" s="8" t="s">
        <v>110</v>
      </c>
      <c r="B149" s="8" t="s">
        <v>110</v>
      </c>
      <c r="C149" s="141" t="str">
        <f>IFERROR(C85*'Portfólio | Portfolio'!C246,"-")</f>
        <v>-</v>
      </c>
      <c r="D149" s="141" t="str">
        <f>IFERROR(D85*'Portfólio | Portfolio'!D246,"-")</f>
        <v>-</v>
      </c>
      <c r="E149" s="141" t="str">
        <f>IFERROR(E85*'Portfólio | Portfolio'!E246,"-")</f>
        <v>-</v>
      </c>
      <c r="F149" s="141" t="str">
        <f>IFERROR(F85*'Portfólio | Portfolio'!F246,"-")</f>
        <v>-</v>
      </c>
      <c r="G149" s="141" t="str">
        <f>IFERROR(G85*'Portfólio | Portfolio'!G246,"-")</f>
        <v>-</v>
      </c>
      <c r="H149" s="141" t="str">
        <f>IFERROR(H85*'Portfólio | Portfolio'!H246,"-")</f>
        <v>-</v>
      </c>
      <c r="I149" s="141" t="str">
        <f>IFERROR(I85*'Portfólio | Portfolio'!I246,"-")</f>
        <v>-</v>
      </c>
      <c r="J149" s="141" t="str">
        <f>IFERROR(J85*'Portfólio | Portfolio'!J246,"-")</f>
        <v>-</v>
      </c>
      <c r="K149" s="141" t="str">
        <f>IFERROR(K85*'Portfólio | Portfolio'!K246,"-")</f>
        <v>-</v>
      </c>
      <c r="L149" s="141" t="str">
        <f>IFERROR(L85*'Portfólio | Portfolio'!L246,"-")</f>
        <v>-</v>
      </c>
      <c r="M149" s="141" t="str">
        <f>IFERROR(M85*'Portfólio | Portfolio'!M246,"-")</f>
        <v>-</v>
      </c>
      <c r="N149" s="141" t="str">
        <f>IFERROR(N85*'Portfólio | Portfolio'!N246,"-")</f>
        <v>-</v>
      </c>
      <c r="O149" s="141" t="str">
        <f>IFERROR(O85*'Portfólio | Portfolio'!O246,"-")</f>
        <v>-</v>
      </c>
      <c r="P149" s="141" t="str">
        <f>IFERROR(P85*'Portfólio | Portfolio'!P246,"-")</f>
        <v>-</v>
      </c>
      <c r="Q149" s="141" t="str">
        <f>IFERROR(Q85*'Portfólio | Portfolio'!Q246,"-")</f>
        <v>-</v>
      </c>
      <c r="R149" s="141" t="str">
        <f>IFERROR(R85*'Portfólio | Portfolio'!R246,"-")</f>
        <v>-</v>
      </c>
      <c r="S149" s="141" t="str">
        <f>IFERROR(S85*'Portfólio | Portfolio'!S246,"-")</f>
        <v>-</v>
      </c>
      <c r="T149" s="141" t="str">
        <f>IFERROR(T85*'Portfólio | Portfolio'!T246,"-")</f>
        <v>-</v>
      </c>
      <c r="U149" s="141" t="str">
        <f>IFERROR(U85*'Portfólio | Portfolio'!U246,"-")</f>
        <v>-</v>
      </c>
      <c r="V149" s="141" t="str">
        <f>IFERROR(V85*'Portfólio | Portfolio'!V246,"-")</f>
        <v>-</v>
      </c>
      <c r="W149" s="141" t="str">
        <f>IFERROR(W85*'Portfólio | Portfolio'!W246,"-")</f>
        <v>-</v>
      </c>
      <c r="X149" s="141" t="str">
        <f>IFERROR(X85*'Portfólio | Portfolio'!X246,"-")</f>
        <v>-</v>
      </c>
      <c r="Y149" s="141" t="str">
        <f>IFERROR(Y85*'Portfólio | Portfolio'!Y246,"-")</f>
        <v>-</v>
      </c>
      <c r="Z149" s="141" t="str">
        <f>IFERROR(Z85*'Portfólio | Portfolio'!Z246,"-")</f>
        <v>-</v>
      </c>
      <c r="AA149" s="141" t="str">
        <f>IFERROR(AA85*'Portfólio | Portfolio'!AA246,"-")</f>
        <v>-</v>
      </c>
      <c r="AB149" s="141" t="str">
        <f>IFERROR(AB85*'Portfólio | Portfolio'!AB246,"-")</f>
        <v>-</v>
      </c>
      <c r="AC149" s="141" t="str">
        <f>IFERROR(AC85*'Portfólio | Portfolio'!AC246,"-")</f>
        <v>-</v>
      </c>
      <c r="AD149" s="141" t="str">
        <f>IFERROR(AD85*'Portfólio | Portfolio'!AD246,"-")</f>
        <v>-</v>
      </c>
      <c r="AE149" s="141" t="str">
        <f>IFERROR(AE85*'Portfólio | Portfolio'!AE246,"-")</f>
        <v>-</v>
      </c>
      <c r="AF149" s="141" t="str">
        <f>IFERROR(AF85*'Portfólio | Portfolio'!AF246,"-")</f>
        <v>-</v>
      </c>
      <c r="AG149" s="141" t="str">
        <f>IFERROR(AG85*'Portfólio | Portfolio'!AG246,"-")</f>
        <v>-</v>
      </c>
      <c r="AH149" s="141" t="str">
        <f>IFERROR(AH85*'Portfólio | Portfolio'!AH246,"-")</f>
        <v>-</v>
      </c>
      <c r="AI149" s="141" t="str">
        <f>IFERROR(AI85*'Portfólio | Portfolio'!AI246,"-")</f>
        <v>-</v>
      </c>
      <c r="AJ149" s="141" t="str">
        <f>IFERROR(AJ85*'Portfólio | Portfolio'!AJ246,"-")</f>
        <v>-</v>
      </c>
      <c r="AK149" s="141" t="str">
        <f>IFERROR(AK85*'Portfólio | Portfolio'!AK246,"-")</f>
        <v>-</v>
      </c>
      <c r="AL149" s="141" t="str">
        <f>IFERROR(AL85*'Portfólio | Portfolio'!AL246,"-")</f>
        <v>-</v>
      </c>
      <c r="AM149" s="143">
        <f>IFERROR(AM85*'Portfólio | Portfolio'!AM246,"-")</f>
        <v>0</v>
      </c>
      <c r="AN149" s="143">
        <f>IFERROR(AN85*'Portfólio | Portfolio'!AN246,"-")</f>
        <v>0</v>
      </c>
      <c r="AO149" s="143">
        <f>IFERROR(AO85*'Portfólio | Portfolio'!AO246,"-")</f>
        <v>0</v>
      </c>
      <c r="AP149" s="143">
        <f>IFERROR(AP85*'Portfólio | Portfolio'!AP246,"-")</f>
        <v>0</v>
      </c>
      <c r="AQ149" s="143">
        <f>IFERROR(AQ85*'Portfólio | Portfolio'!AQ246,"-")</f>
        <v>0</v>
      </c>
      <c r="AR149" s="143">
        <f>IFERROR(AR85*'Portfólio | Portfolio'!AR246,"-")</f>
        <v>0</v>
      </c>
      <c r="AS149" s="143">
        <f>IFERROR(AS85*'Portfólio | Portfolio'!AS246,"-")</f>
        <v>0</v>
      </c>
      <c r="AT149" s="143">
        <f>IFERROR(AT85*'Portfólio | Portfolio'!AT246,"-")</f>
        <v>0</v>
      </c>
      <c r="AU149" s="143">
        <f>IFERROR(AU85*'Portfólio | Portfolio'!AU246,"-")</f>
        <v>0</v>
      </c>
      <c r="AV149" s="143">
        <f>IFERROR(AV85*'Portfólio | Portfolio'!AV246,"-")</f>
        <v>0</v>
      </c>
      <c r="AW149" s="23">
        <f>IFERROR(AW85*'Portfólio | Portfolio'!AW246,"-")</f>
        <v>0</v>
      </c>
      <c r="AX149" s="23">
        <f>IFERROR(AX85*'Portfólio | Portfolio'!AX246,"-")</f>
        <v>0</v>
      </c>
      <c r="AY149" s="125">
        <f>IFERROR(AY85*'Portfólio | Portfolio'!AY246,"-")</f>
        <v>0</v>
      </c>
      <c r="AZ149" s="68">
        <f>IFERROR(AZ85*'Portfólio | Portfolio'!AZ246,"-")</f>
        <v>0</v>
      </c>
      <c r="BA149" s="68">
        <f>IFERROR(BA85*'Portfólio | Portfolio'!BA246,"-")</f>
        <v>0</v>
      </c>
      <c r="BB149" s="68">
        <f>IFERROR(BB85*'Portfólio | Portfolio'!BB246,"-")</f>
        <v>0</v>
      </c>
      <c r="BC149" s="68">
        <f>IFERROR(BC85*'Portfólio | Portfolio'!BC246,"-")</f>
        <v>0</v>
      </c>
      <c r="BD149" s="68">
        <f>IFERROR(BD85*'Portfólio | Portfolio'!BD246,"-")</f>
        <v>0</v>
      </c>
      <c r="BE149" s="68">
        <f>IFERROR(BE85*'Portfólio | Portfolio'!BE246,"-")</f>
        <v>0</v>
      </c>
      <c r="BF149" s="68">
        <f>IFERROR(BF85*'Portfólio | Portfolio'!BF246,"-")</f>
        <v>0</v>
      </c>
      <c r="BG149" s="42">
        <f>IFERROR(BG85*'Portfólio | Portfolio'!BG246,"-")</f>
        <v>229.72060049999999</v>
      </c>
      <c r="BH149" s="42">
        <f>IFERROR(BH85*'Portfólio | Portfolio'!BH246,"-")</f>
        <v>397.01389110000002</v>
      </c>
      <c r="BI149" s="42">
        <f>IFERROR(BI85*'Portfólio | Portfolio'!BI246,"-")</f>
        <v>538.77165000000002</v>
      </c>
      <c r="BJ149" s="42">
        <f>IFERROR(BJ85*'Portfólio | Portfolio'!BJ246,"-")</f>
        <v>613.53561000000002</v>
      </c>
      <c r="BK149" s="42">
        <f>IFERROR(BK85*'Portfólio | Portfolio'!BK246,"-")</f>
        <v>699.38644470000008</v>
      </c>
      <c r="BL149" s="42">
        <f>IFERROR(BL85*'Portfólio | Portfolio'!BL246,"-")</f>
        <v>840.84969390000003</v>
      </c>
      <c r="BM149" s="42">
        <f>IFERROR(BM85*'Portfólio | Portfolio'!BM246,"-")</f>
        <v>780.15566999999999</v>
      </c>
      <c r="BN149" s="42">
        <f>IFERROR(BN85*'Portfólio | Portfolio'!BN246,"-")</f>
        <v>984.55398000000002</v>
      </c>
      <c r="BO149" s="42">
        <f>IFERROR(BO85*'Portfólio | Portfolio'!BO246,"-")</f>
        <v>824.67</v>
      </c>
      <c r="BP149" s="42">
        <f>IFERROR(BP85*'Portfólio | Portfolio'!BP246,"-")</f>
        <v>979.82577000000015</v>
      </c>
    </row>
    <row r="150" spans="1:68" ht="15" customHeight="1" x14ac:dyDescent="0.2">
      <c r="A150" s="8" t="s">
        <v>129</v>
      </c>
      <c r="B150" s="8" t="s">
        <v>129</v>
      </c>
      <c r="C150" s="141" t="str">
        <f>IFERROR(C86*'Portfólio | Portfolio'!C247,"-")</f>
        <v>-</v>
      </c>
      <c r="D150" s="141" t="str">
        <f>IFERROR(D86*'Portfólio | Portfolio'!D247,"-")</f>
        <v>-</v>
      </c>
      <c r="E150" s="141" t="str">
        <f>IFERROR(E86*'Portfólio | Portfolio'!E247,"-")</f>
        <v>-</v>
      </c>
      <c r="F150" s="141" t="str">
        <f>IFERROR(F86*'Portfólio | Portfolio'!F247,"-")</f>
        <v>-</v>
      </c>
      <c r="G150" s="141" t="str">
        <f>IFERROR(G86*'Portfólio | Portfolio'!G247,"-")</f>
        <v>-</v>
      </c>
      <c r="H150" s="141" t="str">
        <f>IFERROR(H86*'Portfólio | Portfolio'!H247,"-")</f>
        <v>-</v>
      </c>
      <c r="I150" s="141" t="str">
        <f>IFERROR(I86*'Portfólio | Portfolio'!I247,"-")</f>
        <v>-</v>
      </c>
      <c r="J150" s="141" t="str">
        <f>IFERROR(J86*'Portfólio | Portfolio'!J247,"-")</f>
        <v>-</v>
      </c>
      <c r="K150" s="141" t="str">
        <f>IFERROR(K86*'Portfólio | Portfolio'!K247,"-")</f>
        <v>-</v>
      </c>
      <c r="L150" s="141" t="str">
        <f>IFERROR(L86*'Portfólio | Portfolio'!L247,"-")</f>
        <v>-</v>
      </c>
      <c r="M150" s="141" t="str">
        <f>IFERROR(M86*'Portfólio | Portfolio'!M247,"-")</f>
        <v>-</v>
      </c>
      <c r="N150" s="141" t="str">
        <f>IFERROR(N86*'Portfólio | Portfolio'!N247,"-")</f>
        <v>-</v>
      </c>
      <c r="O150" s="141" t="str">
        <f>IFERROR(O86*'Portfólio | Portfolio'!O247,"-")</f>
        <v>-</v>
      </c>
      <c r="P150" s="141" t="str">
        <f>IFERROR(P86*'Portfólio | Portfolio'!P247,"-")</f>
        <v>-</v>
      </c>
      <c r="Q150" s="141" t="str">
        <f>IFERROR(Q86*'Portfólio | Portfolio'!Q247,"-")</f>
        <v>-</v>
      </c>
      <c r="R150" s="141" t="str">
        <f>IFERROR(R86*'Portfólio | Portfolio'!R247,"-")</f>
        <v>-</v>
      </c>
      <c r="S150" s="141" t="str">
        <f>IFERROR(S86*'Portfólio | Portfolio'!S247,"-")</f>
        <v>-</v>
      </c>
      <c r="T150" s="141" t="str">
        <f>IFERROR(T86*'Portfólio | Portfolio'!T247,"-")</f>
        <v>-</v>
      </c>
      <c r="U150" s="141" t="str">
        <f>IFERROR(U86*'Portfólio | Portfolio'!U247,"-")</f>
        <v>-</v>
      </c>
      <c r="V150" s="141" t="str">
        <f>IFERROR(V86*'Portfólio | Portfolio'!V247,"-")</f>
        <v>-</v>
      </c>
      <c r="W150" s="141" t="str">
        <f>IFERROR(W86*'Portfólio | Portfolio'!W247,"-")</f>
        <v>-</v>
      </c>
      <c r="X150" s="141" t="str">
        <f>IFERROR(X86*'Portfólio | Portfolio'!X247,"-")</f>
        <v>-</v>
      </c>
      <c r="Y150" s="141" t="str">
        <f>IFERROR(Y86*'Portfólio | Portfolio'!Y247,"-")</f>
        <v>-</v>
      </c>
      <c r="Z150" s="141" t="str">
        <f>IFERROR(Z86*'Portfólio | Portfolio'!Z247,"-")</f>
        <v>-</v>
      </c>
      <c r="AA150" s="141" t="str">
        <f>IFERROR(AA86*'Portfólio | Portfolio'!AA247,"-")</f>
        <v>-</v>
      </c>
      <c r="AB150" s="141" t="str">
        <f>IFERROR(AB86*'Portfólio | Portfolio'!AB247,"-")</f>
        <v>-</v>
      </c>
      <c r="AC150" s="141" t="str">
        <f>IFERROR(AC86*'Portfólio | Portfolio'!AC247,"-")</f>
        <v>-</v>
      </c>
      <c r="AD150" s="141" t="str">
        <f>IFERROR(AD86*'Portfólio | Portfolio'!AD247,"-")</f>
        <v>-</v>
      </c>
      <c r="AE150" s="141" t="str">
        <f>IFERROR(AE86*'Portfólio | Portfolio'!AE247,"-")</f>
        <v>-</v>
      </c>
      <c r="AF150" s="141" t="str">
        <f>IFERROR(AF86*'Portfólio | Portfolio'!AF247,"-")</f>
        <v>-</v>
      </c>
      <c r="AG150" s="141" t="str">
        <f>IFERROR(AG86*'Portfólio | Portfolio'!AG247,"-")</f>
        <v>-</v>
      </c>
      <c r="AH150" s="141" t="str">
        <f>IFERROR(AH86*'Portfólio | Portfolio'!AH247,"-")</f>
        <v>-</v>
      </c>
      <c r="AI150" s="141" t="str">
        <f>IFERROR(AI86*'Portfólio | Portfolio'!AI247,"-")</f>
        <v>-</v>
      </c>
      <c r="AJ150" s="141" t="str">
        <f>IFERROR(AJ86*'Portfólio | Portfolio'!AJ247,"-")</f>
        <v>-</v>
      </c>
      <c r="AK150" s="141" t="str">
        <f>IFERROR(AK86*'Portfólio | Portfolio'!AK247,"-")</f>
        <v>-</v>
      </c>
      <c r="AL150" s="141" t="str">
        <f>IFERROR(AL86*'Portfólio | Portfolio'!AL247,"-")</f>
        <v>-</v>
      </c>
      <c r="AM150" s="143">
        <f>IFERROR(AM86*'Portfólio | Portfolio'!AM247,"-")</f>
        <v>0</v>
      </c>
      <c r="AN150" s="143">
        <f>IFERROR(AN86*'Portfólio | Portfolio'!AN247,"-")</f>
        <v>0</v>
      </c>
      <c r="AO150" s="143">
        <f>IFERROR(AO86*'Portfólio | Portfolio'!AO247,"-")</f>
        <v>0</v>
      </c>
      <c r="AP150" s="143">
        <f>IFERROR(AP86*'Portfólio | Portfolio'!AP247,"-")</f>
        <v>0</v>
      </c>
      <c r="AQ150" s="143">
        <f>IFERROR(AQ86*'Portfólio | Portfolio'!AQ247,"-")</f>
        <v>0</v>
      </c>
      <c r="AR150" s="143">
        <f>IFERROR(AR86*'Portfólio | Portfolio'!AR247,"-")</f>
        <v>0</v>
      </c>
      <c r="AS150" s="143">
        <f>IFERROR(AS86*'Portfólio | Portfolio'!AS247,"-")</f>
        <v>0</v>
      </c>
      <c r="AT150" s="143">
        <f>IFERROR(AT86*'Portfólio | Portfolio'!AT247,"-")</f>
        <v>0</v>
      </c>
      <c r="AU150" s="143">
        <f>IFERROR(AU86*'Portfólio | Portfolio'!AU247,"-")</f>
        <v>0</v>
      </c>
      <c r="AV150" s="143">
        <f>IFERROR(AV86*'Portfólio | Portfolio'!AV247,"-")</f>
        <v>0</v>
      </c>
      <c r="AW150" s="141">
        <f>IFERROR(AW86*'Portfólio | Portfolio'!AW247,"-")</f>
        <v>0</v>
      </c>
      <c r="AX150" s="141">
        <f>IFERROR(AX86*'Portfólio | Portfolio'!AX247,"-")</f>
        <v>0</v>
      </c>
      <c r="AY150" s="125">
        <f>IFERROR(AY86*'Portfólio | Portfolio'!AY247,"-")</f>
        <v>0</v>
      </c>
      <c r="AZ150" s="68">
        <f>IFERROR(AZ86*'Portfólio | Portfolio'!AZ247,"-")</f>
        <v>0</v>
      </c>
      <c r="BA150" s="68">
        <f>IFERROR(BA86*'Portfólio | Portfolio'!BA247,"-")</f>
        <v>0</v>
      </c>
      <c r="BB150" s="68">
        <f>IFERROR(BB86*'Portfólio | Portfolio'!BB247,"-")</f>
        <v>0</v>
      </c>
      <c r="BC150" s="68">
        <f>IFERROR(BC86*'Portfólio | Portfolio'!BC247,"-")</f>
        <v>0</v>
      </c>
      <c r="BD150" s="68">
        <f>IFERROR(BD86*'Portfólio | Portfolio'!BD247,"-")</f>
        <v>0</v>
      </c>
      <c r="BE150" s="68">
        <f>IFERROR(BE86*'Portfólio | Portfolio'!BE247,"-")</f>
        <v>0</v>
      </c>
      <c r="BF150" s="68">
        <f>IFERROR(BF86*'Portfólio | Portfolio'!BF247,"-")</f>
        <v>0</v>
      </c>
      <c r="BG150" s="68">
        <f>IFERROR(BG86*'Portfólio | Portfolio'!BG247,"-")</f>
        <v>0</v>
      </c>
      <c r="BH150" s="68">
        <f>IFERROR(BH86*'Portfólio | Portfolio'!BH247,"-")</f>
        <v>0</v>
      </c>
      <c r="BI150" s="68">
        <f>IFERROR(BI86*'Portfólio | Portfolio'!BI247,"-")</f>
        <v>0</v>
      </c>
      <c r="BJ150" s="68">
        <f>IFERROR(BJ86*'Portfólio | Portfolio'!BJ247,"-")</f>
        <v>0</v>
      </c>
      <c r="BK150" s="68">
        <f>IFERROR(BK86*'Portfólio | Portfolio'!BK247,"-")</f>
        <v>0</v>
      </c>
      <c r="BL150" s="68">
        <f>IFERROR(BL86*'Portfólio | Portfolio'!BL247,"-")</f>
        <v>0</v>
      </c>
      <c r="BM150" s="68">
        <f>IFERROR(BM86*'Portfólio | Portfolio'!BM247,"-")</f>
        <v>0</v>
      </c>
      <c r="BN150" s="68">
        <f>IFERROR(BN86*'Portfólio | Portfolio'!BN247,"-")</f>
        <v>0</v>
      </c>
      <c r="BO150" s="68">
        <f>IFERROR(BO86*'Portfólio | Portfolio'!BO247,"-")</f>
        <v>0</v>
      </c>
      <c r="BP150" s="68">
        <f>IFERROR(BP86*'Portfólio | Portfolio'!BP247,"-")</f>
        <v>0</v>
      </c>
    </row>
    <row r="151" spans="1:68" ht="15" customHeight="1" x14ac:dyDescent="0.2">
      <c r="A151" s="11" t="s">
        <v>127</v>
      </c>
      <c r="B151" s="11" t="s">
        <v>127</v>
      </c>
      <c r="C151" s="144" t="str">
        <f>IFERROR(C87*'Portfólio | Portfolio'!C248,"-")</f>
        <v>-</v>
      </c>
      <c r="D151" s="144" t="str">
        <f>IFERROR(D87*'Portfólio | Portfolio'!D248,"-")</f>
        <v>-</v>
      </c>
      <c r="E151" s="144" t="str">
        <f>IFERROR(E87*'Portfólio | Portfolio'!E248,"-")</f>
        <v>-</v>
      </c>
      <c r="F151" s="144" t="str">
        <f>IFERROR(F87*'Portfólio | Portfolio'!F248,"-")</f>
        <v>-</v>
      </c>
      <c r="G151" s="144" t="str">
        <f>IFERROR(G87*'Portfólio | Portfolio'!G248,"-")</f>
        <v>-</v>
      </c>
      <c r="H151" s="144">
        <f>IFERROR(H87*'Portfólio | Portfolio'!H248,"-")</f>
        <v>34.526029999999999</v>
      </c>
      <c r="I151" s="144">
        <f>IFERROR(I87*'Portfólio | Portfolio'!I248,"-")</f>
        <v>109.50478</v>
      </c>
      <c r="J151" s="144">
        <f>IFERROR(J87*'Portfólio | Portfolio'!J248,"-")</f>
        <v>87.856230000000011</v>
      </c>
      <c r="K151" s="144">
        <f>IFERROR(K87*'Portfólio | Portfolio'!K248,"-")</f>
        <v>82.120500000000007</v>
      </c>
      <c r="L151" s="144">
        <f>IFERROR(L87*'Portfólio | Portfolio'!L248,"-")</f>
        <v>69.325410000000005</v>
      </c>
      <c r="M151" s="144">
        <f>IFERROR(M87*'Portfólio | Portfolio'!M248,"-")</f>
        <v>64.687314999999998</v>
      </c>
      <c r="N151" s="144">
        <f>IFERROR(N87*'Portfólio | Portfolio'!N248,"-")</f>
        <v>62.902070000000002</v>
      </c>
      <c r="O151" s="144">
        <f>IFERROR(O87*'Portfólio | Portfolio'!O248,"-")</f>
        <v>72.210985000000008</v>
      </c>
      <c r="P151" s="144">
        <f>IFERROR(P87*'Portfólio | Portfolio'!P248,"-")</f>
        <v>66.522995000000009</v>
      </c>
      <c r="Q151" s="144">
        <f>IFERROR(Q87*'Portfólio | Portfolio'!Q248,"-")</f>
        <v>76.934165000000007</v>
      </c>
      <c r="R151" s="144">
        <f>IFERROR(R87*'Portfólio | Portfolio'!R248,"-")</f>
        <v>97.548220000000001</v>
      </c>
      <c r="S151" s="144">
        <f>IFERROR(S87*'Portfólio | Portfolio'!S248,"-")</f>
        <v>90.404160000000005</v>
      </c>
      <c r="T151" s="144">
        <f>IFERROR(T87*'Portfólio | Portfolio'!T248,"-")</f>
        <v>83.575800000000001</v>
      </c>
      <c r="U151" s="144">
        <f>IFERROR(U87*'Portfólio | Portfolio'!U248,"-")</f>
        <v>86.407859999999999</v>
      </c>
      <c r="V151" s="144">
        <f>IFERROR(V87*'Portfólio | Portfolio'!V248,"-")</f>
        <v>88.770220000000009</v>
      </c>
      <c r="W151" s="144">
        <f>IFERROR(W87*'Portfólio | Portfolio'!W248,"-")</f>
        <v>99.583714999999998</v>
      </c>
      <c r="X151" s="144">
        <f>IFERROR(X87*'Portfólio | Portfolio'!X248,"-")</f>
        <v>82.087775000000008</v>
      </c>
      <c r="Y151" s="144">
        <f>IFERROR(Y87*'Portfólio | Portfolio'!Y248,"-")</f>
        <v>77.688380000000009</v>
      </c>
      <c r="Z151" s="144">
        <f>IFERROR(Z87*'Portfólio | Portfolio'!Z248,"-")</f>
        <v>82.028100000000009</v>
      </c>
      <c r="AA151" s="144">
        <f>IFERROR(AA87*'Portfólio | Portfolio'!AA248,"-")</f>
        <v>93.999674999999996</v>
      </c>
      <c r="AB151" s="144">
        <f>IFERROR(AB87*'Portfólio | Portfolio'!AB248,"-")</f>
        <v>99.787379999999999</v>
      </c>
      <c r="AC151" s="144">
        <f>IFERROR(AC87*'Portfólio | Portfolio'!AC248,"-")</f>
        <v>101.63692</v>
      </c>
      <c r="AD151" s="144">
        <f>IFERROR(AD87*'Portfólio | Portfolio'!AD248,"-")</f>
        <v>174.82311000000001</v>
      </c>
      <c r="AE151" s="144">
        <f>IFERROR(AE87*'Portfólio | Portfolio'!AE248,"-")</f>
        <v>168.30236500000001</v>
      </c>
      <c r="AF151" s="144">
        <f>IFERROR(AF87*'Portfólio | Portfolio'!AF248,"-")</f>
        <v>154.21098000000001</v>
      </c>
      <c r="AG151" s="144">
        <f>IFERROR(AG87*'Portfólio | Portfolio'!AG248,"-")</f>
        <v>168.77322000000001</v>
      </c>
      <c r="AH151" s="144">
        <f>IFERROR(AH87*'Portfólio | Portfolio'!AH248,"-")</f>
        <v>191.24952770000002</v>
      </c>
      <c r="AI151" s="144">
        <f>IFERROR(AI87*'Portfólio | Portfolio'!AI248,"-")</f>
        <v>187.95007000000001</v>
      </c>
      <c r="AJ151" s="144">
        <f>IFERROR(AJ87*'Portfólio | Portfolio'!AJ248,"-")</f>
        <v>163.95879500000001</v>
      </c>
      <c r="AK151" s="144">
        <f>IFERROR(AK87*'Portfólio | Portfolio'!AK248,"-")</f>
        <v>197.54426999999998</v>
      </c>
      <c r="AL151" s="144">
        <f>IFERROR(AL87*'Portfólio | Portfolio'!AL248,"-")</f>
        <v>227.70286000000002</v>
      </c>
      <c r="AM151" s="144">
        <f>IFERROR(AM87*'Portfólio | Portfolio'!AM248,"-")</f>
        <v>209.42460000000003</v>
      </c>
      <c r="AN151" s="144">
        <f>IFERROR(AN87*'Portfólio | Portfolio'!AN248,"-")</f>
        <v>217.94926999999998</v>
      </c>
      <c r="AO151" s="144">
        <f>IFERROR(AO87*'Portfólio | Portfolio'!AO248,"-")</f>
        <v>234.13467000000003</v>
      </c>
      <c r="AP151" s="144">
        <f>IFERROR(AP87*'Portfólio | Portfolio'!AP248,"-")</f>
        <v>281.60901999999999</v>
      </c>
      <c r="AQ151" s="144">
        <f>IFERROR(AQ87*'Portfólio | Portfolio'!AQ248,"-")</f>
        <v>240.54954000000001</v>
      </c>
      <c r="AR151" s="144">
        <f>IFERROR(AR87*'Portfólio | Portfolio'!AR248,"-")</f>
        <v>92.688749999999999</v>
      </c>
      <c r="AS151" s="144">
        <f>IFERROR(AS87*'Portfólio | Portfolio'!AS248,"-")</f>
        <v>176.71654000000001</v>
      </c>
      <c r="AT151" s="144">
        <f>IFERROR(AT87*'Portfólio | Portfolio'!AT248,"-")</f>
        <v>225.81943999999999</v>
      </c>
      <c r="AU151" s="144">
        <f>IFERROR(AU87*'Portfólio | Portfolio'!AU248,"-")</f>
        <v>130.69596540000001</v>
      </c>
      <c r="AV151" s="144">
        <f>IFERROR(AV87*'Portfólio | Portfolio'!AV248,"-")</f>
        <v>182.53312000000003</v>
      </c>
      <c r="AW151" s="144">
        <f>IFERROR(AW87*'Portfólio | Portfolio'!AW248,"-")</f>
        <v>216.61409</v>
      </c>
      <c r="AX151" s="144">
        <f>IFERROR(AX87*'Portfólio | Portfolio'!AX248,"-")</f>
        <v>265.46289000000002</v>
      </c>
      <c r="AY151" s="126">
        <f>IFERROR(AY87*'Portfólio | Portfolio'!AY248,"-")</f>
        <v>293.03197</v>
      </c>
      <c r="AZ151" s="43">
        <f>IFERROR(AZ87*'Portfólio | Portfolio'!AZ248,"-")</f>
        <v>277.85757999999998</v>
      </c>
      <c r="BA151" s="43">
        <f>IFERROR(BA87*'Portfólio | Portfolio'!BA248,"-")</f>
        <v>308.49210699999998</v>
      </c>
      <c r="BB151" s="43">
        <f>IFERROR(BB87*'Portfólio | Portfolio'!BB248,"-")</f>
        <v>261.26870000000002</v>
      </c>
      <c r="BC151" s="43">
        <f>IFERROR(BC87*'Portfólio | Portfolio'!BC248,"-")</f>
        <v>249.90735000000001</v>
      </c>
      <c r="BD151" s="43">
        <f>IFERROR(BD87*'Portfólio | Portfolio'!BD248,"-")</f>
        <v>241.99714770000003</v>
      </c>
      <c r="BE151" s="43">
        <f>IFERROR(BE87*'Portfólio | Portfolio'!BE248,"-")</f>
        <v>281.88699000000003</v>
      </c>
      <c r="BF151" s="43">
        <f>IFERROR(BF87*'Portfólio | Portfolio'!BF248,"-")</f>
        <v>271.59517</v>
      </c>
      <c r="BG151" s="43">
        <f>IFERROR(BG87*'Portfólio | Portfolio'!BG248,"-")</f>
        <v>239.55392999999998</v>
      </c>
      <c r="BH151" s="43">
        <f>IFERROR(BH87*'Portfólio | Portfolio'!BH248,"-")</f>
        <v>246.67796999999999</v>
      </c>
      <c r="BI151" s="43">
        <f>IFERROR(BI87*'Portfólio | Portfolio'!BI248,"-")</f>
        <v>185.11955</v>
      </c>
      <c r="BJ151" s="43">
        <f>IFERROR(BJ87*'Portfólio | Portfolio'!BJ248,"-")</f>
        <v>277.07525999999996</v>
      </c>
      <c r="BK151" s="43">
        <f>IFERROR(BK87*'Portfólio | Portfolio'!BK248,"-")</f>
        <v>474.57256000000001</v>
      </c>
      <c r="BL151" s="43">
        <f>IFERROR(BL87*'Portfólio | Portfolio'!BL248,"-")</f>
        <v>298.34651000000002</v>
      </c>
      <c r="BM151" s="43">
        <f>IFERROR(BM87*'Portfólio | Portfolio'!BM248,"-")</f>
        <v>235.56571500000001</v>
      </c>
      <c r="BN151" s="43">
        <f>IFERROR(BN87*'Portfólio | Portfolio'!BN248,"-")</f>
        <v>260.18249179999998</v>
      </c>
      <c r="BO151" s="43">
        <f>IFERROR(BO87*'Portfólio | Portfolio'!BO248,"-")</f>
        <v>356.51</v>
      </c>
      <c r="BP151" s="43">
        <f>IFERROR(BP87*'Portfólio | Portfolio'!BP248,"-")</f>
        <v>334.10146000000003</v>
      </c>
    </row>
    <row r="152" spans="1:68" ht="15" customHeight="1" x14ac:dyDescent="0.2">
      <c r="A152" s="8" t="s">
        <v>109</v>
      </c>
      <c r="B152" s="8" t="s">
        <v>109</v>
      </c>
      <c r="C152" s="141" t="str">
        <f>IFERROR('Portfólio | Portfolio'!C88*'Portfólio | Portfolio'!C249,"-")</f>
        <v>-</v>
      </c>
      <c r="D152" s="141" t="str">
        <f>IFERROR('Portfólio | Portfolio'!D88*'Portfólio | Portfolio'!D249,"-")</f>
        <v>-</v>
      </c>
      <c r="E152" s="141" t="str">
        <f>IFERROR('Portfólio | Portfolio'!E88*'Portfólio | Portfolio'!E249,"-")</f>
        <v>-</v>
      </c>
      <c r="F152" s="141" t="str">
        <f>IFERROR('Portfólio | Portfolio'!F88*'Portfólio | Portfolio'!F249,"-")</f>
        <v>-</v>
      </c>
      <c r="G152" s="141" t="str">
        <f>IFERROR('Portfólio | Portfolio'!G88*'Portfólio | Portfolio'!G249,"-")</f>
        <v>-</v>
      </c>
      <c r="H152" s="141" t="str">
        <f>IFERROR('Portfólio | Portfolio'!H88*'Portfólio | Portfolio'!H249,"-")</f>
        <v>-</v>
      </c>
      <c r="I152" s="141" t="str">
        <f>IFERROR('Portfólio | Portfolio'!I88*'Portfólio | Portfolio'!I249,"-")</f>
        <v>-</v>
      </c>
      <c r="J152" s="141" t="str">
        <f>IFERROR('Portfólio | Portfolio'!J88*'Portfólio | Portfolio'!J249,"-")</f>
        <v>-</v>
      </c>
      <c r="K152" s="141" t="str">
        <f>IFERROR('Portfólio | Portfolio'!K88*'Portfólio | Portfolio'!K249,"-")</f>
        <v>-</v>
      </c>
      <c r="L152" s="141" t="str">
        <f>IFERROR('Portfólio | Portfolio'!L88*'Portfólio | Portfolio'!L249,"-")</f>
        <v>-</v>
      </c>
      <c r="M152" s="141" t="str">
        <f>IFERROR('Portfólio | Portfolio'!M88*'Portfólio | Portfolio'!M249,"-")</f>
        <v>-</v>
      </c>
      <c r="N152" s="141" t="str">
        <f>IFERROR('Portfólio | Portfolio'!N88*'Portfólio | Portfolio'!N249,"-")</f>
        <v>-</v>
      </c>
      <c r="O152" s="141" t="str">
        <f>IFERROR('Portfólio | Portfolio'!O88*'Portfólio | Portfolio'!O249,"-")</f>
        <v>-</v>
      </c>
      <c r="P152" s="141" t="str">
        <f>IFERROR('Portfólio | Portfolio'!P88*'Portfólio | Portfolio'!P249,"-")</f>
        <v>-</v>
      </c>
      <c r="Q152" s="141" t="str">
        <f>IFERROR('Portfólio | Portfolio'!Q88*'Portfólio | Portfolio'!Q249,"-")</f>
        <v>-</v>
      </c>
      <c r="R152" s="141" t="str">
        <f>IFERROR('Portfólio | Portfolio'!R88*'Portfólio | Portfolio'!R249,"-")</f>
        <v>-</v>
      </c>
      <c r="S152" s="141" t="str">
        <f>IFERROR('Portfólio | Portfolio'!S88*'Portfólio | Portfolio'!S249,"-")</f>
        <v>-</v>
      </c>
      <c r="T152" s="141" t="str">
        <f>IFERROR('Portfólio | Portfolio'!T88*'Portfólio | Portfolio'!T249,"-")</f>
        <v>-</v>
      </c>
      <c r="U152" s="141" t="str">
        <f>IFERROR('Portfólio | Portfolio'!U88*'Portfólio | Portfolio'!U249,"-")</f>
        <v>-</v>
      </c>
      <c r="V152" s="141" t="str">
        <f>IFERROR('Portfólio | Portfolio'!V88*'Portfólio | Portfolio'!V249,"-")</f>
        <v>-</v>
      </c>
      <c r="W152" s="141" t="str">
        <f>IFERROR('Portfólio | Portfolio'!W88*'Portfólio | Portfolio'!W249,"-")</f>
        <v>-</v>
      </c>
      <c r="X152" s="141" t="str">
        <f>IFERROR('Portfólio | Portfolio'!X88*'Portfólio | Portfolio'!X249,"-")</f>
        <v>-</v>
      </c>
      <c r="Y152" s="141" t="str">
        <f>IFERROR('Portfólio | Portfolio'!Y88*'Portfólio | Portfolio'!Y249,"-")</f>
        <v>-</v>
      </c>
      <c r="Z152" s="141" t="str">
        <f>IFERROR('Portfólio | Portfolio'!Z88*'Portfólio | Portfolio'!Z249,"-")</f>
        <v>-</v>
      </c>
      <c r="AA152" s="141" t="str">
        <f>IFERROR('Portfólio | Portfolio'!AA88*'Portfólio | Portfolio'!AA249,"-")</f>
        <v>-</v>
      </c>
      <c r="AB152" s="141" t="str">
        <f>IFERROR('Portfólio | Portfolio'!AB88*'Portfólio | Portfolio'!AB249,"-")</f>
        <v>-</v>
      </c>
      <c r="AC152" s="141" t="str">
        <f>IFERROR('Portfólio | Portfolio'!AC88*'Portfólio | Portfolio'!AC249,"-")</f>
        <v>-</v>
      </c>
      <c r="AD152" s="141" t="str">
        <f>IFERROR('Portfólio | Portfolio'!AD88*'Portfólio | Portfolio'!AD249,"-")</f>
        <v>-</v>
      </c>
      <c r="AE152" s="141" t="str">
        <f>IFERROR('Portfólio | Portfolio'!AE88*'Portfólio | Portfolio'!AE249,"-")</f>
        <v>-</v>
      </c>
      <c r="AF152" s="141" t="str">
        <f>IFERROR('Portfólio | Portfolio'!AF88*'Portfólio | Portfolio'!AF249,"-")</f>
        <v>-</v>
      </c>
      <c r="AG152" s="141" t="str">
        <f>IFERROR('Portfólio | Portfolio'!AG88*'Portfólio | Portfolio'!AG249,"-")</f>
        <v>-</v>
      </c>
      <c r="AH152" s="141" t="str">
        <f>IFERROR('Portfólio | Portfolio'!AH88*'Portfólio | Portfolio'!AH249,"-")</f>
        <v>-</v>
      </c>
      <c r="AI152" s="141" t="str">
        <f>IFERROR('Portfólio | Portfolio'!AI88*'Portfólio | Portfolio'!AI249,"-")</f>
        <v>-</v>
      </c>
      <c r="AJ152" s="141" t="str">
        <f>IFERROR('Portfólio | Portfolio'!AJ88*'Portfólio | Portfolio'!AJ249,"-")</f>
        <v>-</v>
      </c>
      <c r="AK152" s="141" t="str">
        <f>IFERROR('Portfólio | Portfolio'!AK88*'Portfólio | Portfolio'!AK249,"-")</f>
        <v>-</v>
      </c>
      <c r="AL152" s="143">
        <f>IFERROR('Portfólio | Portfolio'!AL88*'Portfólio | Portfolio'!AL249,"-")</f>
        <v>0</v>
      </c>
      <c r="AM152" s="143">
        <f>IFERROR('Portfólio | Portfolio'!AM88*'Portfólio | Portfolio'!AM249,"-")</f>
        <v>0</v>
      </c>
      <c r="AN152" s="143">
        <f>IFERROR('Portfólio | Portfolio'!AN88*'Portfólio | Portfolio'!AN249,"-")</f>
        <v>0</v>
      </c>
      <c r="AO152" s="143">
        <f>IFERROR('Portfólio | Portfolio'!AO88*'Portfólio | Portfolio'!AO249,"-")</f>
        <v>0</v>
      </c>
      <c r="AP152" s="143">
        <f>IFERROR('Portfólio | Portfolio'!AP88*'Portfólio | Portfolio'!AP249,"-")</f>
        <v>0</v>
      </c>
      <c r="AQ152" s="143">
        <f>IFERROR('Portfólio | Portfolio'!AQ88*'Portfólio | Portfolio'!AQ249,"-")</f>
        <v>0</v>
      </c>
      <c r="AR152" s="143">
        <f>IFERROR('Portfólio | Portfolio'!AR88*'Portfólio | Portfolio'!AR249,"-")</f>
        <v>0</v>
      </c>
      <c r="AS152" s="143">
        <f>IFERROR('Portfólio | Portfolio'!AS88*'Portfólio | Portfolio'!AS249,"-")</f>
        <v>0</v>
      </c>
      <c r="AT152" s="143">
        <f>IFERROR('Portfólio | Portfolio'!AT88*'Portfólio | Portfolio'!AT249,"-")</f>
        <v>0</v>
      </c>
      <c r="AU152" s="143">
        <f>IFERROR('Portfólio | Portfolio'!AU88*'Portfólio | Portfolio'!AU249,"-")</f>
        <v>0</v>
      </c>
      <c r="AV152" s="143">
        <f>IFERROR('Portfólio | Portfolio'!AV88*'Portfólio | Portfolio'!AV249,"-")</f>
        <v>0</v>
      </c>
      <c r="AW152" s="143">
        <f>IFERROR('Portfólio | Portfolio'!AW88*'Portfólio | Portfolio'!AW249,"-")</f>
        <v>0</v>
      </c>
      <c r="AX152" s="143">
        <f>IFERROR('Portfólio | Portfolio'!AX88*'Portfólio | Portfolio'!AX249,"-")</f>
        <v>0</v>
      </c>
      <c r="AY152" s="125">
        <f>IFERROR('Portfólio | Portfolio'!AY88*'Portfólio | Portfolio'!AY249,"-")</f>
        <v>0</v>
      </c>
      <c r="AZ152" s="68">
        <f>IFERROR('Portfólio | Portfolio'!AZ88*'Portfólio | Portfolio'!AZ249,"-")</f>
        <v>0</v>
      </c>
      <c r="BA152" s="68">
        <f>IFERROR('Portfólio | Portfolio'!BA88*'Portfólio | Portfolio'!BA249,"-")</f>
        <v>0</v>
      </c>
      <c r="BB152" s="68">
        <f>IFERROR('Portfólio | Portfolio'!BB88*'Portfólio | Portfolio'!BB249,"-")</f>
        <v>0</v>
      </c>
      <c r="BC152" s="68">
        <f>IFERROR('Portfólio | Portfolio'!BC88*'Portfólio | Portfolio'!BC249,"-")</f>
        <v>0</v>
      </c>
      <c r="BD152" s="68">
        <f>IFERROR('Portfólio | Portfolio'!BD88*'Portfólio | Portfolio'!BD249,"-")</f>
        <v>0</v>
      </c>
      <c r="BE152" s="68">
        <f>IFERROR('Portfólio | Portfolio'!BE88*'Portfólio | Portfolio'!BE249,"-")</f>
        <v>0</v>
      </c>
      <c r="BF152" s="68">
        <f>IFERROR('Portfólio | Portfolio'!BF88*'Portfólio | Portfolio'!BF249,"-")</f>
        <v>0</v>
      </c>
      <c r="BG152" s="68">
        <f>IFERROR('Portfólio | Portfolio'!BG88*'Portfólio | Portfolio'!BG249,"-")</f>
        <v>0</v>
      </c>
      <c r="BH152" s="68">
        <f>IFERROR('Portfólio | Portfolio'!BH88*'Portfólio | Portfolio'!BH249,"-")</f>
        <v>0</v>
      </c>
      <c r="BI152" s="68">
        <f>IFERROR('Portfólio | Portfolio'!BI88*'Portfólio | Portfolio'!BI249,"-")</f>
        <v>0</v>
      </c>
      <c r="BJ152" s="68">
        <f>IFERROR('Portfólio | Portfolio'!BJ88*'Portfólio | Portfolio'!BJ249,"-")</f>
        <v>0</v>
      </c>
      <c r="BK152" s="68">
        <f>IFERROR('Portfólio | Portfolio'!BK88*'Portfólio | Portfolio'!BK249,"-")</f>
        <v>0</v>
      </c>
      <c r="BL152" s="68">
        <f>IFERROR('Portfólio | Portfolio'!BL88*'Portfólio | Portfolio'!BL249,"-")</f>
        <v>0</v>
      </c>
      <c r="BM152" s="68">
        <f>IFERROR('Portfólio | Portfolio'!BM88*'Portfólio | Portfolio'!BM249,"-")</f>
        <v>0</v>
      </c>
      <c r="BN152" s="68">
        <f>IFERROR('Portfólio | Portfolio'!BN88*'Portfólio | Portfolio'!BN249,"-")</f>
        <v>0</v>
      </c>
      <c r="BO152" s="68">
        <f>IFERROR('Portfólio | Portfolio'!BO88*'Portfólio | Portfolio'!BO249,"-")</f>
        <v>0</v>
      </c>
      <c r="BP152" s="68">
        <f>IFERROR('Portfólio | Portfolio'!BP88*'Portfólio | Portfolio'!BP249,"-")</f>
        <v>0</v>
      </c>
    </row>
    <row r="153" spans="1:68" ht="15" customHeight="1" x14ac:dyDescent="0.2">
      <c r="A153" s="8" t="s">
        <v>118</v>
      </c>
      <c r="B153" s="8" t="s">
        <v>118</v>
      </c>
      <c r="C153" s="141" t="str">
        <f>IFERROR(C89*'Portfólio | Portfolio'!C250,"-")</f>
        <v>-</v>
      </c>
      <c r="D153" s="141" t="str">
        <f>IFERROR(D89*'Portfólio | Portfolio'!D250,"-")</f>
        <v>-</v>
      </c>
      <c r="E153" s="141" t="str">
        <f>IFERROR(E89*'Portfólio | Portfolio'!E250,"-")</f>
        <v>-</v>
      </c>
      <c r="F153" s="141" t="str">
        <f>IFERROR(F89*'Portfólio | Portfolio'!F250,"-")</f>
        <v>-</v>
      </c>
      <c r="G153" s="141" t="str">
        <f>IFERROR(G89*'Portfólio | Portfolio'!G250,"-")</f>
        <v>-</v>
      </c>
      <c r="H153" s="141" t="str">
        <f>IFERROR(H89*'Portfólio | Portfolio'!H250,"-")</f>
        <v>-</v>
      </c>
      <c r="I153" s="141" t="str">
        <f>IFERROR(I89*'Portfólio | Portfolio'!I250,"-")</f>
        <v>-</v>
      </c>
      <c r="J153" s="141" t="str">
        <f>IFERROR(J89*'Portfólio | Portfolio'!J250,"-")</f>
        <v>-</v>
      </c>
      <c r="K153" s="141" t="str">
        <f>IFERROR(K89*'Portfólio | Portfolio'!K250,"-")</f>
        <v>-</v>
      </c>
      <c r="L153" s="141" t="str">
        <f>IFERROR(L89*'Portfólio | Portfolio'!L250,"-")</f>
        <v>-</v>
      </c>
      <c r="M153" s="141" t="str">
        <f>IFERROR(M89*'Portfólio | Portfolio'!M250,"-")</f>
        <v>-</v>
      </c>
      <c r="N153" s="141" t="str">
        <f>IFERROR(N89*'Portfólio | Portfolio'!N250,"-")</f>
        <v>-</v>
      </c>
      <c r="O153" s="141" t="str">
        <f>IFERROR(O89*'Portfólio | Portfolio'!O250,"-")</f>
        <v>-</v>
      </c>
      <c r="P153" s="141" t="str">
        <f>IFERROR(P89*'Portfólio | Portfolio'!P250,"-")</f>
        <v>-</v>
      </c>
      <c r="Q153" s="141" t="str">
        <f>IFERROR(Q89*'Portfólio | Portfolio'!Q250,"-")</f>
        <v>-</v>
      </c>
      <c r="R153" s="141" t="str">
        <f>IFERROR(R89*'Portfólio | Portfolio'!R250,"-")</f>
        <v>-</v>
      </c>
      <c r="S153" s="141" t="str">
        <f>IFERROR(S89*'Portfólio | Portfolio'!S250,"-")</f>
        <v>-</v>
      </c>
      <c r="T153" s="141" t="str">
        <f>IFERROR(T89*'Portfólio | Portfolio'!T250,"-")</f>
        <v>-</v>
      </c>
      <c r="U153" s="141" t="str">
        <f>IFERROR(U89*'Portfólio | Portfolio'!U250,"-")</f>
        <v>-</v>
      </c>
      <c r="V153" s="141" t="str">
        <f>IFERROR(V89*'Portfólio | Portfolio'!V250,"-")</f>
        <v>-</v>
      </c>
      <c r="W153" s="141" t="str">
        <f>IFERROR(W89*'Portfólio | Portfolio'!W250,"-")</f>
        <v>-</v>
      </c>
      <c r="X153" s="141" t="str">
        <f>IFERROR(X89*'Portfólio | Portfolio'!X250,"-")</f>
        <v>-</v>
      </c>
      <c r="Y153" s="141" t="str">
        <f>IFERROR(Y89*'Portfólio | Portfolio'!Y250,"-")</f>
        <v>-</v>
      </c>
      <c r="Z153" s="141" t="str">
        <f>IFERROR(Z89*'Portfólio | Portfolio'!Z250,"-")</f>
        <v>-</v>
      </c>
      <c r="AA153" s="141" t="str">
        <f>IFERROR(AA89*'Portfólio | Portfolio'!AA250,"-")</f>
        <v>-</v>
      </c>
      <c r="AB153" s="141" t="str">
        <f>IFERROR(AB89*'Portfólio | Portfolio'!AB250,"-")</f>
        <v>-</v>
      </c>
      <c r="AC153" s="141" t="str">
        <f>IFERROR(AC89*'Portfólio | Portfolio'!AC250,"-")</f>
        <v>-</v>
      </c>
      <c r="AD153" s="141" t="str">
        <f>IFERROR(AD89*'Portfólio | Portfolio'!AD250,"-")</f>
        <v>-</v>
      </c>
      <c r="AE153" s="141" t="str">
        <f>IFERROR(AE89*'Portfólio | Portfolio'!AE250,"-")</f>
        <v>-</v>
      </c>
      <c r="AF153" s="141" t="str">
        <f>IFERROR(AF89*'Portfólio | Portfolio'!AF250,"-")</f>
        <v>-</v>
      </c>
      <c r="AG153" s="141" t="str">
        <f>IFERROR(AG89*'Portfólio | Portfolio'!AG250,"-")</f>
        <v>-</v>
      </c>
      <c r="AH153" s="141" t="str">
        <f>IFERROR(AH89*'Portfólio | Portfolio'!AH250,"-")</f>
        <v>-</v>
      </c>
      <c r="AI153" s="141" t="str">
        <f>IFERROR(AI89*'Portfólio | Portfolio'!AI250,"-")</f>
        <v>-</v>
      </c>
      <c r="AJ153" s="141" t="str">
        <f>IFERROR(AJ89*'Portfólio | Portfolio'!AJ250,"-")</f>
        <v>-</v>
      </c>
      <c r="AK153" s="141" t="str">
        <f>IFERROR(AK89*'Portfólio | Portfolio'!AK250,"-")</f>
        <v>-</v>
      </c>
      <c r="AL153" s="141" t="str">
        <f>IFERROR(AL89*'Portfólio | Portfolio'!AL250,"-")</f>
        <v>-</v>
      </c>
      <c r="AM153" s="143">
        <f>IFERROR(AM89*'Portfólio | Portfolio'!AM250,"-")</f>
        <v>0</v>
      </c>
      <c r="AN153" s="143">
        <f>IFERROR(AN89*'Portfólio | Portfolio'!AN250,"-")</f>
        <v>0</v>
      </c>
      <c r="AO153" s="143">
        <f>IFERROR(AO89*'Portfólio | Portfolio'!AO250,"-")</f>
        <v>0</v>
      </c>
      <c r="AP153" s="143">
        <f>IFERROR(AP89*'Portfólio | Portfolio'!AP250,"-")</f>
        <v>0</v>
      </c>
      <c r="AQ153" s="143">
        <f>IFERROR(AQ89*'Portfólio | Portfolio'!AQ250,"-")</f>
        <v>0</v>
      </c>
      <c r="AR153" s="143">
        <f>IFERROR(AR89*'Portfólio | Portfolio'!AR250,"-")</f>
        <v>0</v>
      </c>
      <c r="AS153" s="143">
        <f>IFERROR(AS89*'Portfólio | Portfolio'!AS250,"-")</f>
        <v>0</v>
      </c>
      <c r="AT153" s="143">
        <f>IFERROR(AT89*'Portfólio | Portfolio'!AT250,"-")</f>
        <v>0</v>
      </c>
      <c r="AU153" s="143">
        <f>IFERROR(AU89*'Portfólio | Portfolio'!AU250,"-")</f>
        <v>0</v>
      </c>
      <c r="AV153" s="143">
        <f>IFERROR(AV89*'Portfólio | Portfolio'!AV250,"-")</f>
        <v>0</v>
      </c>
      <c r="AW153" s="143">
        <f>IFERROR(AW89*'Portfólio | Portfolio'!AW250,"-")</f>
        <v>0</v>
      </c>
      <c r="AX153" s="143">
        <f>IFERROR(AX89*'Portfólio | Portfolio'!AX250,"-")</f>
        <v>0</v>
      </c>
      <c r="AY153" s="125">
        <f>IFERROR(AY89*'Portfólio | Portfolio'!AY250,"-")</f>
        <v>0</v>
      </c>
      <c r="AZ153" s="68">
        <f>IFERROR(AZ89*'Portfólio | Portfolio'!AZ250,"-")</f>
        <v>0</v>
      </c>
      <c r="BA153" s="68">
        <f>IFERROR(BA89*'Portfólio | Portfolio'!BA250,"-")</f>
        <v>0</v>
      </c>
      <c r="BB153" s="68">
        <f>IFERROR(BB89*'Portfólio | Portfolio'!BB250,"-")</f>
        <v>0</v>
      </c>
      <c r="BC153" s="68">
        <f>IFERROR(BC89*'Portfólio | Portfolio'!BC250,"-")</f>
        <v>0</v>
      </c>
      <c r="BD153" s="68">
        <f>IFERROR(BD89*'Portfólio | Portfolio'!BD250,"-")</f>
        <v>0</v>
      </c>
      <c r="BE153" s="68">
        <f>IFERROR(BE89*'Portfólio | Portfolio'!BE250,"-")</f>
        <v>0</v>
      </c>
      <c r="BF153" s="68">
        <f>IFERROR(BF89*'Portfólio | Portfolio'!BF250,"-")</f>
        <v>0</v>
      </c>
      <c r="BG153" s="68">
        <f>IFERROR(BG89*'Portfólio | Portfolio'!BG250,"-")</f>
        <v>0</v>
      </c>
      <c r="BH153" s="68">
        <f>IFERROR(BH89*'Portfólio | Portfolio'!BH250,"-")</f>
        <v>0</v>
      </c>
      <c r="BI153" s="68">
        <f>IFERROR(BI89*'Portfólio | Portfolio'!BI250,"-")</f>
        <v>0</v>
      </c>
      <c r="BJ153" s="68">
        <f>IFERROR(BJ89*'Portfólio | Portfolio'!BJ250,"-")</f>
        <v>0</v>
      </c>
      <c r="BK153" s="68">
        <f>IFERROR(BK89*'Portfólio | Portfolio'!BK250,"-")</f>
        <v>0</v>
      </c>
      <c r="BL153" s="68">
        <f>IFERROR(BL89*'Portfólio | Portfolio'!BL250,"-")</f>
        <v>0</v>
      </c>
      <c r="BM153" s="68">
        <f>IFERROR(BM89*'Portfólio | Portfolio'!BM250,"-")</f>
        <v>0</v>
      </c>
      <c r="BN153" s="68">
        <f>IFERROR(BN89*'Portfólio | Portfolio'!BN250,"-")</f>
        <v>0</v>
      </c>
      <c r="BO153" s="68">
        <f>IFERROR(BO89*'Portfólio | Portfolio'!BO250,"-")</f>
        <v>0</v>
      </c>
      <c r="BP153" s="68">
        <f>IFERROR(BP89*'Portfólio | Portfolio'!BP250,"-")</f>
        <v>0</v>
      </c>
    </row>
    <row r="154" spans="1:68" ht="15" customHeight="1" x14ac:dyDescent="0.2">
      <c r="A154" s="41" t="s">
        <v>157</v>
      </c>
      <c r="B154" s="41" t="s">
        <v>157</v>
      </c>
      <c r="C154" s="141" t="str">
        <f>IFERROR(C90*'Portfólio | Portfolio'!C251,"-")</f>
        <v>-</v>
      </c>
      <c r="D154" s="141" t="str">
        <f>IFERROR(D90*'Portfólio | Portfolio'!D251,"-")</f>
        <v>-</v>
      </c>
      <c r="E154" s="141" t="str">
        <f>IFERROR(E90*'Portfólio | Portfolio'!E251,"-")</f>
        <v>-</v>
      </c>
      <c r="F154" s="141" t="str">
        <f>IFERROR(F90*'Portfólio | Portfolio'!F251,"-")</f>
        <v>-</v>
      </c>
      <c r="G154" s="141" t="str">
        <f>IFERROR(G90*'Portfólio | Portfolio'!G251,"-")</f>
        <v>-</v>
      </c>
      <c r="H154" s="141" t="str">
        <f>IFERROR(H90*'Portfólio | Portfolio'!H251,"-")</f>
        <v>-</v>
      </c>
      <c r="I154" s="141" t="str">
        <f>IFERROR(I90*'Portfólio | Portfolio'!I251,"-")</f>
        <v>-</v>
      </c>
      <c r="J154" s="141" t="str">
        <f>IFERROR(J90*'Portfólio | Portfolio'!J251,"-")</f>
        <v>-</v>
      </c>
      <c r="K154" s="141" t="str">
        <f>IFERROR(K90*'Portfólio | Portfolio'!K251,"-")</f>
        <v>-</v>
      </c>
      <c r="L154" s="141" t="str">
        <f>IFERROR(L90*'Portfólio | Portfolio'!L251,"-")</f>
        <v>-</v>
      </c>
      <c r="M154" s="141" t="str">
        <f>IFERROR(M90*'Portfólio | Portfolio'!M251,"-")</f>
        <v>-</v>
      </c>
      <c r="N154" s="141" t="str">
        <f>IFERROR(N90*'Portfólio | Portfolio'!N251,"-")</f>
        <v>-</v>
      </c>
      <c r="O154" s="141" t="str">
        <f>IFERROR(O90*'Portfólio | Portfolio'!O251,"-")</f>
        <v>-</v>
      </c>
      <c r="P154" s="141" t="str">
        <f>IFERROR(P90*'Portfólio | Portfolio'!P251,"-")</f>
        <v>-</v>
      </c>
      <c r="Q154" s="141" t="str">
        <f>IFERROR(Q90*'Portfólio | Portfolio'!Q251,"-")</f>
        <v>-</v>
      </c>
      <c r="R154" s="141" t="str">
        <f>IFERROR(R90*'Portfólio | Portfolio'!R251,"-")</f>
        <v>-</v>
      </c>
      <c r="S154" s="141" t="str">
        <f>IFERROR(S90*'Portfólio | Portfolio'!S251,"-")</f>
        <v>-</v>
      </c>
      <c r="T154" s="141" t="str">
        <f>IFERROR(T90*'Portfólio | Portfolio'!T251,"-")</f>
        <v>-</v>
      </c>
      <c r="U154" s="141" t="str">
        <f>IFERROR(U90*'Portfólio | Portfolio'!U251,"-")</f>
        <v>-</v>
      </c>
      <c r="V154" s="141" t="str">
        <f>IFERROR(V90*'Portfólio | Portfolio'!V251,"-")</f>
        <v>-</v>
      </c>
      <c r="W154" s="141" t="str">
        <f>IFERROR(W90*'Portfólio | Portfolio'!W251,"-")</f>
        <v>-</v>
      </c>
      <c r="X154" s="141" t="str">
        <f>IFERROR(X90*'Portfólio | Portfolio'!X251,"-")</f>
        <v>-</v>
      </c>
      <c r="Y154" s="141" t="str">
        <f>IFERROR(Y90*'Portfólio | Portfolio'!Y251,"-")</f>
        <v>-</v>
      </c>
      <c r="Z154" s="141" t="str">
        <f>IFERROR(Z90*'Portfólio | Portfolio'!Z251,"-")</f>
        <v>-</v>
      </c>
      <c r="AA154" s="141" t="str">
        <f>IFERROR(AA90*'Portfólio | Portfolio'!AA251,"-")</f>
        <v>-</v>
      </c>
      <c r="AB154" s="141" t="str">
        <f>IFERROR(AB90*'Portfólio | Portfolio'!AB251,"-")</f>
        <v>-</v>
      </c>
      <c r="AC154" s="141" t="str">
        <f>IFERROR(AC90*'Portfólio | Portfolio'!AC251,"-")</f>
        <v>-</v>
      </c>
      <c r="AD154" s="141" t="str">
        <f>IFERROR(AD90*'Portfólio | Portfolio'!AD251,"-")</f>
        <v>-</v>
      </c>
      <c r="AE154" s="141" t="str">
        <f>IFERROR(AE90*'Portfólio | Portfolio'!AE251,"-")</f>
        <v>-</v>
      </c>
      <c r="AF154" s="141" t="str">
        <f>IFERROR(AF90*'Portfólio | Portfolio'!AF251,"-")</f>
        <v>-</v>
      </c>
      <c r="AG154" s="141" t="str">
        <f>IFERROR(AG90*'Portfólio | Portfolio'!AG251,"-")</f>
        <v>-</v>
      </c>
      <c r="AH154" s="141" t="str">
        <f>IFERROR(AH90*'Portfólio | Portfolio'!AH251,"-")</f>
        <v>-</v>
      </c>
      <c r="AI154" s="141" t="str">
        <f>IFERROR(AI90*'Portfólio | Portfolio'!AI251,"-")</f>
        <v>-</v>
      </c>
      <c r="AJ154" s="141" t="str">
        <f>IFERROR(AJ90*'Portfólio | Portfolio'!AJ251,"-")</f>
        <v>-</v>
      </c>
      <c r="AK154" s="141" t="str">
        <f>IFERROR(AK90*'Portfólio | Portfolio'!AK251,"-")</f>
        <v>-</v>
      </c>
      <c r="AL154" s="141" t="str">
        <f>IFERROR(AL90*'Portfólio | Portfolio'!AL251,"-")</f>
        <v>-</v>
      </c>
      <c r="AM154" s="143" t="str">
        <f>IFERROR(AM90*'Portfólio | Portfolio'!AM251,"-")</f>
        <v>-</v>
      </c>
      <c r="AN154" s="143" t="str">
        <f>IFERROR(AN90*'Portfólio | Portfolio'!AN251,"-")</f>
        <v>-</v>
      </c>
      <c r="AO154" s="143" t="str">
        <f>IFERROR(AO90*'Portfólio | Portfolio'!AO251,"-")</f>
        <v>-</v>
      </c>
      <c r="AP154" s="143" t="str">
        <f>IFERROR(AP90*'Portfólio | Portfolio'!AP251,"-")</f>
        <v>-</v>
      </c>
      <c r="AQ154" s="143" t="str">
        <f>IFERROR(AQ90*'Portfólio | Portfolio'!AQ251,"-")</f>
        <v>-</v>
      </c>
      <c r="AR154" s="143" t="str">
        <f>IFERROR(AR90*'Portfólio | Portfolio'!AR251,"-")</f>
        <v>-</v>
      </c>
      <c r="AS154" s="143" t="str">
        <f>IFERROR(AS90*'Portfólio | Portfolio'!AS251,"-")</f>
        <v>-</v>
      </c>
      <c r="AT154" s="143" t="str">
        <f>IFERROR(AT90*'Portfólio | Portfolio'!AT251,"-")</f>
        <v>-</v>
      </c>
      <c r="AU154" s="143" t="str">
        <f>IFERROR(AU90*'Portfólio | Portfolio'!AU251,"-")</f>
        <v>-</v>
      </c>
      <c r="AV154" s="143" t="str">
        <f>IFERROR(AV90*'Portfólio | Portfolio'!AV251,"-")</f>
        <v>-</v>
      </c>
      <c r="AW154" s="143" t="str">
        <f>IFERROR(AW90*'Portfólio | Portfolio'!AW251,"-")</f>
        <v>-</v>
      </c>
      <c r="AX154" s="143" t="str">
        <f>IFERROR(AX90*'Portfólio | Portfolio'!AX251,"-")</f>
        <v>-</v>
      </c>
      <c r="AY154" s="125" t="str">
        <f>IFERROR(AY90*'Portfólio | Portfolio'!AY251,"-")</f>
        <v>-</v>
      </c>
      <c r="AZ154" s="68" t="str">
        <f>IFERROR(AZ90*'Portfólio | Portfolio'!AZ251,"-")</f>
        <v>-</v>
      </c>
      <c r="BA154" s="68" t="str">
        <f>IFERROR(BA90*'Portfólio | Portfolio'!BA251,"-")</f>
        <v>-</v>
      </c>
      <c r="BB154" s="68">
        <f>IFERROR(BB90*'Portfólio | Portfolio'!BB251,"-")</f>
        <v>0</v>
      </c>
      <c r="BC154" s="68">
        <f>IFERROR(BC90*'Portfólio | Portfolio'!BC251,"-")</f>
        <v>0</v>
      </c>
      <c r="BD154" s="68">
        <f>IFERROR(BD90*'Portfólio | Portfolio'!BD251,"-")</f>
        <v>0</v>
      </c>
      <c r="BE154" s="68">
        <f>IFERROR(BE90*'Portfólio | Portfolio'!BE251,"-")</f>
        <v>0</v>
      </c>
      <c r="BF154" s="68">
        <f>IFERROR(BF90*'Portfólio | Portfolio'!BF251,"-")</f>
        <v>0</v>
      </c>
      <c r="BG154" s="68">
        <f>IFERROR(BG90*'Portfólio | Portfolio'!BG251,"-")</f>
        <v>0</v>
      </c>
      <c r="BH154" s="68">
        <f>IFERROR(BH90*'Portfólio | Portfolio'!BH251,"-")</f>
        <v>0</v>
      </c>
      <c r="BI154" s="68">
        <f>IFERROR(BI90*'Portfólio | Portfolio'!BI251,"-")</f>
        <v>0</v>
      </c>
      <c r="BJ154" s="68">
        <f>IFERROR(BJ90*'Portfólio | Portfolio'!BJ251,"-")</f>
        <v>0</v>
      </c>
      <c r="BK154" s="68">
        <f>IFERROR(BK90*'Portfólio | Portfolio'!BK251,"-")</f>
        <v>0</v>
      </c>
      <c r="BL154" s="68">
        <f>IFERROR(BL90*'Portfólio | Portfolio'!BL251,"-")</f>
        <v>0</v>
      </c>
      <c r="BM154" s="68">
        <f>IFERROR(BM90*'Portfólio | Portfolio'!BM251,"-")</f>
        <v>0</v>
      </c>
      <c r="BN154" s="68">
        <f>IFERROR(BN90*'Portfólio | Portfolio'!BN251,"-")</f>
        <v>0</v>
      </c>
      <c r="BO154" s="68">
        <f>IFERROR(BO90*'Portfólio | Portfolio'!BO251,"-")</f>
        <v>0</v>
      </c>
      <c r="BP154" s="68">
        <f>IFERROR(BP90*'Portfólio | Portfolio'!BP251,"-")</f>
        <v>0</v>
      </c>
    </row>
    <row r="155" spans="1:68" s="23" customFormat="1" ht="15" customHeight="1" thickBot="1" x14ac:dyDescent="0.25">
      <c r="A155" s="25" t="s">
        <v>9</v>
      </c>
      <c r="B155" s="25" t="s">
        <v>9</v>
      </c>
      <c r="C155" s="26">
        <f>SUM(C131:C154)</f>
        <v>9659.1985394799995</v>
      </c>
      <c r="D155" s="26">
        <f t="shared" ref="D155:BI155" si="27">SUM(D131:D154)</f>
        <v>10595.097873659999</v>
      </c>
      <c r="E155" s="26">
        <f t="shared" si="27"/>
        <v>11263.757293090001</v>
      </c>
      <c r="F155" s="26">
        <f t="shared" si="27"/>
        <v>13254.383723199999</v>
      </c>
      <c r="G155" s="26">
        <f t="shared" si="27"/>
        <v>12078.189083399999</v>
      </c>
      <c r="H155" s="26">
        <f t="shared" si="27"/>
        <v>13968.860520980001</v>
      </c>
      <c r="I155" s="26">
        <f t="shared" si="27"/>
        <v>14446.948443099998</v>
      </c>
      <c r="J155" s="26">
        <f t="shared" si="27"/>
        <v>16717.700542999999</v>
      </c>
      <c r="K155" s="26">
        <f t="shared" si="27"/>
        <v>15799.866238760002</v>
      </c>
      <c r="L155" s="26">
        <f t="shared" si="27"/>
        <v>16779.338644079999</v>
      </c>
      <c r="M155" s="26">
        <f t="shared" si="27"/>
        <v>18348.025697679997</v>
      </c>
      <c r="N155" s="26">
        <f t="shared" si="27"/>
        <v>20838.703645450001</v>
      </c>
      <c r="O155" s="26">
        <f t="shared" si="27"/>
        <v>19313.937295150005</v>
      </c>
      <c r="P155" s="26">
        <f t="shared" si="27"/>
        <v>19627.049170999999</v>
      </c>
      <c r="Q155" s="26">
        <f t="shared" si="27"/>
        <v>20554.196596324997</v>
      </c>
      <c r="R155" s="26">
        <f t="shared" si="27"/>
        <v>24424.689666402006</v>
      </c>
      <c r="S155" s="26">
        <f t="shared" si="27"/>
        <v>24602.752092549996</v>
      </c>
      <c r="T155" s="26">
        <f t="shared" si="27"/>
        <v>25188.032627908997</v>
      </c>
      <c r="U155" s="26">
        <f t="shared" si="27"/>
        <v>24648.992175419</v>
      </c>
      <c r="V155" s="26">
        <f t="shared" si="27"/>
        <v>28808.547659543994</v>
      </c>
      <c r="W155" s="26">
        <f t="shared" si="27"/>
        <v>27108.17739983201</v>
      </c>
      <c r="X155" s="26">
        <f t="shared" si="27"/>
        <v>28291.158664247465</v>
      </c>
      <c r="Y155" s="26">
        <f t="shared" si="27"/>
        <v>28365.940272072108</v>
      </c>
      <c r="Z155" s="26">
        <f t="shared" si="27"/>
        <v>35024.162358047506</v>
      </c>
      <c r="AA155" s="26">
        <f t="shared" si="27"/>
        <v>30878.259642783152</v>
      </c>
      <c r="AB155" s="26">
        <f t="shared" si="27"/>
        <v>32132.711179905</v>
      </c>
      <c r="AC155" s="26">
        <f t="shared" si="27"/>
        <v>31502.021172662997</v>
      </c>
      <c r="AD155" s="26">
        <f t="shared" si="27"/>
        <v>37139.910366283271</v>
      </c>
      <c r="AE155" s="26">
        <f t="shared" si="27"/>
        <v>32908.849983231616</v>
      </c>
      <c r="AF155" s="26">
        <f t="shared" si="27"/>
        <v>33541.464375333002</v>
      </c>
      <c r="AG155" s="26">
        <f t="shared" si="27"/>
        <v>32924.603057471373</v>
      </c>
      <c r="AH155" s="26">
        <f t="shared" si="27"/>
        <v>38196.138024522006</v>
      </c>
      <c r="AI155" s="36">
        <f t="shared" si="27"/>
        <v>33294.581544232024</v>
      </c>
      <c r="AJ155" s="36">
        <f t="shared" si="27"/>
        <v>33557.422662076999</v>
      </c>
      <c r="AK155" s="36">
        <f t="shared" si="27"/>
        <v>34646.509544367997</v>
      </c>
      <c r="AL155" s="36">
        <f t="shared" si="27"/>
        <v>40094.914707198004</v>
      </c>
      <c r="AM155" s="36">
        <f t="shared" si="27"/>
        <v>34395.37875928</v>
      </c>
      <c r="AN155" s="36">
        <f t="shared" si="27"/>
        <v>35225.66976919899</v>
      </c>
      <c r="AO155" s="36">
        <f t="shared" si="27"/>
        <v>34442.755927167003</v>
      </c>
      <c r="AP155" s="36">
        <f t="shared" si="27"/>
        <v>40278.847462662998</v>
      </c>
      <c r="AQ155" s="36">
        <f t="shared" si="27"/>
        <v>30896.128004718299</v>
      </c>
      <c r="AR155" s="36">
        <f t="shared" si="27"/>
        <v>3109.7770577059214</v>
      </c>
      <c r="AS155" s="36">
        <f t="shared" si="27"/>
        <v>12112.719605719598</v>
      </c>
      <c r="AT155" s="36">
        <f t="shared" si="27"/>
        <v>26245.429478291288</v>
      </c>
      <c r="AU155" s="36">
        <f t="shared" si="27"/>
        <v>15205.541548978901</v>
      </c>
      <c r="AV155" s="36">
        <f t="shared" si="27"/>
        <v>19231.739349274703</v>
      </c>
      <c r="AW155" s="36">
        <f t="shared" si="27"/>
        <v>27274.494700684845</v>
      </c>
      <c r="AX155" s="36">
        <f t="shared" si="27"/>
        <v>38455.957784484286</v>
      </c>
      <c r="AY155" s="118">
        <f t="shared" si="27"/>
        <v>33375.770226684472</v>
      </c>
      <c r="AZ155" s="26">
        <f t="shared" si="27"/>
        <v>40831.788811830156</v>
      </c>
      <c r="BA155" s="26">
        <f t="shared" si="27"/>
        <v>40366.542871210804</v>
      </c>
      <c r="BB155" s="26">
        <f t="shared" si="27"/>
        <v>47993.894397785749</v>
      </c>
      <c r="BC155" s="26">
        <f t="shared" si="27"/>
        <v>42721.008038614425</v>
      </c>
      <c r="BD155" s="26">
        <f t="shared" si="27"/>
        <v>50234.334167306115</v>
      </c>
      <c r="BE155" s="26">
        <f t="shared" si="27"/>
        <v>50622.925742110703</v>
      </c>
      <c r="BF155" s="26">
        <f t="shared" si="27"/>
        <v>57572.763863711705</v>
      </c>
      <c r="BG155" s="26">
        <f t="shared" si="27"/>
        <v>52785.917580877591</v>
      </c>
      <c r="BH155" s="26">
        <f t="shared" si="27"/>
        <v>54009.110905854264</v>
      </c>
      <c r="BI155" s="26">
        <f t="shared" si="27"/>
        <v>54299.974969766765</v>
      </c>
      <c r="BJ155" s="26">
        <f t="shared" ref="BJ155:BK155" si="28">SUM(BJ131:BJ154)</f>
        <v>64912.713381160305</v>
      </c>
      <c r="BK155" s="26">
        <f t="shared" si="28"/>
        <v>59453.853544866841</v>
      </c>
      <c r="BL155" s="26">
        <f t="shared" ref="BL155:BM155" si="29">SUM(BL131:BL154)</f>
        <v>66432.05404874243</v>
      </c>
      <c r="BM155" s="26">
        <f t="shared" si="29"/>
        <v>59505.207295600463</v>
      </c>
      <c r="BN155" s="26">
        <f t="shared" ref="BN155:BO155" si="30">SUM(BN131:BN154)</f>
        <v>67358.69063629453</v>
      </c>
      <c r="BO155" s="26">
        <f t="shared" si="30"/>
        <v>63002.954500000014</v>
      </c>
      <c r="BP155" s="26">
        <f t="shared" ref="BP155" si="31">SUM(BP131:BP154)</f>
        <v>64874.915954583004</v>
      </c>
    </row>
    <row r="156" spans="1:68" ht="15" customHeight="1" x14ac:dyDescent="0.2"/>
    <row r="157" spans="1:68" ht="15" customHeight="1" x14ac:dyDescent="0.2">
      <c r="A157" s="37" t="s">
        <v>606</v>
      </c>
      <c r="B157" s="37" t="s">
        <v>612</v>
      </c>
      <c r="AY157" s="24"/>
    </row>
    <row r="158" spans="1:68" ht="15" customHeight="1" x14ac:dyDescent="0.2">
      <c r="A158" s="37" t="s">
        <v>607</v>
      </c>
      <c r="B158" s="37" t="s">
        <v>613</v>
      </c>
      <c r="AY158" s="24"/>
    </row>
    <row r="159" spans="1:68" ht="15" customHeight="1" x14ac:dyDescent="0.2">
      <c r="A159" s="1" t="s">
        <v>626</v>
      </c>
      <c r="B159" s="37" t="s">
        <v>614</v>
      </c>
      <c r="AY159" s="24"/>
    </row>
    <row r="160" spans="1:68" ht="15" customHeight="1" x14ac:dyDescent="0.2">
      <c r="A160" s="1" t="s">
        <v>627</v>
      </c>
      <c r="B160" s="37" t="s">
        <v>615</v>
      </c>
      <c r="AY160" s="24"/>
    </row>
    <row r="161" spans="1:69" ht="15" customHeight="1" x14ac:dyDescent="0.2">
      <c r="A161" s="145"/>
      <c r="B161" s="145"/>
      <c r="C161" s="146"/>
      <c r="D161" s="146"/>
      <c r="E161" s="146"/>
      <c r="F161" s="146"/>
      <c r="G161" s="146"/>
      <c r="H161" s="146"/>
      <c r="I161" s="146"/>
      <c r="J161" s="146"/>
      <c r="K161" s="146"/>
      <c r="L161" s="146"/>
      <c r="M161" s="146"/>
      <c r="N161" s="146"/>
      <c r="O161" s="146"/>
      <c r="P161" s="146"/>
      <c r="Q161" s="146"/>
      <c r="R161" s="146"/>
      <c r="S161" s="146"/>
      <c r="T161" s="146"/>
      <c r="U161" s="146"/>
      <c r="V161" s="146"/>
      <c r="W161" s="146"/>
      <c r="X161" s="146"/>
      <c r="Y161" s="146"/>
      <c r="Z161" s="146"/>
      <c r="AA161" s="146"/>
      <c r="AB161" s="146"/>
      <c r="AC161" s="146"/>
      <c r="AD161" s="9"/>
      <c r="AE161" s="31"/>
      <c r="AF161" s="31"/>
      <c r="AG161" s="31"/>
      <c r="AH161" s="31"/>
      <c r="AI161" s="31"/>
      <c r="AJ161" s="31"/>
      <c r="AK161" s="141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201"/>
      <c r="AY161" s="45"/>
      <c r="AZ161" s="45"/>
      <c r="BA161" s="45"/>
      <c r="BB161" s="45"/>
      <c r="BC161" s="45"/>
      <c r="BD161" s="45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</row>
    <row r="162" spans="1:69" ht="15" customHeight="1" x14ac:dyDescent="0.2">
      <c r="AY162" s="24"/>
    </row>
    <row r="163" spans="1:69" s="23" customFormat="1" ht="15" customHeight="1" x14ac:dyDescent="0.2">
      <c r="A163" s="7" t="s">
        <v>192</v>
      </c>
      <c r="B163" s="7" t="s">
        <v>193</v>
      </c>
      <c r="C163" s="56" t="str">
        <f>'Indicadores | Indicators'!C5</f>
        <v>1Q10</v>
      </c>
      <c r="D163" s="56" t="str">
        <f>'Indicadores | Indicators'!D5</f>
        <v>2Q10</v>
      </c>
      <c r="E163" s="56" t="str">
        <f>'Indicadores | Indicators'!E5</f>
        <v>3Q10</v>
      </c>
      <c r="F163" s="56" t="str">
        <f>'Indicadores | Indicators'!F5</f>
        <v>4Q10</v>
      </c>
      <c r="G163" s="56" t="str">
        <f>'Indicadores | Indicators'!G5</f>
        <v>1Q11</v>
      </c>
      <c r="H163" s="56" t="str">
        <f>'Indicadores | Indicators'!H5</f>
        <v>2Q11</v>
      </c>
      <c r="I163" s="56" t="str">
        <f>'Indicadores | Indicators'!I5</f>
        <v>3Q11</v>
      </c>
      <c r="J163" s="56" t="str">
        <f>'Indicadores | Indicators'!J5</f>
        <v>4Q11</v>
      </c>
      <c r="K163" s="56" t="str">
        <f>'Indicadores | Indicators'!K5</f>
        <v>1Q12</v>
      </c>
      <c r="L163" s="56" t="str">
        <f>'Indicadores | Indicators'!L5</f>
        <v>2Q12</v>
      </c>
      <c r="M163" s="56" t="str">
        <f>'Indicadores | Indicators'!M5</f>
        <v>3Q12</v>
      </c>
      <c r="N163" s="56" t="str">
        <f>'Indicadores | Indicators'!N5</f>
        <v>4Q12</v>
      </c>
      <c r="O163" s="56" t="str">
        <f>'Indicadores | Indicators'!O5</f>
        <v>1Q13</v>
      </c>
      <c r="P163" s="56" t="str">
        <f>'Indicadores | Indicators'!P5</f>
        <v>2Q13</v>
      </c>
      <c r="Q163" s="56" t="str">
        <f>'Indicadores | Indicators'!Q5</f>
        <v>3Q13</v>
      </c>
      <c r="R163" s="56" t="str">
        <f>'Indicadores | Indicators'!R5</f>
        <v>4Q13</v>
      </c>
      <c r="S163" s="56" t="str">
        <f>'Indicadores | Indicators'!S5</f>
        <v>1Q14</v>
      </c>
      <c r="T163" s="56" t="str">
        <f>'Indicadores | Indicators'!T5</f>
        <v>2Q14</v>
      </c>
      <c r="U163" s="56" t="str">
        <f>'Indicadores | Indicators'!U5</f>
        <v>3Q14</v>
      </c>
      <c r="V163" s="56" t="str">
        <f>'Indicadores | Indicators'!V5</f>
        <v>4Q14</v>
      </c>
      <c r="W163" s="56" t="str">
        <f>'Indicadores | Indicators'!W5</f>
        <v>1Q15</v>
      </c>
      <c r="X163" s="56" t="str">
        <f>'Indicadores | Indicators'!X5</f>
        <v>2Q15</v>
      </c>
      <c r="Y163" s="56" t="str">
        <f>'Indicadores | Indicators'!Y5</f>
        <v>3Q15</v>
      </c>
      <c r="Z163" s="56" t="str">
        <f>'Indicadores | Indicators'!Z5</f>
        <v>4Q15</v>
      </c>
      <c r="AA163" s="56" t="str">
        <f>'Indicadores | Indicators'!AA5</f>
        <v>1Q16</v>
      </c>
      <c r="AB163" s="56" t="str">
        <f>'Indicadores | Indicators'!AB5</f>
        <v>2Q16</v>
      </c>
      <c r="AC163" s="56" t="str">
        <f>'Indicadores | Indicators'!AC5</f>
        <v>3Q16</v>
      </c>
      <c r="AD163" s="56" t="str">
        <f>'Indicadores | Indicators'!AD5</f>
        <v>4Q16</v>
      </c>
      <c r="AE163" s="56" t="str">
        <f>'Indicadores | Indicators'!AE5</f>
        <v>1Q17</v>
      </c>
      <c r="AF163" s="56" t="str">
        <f>'Indicadores | Indicators'!AF5</f>
        <v>2Q17</v>
      </c>
      <c r="AG163" s="56" t="str">
        <f>'Indicadores | Indicators'!AG5</f>
        <v>3Q17</v>
      </c>
      <c r="AH163" s="56" t="str">
        <f>'Indicadores | Indicators'!AH5</f>
        <v>4Q17</v>
      </c>
      <c r="AI163" s="56" t="str">
        <f>'Indicadores | Indicators'!AI5</f>
        <v>1Q18</v>
      </c>
      <c r="AJ163" s="56" t="str">
        <f>'Indicadores | Indicators'!AJ5</f>
        <v>2Q18</v>
      </c>
      <c r="AK163" s="56" t="str">
        <f>'Indicadores | Indicators'!AK5</f>
        <v>3Q18</v>
      </c>
      <c r="AL163" s="56" t="str">
        <f>'Indicadores | Indicators'!AL5</f>
        <v>4Q18</v>
      </c>
      <c r="AM163" s="56" t="str">
        <f>'Indicadores | Indicators'!AM5</f>
        <v>1Q19</v>
      </c>
      <c r="AN163" s="56" t="str">
        <f>'Indicadores | Indicators'!AN5</f>
        <v>2Q19</v>
      </c>
      <c r="AO163" s="56" t="str">
        <f>'Indicadores | Indicators'!AO5</f>
        <v>3Q19</v>
      </c>
      <c r="AP163" s="56" t="str">
        <f>'Indicadores | Indicators'!AP5</f>
        <v>4Q19</v>
      </c>
      <c r="AQ163" s="56" t="str">
        <f>'Indicadores | Indicators'!AQ5</f>
        <v>1Q20</v>
      </c>
      <c r="AR163" s="56" t="str">
        <f>'Indicadores | Indicators'!AR5</f>
        <v>2Q20</v>
      </c>
      <c r="AS163" s="56" t="str">
        <f>'Indicadores | Indicators'!AS5</f>
        <v>3Q20</v>
      </c>
      <c r="AT163" s="56" t="str">
        <f>'Indicadores | Indicators'!AT5</f>
        <v>4Q20</v>
      </c>
      <c r="AU163" s="56" t="str">
        <f>'Indicadores | Indicators'!AU5</f>
        <v>1Q21</v>
      </c>
      <c r="AV163" s="56" t="str">
        <f>'Indicadores | Indicators'!AV5</f>
        <v>2Q21</v>
      </c>
      <c r="AW163" s="56" t="str">
        <f>'Indicadores | Indicators'!AW5</f>
        <v>3Q21</v>
      </c>
      <c r="AX163" s="240" t="str">
        <f>'Indicadores | Indicators'!AX5</f>
        <v>4Q21</v>
      </c>
      <c r="AY163" s="106" t="str">
        <f>'Indicadores | Indicators'!AY5</f>
        <v>1Q22</v>
      </c>
      <c r="AZ163" s="56" t="str">
        <f>'Indicadores | Indicators'!AZ5</f>
        <v>2Q22</v>
      </c>
      <c r="BA163" s="56" t="str">
        <f>'Indicadores | Indicators'!BA5</f>
        <v>3Q22</v>
      </c>
      <c r="BB163" s="56" t="str">
        <f>'Indicadores | Indicators'!BB5</f>
        <v>4Q22</v>
      </c>
      <c r="BC163" s="56" t="str">
        <f>'Indicadores | Indicators'!BC5</f>
        <v>1Q23</v>
      </c>
      <c r="BD163" s="56" t="str">
        <f>'Indicadores | Indicators'!BD5</f>
        <v>2Q23</v>
      </c>
      <c r="BE163" s="56" t="str">
        <f>'Indicadores | Indicators'!BE5</f>
        <v>3Q23</v>
      </c>
      <c r="BF163" s="56" t="str">
        <f>'Indicadores | Indicators'!BF5</f>
        <v>4Q23</v>
      </c>
      <c r="BG163" s="56" t="str">
        <f t="shared" ref="BG163:BO163" si="32">BG5</f>
        <v>1Q24</v>
      </c>
      <c r="BH163" s="56" t="str">
        <f t="shared" si="32"/>
        <v>2Q24</v>
      </c>
      <c r="BI163" s="56" t="str">
        <f t="shared" si="32"/>
        <v>3Q24</v>
      </c>
      <c r="BJ163" s="56" t="str">
        <f t="shared" si="32"/>
        <v>4Q24</v>
      </c>
      <c r="BK163" s="56" t="str">
        <f t="shared" si="32"/>
        <v>1Q25</v>
      </c>
      <c r="BL163" s="56" t="str">
        <f t="shared" si="32"/>
        <v>2Q25</v>
      </c>
      <c r="BM163" s="56" t="str">
        <f t="shared" si="32"/>
        <v>3Q25</v>
      </c>
      <c r="BN163" s="56" t="str">
        <f t="shared" si="32"/>
        <v>4Q25</v>
      </c>
      <c r="BO163" s="56" t="str">
        <f t="shared" si="32"/>
        <v>1Q26</v>
      </c>
      <c r="BP163" s="56" t="str">
        <f t="shared" ref="BP163" si="33">BP5</f>
        <v>2Q26</v>
      </c>
      <c r="BQ163" s="24"/>
    </row>
    <row r="164" spans="1:69" ht="15" customHeight="1" x14ac:dyDescent="0.2">
      <c r="A164" s="4"/>
      <c r="C164" s="95"/>
      <c r="D164" s="89"/>
      <c r="E164" s="89"/>
      <c r="F164" s="96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AE164" s="89"/>
      <c r="AF164" s="89"/>
      <c r="AG164" s="89"/>
      <c r="AH164" s="89"/>
      <c r="AI164" s="89"/>
      <c r="AJ164" s="89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107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</row>
    <row r="165" spans="1:69" s="23" customFormat="1" ht="15" customHeight="1" x14ac:dyDescent="0.2">
      <c r="A165" s="92" t="s">
        <v>169</v>
      </c>
      <c r="B165" s="92" t="s">
        <v>175</v>
      </c>
      <c r="C165" s="93" t="str">
        <f t="shared" ref="C165:AH165" si="34">C163</f>
        <v>1Q10</v>
      </c>
      <c r="D165" s="93" t="str">
        <f t="shared" si="34"/>
        <v>2Q10</v>
      </c>
      <c r="E165" s="93" t="str">
        <f t="shared" si="34"/>
        <v>3Q10</v>
      </c>
      <c r="F165" s="93" t="str">
        <f t="shared" si="34"/>
        <v>4Q10</v>
      </c>
      <c r="G165" s="93" t="str">
        <f t="shared" si="34"/>
        <v>1Q11</v>
      </c>
      <c r="H165" s="93" t="str">
        <f t="shared" si="34"/>
        <v>2Q11</v>
      </c>
      <c r="I165" s="93" t="str">
        <f t="shared" si="34"/>
        <v>3Q11</v>
      </c>
      <c r="J165" s="93" t="str">
        <f t="shared" si="34"/>
        <v>4Q11</v>
      </c>
      <c r="K165" s="93" t="str">
        <f t="shared" si="34"/>
        <v>1Q12</v>
      </c>
      <c r="L165" s="93" t="str">
        <f t="shared" si="34"/>
        <v>2Q12</v>
      </c>
      <c r="M165" s="93" t="str">
        <f t="shared" si="34"/>
        <v>3Q12</v>
      </c>
      <c r="N165" s="93" t="str">
        <f t="shared" si="34"/>
        <v>4Q12</v>
      </c>
      <c r="O165" s="93" t="str">
        <f t="shared" si="34"/>
        <v>1Q13</v>
      </c>
      <c r="P165" s="93" t="str">
        <f t="shared" si="34"/>
        <v>2Q13</v>
      </c>
      <c r="Q165" s="93" t="str">
        <f t="shared" si="34"/>
        <v>3Q13</v>
      </c>
      <c r="R165" s="93" t="str">
        <f t="shared" si="34"/>
        <v>4Q13</v>
      </c>
      <c r="S165" s="93" t="str">
        <f t="shared" si="34"/>
        <v>1Q14</v>
      </c>
      <c r="T165" s="93" t="str">
        <f t="shared" si="34"/>
        <v>2Q14</v>
      </c>
      <c r="U165" s="93" t="str">
        <f t="shared" si="34"/>
        <v>3Q14</v>
      </c>
      <c r="V165" s="93" t="str">
        <f t="shared" si="34"/>
        <v>4Q14</v>
      </c>
      <c r="W165" s="93" t="str">
        <f t="shared" si="34"/>
        <v>1Q15</v>
      </c>
      <c r="X165" s="93" t="str">
        <f t="shared" si="34"/>
        <v>2Q15</v>
      </c>
      <c r="Y165" s="93" t="str">
        <f t="shared" si="34"/>
        <v>3Q15</v>
      </c>
      <c r="Z165" s="93" t="str">
        <f t="shared" si="34"/>
        <v>4Q15</v>
      </c>
      <c r="AA165" s="93" t="str">
        <f t="shared" si="34"/>
        <v>1Q16</v>
      </c>
      <c r="AB165" s="93" t="str">
        <f t="shared" si="34"/>
        <v>2Q16</v>
      </c>
      <c r="AC165" s="93" t="str">
        <f t="shared" si="34"/>
        <v>3Q16</v>
      </c>
      <c r="AD165" s="93" t="str">
        <f t="shared" si="34"/>
        <v>4Q16</v>
      </c>
      <c r="AE165" s="93" t="str">
        <f t="shared" si="34"/>
        <v>1Q17</v>
      </c>
      <c r="AF165" s="93" t="str">
        <f t="shared" si="34"/>
        <v>2Q17</v>
      </c>
      <c r="AG165" s="93" t="str">
        <f t="shared" si="34"/>
        <v>3Q17</v>
      </c>
      <c r="AH165" s="93" t="str">
        <f t="shared" si="34"/>
        <v>4Q17</v>
      </c>
      <c r="AI165" s="93" t="str">
        <f t="shared" ref="AI165:BF165" si="35">AI163</f>
        <v>1Q18</v>
      </c>
      <c r="AJ165" s="93" t="str">
        <f t="shared" si="35"/>
        <v>2Q18</v>
      </c>
      <c r="AK165" s="93" t="str">
        <f t="shared" si="35"/>
        <v>3Q18</v>
      </c>
      <c r="AL165" s="93" t="str">
        <f t="shared" si="35"/>
        <v>4Q18</v>
      </c>
      <c r="AM165" s="93" t="str">
        <f t="shared" si="35"/>
        <v>1Q19</v>
      </c>
      <c r="AN165" s="93" t="str">
        <f t="shared" si="35"/>
        <v>2Q19</v>
      </c>
      <c r="AO165" s="93" t="str">
        <f t="shared" si="35"/>
        <v>3Q19</v>
      </c>
      <c r="AP165" s="93" t="str">
        <f t="shared" si="35"/>
        <v>4Q19</v>
      </c>
      <c r="AQ165" s="93" t="str">
        <f t="shared" si="35"/>
        <v>1Q20</v>
      </c>
      <c r="AR165" s="93" t="str">
        <f t="shared" si="35"/>
        <v>2Q20</v>
      </c>
      <c r="AS165" s="93" t="str">
        <f t="shared" si="35"/>
        <v>3Q20</v>
      </c>
      <c r="AT165" s="93" t="str">
        <f t="shared" si="35"/>
        <v>4Q20</v>
      </c>
      <c r="AU165" s="93" t="str">
        <f t="shared" si="35"/>
        <v>1Q21</v>
      </c>
      <c r="AV165" s="93" t="str">
        <f t="shared" si="35"/>
        <v>2Q21</v>
      </c>
      <c r="AW165" s="93" t="str">
        <f t="shared" si="35"/>
        <v>3Q21</v>
      </c>
      <c r="AX165" s="138" t="str">
        <f t="shared" si="35"/>
        <v>4Q21</v>
      </c>
      <c r="AY165" s="93" t="str">
        <f t="shared" si="35"/>
        <v>1Q22</v>
      </c>
      <c r="AZ165" s="93" t="str">
        <f t="shared" si="35"/>
        <v>2Q22</v>
      </c>
      <c r="BA165" s="93" t="str">
        <f t="shared" si="35"/>
        <v>3Q22</v>
      </c>
      <c r="BB165" s="93" t="str">
        <f t="shared" si="35"/>
        <v>4Q22</v>
      </c>
      <c r="BC165" s="93" t="str">
        <f t="shared" si="35"/>
        <v>1Q23</v>
      </c>
      <c r="BD165" s="93" t="str">
        <f t="shared" si="35"/>
        <v>2Q23</v>
      </c>
      <c r="BE165" s="93" t="str">
        <f t="shared" si="35"/>
        <v>3Q23</v>
      </c>
      <c r="BF165" s="93" t="str">
        <f t="shared" si="35"/>
        <v>4Q23</v>
      </c>
      <c r="BG165" s="93" t="str">
        <f t="shared" ref="BG165:BP165" si="36">BG$163</f>
        <v>1Q24</v>
      </c>
      <c r="BH165" s="93" t="str">
        <f t="shared" si="36"/>
        <v>2Q24</v>
      </c>
      <c r="BI165" s="93" t="str">
        <f t="shared" si="36"/>
        <v>3Q24</v>
      </c>
      <c r="BJ165" s="93" t="str">
        <f t="shared" si="36"/>
        <v>4Q24</v>
      </c>
      <c r="BK165" s="93" t="str">
        <f t="shared" si="36"/>
        <v>1Q25</v>
      </c>
      <c r="BL165" s="93" t="str">
        <f t="shared" si="36"/>
        <v>2Q25</v>
      </c>
      <c r="BM165" s="93" t="str">
        <f t="shared" si="36"/>
        <v>3Q25</v>
      </c>
      <c r="BN165" s="93" t="str">
        <f t="shared" si="36"/>
        <v>4Q25</v>
      </c>
      <c r="BO165" s="93" t="str">
        <f t="shared" si="36"/>
        <v>1Q26</v>
      </c>
      <c r="BP165" s="93" t="str">
        <f t="shared" si="36"/>
        <v>2Q26</v>
      </c>
      <c r="BQ165" s="24"/>
    </row>
    <row r="166" spans="1:69" s="23" customFormat="1" ht="15" customHeight="1" x14ac:dyDescent="0.2">
      <c r="A166" s="8" t="s">
        <v>17</v>
      </c>
      <c r="B166" s="8" t="s">
        <v>17</v>
      </c>
      <c r="C166" s="14">
        <v>39879</v>
      </c>
      <c r="D166" s="14">
        <v>39879</v>
      </c>
      <c r="E166" s="14">
        <v>40230</v>
      </c>
      <c r="F166" s="14">
        <v>40213</v>
      </c>
      <c r="G166" s="14">
        <v>40303</v>
      </c>
      <c r="H166" s="14">
        <v>42725</v>
      </c>
      <c r="I166" s="14">
        <v>42522</v>
      </c>
      <c r="J166" s="14">
        <v>42104</v>
      </c>
      <c r="K166" s="14">
        <v>42104</v>
      </c>
      <c r="L166" s="14">
        <v>42104</v>
      </c>
      <c r="M166" s="14">
        <v>42104</v>
      </c>
      <c r="N166" s="14">
        <v>42104</v>
      </c>
      <c r="O166" s="14">
        <v>42104</v>
      </c>
      <c r="P166" s="14">
        <v>46608</v>
      </c>
      <c r="Q166" s="14">
        <v>46608</v>
      </c>
      <c r="R166" s="14">
        <v>46608</v>
      </c>
      <c r="S166" s="14">
        <v>46134</v>
      </c>
      <c r="T166" s="14">
        <v>46134</v>
      </c>
      <c r="U166" s="14">
        <v>46134</v>
      </c>
      <c r="V166" s="14">
        <v>46134</v>
      </c>
      <c r="W166" s="14">
        <v>46134</v>
      </c>
      <c r="X166" s="14">
        <v>46134</v>
      </c>
      <c r="Y166" s="14">
        <v>47322</v>
      </c>
      <c r="Z166" s="14">
        <v>47322</v>
      </c>
      <c r="AA166" s="14">
        <v>47322</v>
      </c>
      <c r="AB166" s="14">
        <v>47322</v>
      </c>
      <c r="AC166" s="14">
        <v>47322</v>
      </c>
      <c r="AD166" s="14">
        <v>47322</v>
      </c>
      <c r="AE166" s="14">
        <v>47322</v>
      </c>
      <c r="AF166" s="14">
        <v>47322</v>
      </c>
      <c r="AG166" s="14">
        <v>47322</v>
      </c>
      <c r="AH166" s="14">
        <v>47322</v>
      </c>
      <c r="AI166" s="14">
        <v>48887.966</v>
      </c>
      <c r="AJ166" s="14">
        <v>48887.966</v>
      </c>
      <c r="AK166" s="14">
        <v>48887.966</v>
      </c>
      <c r="AL166" s="14">
        <v>48887.966</v>
      </c>
      <c r="AM166" s="14">
        <v>49060.985999999997</v>
      </c>
      <c r="AN166" s="14">
        <v>49060.985999999997</v>
      </c>
      <c r="AO166" s="14">
        <v>49060.985999999997</v>
      </c>
      <c r="AP166" s="14">
        <v>49263.065999999999</v>
      </c>
      <c r="AQ166" s="14">
        <v>49328.635999999999</v>
      </c>
      <c r="AR166" s="14">
        <v>49259.635999999999</v>
      </c>
      <c r="AS166" s="14">
        <v>49279.226000000002</v>
      </c>
      <c r="AT166" s="14">
        <v>49259.635999999999</v>
      </c>
      <c r="AU166" s="14">
        <v>49259.635999999999</v>
      </c>
      <c r="AV166" s="14">
        <v>49259.635999999999</v>
      </c>
      <c r="AW166" s="14">
        <v>49256.779333333332</v>
      </c>
      <c r="AX166" s="199">
        <v>49250.446000000004</v>
      </c>
      <c r="AY166" s="14">
        <v>49282.506000000001</v>
      </c>
      <c r="AZ166" s="14">
        <v>49275.305999999997</v>
      </c>
      <c r="BA166" s="14">
        <v>49304.146000000001</v>
      </c>
      <c r="BB166" s="14">
        <v>49304.146000000001</v>
      </c>
      <c r="BC166" s="14">
        <v>49366.396000000001</v>
      </c>
      <c r="BD166" s="14">
        <v>49366.885999999999</v>
      </c>
      <c r="BE166" s="14">
        <v>49396.925999999999</v>
      </c>
      <c r="BF166" s="14">
        <v>49395.036</v>
      </c>
      <c r="BG166" s="14">
        <v>49542.722666666668</v>
      </c>
      <c r="BH166" s="14">
        <v>49690.19933333333</v>
      </c>
      <c r="BI166" s="14">
        <v>49792.389333333333</v>
      </c>
      <c r="BJ166" s="14">
        <v>49922.931333333334</v>
      </c>
      <c r="BK166" s="14">
        <v>49147.201333333331</v>
      </c>
      <c r="BL166" s="14">
        <v>48791.529333333332</v>
      </c>
      <c r="BM166" s="14">
        <v>48817.224000000009</v>
      </c>
      <c r="BN166" s="14">
        <v>48853.756000000001</v>
      </c>
      <c r="BO166" s="14">
        <v>48504.083000000006</v>
      </c>
      <c r="BP166" s="14">
        <v>48458.969333333334</v>
      </c>
      <c r="BQ166" s="24"/>
    </row>
    <row r="167" spans="1:69" s="23" customFormat="1" ht="15" customHeight="1" x14ac:dyDescent="0.2">
      <c r="A167" s="8" t="s">
        <v>18</v>
      </c>
      <c r="B167" s="8" t="s">
        <v>18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35293</v>
      </c>
      <c r="M167" s="14">
        <v>35293</v>
      </c>
      <c r="N167" s="14">
        <v>35293</v>
      </c>
      <c r="O167" s="14">
        <v>35293</v>
      </c>
      <c r="P167" s="14">
        <v>35293</v>
      </c>
      <c r="Q167" s="14">
        <v>35293</v>
      </c>
      <c r="R167" s="14">
        <v>35293</v>
      </c>
      <c r="S167" s="14">
        <v>34957</v>
      </c>
      <c r="T167" s="14">
        <v>34957</v>
      </c>
      <c r="U167" s="14">
        <v>34957</v>
      </c>
      <c r="V167" s="14">
        <v>34957</v>
      </c>
      <c r="W167" s="14">
        <v>34957</v>
      </c>
      <c r="X167" s="14">
        <v>34957</v>
      </c>
      <c r="Y167" s="14">
        <v>34957</v>
      </c>
      <c r="Z167" s="14">
        <v>34957</v>
      </c>
      <c r="AA167" s="14">
        <v>34957</v>
      </c>
      <c r="AB167" s="14">
        <v>34957</v>
      </c>
      <c r="AC167" s="14">
        <v>34957</v>
      </c>
      <c r="AD167" s="14">
        <v>34957</v>
      </c>
      <c r="AE167" s="14">
        <v>34957</v>
      </c>
      <c r="AF167" s="14">
        <v>34957</v>
      </c>
      <c r="AG167" s="14">
        <v>34957</v>
      </c>
      <c r="AH167" s="14">
        <v>34957</v>
      </c>
      <c r="AI167" s="14">
        <v>34359.15</v>
      </c>
      <c r="AJ167" s="14">
        <v>34359.15</v>
      </c>
      <c r="AK167" s="14">
        <v>34359.15</v>
      </c>
      <c r="AL167" s="14">
        <v>34359.15</v>
      </c>
      <c r="AM167" s="14">
        <v>34359.15</v>
      </c>
      <c r="AN167" s="14">
        <v>34359.15</v>
      </c>
      <c r="AO167" s="14">
        <v>34359.15</v>
      </c>
      <c r="AP167" s="14">
        <v>34357.949999999997</v>
      </c>
      <c r="AQ167" s="14">
        <v>34357.949999999997</v>
      </c>
      <c r="AR167" s="14">
        <v>34357.949999999997</v>
      </c>
      <c r="AS167" s="14">
        <v>34357.949999999997</v>
      </c>
      <c r="AT167" s="14">
        <v>34356.949999999997</v>
      </c>
      <c r="AU167" s="14">
        <v>34357.246666666666</v>
      </c>
      <c r="AV167" s="14">
        <v>34106.839999999997</v>
      </c>
      <c r="AW167" s="14">
        <v>34106.629999999997</v>
      </c>
      <c r="AX167" s="199">
        <v>34103.629999999997</v>
      </c>
      <c r="AY167" s="14">
        <v>34086.629999999997</v>
      </c>
      <c r="AZ167" s="14">
        <v>33718.660000000003</v>
      </c>
      <c r="BA167" s="14">
        <v>33555.269999999997</v>
      </c>
      <c r="BB167" s="14">
        <v>33556.160000000003</v>
      </c>
      <c r="BC167" s="14">
        <v>33552.71</v>
      </c>
      <c r="BD167" s="14">
        <v>33553.910000000003</v>
      </c>
      <c r="BE167" s="14">
        <v>33553.910000000003</v>
      </c>
      <c r="BF167" s="14">
        <v>33567.910000000003</v>
      </c>
      <c r="BG167" s="14">
        <v>33574.910333333333</v>
      </c>
      <c r="BH167" s="14">
        <v>33856.910000000003</v>
      </c>
      <c r="BI167" s="14">
        <v>33997.910000000003</v>
      </c>
      <c r="BJ167" s="14">
        <v>33997.910000000003</v>
      </c>
      <c r="BK167" s="14">
        <v>34053.085333333336</v>
      </c>
      <c r="BL167" s="14">
        <v>34080.58</v>
      </c>
      <c r="BM167" s="14">
        <v>34080.553333333337</v>
      </c>
      <c r="BN167" s="14">
        <v>34080.5</v>
      </c>
      <c r="BO167" s="14">
        <v>34081.890333333336</v>
      </c>
      <c r="BP167" s="14">
        <v>34083.24</v>
      </c>
      <c r="BQ167" s="24"/>
    </row>
    <row r="168" spans="1:69" s="23" customFormat="1" ht="15" customHeight="1" x14ac:dyDescent="0.2">
      <c r="A168" s="8" t="s">
        <v>108</v>
      </c>
      <c r="B168" s="8" t="s">
        <v>108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34100</v>
      </c>
      <c r="Z168" s="14">
        <v>34100</v>
      </c>
      <c r="AA168" s="14">
        <v>34100</v>
      </c>
      <c r="AB168" s="14">
        <v>34100</v>
      </c>
      <c r="AC168" s="14">
        <v>34100</v>
      </c>
      <c r="AD168" s="14">
        <v>34100</v>
      </c>
      <c r="AE168" s="14">
        <v>34100</v>
      </c>
      <c r="AF168" s="14">
        <v>34100</v>
      </c>
      <c r="AG168" s="14">
        <v>34100</v>
      </c>
      <c r="AH168" s="14">
        <v>34100</v>
      </c>
      <c r="AI168" s="14">
        <v>33818.6</v>
      </c>
      <c r="AJ168" s="14">
        <v>33820.239999999998</v>
      </c>
      <c r="AK168" s="14">
        <v>33820.239999999998</v>
      </c>
      <c r="AL168" s="14">
        <v>33820.239999999998</v>
      </c>
      <c r="AM168" s="14">
        <v>33819.01</v>
      </c>
      <c r="AN168" s="14">
        <v>33819.01</v>
      </c>
      <c r="AO168" s="14">
        <v>33819.01</v>
      </c>
      <c r="AP168" s="14">
        <v>33365.4</v>
      </c>
      <c r="AQ168" s="14">
        <v>33362.54</v>
      </c>
      <c r="AR168" s="14">
        <v>33367.160000000003</v>
      </c>
      <c r="AS168" s="14">
        <v>33367.160000000003</v>
      </c>
      <c r="AT168" s="14">
        <v>33459.49</v>
      </c>
      <c r="AU168" s="14">
        <v>33464.404999999999</v>
      </c>
      <c r="AV168" s="14">
        <v>33489.730000000003</v>
      </c>
      <c r="AW168" s="14">
        <v>33479</v>
      </c>
      <c r="AX168" s="199">
        <v>33487.296666666669</v>
      </c>
      <c r="AY168" s="14">
        <v>33493.85</v>
      </c>
      <c r="AZ168" s="14">
        <v>33507.17</v>
      </c>
      <c r="BA168" s="14">
        <v>33510.01</v>
      </c>
      <c r="BB168" s="14">
        <v>33510.699999999997</v>
      </c>
      <c r="BC168" s="14">
        <v>33513.26</v>
      </c>
      <c r="BD168" s="14">
        <v>34070.480000000003</v>
      </c>
      <c r="BE168" s="14">
        <v>34070.480000000003</v>
      </c>
      <c r="BF168" s="14">
        <v>34070.480000000003</v>
      </c>
      <c r="BG168" s="14">
        <v>34070.227666666666</v>
      </c>
      <c r="BH168" s="14">
        <v>34071.279999999999</v>
      </c>
      <c r="BI168" s="14">
        <v>34095.006666666661</v>
      </c>
      <c r="BJ168" s="14">
        <v>34106.870000000003</v>
      </c>
      <c r="BK168" s="14">
        <v>34108.65</v>
      </c>
      <c r="BL168" s="14">
        <v>34107.359333333334</v>
      </c>
      <c r="BM168" s="14">
        <v>34105.30000000001</v>
      </c>
      <c r="BN168" s="14">
        <v>34099.730000000003</v>
      </c>
      <c r="BO168" s="14">
        <v>34098.923666666669</v>
      </c>
      <c r="BP168" s="14">
        <v>34118.283333333326</v>
      </c>
      <c r="BQ168" s="24"/>
    </row>
    <row r="169" spans="1:69" s="23" customFormat="1" ht="15" customHeight="1" x14ac:dyDescent="0.2">
      <c r="A169" s="8" t="s">
        <v>728</v>
      </c>
      <c r="B169" s="8" t="s">
        <v>728</v>
      </c>
      <c r="C169" s="143">
        <v>0</v>
      </c>
      <c r="D169" s="143">
        <v>0</v>
      </c>
      <c r="E169" s="143">
        <v>0</v>
      </c>
      <c r="F169" s="143">
        <v>0</v>
      </c>
      <c r="G169" s="143">
        <v>0</v>
      </c>
      <c r="H169" s="143">
        <v>0</v>
      </c>
      <c r="I169" s="143">
        <v>0</v>
      </c>
      <c r="J169" s="143">
        <v>0</v>
      </c>
      <c r="K169" s="143">
        <v>0</v>
      </c>
      <c r="L169" s="143">
        <v>0</v>
      </c>
      <c r="M169" s="143">
        <v>0</v>
      </c>
      <c r="N169" s="143">
        <v>0</v>
      </c>
      <c r="O169" s="143">
        <v>0</v>
      </c>
      <c r="P169" s="143">
        <v>0</v>
      </c>
      <c r="Q169" s="143">
        <v>0</v>
      </c>
      <c r="R169" s="143">
        <v>0</v>
      </c>
      <c r="S169" s="143">
        <v>0</v>
      </c>
      <c r="T169" s="143">
        <v>0</v>
      </c>
      <c r="U169" s="143">
        <v>0</v>
      </c>
      <c r="V169" s="143">
        <v>0</v>
      </c>
      <c r="W169" s="143">
        <v>0</v>
      </c>
      <c r="X169" s="143">
        <v>0</v>
      </c>
      <c r="Y169" s="143">
        <v>0</v>
      </c>
      <c r="Z169" s="143">
        <v>0</v>
      </c>
      <c r="AA169" s="143">
        <v>0</v>
      </c>
      <c r="AB169" s="143">
        <v>0</v>
      </c>
      <c r="AC169" s="143">
        <v>0</v>
      </c>
      <c r="AD169" s="143">
        <v>0</v>
      </c>
      <c r="AE169" s="143">
        <v>0</v>
      </c>
      <c r="AF169" s="143">
        <v>0</v>
      </c>
      <c r="AG169" s="143">
        <v>0</v>
      </c>
      <c r="AH169" s="143">
        <v>0</v>
      </c>
      <c r="AI169" s="143">
        <v>0</v>
      </c>
      <c r="AJ169" s="143">
        <v>0</v>
      </c>
      <c r="AK169" s="143">
        <v>0</v>
      </c>
      <c r="AL169" s="143">
        <v>0</v>
      </c>
      <c r="AM169" s="143">
        <v>0</v>
      </c>
      <c r="AN169" s="143">
        <v>0</v>
      </c>
      <c r="AO169" s="143">
        <v>0</v>
      </c>
      <c r="AP169" s="143">
        <v>0</v>
      </c>
      <c r="AQ169" s="143">
        <v>0</v>
      </c>
      <c r="AR169" s="143">
        <v>0</v>
      </c>
      <c r="AS169" s="143">
        <v>0</v>
      </c>
      <c r="AT169" s="143">
        <v>0</v>
      </c>
      <c r="AU169" s="143">
        <v>0</v>
      </c>
      <c r="AV169" s="143">
        <v>0</v>
      </c>
      <c r="AW169" s="143">
        <v>0</v>
      </c>
      <c r="AX169" s="143">
        <v>0</v>
      </c>
      <c r="AY169" s="143">
        <v>0</v>
      </c>
      <c r="AZ169" s="143">
        <v>0</v>
      </c>
      <c r="BA169" s="143">
        <v>0</v>
      </c>
      <c r="BB169" s="143">
        <v>0</v>
      </c>
      <c r="BC169" s="143">
        <v>0</v>
      </c>
      <c r="BD169" s="143">
        <v>0</v>
      </c>
      <c r="BE169" s="143">
        <v>0</v>
      </c>
      <c r="BF169" s="143">
        <v>0</v>
      </c>
      <c r="BG169" s="143">
        <v>0</v>
      </c>
      <c r="BH169" s="143">
        <v>0</v>
      </c>
      <c r="BI169" s="143">
        <v>0</v>
      </c>
      <c r="BJ169" s="143">
        <v>0</v>
      </c>
      <c r="BK169" s="143">
        <v>0</v>
      </c>
      <c r="BL169" s="14">
        <v>38168.523333333324</v>
      </c>
      <c r="BM169" s="14">
        <v>38142.209999999992</v>
      </c>
      <c r="BN169" s="14">
        <v>38137.760000000002</v>
      </c>
      <c r="BO169" s="14">
        <v>38138.420000000006</v>
      </c>
      <c r="BP169" s="14">
        <v>38134.53833333333</v>
      </c>
      <c r="BQ169" s="24"/>
    </row>
    <row r="170" spans="1:69" s="23" customFormat="1" ht="15" customHeight="1" x14ac:dyDescent="0.2">
      <c r="A170" s="8" t="s">
        <v>19</v>
      </c>
      <c r="B170" s="8" t="s">
        <v>19</v>
      </c>
      <c r="C170" s="14">
        <v>26126</v>
      </c>
      <c r="D170" s="14">
        <v>26252</v>
      </c>
      <c r="E170" s="14">
        <v>26236</v>
      </c>
      <c r="F170" s="14">
        <v>26023</v>
      </c>
      <c r="G170" s="14">
        <v>26017</v>
      </c>
      <c r="H170" s="14">
        <v>26017</v>
      </c>
      <c r="I170" s="14">
        <v>26848</v>
      </c>
      <c r="J170" s="14">
        <v>26927</v>
      </c>
      <c r="K170" s="14">
        <v>26927</v>
      </c>
      <c r="L170" s="14">
        <v>26927</v>
      </c>
      <c r="M170" s="14">
        <v>26927</v>
      </c>
      <c r="N170" s="14">
        <v>26927</v>
      </c>
      <c r="O170" s="14">
        <v>26927</v>
      </c>
      <c r="P170" s="14">
        <v>26927</v>
      </c>
      <c r="Q170" s="14">
        <v>26927</v>
      </c>
      <c r="R170" s="14">
        <v>26927</v>
      </c>
      <c r="S170" s="14">
        <v>26940</v>
      </c>
      <c r="T170" s="14">
        <v>26940</v>
      </c>
      <c r="U170" s="14">
        <v>26940</v>
      </c>
      <c r="V170" s="14">
        <v>26940</v>
      </c>
      <c r="W170" s="14">
        <v>26940</v>
      </c>
      <c r="X170" s="14">
        <v>26940</v>
      </c>
      <c r="Y170" s="14">
        <v>26940</v>
      </c>
      <c r="Z170" s="14">
        <v>26940</v>
      </c>
      <c r="AA170" s="14">
        <v>26940</v>
      </c>
      <c r="AB170" s="14">
        <v>26940</v>
      </c>
      <c r="AC170" s="14">
        <v>26940</v>
      </c>
      <c r="AD170" s="14">
        <v>26940</v>
      </c>
      <c r="AE170" s="14">
        <v>26940</v>
      </c>
      <c r="AF170" s="14">
        <v>26940</v>
      </c>
      <c r="AG170" s="14">
        <v>26940</v>
      </c>
      <c r="AH170" s="14">
        <v>26940</v>
      </c>
      <c r="AI170" s="14">
        <v>26547.623</v>
      </c>
      <c r="AJ170" s="14">
        <v>26547.623</v>
      </c>
      <c r="AK170" s="14">
        <v>26547.623</v>
      </c>
      <c r="AL170" s="14">
        <v>26547.623</v>
      </c>
      <c r="AM170" s="14">
        <v>26713.053</v>
      </c>
      <c r="AN170" s="14">
        <v>26713.053</v>
      </c>
      <c r="AO170" s="14">
        <v>26713.053</v>
      </c>
      <c r="AP170" s="14">
        <v>26881.473000000002</v>
      </c>
      <c r="AQ170" s="14">
        <v>26882.312999999998</v>
      </c>
      <c r="AR170" s="14">
        <v>26882.312999999998</v>
      </c>
      <c r="AS170" s="14">
        <v>26882.312999999998</v>
      </c>
      <c r="AT170" s="14">
        <v>26881.875</v>
      </c>
      <c r="AU170" s="14">
        <v>26772.006333333335</v>
      </c>
      <c r="AV170" s="14">
        <v>26552.992999999999</v>
      </c>
      <c r="AW170" s="14">
        <v>26552.992999999999</v>
      </c>
      <c r="AX170" s="199">
        <v>26560.149666666664</v>
      </c>
      <c r="AY170" s="14">
        <v>26690.093000000001</v>
      </c>
      <c r="AZ170" s="14">
        <v>26690.093000000001</v>
      </c>
      <c r="BA170" s="14">
        <v>26690.093000000001</v>
      </c>
      <c r="BB170" s="14">
        <v>26690.093000000001</v>
      </c>
      <c r="BC170" s="14">
        <v>26690.093000000001</v>
      </c>
      <c r="BD170" s="14">
        <v>26690.093000000001</v>
      </c>
      <c r="BE170" s="14">
        <v>26690.093000000001</v>
      </c>
      <c r="BF170" s="14">
        <v>26690.093000000004</v>
      </c>
      <c r="BG170" s="14">
        <v>25428.396333333334</v>
      </c>
      <c r="BH170" s="14">
        <v>25159.698666666663</v>
      </c>
      <c r="BI170" s="14">
        <v>22235.486666666668</v>
      </c>
      <c r="BJ170" s="14">
        <v>22129.320000000003</v>
      </c>
      <c r="BK170" s="14">
        <v>21266.251999999997</v>
      </c>
      <c r="BL170" s="14">
        <v>21252.87</v>
      </c>
      <c r="BM170" s="14">
        <v>21253.855333333329</v>
      </c>
      <c r="BN170" s="14">
        <v>21262.49</v>
      </c>
      <c r="BO170" s="14">
        <v>20947.896666666667</v>
      </c>
      <c r="BP170" s="14">
        <v>20728.68</v>
      </c>
      <c r="BQ170" s="24"/>
    </row>
    <row r="171" spans="1:69" s="23" customFormat="1" ht="15" customHeight="1" x14ac:dyDescent="0.2">
      <c r="A171" s="8" t="s">
        <v>20</v>
      </c>
      <c r="B171" s="8" t="s">
        <v>20</v>
      </c>
      <c r="C171" s="14" t="s">
        <v>14</v>
      </c>
      <c r="D171" s="14" t="s">
        <v>14</v>
      </c>
      <c r="E171" s="14" t="s">
        <v>14</v>
      </c>
      <c r="F171" s="14" t="s">
        <v>14</v>
      </c>
      <c r="G171" s="14">
        <v>30178</v>
      </c>
      <c r="H171" s="14">
        <v>30178</v>
      </c>
      <c r="I171" s="14">
        <v>30551</v>
      </c>
      <c r="J171" s="14">
        <v>30822</v>
      </c>
      <c r="K171" s="14">
        <v>30822</v>
      </c>
      <c r="L171" s="14">
        <v>30822</v>
      </c>
      <c r="M171" s="14">
        <v>30822</v>
      </c>
      <c r="N171" s="14">
        <v>30822</v>
      </c>
      <c r="O171" s="14">
        <v>30822</v>
      </c>
      <c r="P171" s="14">
        <v>30822</v>
      </c>
      <c r="Q171" s="14">
        <v>30822</v>
      </c>
      <c r="R171" s="14">
        <v>30822</v>
      </c>
      <c r="S171" s="14">
        <v>31312</v>
      </c>
      <c r="T171" s="14">
        <v>31312</v>
      </c>
      <c r="U171" s="14">
        <v>31312</v>
      </c>
      <c r="V171" s="14">
        <v>31312</v>
      </c>
      <c r="W171" s="14">
        <v>31312</v>
      </c>
      <c r="X171" s="14">
        <v>31312</v>
      </c>
      <c r="Y171" s="14">
        <v>31312</v>
      </c>
      <c r="Z171" s="14">
        <v>31312</v>
      </c>
      <c r="AA171" s="14">
        <v>31312</v>
      </c>
      <c r="AB171" s="14">
        <v>31312</v>
      </c>
      <c r="AC171" s="14">
        <v>31312</v>
      </c>
      <c r="AD171" s="14">
        <v>31312</v>
      </c>
      <c r="AE171" s="14">
        <v>31312</v>
      </c>
      <c r="AF171" s="14">
        <v>31312</v>
      </c>
      <c r="AG171" s="14">
        <v>31312</v>
      </c>
      <c r="AH171" s="14">
        <v>31312</v>
      </c>
      <c r="AI171" s="14">
        <v>31257.53</v>
      </c>
      <c r="AJ171" s="14">
        <v>31257.53</v>
      </c>
      <c r="AK171" s="14">
        <v>31257.53</v>
      </c>
      <c r="AL171" s="14">
        <v>31257.53</v>
      </c>
      <c r="AM171" s="14">
        <v>31250.03</v>
      </c>
      <c r="AN171" s="14">
        <v>31250.03</v>
      </c>
      <c r="AO171" s="14">
        <v>31250.03</v>
      </c>
      <c r="AP171" s="14">
        <v>31133.03</v>
      </c>
      <c r="AQ171" s="14">
        <v>31147.03</v>
      </c>
      <c r="AR171" s="14">
        <v>31147.03</v>
      </c>
      <c r="AS171" s="14">
        <v>31147.03</v>
      </c>
      <c r="AT171" s="14">
        <v>31147.03</v>
      </c>
      <c r="AU171" s="14">
        <v>31147.03</v>
      </c>
      <c r="AV171" s="14">
        <v>31147.03</v>
      </c>
      <c r="AW171" s="14">
        <v>30998.256666666664</v>
      </c>
      <c r="AX171" s="199">
        <v>30923.87</v>
      </c>
      <c r="AY171" s="14">
        <v>30923.87</v>
      </c>
      <c r="AZ171" s="14">
        <v>30984.87</v>
      </c>
      <c r="BA171" s="14">
        <v>30982.02</v>
      </c>
      <c r="BB171" s="14">
        <v>30981.02</v>
      </c>
      <c r="BC171" s="14">
        <v>30937.559000000001</v>
      </c>
      <c r="BD171" s="14">
        <v>30975.72</v>
      </c>
      <c r="BE171" s="14">
        <v>30967.72</v>
      </c>
      <c r="BF171" s="14">
        <v>30967.72</v>
      </c>
      <c r="BG171" s="14">
        <v>30967.72</v>
      </c>
      <c r="BH171" s="14">
        <v>30967.72</v>
      </c>
      <c r="BI171" s="14">
        <v>30973.053333333333</v>
      </c>
      <c r="BJ171" s="14">
        <v>30956.880000000001</v>
      </c>
      <c r="BK171" s="14">
        <v>30957.20033333333</v>
      </c>
      <c r="BL171" s="14">
        <v>30957.200000000001</v>
      </c>
      <c r="BM171" s="14">
        <v>30957.200000000001</v>
      </c>
      <c r="BN171" s="14">
        <v>30957.787</v>
      </c>
      <c r="BO171" s="14">
        <v>30958.433333333334</v>
      </c>
      <c r="BP171" s="14">
        <v>30961.312333333335</v>
      </c>
      <c r="BQ171" s="24"/>
    </row>
    <row r="172" spans="1:69" s="23" customFormat="1" ht="15" customHeight="1" x14ac:dyDescent="0.2">
      <c r="A172" s="8" t="s">
        <v>22</v>
      </c>
      <c r="B172" s="8" t="s">
        <v>22</v>
      </c>
      <c r="C172" s="14">
        <v>54887</v>
      </c>
      <c r="D172" s="14">
        <v>55057</v>
      </c>
      <c r="E172" s="14">
        <v>55057</v>
      </c>
      <c r="F172" s="14">
        <v>55105</v>
      </c>
      <c r="G172" s="14">
        <v>55105</v>
      </c>
      <c r="H172" s="14">
        <v>55386</v>
      </c>
      <c r="I172" s="14">
        <v>54031</v>
      </c>
      <c r="J172" s="14">
        <v>54075</v>
      </c>
      <c r="K172" s="14">
        <v>54075</v>
      </c>
      <c r="L172" s="14">
        <v>54075</v>
      </c>
      <c r="M172" s="14">
        <v>54075</v>
      </c>
      <c r="N172" s="14">
        <v>54075</v>
      </c>
      <c r="O172" s="14">
        <v>54075</v>
      </c>
      <c r="P172" s="14">
        <v>54075</v>
      </c>
      <c r="Q172" s="14">
        <v>54075</v>
      </c>
      <c r="R172" s="14">
        <v>54075</v>
      </c>
      <c r="S172" s="14">
        <v>54321</v>
      </c>
      <c r="T172" s="14">
        <v>54321</v>
      </c>
      <c r="U172" s="14">
        <v>54321</v>
      </c>
      <c r="V172" s="14">
        <v>54321</v>
      </c>
      <c r="W172" s="14">
        <v>54321</v>
      </c>
      <c r="X172" s="14">
        <v>73492</v>
      </c>
      <c r="Y172" s="14">
        <v>73492</v>
      </c>
      <c r="Z172" s="14">
        <v>73492</v>
      </c>
      <c r="AA172" s="14">
        <v>73492</v>
      </c>
      <c r="AB172" s="14">
        <v>73492</v>
      </c>
      <c r="AC172" s="14">
        <v>73492</v>
      </c>
      <c r="AD172" s="14">
        <v>73492</v>
      </c>
      <c r="AE172" s="14">
        <v>73492</v>
      </c>
      <c r="AF172" s="14">
        <v>73492</v>
      </c>
      <c r="AG172" s="14">
        <v>73492</v>
      </c>
      <c r="AH172" s="14">
        <v>73492</v>
      </c>
      <c r="AI172" s="14">
        <v>72659</v>
      </c>
      <c r="AJ172" s="14">
        <v>72659</v>
      </c>
      <c r="AK172" s="14">
        <v>72659</v>
      </c>
      <c r="AL172" s="14">
        <v>72659</v>
      </c>
      <c r="AM172" s="14">
        <v>72726.39</v>
      </c>
      <c r="AN172" s="14">
        <v>72726.39</v>
      </c>
      <c r="AO172" s="14">
        <v>72726.39</v>
      </c>
      <c r="AP172" s="14">
        <v>72725.210000000006</v>
      </c>
      <c r="AQ172" s="14">
        <v>72725.210000000006</v>
      </c>
      <c r="AR172" s="14">
        <v>72725.210000000006</v>
      </c>
      <c r="AS172" s="14">
        <v>72725.19</v>
      </c>
      <c r="AT172" s="14">
        <v>72725.19</v>
      </c>
      <c r="AU172" s="14">
        <v>72736.83</v>
      </c>
      <c r="AV172" s="14">
        <v>72725.56</v>
      </c>
      <c r="AW172" s="14">
        <v>73394.146666666667</v>
      </c>
      <c r="AX172" s="199">
        <v>73389.786000000007</v>
      </c>
      <c r="AY172" s="14">
        <v>73388.13</v>
      </c>
      <c r="AZ172" s="14">
        <v>73389.13</v>
      </c>
      <c r="BA172" s="14">
        <v>73389.13</v>
      </c>
      <c r="BB172" s="14">
        <v>73361.3</v>
      </c>
      <c r="BC172" s="14">
        <v>73361.3</v>
      </c>
      <c r="BD172" s="14">
        <v>73195.698000000004</v>
      </c>
      <c r="BE172" s="14">
        <v>73190</v>
      </c>
      <c r="BF172" s="14">
        <v>73139.863333333342</v>
      </c>
      <c r="BG172" s="14">
        <v>73107.3</v>
      </c>
      <c r="BH172" s="14">
        <v>73102.371666666659</v>
      </c>
      <c r="BI172" s="14">
        <v>73120.254000000001</v>
      </c>
      <c r="BJ172" s="14">
        <v>73180.53</v>
      </c>
      <c r="BK172" s="14">
        <v>73212.666333333342</v>
      </c>
      <c r="BL172" s="14">
        <v>73212.356666666674</v>
      </c>
      <c r="BM172" s="14">
        <v>73275.414999999994</v>
      </c>
      <c r="BN172" s="14">
        <v>73349.698999999993</v>
      </c>
      <c r="BO172" s="14">
        <v>73350.42</v>
      </c>
      <c r="BP172" s="14">
        <v>73329.685666666672</v>
      </c>
      <c r="BQ172" s="24"/>
    </row>
    <row r="173" spans="1:69" s="23" customFormat="1" ht="15" customHeight="1" x14ac:dyDescent="0.2">
      <c r="A173" s="8" t="s">
        <v>23</v>
      </c>
      <c r="B173" s="8" t="s">
        <v>23</v>
      </c>
      <c r="C173" s="14">
        <v>24014</v>
      </c>
      <c r="D173" s="14">
        <v>24014</v>
      </c>
      <c r="E173" s="14">
        <v>24074</v>
      </c>
      <c r="F173" s="14">
        <v>24056</v>
      </c>
      <c r="G173" s="14">
        <v>23983</v>
      </c>
      <c r="H173" s="14">
        <v>23941</v>
      </c>
      <c r="I173" s="14">
        <v>24251</v>
      </c>
      <c r="J173" s="14">
        <v>25736</v>
      </c>
      <c r="K173" s="14">
        <v>25736</v>
      </c>
      <c r="L173" s="14">
        <v>25736</v>
      </c>
      <c r="M173" s="14">
        <v>33236</v>
      </c>
      <c r="N173" s="14">
        <v>33236</v>
      </c>
      <c r="O173" s="14">
        <v>33236</v>
      </c>
      <c r="P173" s="14">
        <v>33236</v>
      </c>
      <c r="Q173" s="14">
        <v>33236</v>
      </c>
      <c r="R173" s="14">
        <v>33236</v>
      </c>
      <c r="S173" s="14">
        <v>33146</v>
      </c>
      <c r="T173" s="14">
        <v>33146</v>
      </c>
      <c r="U173" s="14">
        <v>33146</v>
      </c>
      <c r="V173" s="14">
        <v>33146</v>
      </c>
      <c r="W173" s="14">
        <v>33146</v>
      </c>
      <c r="X173" s="14">
        <v>33146</v>
      </c>
      <c r="Y173" s="14">
        <v>33146</v>
      </c>
      <c r="Z173" s="14">
        <v>33146</v>
      </c>
      <c r="AA173" s="14">
        <v>33146</v>
      </c>
      <c r="AB173" s="14">
        <v>33146</v>
      </c>
      <c r="AC173" s="14">
        <v>33146</v>
      </c>
      <c r="AD173" s="14">
        <v>33146</v>
      </c>
      <c r="AE173" s="14">
        <v>33146</v>
      </c>
      <c r="AF173" s="14">
        <v>33146</v>
      </c>
      <c r="AG173" s="14">
        <v>33146</v>
      </c>
      <c r="AH173" s="14">
        <v>33146</v>
      </c>
      <c r="AI173" s="14">
        <v>33263</v>
      </c>
      <c r="AJ173" s="14">
        <v>33263.24</v>
      </c>
      <c r="AK173" s="14">
        <v>33263.24</v>
      </c>
      <c r="AL173" s="14">
        <v>33263.24</v>
      </c>
      <c r="AM173" s="14">
        <v>33244.82</v>
      </c>
      <c r="AN173" s="14">
        <v>33244.82</v>
      </c>
      <c r="AO173" s="14">
        <v>33244.82</v>
      </c>
      <c r="AP173" s="14">
        <v>33249.29</v>
      </c>
      <c r="AQ173" s="14">
        <v>33142.21</v>
      </c>
      <c r="AR173" s="14">
        <v>33142.21</v>
      </c>
      <c r="AS173" s="14">
        <v>33142.21</v>
      </c>
      <c r="AT173" s="14">
        <v>33141.21</v>
      </c>
      <c r="AU173" s="14">
        <v>33141.21</v>
      </c>
      <c r="AV173" s="14">
        <v>33141.21</v>
      </c>
      <c r="AW173" s="14">
        <v>33141.21</v>
      </c>
      <c r="AX173" s="199">
        <v>33141.21</v>
      </c>
      <c r="AY173" s="14">
        <v>33141.21</v>
      </c>
      <c r="AZ173" s="14">
        <v>33141.21</v>
      </c>
      <c r="BA173" s="14">
        <v>33167.26</v>
      </c>
      <c r="BB173" s="14">
        <v>33167.26</v>
      </c>
      <c r="BC173" s="14">
        <v>33167.11</v>
      </c>
      <c r="BD173" s="14">
        <v>33167.11</v>
      </c>
      <c r="BE173" s="14">
        <v>33169.199000000001</v>
      </c>
      <c r="BF173" s="14">
        <v>33275.660333333333</v>
      </c>
      <c r="BG173" s="14">
        <v>33329.58</v>
      </c>
      <c r="BH173" s="14">
        <v>33300.5</v>
      </c>
      <c r="BI173" s="14">
        <v>32731.19</v>
      </c>
      <c r="BJ173" s="14">
        <v>32731.19</v>
      </c>
      <c r="BK173" s="14">
        <v>32229.210333333333</v>
      </c>
      <c r="BL173" s="14">
        <v>31978.22</v>
      </c>
      <c r="BM173" s="14">
        <v>31978.216666666671</v>
      </c>
      <c r="BN173" s="14">
        <v>32152.7</v>
      </c>
      <c r="BO173" s="14">
        <v>32154.745333333336</v>
      </c>
      <c r="BP173" s="14">
        <v>32160.840333333337</v>
      </c>
      <c r="BQ173" s="24"/>
    </row>
    <row r="174" spans="1:69" s="23" customFormat="1" ht="15" customHeight="1" x14ac:dyDescent="0.2">
      <c r="A174" s="8" t="s">
        <v>609</v>
      </c>
      <c r="B174" s="8" t="s">
        <v>609</v>
      </c>
      <c r="C174" s="14">
        <v>27663</v>
      </c>
      <c r="D174" s="14">
        <v>27663</v>
      </c>
      <c r="E174" s="14">
        <v>27663</v>
      </c>
      <c r="F174" s="14">
        <v>27663</v>
      </c>
      <c r="G174" s="14">
        <v>27663</v>
      </c>
      <c r="H174" s="14">
        <v>27663</v>
      </c>
      <c r="I174" s="14">
        <v>27663</v>
      </c>
      <c r="J174" s="14">
        <v>27663</v>
      </c>
      <c r="K174" s="14">
        <v>27663</v>
      </c>
      <c r="L174" s="14">
        <v>27663</v>
      </c>
      <c r="M174" s="14">
        <v>27663</v>
      </c>
      <c r="N174" s="14">
        <v>27663</v>
      </c>
      <c r="O174" s="14">
        <v>27663</v>
      </c>
      <c r="P174" s="14">
        <v>24340</v>
      </c>
      <c r="Q174" s="14">
        <v>24340</v>
      </c>
      <c r="R174" s="14">
        <v>63890</v>
      </c>
      <c r="S174" s="14">
        <v>64360</v>
      </c>
      <c r="T174" s="14">
        <v>64360</v>
      </c>
      <c r="U174" s="14">
        <v>64360</v>
      </c>
      <c r="V174" s="14">
        <v>64360</v>
      </c>
      <c r="W174" s="14">
        <v>64360</v>
      </c>
      <c r="X174" s="14">
        <v>64360</v>
      </c>
      <c r="Y174" s="14">
        <v>64360</v>
      </c>
      <c r="Z174" s="14">
        <v>64360</v>
      </c>
      <c r="AA174" s="14">
        <v>64360</v>
      </c>
      <c r="AB174" s="14">
        <v>64360</v>
      </c>
      <c r="AC174" s="14">
        <v>64360</v>
      </c>
      <c r="AD174" s="14">
        <v>64360</v>
      </c>
      <c r="AE174" s="14">
        <v>64360</v>
      </c>
      <c r="AF174" s="14">
        <v>64360</v>
      </c>
      <c r="AG174" s="14">
        <v>64360</v>
      </c>
      <c r="AH174" s="14">
        <v>64360</v>
      </c>
      <c r="AI174" s="14">
        <v>64482</v>
      </c>
      <c r="AJ174" s="14">
        <v>64481.89</v>
      </c>
      <c r="AK174" s="14">
        <v>64481.89</v>
      </c>
      <c r="AL174" s="14">
        <v>64481.89</v>
      </c>
      <c r="AM174" s="14">
        <v>64714.28</v>
      </c>
      <c r="AN174" s="14">
        <v>64714.28</v>
      </c>
      <c r="AO174" s="14">
        <v>64714.28</v>
      </c>
      <c r="AP174" s="14">
        <v>64807.09</v>
      </c>
      <c r="AQ174" s="14">
        <v>64809.210000000006</v>
      </c>
      <c r="AR174" s="14">
        <v>64809.210000000006</v>
      </c>
      <c r="AS174" s="14">
        <v>64809.210000000006</v>
      </c>
      <c r="AT174" s="14">
        <v>64809.210000000006</v>
      </c>
      <c r="AU174" s="14">
        <v>64809.210000000006</v>
      </c>
      <c r="AV174" s="14">
        <v>64809.210000000006</v>
      </c>
      <c r="AW174" s="14">
        <v>64807.409666666659</v>
      </c>
      <c r="AX174" s="199">
        <v>64807.41</v>
      </c>
      <c r="AY174" s="14">
        <v>64807.42</v>
      </c>
      <c r="AZ174" s="14">
        <v>64807.42</v>
      </c>
      <c r="BA174" s="14">
        <v>64807.42</v>
      </c>
      <c r="BB174" s="14">
        <v>64794.563999999998</v>
      </c>
      <c r="BC174" s="14">
        <v>64795.62</v>
      </c>
      <c r="BD174" s="14">
        <v>64795.62</v>
      </c>
      <c r="BE174" s="14">
        <v>64801.43</v>
      </c>
      <c r="BF174" s="14">
        <v>64804.453999999998</v>
      </c>
      <c r="BG174" s="14">
        <v>64806.34</v>
      </c>
      <c r="BH174" s="14">
        <v>64807.809000000001</v>
      </c>
      <c r="BI174" s="14">
        <v>64787.445000000007</v>
      </c>
      <c r="BJ174" s="14">
        <v>64744.380000000005</v>
      </c>
      <c r="BK174" s="14">
        <v>64734.259999999995</v>
      </c>
      <c r="BL174" s="14">
        <v>64736.108666666667</v>
      </c>
      <c r="BM174" s="14">
        <v>64734.406666666662</v>
      </c>
      <c r="BN174" s="14">
        <v>64122.48</v>
      </c>
      <c r="BO174" s="14">
        <v>64100.619999999995</v>
      </c>
      <c r="BP174" s="14">
        <v>64108.754333333331</v>
      </c>
      <c r="BQ174" s="24"/>
    </row>
    <row r="175" spans="1:69" s="23" customFormat="1" ht="15" customHeight="1" x14ac:dyDescent="0.2">
      <c r="A175" s="8" t="s">
        <v>149</v>
      </c>
      <c r="B175" s="8" t="s">
        <v>194</v>
      </c>
      <c r="C175" s="14">
        <v>3678</v>
      </c>
      <c r="D175" s="14">
        <v>3678</v>
      </c>
      <c r="E175" s="14">
        <v>3678</v>
      </c>
      <c r="F175" s="14">
        <v>3678</v>
      </c>
      <c r="G175" s="14">
        <v>3678</v>
      </c>
      <c r="H175" s="14">
        <v>3678</v>
      </c>
      <c r="I175" s="14">
        <v>3678</v>
      </c>
      <c r="J175" s="14">
        <v>3678</v>
      </c>
      <c r="K175" s="14">
        <v>3678</v>
      </c>
      <c r="L175" s="14">
        <v>3678</v>
      </c>
      <c r="M175" s="14">
        <v>3678</v>
      </c>
      <c r="N175" s="14">
        <v>3678</v>
      </c>
      <c r="O175" s="14">
        <v>3678</v>
      </c>
      <c r="P175" s="14">
        <v>3678</v>
      </c>
      <c r="Q175" s="14">
        <v>3678</v>
      </c>
      <c r="R175" s="14">
        <v>3678</v>
      </c>
      <c r="S175" s="14">
        <v>3678</v>
      </c>
      <c r="T175" s="14">
        <v>3678</v>
      </c>
      <c r="U175" s="14">
        <v>3678</v>
      </c>
      <c r="V175" s="14">
        <v>3678</v>
      </c>
      <c r="W175" s="14">
        <v>3678</v>
      </c>
      <c r="X175" s="14">
        <v>3678</v>
      </c>
      <c r="Y175" s="14">
        <v>3678</v>
      </c>
      <c r="Z175" s="14">
        <v>3678</v>
      </c>
      <c r="AA175" s="14">
        <v>3678</v>
      </c>
      <c r="AB175" s="14">
        <v>3678</v>
      </c>
      <c r="AC175" s="14">
        <v>3678</v>
      </c>
      <c r="AD175" s="14">
        <v>3678</v>
      </c>
      <c r="AE175" s="14">
        <v>3678</v>
      </c>
      <c r="AF175" s="14">
        <v>3678</v>
      </c>
      <c r="AG175" s="14">
        <v>3678</v>
      </c>
      <c r="AH175" s="14">
        <v>3678</v>
      </c>
      <c r="AI175" s="14">
        <v>3678</v>
      </c>
      <c r="AJ175" s="14">
        <v>3678</v>
      </c>
      <c r="AK175" s="14">
        <v>3678</v>
      </c>
      <c r="AL175" s="14">
        <v>3678</v>
      </c>
      <c r="AM175" s="14">
        <v>3678</v>
      </c>
      <c r="AN175" s="14">
        <v>3678</v>
      </c>
      <c r="AO175" s="14">
        <v>3678</v>
      </c>
      <c r="AP175" s="14">
        <v>3678</v>
      </c>
      <c r="AQ175" s="14">
        <v>3678</v>
      </c>
      <c r="AR175" s="14">
        <v>3678</v>
      </c>
      <c r="AS175" s="14">
        <v>3678</v>
      </c>
      <c r="AT175" s="14">
        <v>3678</v>
      </c>
      <c r="AU175" s="14">
        <v>3678</v>
      </c>
      <c r="AV175" s="14">
        <v>3678</v>
      </c>
      <c r="AW175" s="14">
        <v>3678</v>
      </c>
      <c r="AX175" s="199">
        <v>3678</v>
      </c>
      <c r="AY175" s="14">
        <v>3678</v>
      </c>
      <c r="AZ175" s="14">
        <v>3678</v>
      </c>
      <c r="BA175" s="14">
        <v>3678</v>
      </c>
      <c r="BB175" s="14">
        <v>3678</v>
      </c>
      <c r="BC175" s="14">
        <v>3678</v>
      </c>
      <c r="BD175" s="14">
        <v>3678</v>
      </c>
      <c r="BE175" s="14">
        <v>3678</v>
      </c>
      <c r="BF175" s="14">
        <v>3678</v>
      </c>
      <c r="BG175" s="14">
        <v>3678</v>
      </c>
      <c r="BH175" s="14">
        <v>3678</v>
      </c>
      <c r="BI175" s="14">
        <v>3678</v>
      </c>
      <c r="BJ175" s="14">
        <v>3678</v>
      </c>
      <c r="BK175" s="14">
        <v>3678</v>
      </c>
      <c r="BL175" s="14">
        <v>3678</v>
      </c>
      <c r="BM175" s="14">
        <v>3678</v>
      </c>
      <c r="BN175" s="14">
        <v>3678</v>
      </c>
      <c r="BO175" s="14">
        <v>3678</v>
      </c>
      <c r="BP175" s="14">
        <v>3678</v>
      </c>
      <c r="BQ175" s="24"/>
    </row>
    <row r="176" spans="1:69" s="23" customFormat="1" ht="15" customHeight="1" x14ac:dyDescent="0.2">
      <c r="A176" s="8" t="s">
        <v>24</v>
      </c>
      <c r="B176" s="8" t="s">
        <v>24</v>
      </c>
      <c r="C176" s="14">
        <v>19046</v>
      </c>
      <c r="D176" s="14">
        <v>19046</v>
      </c>
      <c r="E176" s="14">
        <v>19046</v>
      </c>
      <c r="F176" s="14">
        <v>19022</v>
      </c>
      <c r="G176" s="14">
        <v>19020</v>
      </c>
      <c r="H176" s="14">
        <v>19020</v>
      </c>
      <c r="I176" s="14">
        <v>19020</v>
      </c>
      <c r="J176" s="14">
        <v>19035</v>
      </c>
      <c r="K176" s="14">
        <v>19035</v>
      </c>
      <c r="L176" s="14">
        <v>19035</v>
      </c>
      <c r="M176" s="14">
        <v>19035</v>
      </c>
      <c r="N176" s="14">
        <v>19035</v>
      </c>
      <c r="O176" s="14">
        <v>19035</v>
      </c>
      <c r="P176" s="14">
        <v>19035</v>
      </c>
      <c r="Q176" s="14">
        <v>19035</v>
      </c>
      <c r="R176" s="14">
        <v>19035</v>
      </c>
      <c r="S176" s="14">
        <v>19049</v>
      </c>
      <c r="T176" s="14">
        <v>22323</v>
      </c>
      <c r="U176" s="14">
        <v>22323</v>
      </c>
      <c r="V176" s="14">
        <v>22323</v>
      </c>
      <c r="W176" s="14">
        <v>22323</v>
      </c>
      <c r="X176" s="14">
        <v>22323</v>
      </c>
      <c r="Y176" s="14">
        <v>22323</v>
      </c>
      <c r="Z176" s="14">
        <v>22323</v>
      </c>
      <c r="AA176" s="14">
        <v>22323</v>
      </c>
      <c r="AB176" s="14">
        <v>22323</v>
      </c>
      <c r="AC176" s="14">
        <v>22323</v>
      </c>
      <c r="AD176" s="14">
        <v>22323</v>
      </c>
      <c r="AE176" s="14">
        <v>22323</v>
      </c>
      <c r="AF176" s="14">
        <v>22323</v>
      </c>
      <c r="AG176" s="14">
        <v>22323</v>
      </c>
      <c r="AH176" s="14">
        <v>22323</v>
      </c>
      <c r="AI176" s="14">
        <v>22331.46</v>
      </c>
      <c r="AJ176" s="14">
        <v>22331.46</v>
      </c>
      <c r="AK176" s="14">
        <v>22331.46</v>
      </c>
      <c r="AL176" s="14">
        <v>22331.46</v>
      </c>
      <c r="AM176" s="14">
        <v>22331.46</v>
      </c>
      <c r="AN176" s="14">
        <v>22331.46</v>
      </c>
      <c r="AO176" s="14">
        <v>22331.46</v>
      </c>
      <c r="AP176" s="14">
        <v>22333.96</v>
      </c>
      <c r="AQ176" s="14">
        <v>22333.96</v>
      </c>
      <c r="AR176" s="14">
        <v>22333.96</v>
      </c>
      <c r="AS176" s="14">
        <v>22333.96</v>
      </c>
      <c r="AT176" s="14">
        <v>22333.96</v>
      </c>
      <c r="AU176" s="14">
        <v>22333.960000000003</v>
      </c>
      <c r="AV176" s="14">
        <v>22333.96</v>
      </c>
      <c r="AW176" s="14">
        <v>22333.960000000003</v>
      </c>
      <c r="AX176" s="199">
        <v>22343.72</v>
      </c>
      <c r="AY176" s="14">
        <v>22343.72</v>
      </c>
      <c r="AZ176" s="14">
        <v>22341.21</v>
      </c>
      <c r="BA176" s="14">
        <v>22066.42</v>
      </c>
      <c r="BB176" s="14">
        <v>22066.42</v>
      </c>
      <c r="BC176" s="14">
        <v>22066.42</v>
      </c>
      <c r="BD176" s="14">
        <v>22074.93</v>
      </c>
      <c r="BE176" s="14">
        <v>22071.05</v>
      </c>
      <c r="BF176" s="14">
        <v>22071.05</v>
      </c>
      <c r="BG176" s="14">
        <v>22071.05</v>
      </c>
      <c r="BH176" s="14">
        <v>22069.383333333331</v>
      </c>
      <c r="BI176" s="14">
        <v>22066.05</v>
      </c>
      <c r="BJ176" s="14">
        <v>0</v>
      </c>
      <c r="BK176" s="14">
        <v>0</v>
      </c>
      <c r="BL176" s="14">
        <v>0</v>
      </c>
      <c r="BM176" s="14">
        <v>0</v>
      </c>
      <c r="BN176" s="14">
        <v>0</v>
      </c>
      <c r="BO176" s="14">
        <v>0</v>
      </c>
      <c r="BP176" s="14">
        <v>0</v>
      </c>
      <c r="BQ176" s="24"/>
    </row>
    <row r="177" spans="1:69" s="23" customFormat="1" ht="15" customHeight="1" x14ac:dyDescent="0.2">
      <c r="A177" s="8" t="s">
        <v>25</v>
      </c>
      <c r="B177" s="8" t="s">
        <v>25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44100</v>
      </c>
      <c r="R177" s="14">
        <v>44100</v>
      </c>
      <c r="S177" s="14">
        <v>43648</v>
      </c>
      <c r="T177" s="14">
        <v>43648</v>
      </c>
      <c r="U177" s="14">
        <v>43648</v>
      </c>
      <c r="V177" s="14">
        <v>43648</v>
      </c>
      <c r="W177" s="14">
        <v>43648</v>
      </c>
      <c r="X177" s="14">
        <v>43648</v>
      </c>
      <c r="Y177" s="14">
        <v>43648</v>
      </c>
      <c r="Z177" s="14">
        <v>43648</v>
      </c>
      <c r="AA177" s="14">
        <v>43648</v>
      </c>
      <c r="AB177" s="14">
        <v>43648</v>
      </c>
      <c r="AC177" s="14">
        <v>43648</v>
      </c>
      <c r="AD177" s="14">
        <v>43648</v>
      </c>
      <c r="AE177" s="14">
        <v>43648</v>
      </c>
      <c r="AF177" s="14">
        <v>43648</v>
      </c>
      <c r="AG177" s="14">
        <v>43648</v>
      </c>
      <c r="AH177" s="14">
        <v>43648</v>
      </c>
      <c r="AI177" s="14">
        <v>40543</v>
      </c>
      <c r="AJ177" s="14">
        <v>40543</v>
      </c>
      <c r="AK177" s="14">
        <v>40543</v>
      </c>
      <c r="AL177" s="14">
        <v>40543</v>
      </c>
      <c r="AM177" s="14">
        <v>40492</v>
      </c>
      <c r="AN177" s="14">
        <v>40492</v>
      </c>
      <c r="AO177" s="14">
        <v>40492</v>
      </c>
      <c r="AP177" s="14">
        <v>43325.2</v>
      </c>
      <c r="AQ177" s="14">
        <v>43287.6</v>
      </c>
      <c r="AR177" s="14">
        <v>43287.6</v>
      </c>
      <c r="AS177" s="14">
        <v>43287.6</v>
      </c>
      <c r="AT177" s="14">
        <v>43429.599999999999</v>
      </c>
      <c r="AU177" s="14">
        <v>43428.439999999995</v>
      </c>
      <c r="AV177" s="14">
        <v>43329.46</v>
      </c>
      <c r="AW177" s="14">
        <v>43329.46</v>
      </c>
      <c r="AX177" s="199">
        <v>43329.46</v>
      </c>
      <c r="AY177" s="14">
        <v>43330.42</v>
      </c>
      <c r="AZ177" s="14">
        <v>43330.42</v>
      </c>
      <c r="BA177" s="14">
        <v>43330.42</v>
      </c>
      <c r="BB177" s="14">
        <v>43330.42</v>
      </c>
      <c r="BC177" s="14">
        <v>43319.78</v>
      </c>
      <c r="BD177" s="14">
        <v>43337.74</v>
      </c>
      <c r="BE177" s="14">
        <v>43323.62</v>
      </c>
      <c r="BF177" s="14">
        <v>43384.593999999997</v>
      </c>
      <c r="BG177" s="14">
        <v>43366</v>
      </c>
      <c r="BH177" s="14">
        <v>43366.249333333333</v>
      </c>
      <c r="BI177" s="14">
        <v>43365.84</v>
      </c>
      <c r="BJ177" s="14">
        <v>43365.84</v>
      </c>
      <c r="BK177" s="14">
        <v>43365.720333333331</v>
      </c>
      <c r="BL177" s="14">
        <v>43369.266333333333</v>
      </c>
      <c r="BM177" s="14">
        <v>43369.919999999998</v>
      </c>
      <c r="BN177" s="14">
        <v>43506.37</v>
      </c>
      <c r="BO177" s="14">
        <v>43381.523000000001</v>
      </c>
      <c r="BP177" s="14">
        <v>43382.026666666665</v>
      </c>
      <c r="BQ177" s="24"/>
    </row>
    <row r="178" spans="1:69" s="23" customFormat="1" ht="15" customHeight="1" x14ac:dyDescent="0.2">
      <c r="A178" s="8" t="s">
        <v>107</v>
      </c>
      <c r="B178" s="8" t="s">
        <v>107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43649</v>
      </c>
      <c r="U178" s="14">
        <v>43649</v>
      </c>
      <c r="V178" s="14">
        <v>43649</v>
      </c>
      <c r="W178" s="14">
        <v>43649</v>
      </c>
      <c r="X178" s="14">
        <v>43649</v>
      </c>
      <c r="Y178" s="14">
        <v>43649</v>
      </c>
      <c r="Z178" s="14">
        <v>43649</v>
      </c>
      <c r="AA178" s="14">
        <v>43649</v>
      </c>
      <c r="AB178" s="14">
        <v>43649</v>
      </c>
      <c r="AC178" s="14">
        <v>43649</v>
      </c>
      <c r="AD178" s="14">
        <v>43649</v>
      </c>
      <c r="AE178" s="14">
        <v>43649</v>
      </c>
      <c r="AF178" s="14">
        <v>43649</v>
      </c>
      <c r="AG178" s="14">
        <v>43649</v>
      </c>
      <c r="AH178" s="14">
        <v>43649</v>
      </c>
      <c r="AI178" s="14">
        <v>43546</v>
      </c>
      <c r="AJ178" s="14">
        <v>43546</v>
      </c>
      <c r="AK178" s="14">
        <v>43546</v>
      </c>
      <c r="AL178" s="14">
        <v>43546</v>
      </c>
      <c r="AM178" s="14">
        <v>43549</v>
      </c>
      <c r="AN178" s="14">
        <v>43549</v>
      </c>
      <c r="AO178" s="14">
        <v>43549</v>
      </c>
      <c r="AP178" s="14">
        <v>43550</v>
      </c>
      <c r="AQ178" s="14">
        <v>43550</v>
      </c>
      <c r="AR178" s="14">
        <v>43550</v>
      </c>
      <c r="AS178" s="14">
        <v>43550</v>
      </c>
      <c r="AT178" s="14">
        <v>43550</v>
      </c>
      <c r="AU178" s="14">
        <v>43550</v>
      </c>
      <c r="AV178" s="14">
        <v>43550</v>
      </c>
      <c r="AW178" s="14">
        <v>43550</v>
      </c>
      <c r="AX178" s="199">
        <v>43550</v>
      </c>
      <c r="AY178" s="14">
        <v>43550</v>
      </c>
      <c r="AZ178" s="14">
        <v>43550</v>
      </c>
      <c r="BA178" s="14">
        <v>43550</v>
      </c>
      <c r="BB178" s="14">
        <v>43649</v>
      </c>
      <c r="BC178" s="14">
        <v>43649</v>
      </c>
      <c r="BD178" s="14">
        <v>43649</v>
      </c>
      <c r="BE178" s="14">
        <v>43649</v>
      </c>
      <c r="BF178" s="14">
        <v>43712.639999999992</v>
      </c>
      <c r="BG178" s="14">
        <v>43712.640333333336</v>
      </c>
      <c r="BH178" s="14">
        <v>43712.639999999992</v>
      </c>
      <c r="BI178" s="14">
        <v>43712.639999999992</v>
      </c>
      <c r="BJ178" s="14">
        <v>43737.556666666664</v>
      </c>
      <c r="BK178" s="14">
        <v>43747.817000000003</v>
      </c>
      <c r="BL178" s="14">
        <v>43751.916666666664</v>
      </c>
      <c r="BM178" s="14">
        <v>43749.889999999992</v>
      </c>
      <c r="BN178" s="14">
        <v>43809.599999999999</v>
      </c>
      <c r="BO178" s="14">
        <v>43788.677999999993</v>
      </c>
      <c r="BP178" s="14">
        <v>43748.436666666668</v>
      </c>
      <c r="BQ178" s="24"/>
    </row>
    <row r="179" spans="1:69" s="23" customFormat="1" ht="15" customHeight="1" x14ac:dyDescent="0.2">
      <c r="A179" s="8" t="s">
        <v>26</v>
      </c>
      <c r="B179" s="8" t="s">
        <v>26</v>
      </c>
      <c r="C179" s="14">
        <v>39331</v>
      </c>
      <c r="D179" s="14">
        <v>39334</v>
      </c>
      <c r="E179" s="14">
        <v>39320</v>
      </c>
      <c r="F179" s="14">
        <v>39310</v>
      </c>
      <c r="G179" s="14">
        <v>39310</v>
      </c>
      <c r="H179" s="14">
        <v>39307</v>
      </c>
      <c r="I179" s="14">
        <v>39307</v>
      </c>
      <c r="J179" s="14">
        <v>39306</v>
      </c>
      <c r="K179" s="14">
        <v>39306</v>
      </c>
      <c r="L179" s="14">
        <v>39306</v>
      </c>
      <c r="M179" s="14">
        <v>39306</v>
      </c>
      <c r="N179" s="14">
        <v>39306</v>
      </c>
      <c r="O179" s="14">
        <v>39306</v>
      </c>
      <c r="P179" s="14">
        <v>39306</v>
      </c>
      <c r="Q179" s="14">
        <v>39306</v>
      </c>
      <c r="R179" s="14">
        <v>39306</v>
      </c>
      <c r="S179" s="14">
        <v>38926</v>
      </c>
      <c r="T179" s="14">
        <v>38926</v>
      </c>
      <c r="U179" s="14">
        <v>38926</v>
      </c>
      <c r="V179" s="14">
        <v>38926</v>
      </c>
      <c r="W179" s="14">
        <v>38926</v>
      </c>
      <c r="X179" s="14">
        <v>38926</v>
      </c>
      <c r="Y179" s="14">
        <v>38926</v>
      </c>
      <c r="Z179" s="14">
        <v>38926</v>
      </c>
      <c r="AA179" s="14">
        <v>38926</v>
      </c>
      <c r="AB179" s="14">
        <v>59302</v>
      </c>
      <c r="AC179" s="14">
        <v>59302</v>
      </c>
      <c r="AD179" s="14">
        <v>59302</v>
      </c>
      <c r="AE179" s="14">
        <v>59302</v>
      </c>
      <c r="AF179" s="14">
        <v>59302</v>
      </c>
      <c r="AG179" s="14">
        <v>59302</v>
      </c>
      <c r="AH179" s="14">
        <v>59302</v>
      </c>
      <c r="AI179" s="14">
        <v>63365.98</v>
      </c>
      <c r="AJ179" s="14">
        <v>63365.98</v>
      </c>
      <c r="AK179" s="14">
        <v>63365.98</v>
      </c>
      <c r="AL179" s="14">
        <v>63365.98</v>
      </c>
      <c r="AM179" s="14">
        <v>63365.98</v>
      </c>
      <c r="AN179" s="14">
        <v>63365.98</v>
      </c>
      <c r="AO179" s="14">
        <v>63365.98</v>
      </c>
      <c r="AP179" s="14">
        <v>64252.75</v>
      </c>
      <c r="AQ179" s="14">
        <v>64252.74</v>
      </c>
      <c r="AR179" s="14">
        <v>64252.74</v>
      </c>
      <c r="AS179" s="14">
        <v>64292.49</v>
      </c>
      <c r="AT179" s="14">
        <v>64292.33</v>
      </c>
      <c r="AU179" s="14">
        <v>64634.273333333338</v>
      </c>
      <c r="AV179" s="14">
        <v>64806.57</v>
      </c>
      <c r="AW179" s="14">
        <v>64806.57</v>
      </c>
      <c r="AX179" s="199">
        <v>64792.376666666671</v>
      </c>
      <c r="AY179" s="14">
        <v>64795.24</v>
      </c>
      <c r="AZ179" s="14">
        <v>64801.51</v>
      </c>
      <c r="BA179" s="14">
        <v>64948.34</v>
      </c>
      <c r="BB179" s="14">
        <v>64946.400000000001</v>
      </c>
      <c r="BC179" s="14">
        <v>67837.03</v>
      </c>
      <c r="BD179" s="14">
        <v>67848.070000000007</v>
      </c>
      <c r="BE179" s="14">
        <v>67857.312000000005</v>
      </c>
      <c r="BF179" s="14">
        <v>67878.38</v>
      </c>
      <c r="BG179" s="14">
        <v>67911.696666666656</v>
      </c>
      <c r="BH179" s="14">
        <v>67910.42</v>
      </c>
      <c r="BI179" s="14">
        <v>67910.42</v>
      </c>
      <c r="BJ179" s="14">
        <v>67908.223333333342</v>
      </c>
      <c r="BK179" s="14">
        <v>67935.457333333339</v>
      </c>
      <c r="BL179" s="14">
        <v>67869.42</v>
      </c>
      <c r="BM179" s="14">
        <v>67800.801333333322</v>
      </c>
      <c r="BN179" s="14">
        <v>68791.520000000004</v>
      </c>
      <c r="BO179" s="14">
        <v>68809.371333333329</v>
      </c>
      <c r="BP179" s="14">
        <v>68823.133333333346</v>
      </c>
      <c r="BQ179" s="24"/>
    </row>
    <row r="180" spans="1:69" s="23" customFormat="1" ht="15" customHeight="1" x14ac:dyDescent="0.2">
      <c r="A180" s="8" t="s">
        <v>117</v>
      </c>
      <c r="B180" s="8" t="s">
        <v>117</v>
      </c>
      <c r="C180" s="14">
        <v>28066</v>
      </c>
      <c r="D180" s="14">
        <v>28011</v>
      </c>
      <c r="E180" s="14">
        <v>29109</v>
      </c>
      <c r="F180" s="14">
        <v>28694</v>
      </c>
      <c r="G180" s="14">
        <v>28695</v>
      </c>
      <c r="H180" s="14">
        <v>28866</v>
      </c>
      <c r="I180" s="14">
        <v>28873</v>
      </c>
      <c r="J180" s="14">
        <v>30081</v>
      </c>
      <c r="K180" s="14">
        <v>30081</v>
      </c>
      <c r="L180" s="14">
        <v>30081</v>
      </c>
      <c r="M180" s="14">
        <v>30081</v>
      </c>
      <c r="N180" s="14">
        <v>30081</v>
      </c>
      <c r="O180" s="14">
        <v>30081</v>
      </c>
      <c r="P180" s="14">
        <v>30081</v>
      </c>
      <c r="Q180" s="14">
        <v>30081</v>
      </c>
      <c r="R180" s="14">
        <v>47705</v>
      </c>
      <c r="S180" s="14">
        <v>47205</v>
      </c>
      <c r="T180" s="14">
        <v>47205</v>
      </c>
      <c r="U180" s="14">
        <v>47205</v>
      </c>
      <c r="V180" s="14">
        <v>47205</v>
      </c>
      <c r="W180" s="14">
        <v>47205</v>
      </c>
      <c r="X180" s="14">
        <v>47205</v>
      </c>
      <c r="Y180" s="14">
        <v>47205</v>
      </c>
      <c r="Z180" s="14">
        <v>47205</v>
      </c>
      <c r="AA180" s="14">
        <v>47205</v>
      </c>
      <c r="AB180" s="14">
        <v>47205</v>
      </c>
      <c r="AC180" s="14">
        <v>47205</v>
      </c>
      <c r="AD180" s="14">
        <v>47205</v>
      </c>
      <c r="AE180" s="14">
        <v>47205</v>
      </c>
      <c r="AF180" s="14">
        <v>47205</v>
      </c>
      <c r="AG180" s="14">
        <v>47205</v>
      </c>
      <c r="AH180" s="14">
        <v>47205</v>
      </c>
      <c r="AI180" s="14">
        <v>44366.94</v>
      </c>
      <c r="AJ180" s="14">
        <v>44366.94</v>
      </c>
      <c r="AK180" s="14">
        <v>44366.94</v>
      </c>
      <c r="AL180" s="14">
        <v>44366.94</v>
      </c>
      <c r="AM180" s="14">
        <v>44778.54</v>
      </c>
      <c r="AN180" s="14">
        <v>44778.54</v>
      </c>
      <c r="AO180" s="14">
        <v>44778.54</v>
      </c>
      <c r="AP180" s="14">
        <v>44667.46</v>
      </c>
      <c r="AQ180" s="14">
        <v>44683.41</v>
      </c>
      <c r="AR180" s="14">
        <v>44683.41</v>
      </c>
      <c r="AS180" s="14">
        <v>44683.41</v>
      </c>
      <c r="AT180" s="14">
        <v>44683.41</v>
      </c>
      <c r="AU180" s="14">
        <v>44668.13</v>
      </c>
      <c r="AV180" s="14">
        <v>44675.38</v>
      </c>
      <c r="AW180" s="14">
        <v>44793.313333333332</v>
      </c>
      <c r="AX180" s="199">
        <v>44852.28</v>
      </c>
      <c r="AY180" s="14">
        <v>44852.28</v>
      </c>
      <c r="AZ180" s="14">
        <v>44852.28</v>
      </c>
      <c r="BA180" s="14">
        <v>44901.99</v>
      </c>
      <c r="BB180" s="14">
        <v>44883.83</v>
      </c>
      <c r="BC180" s="14">
        <v>44838.49</v>
      </c>
      <c r="BD180" s="14">
        <v>44838.49</v>
      </c>
      <c r="BE180" s="14">
        <v>44838.49</v>
      </c>
      <c r="BF180" s="14">
        <v>44838.49</v>
      </c>
      <c r="BG180" s="14">
        <v>44812.49</v>
      </c>
      <c r="BH180" s="14">
        <v>44767.796666666669</v>
      </c>
      <c r="BI180" s="14">
        <v>44745.44999999999</v>
      </c>
      <c r="BJ180" s="14">
        <v>44745.44999999999</v>
      </c>
      <c r="BK180" s="14">
        <v>44755.081000000006</v>
      </c>
      <c r="BL180" s="14">
        <v>44755.079999999994</v>
      </c>
      <c r="BM180" s="14">
        <v>44778.390666666666</v>
      </c>
      <c r="BN180" s="14">
        <v>46165.27</v>
      </c>
      <c r="BO180" s="14">
        <v>46170.397333333334</v>
      </c>
      <c r="BP180" s="442">
        <v>46167.829999999994</v>
      </c>
      <c r="BQ180" s="24"/>
    </row>
    <row r="181" spans="1:69" s="23" customFormat="1" ht="15" customHeight="1" x14ac:dyDescent="0.2">
      <c r="A181" s="8" t="s">
        <v>27</v>
      </c>
      <c r="B181" s="8" t="s">
        <v>27</v>
      </c>
      <c r="C181" s="14">
        <v>20230</v>
      </c>
      <c r="D181" s="14">
        <v>20178</v>
      </c>
      <c r="E181" s="14">
        <v>20178</v>
      </c>
      <c r="F181" s="14">
        <v>20197</v>
      </c>
      <c r="G181" s="14">
        <v>20180</v>
      </c>
      <c r="H181" s="14">
        <v>20180</v>
      </c>
      <c r="I181" s="14">
        <v>20246</v>
      </c>
      <c r="J181" s="14">
        <v>20487</v>
      </c>
      <c r="K181" s="14">
        <v>20487</v>
      </c>
      <c r="L181" s="14">
        <v>20487</v>
      </c>
      <c r="M181" s="14">
        <v>20487</v>
      </c>
      <c r="N181" s="14">
        <v>20487</v>
      </c>
      <c r="O181" s="14">
        <v>20487</v>
      </c>
      <c r="P181" s="14">
        <v>20487</v>
      </c>
      <c r="Q181" s="14">
        <v>20487</v>
      </c>
      <c r="R181" s="14">
        <v>20487</v>
      </c>
      <c r="S181" s="14">
        <v>21189</v>
      </c>
      <c r="T181" s="14">
        <v>21189</v>
      </c>
      <c r="U181" s="14">
        <v>21189</v>
      </c>
      <c r="V181" s="14">
        <v>21189</v>
      </c>
      <c r="W181" s="14">
        <v>21189</v>
      </c>
      <c r="X181" s="14">
        <v>21189</v>
      </c>
      <c r="Y181" s="14">
        <v>21189</v>
      </c>
      <c r="Z181" s="14">
        <v>21189</v>
      </c>
      <c r="AA181" s="14">
        <v>21189</v>
      </c>
      <c r="AB181" s="14">
        <v>21189</v>
      </c>
      <c r="AC181" s="14">
        <v>21189</v>
      </c>
      <c r="AD181" s="14">
        <v>21189</v>
      </c>
      <c r="AE181" s="14">
        <v>21189</v>
      </c>
      <c r="AF181" s="14">
        <v>21189</v>
      </c>
      <c r="AG181" s="14">
        <v>21189</v>
      </c>
      <c r="AH181" s="14">
        <v>21189</v>
      </c>
      <c r="AI181" s="14">
        <v>21109.33</v>
      </c>
      <c r="AJ181" s="14">
        <v>21109.33</v>
      </c>
      <c r="AK181" s="14">
        <v>21109.33</v>
      </c>
      <c r="AL181" s="14">
        <v>21109.33</v>
      </c>
      <c r="AM181" s="14">
        <v>21109.33</v>
      </c>
      <c r="AN181" s="14">
        <v>21109.33</v>
      </c>
      <c r="AO181" s="14">
        <v>21109.33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199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24"/>
    </row>
    <row r="182" spans="1:69" s="23" customFormat="1" ht="15" customHeight="1" x14ac:dyDescent="0.2">
      <c r="A182" s="8" t="s">
        <v>28</v>
      </c>
      <c r="B182" s="8" t="s">
        <v>28</v>
      </c>
      <c r="C182" s="14">
        <v>30982</v>
      </c>
      <c r="D182" s="14">
        <v>30324</v>
      </c>
      <c r="E182" s="14">
        <v>30324</v>
      </c>
      <c r="F182" s="14">
        <v>30324</v>
      </c>
      <c r="G182" s="14">
        <v>29101</v>
      </c>
      <c r="H182" s="14">
        <v>29101</v>
      </c>
      <c r="I182" s="14">
        <v>29101</v>
      </c>
      <c r="J182" s="14">
        <v>30324</v>
      </c>
      <c r="K182" s="14">
        <v>30324</v>
      </c>
      <c r="L182" s="14">
        <v>30324</v>
      </c>
      <c r="M182" s="14">
        <v>30324</v>
      </c>
      <c r="N182" s="14">
        <v>30324</v>
      </c>
      <c r="O182" s="14">
        <v>30324</v>
      </c>
      <c r="P182" s="14">
        <v>30324</v>
      </c>
      <c r="Q182" s="14">
        <v>30324</v>
      </c>
      <c r="R182" s="14">
        <v>30324</v>
      </c>
      <c r="S182" s="14">
        <v>30324</v>
      </c>
      <c r="T182" s="14">
        <v>30324</v>
      </c>
      <c r="U182" s="14">
        <v>30324</v>
      </c>
      <c r="V182" s="14">
        <v>30324</v>
      </c>
      <c r="W182" s="14">
        <v>30324</v>
      </c>
      <c r="X182" s="14">
        <v>30324</v>
      </c>
      <c r="Y182" s="14">
        <v>30324</v>
      </c>
      <c r="Z182" s="14">
        <v>30324</v>
      </c>
      <c r="AA182" s="14">
        <v>30324</v>
      </c>
      <c r="AB182" s="14">
        <v>30324</v>
      </c>
      <c r="AC182" s="14">
        <v>30324</v>
      </c>
      <c r="AD182" s="14">
        <v>30324</v>
      </c>
      <c r="AE182" s="14">
        <v>30324</v>
      </c>
      <c r="AF182" s="14">
        <v>30324</v>
      </c>
      <c r="AG182" s="14">
        <v>30324</v>
      </c>
      <c r="AH182" s="14">
        <v>30324</v>
      </c>
      <c r="AI182" s="14">
        <v>30324</v>
      </c>
      <c r="AJ182" s="14">
        <v>30324</v>
      </c>
      <c r="AK182" s="14">
        <v>30324</v>
      </c>
      <c r="AL182" s="14">
        <v>30324</v>
      </c>
      <c r="AM182" s="14">
        <v>30324</v>
      </c>
      <c r="AN182" s="14">
        <v>30324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>
        <v>0</v>
      </c>
      <c r="AW182" s="14">
        <v>0</v>
      </c>
      <c r="AX182" s="199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  <c r="BP182" s="14">
        <v>0</v>
      </c>
      <c r="BQ182" s="24"/>
    </row>
    <row r="183" spans="1:69" s="23" customFormat="1" ht="15" customHeight="1" x14ac:dyDescent="0.2">
      <c r="A183" s="8" t="s">
        <v>21</v>
      </c>
      <c r="B183" s="8" t="s">
        <v>21</v>
      </c>
      <c r="C183" s="14">
        <v>33800</v>
      </c>
      <c r="D183" s="14">
        <v>33800</v>
      </c>
      <c r="E183" s="14">
        <v>33800</v>
      </c>
      <c r="F183" s="14">
        <v>33800</v>
      </c>
      <c r="G183" s="14">
        <v>33800</v>
      </c>
      <c r="H183" s="14">
        <v>33800</v>
      </c>
      <c r="I183" s="14">
        <v>33800</v>
      </c>
      <c r="J183" s="14">
        <v>31822</v>
      </c>
      <c r="K183" s="14">
        <v>31822</v>
      </c>
      <c r="L183" s="14">
        <v>31822</v>
      </c>
      <c r="M183" s="14">
        <v>31822</v>
      </c>
      <c r="N183" s="14">
        <v>31822</v>
      </c>
      <c r="O183" s="14">
        <v>31822</v>
      </c>
      <c r="P183" s="14">
        <v>31822</v>
      </c>
      <c r="Q183" s="14">
        <v>31822</v>
      </c>
      <c r="R183" s="14">
        <v>31822</v>
      </c>
      <c r="S183" s="14">
        <v>32302</v>
      </c>
      <c r="T183" s="14">
        <v>32302</v>
      </c>
      <c r="U183" s="14">
        <v>32302</v>
      </c>
      <c r="V183" s="14">
        <v>32302</v>
      </c>
      <c r="W183" s="14">
        <v>32302</v>
      </c>
      <c r="X183" s="14">
        <v>32302</v>
      </c>
      <c r="Y183" s="14">
        <v>32302</v>
      </c>
      <c r="Z183" s="14">
        <v>32302</v>
      </c>
      <c r="AA183" s="14">
        <v>32302</v>
      </c>
      <c r="AB183" s="14">
        <v>32302</v>
      </c>
      <c r="AC183" s="14">
        <v>32302</v>
      </c>
      <c r="AD183" s="14">
        <v>32302</v>
      </c>
      <c r="AE183" s="14">
        <v>32302</v>
      </c>
      <c r="AF183" s="14">
        <v>32302</v>
      </c>
      <c r="AG183" s="14">
        <v>32302</v>
      </c>
      <c r="AH183" s="14">
        <v>32302</v>
      </c>
      <c r="AI183" s="14">
        <v>34147.5</v>
      </c>
      <c r="AJ183" s="14">
        <v>34147.5</v>
      </c>
      <c r="AK183" s="14">
        <v>34147.5</v>
      </c>
      <c r="AL183" s="14">
        <v>34147.5</v>
      </c>
      <c r="AM183" s="14">
        <v>34153.5</v>
      </c>
      <c r="AN183" s="14">
        <v>34153.5</v>
      </c>
      <c r="AO183" s="14">
        <v>34153.5</v>
      </c>
      <c r="AP183" s="14">
        <v>33811.72</v>
      </c>
      <c r="AQ183" s="14">
        <v>34445.72</v>
      </c>
      <c r="AR183" s="14">
        <v>34445.72</v>
      </c>
      <c r="AS183" s="14">
        <v>34445.72</v>
      </c>
      <c r="AT183" s="14">
        <v>34446.720000000001</v>
      </c>
      <c r="AU183" s="14">
        <v>34516.840000000004</v>
      </c>
      <c r="AV183" s="14">
        <v>34657.620000000003</v>
      </c>
      <c r="AW183" s="14">
        <v>34657.620000000003</v>
      </c>
      <c r="AX183" s="199">
        <v>34657.620000000003</v>
      </c>
      <c r="AY183" s="14">
        <v>34657.29</v>
      </c>
      <c r="AZ183" s="14">
        <v>34657.29</v>
      </c>
      <c r="BA183" s="14">
        <v>34657.29</v>
      </c>
      <c r="BB183" s="14">
        <v>34657.29</v>
      </c>
      <c r="BC183" s="14">
        <v>34657.29</v>
      </c>
      <c r="BD183" s="14">
        <v>34657.29</v>
      </c>
      <c r="BE183" s="14">
        <v>34657.29</v>
      </c>
      <c r="BF183" s="14">
        <v>34657.167000000001</v>
      </c>
      <c r="BG183" s="14">
        <v>34656.589999999997</v>
      </c>
      <c r="BH183" s="14">
        <v>34656.713333333326</v>
      </c>
      <c r="BI183" s="14">
        <v>34656.959999999999</v>
      </c>
      <c r="BJ183" s="14">
        <v>34656.960333333329</v>
      </c>
      <c r="BK183" s="14">
        <v>34683.640000000007</v>
      </c>
      <c r="BL183" s="14">
        <v>34697.073333333334</v>
      </c>
      <c r="BM183" s="14">
        <v>34697.879999999997</v>
      </c>
      <c r="BN183" s="14">
        <v>34698.230000000003</v>
      </c>
      <c r="BO183" s="14">
        <v>34599.989666666668</v>
      </c>
      <c r="BP183" s="14">
        <v>34550.937666666665</v>
      </c>
      <c r="BQ183" s="24"/>
    </row>
    <row r="184" spans="1:69" s="23" customFormat="1" ht="15" customHeight="1" x14ac:dyDescent="0.2">
      <c r="A184" s="8" t="s">
        <v>717</v>
      </c>
      <c r="B184" s="8" t="s">
        <v>717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99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>
        <v>51966.180121917801</v>
      </c>
      <c r="BK184" s="14">
        <v>51969.616788584448</v>
      </c>
      <c r="BL184" s="14">
        <v>51975.393373972591</v>
      </c>
      <c r="BM184" s="14">
        <v>51941.723333333328</v>
      </c>
      <c r="BN184" s="14">
        <v>51870.110333333338</v>
      </c>
      <c r="BO184" s="14">
        <v>51858.341666666667</v>
      </c>
      <c r="BP184" s="14">
        <v>51812.195333333329</v>
      </c>
      <c r="BQ184" s="24"/>
    </row>
    <row r="185" spans="1:69" s="23" customFormat="1" ht="15" customHeight="1" x14ac:dyDescent="0.2">
      <c r="A185" s="8" t="s">
        <v>110</v>
      </c>
      <c r="B185" s="8" t="s">
        <v>110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20087</v>
      </c>
      <c r="R185" s="14">
        <v>20087</v>
      </c>
      <c r="S185" s="14">
        <v>20115</v>
      </c>
      <c r="T185" s="14">
        <v>20115</v>
      </c>
      <c r="U185" s="14">
        <v>20115</v>
      </c>
      <c r="V185" s="14">
        <v>20115</v>
      </c>
      <c r="W185" s="14">
        <v>20115</v>
      </c>
      <c r="X185" s="14">
        <v>20115</v>
      </c>
      <c r="Y185" s="14">
        <v>20115</v>
      </c>
      <c r="Z185" s="14">
        <v>20115</v>
      </c>
      <c r="AA185" s="14">
        <v>20115</v>
      </c>
      <c r="AB185" s="14">
        <v>20115</v>
      </c>
      <c r="AC185" s="14">
        <v>20115</v>
      </c>
      <c r="AD185" s="14">
        <v>20115</v>
      </c>
      <c r="AE185" s="14">
        <v>20115</v>
      </c>
      <c r="AF185" s="14">
        <v>20115</v>
      </c>
      <c r="AG185" s="14">
        <v>20115</v>
      </c>
      <c r="AH185" s="14">
        <v>20115</v>
      </c>
      <c r="AI185" s="14">
        <v>20085.400000000001</v>
      </c>
      <c r="AJ185" s="14">
        <v>20085.400000000001</v>
      </c>
      <c r="AK185" s="14">
        <v>20085.400000000001</v>
      </c>
      <c r="AL185" s="14">
        <v>20085.400000000001</v>
      </c>
      <c r="AM185" s="14">
        <v>20085.400000000001</v>
      </c>
      <c r="AN185" s="14">
        <v>20085.400000000001</v>
      </c>
      <c r="AO185" s="14">
        <v>20085.400000000001</v>
      </c>
      <c r="AP185" s="14">
        <v>20056.3</v>
      </c>
      <c r="AQ185" s="14">
        <v>20056.3</v>
      </c>
      <c r="AR185" s="14">
        <v>20056.3</v>
      </c>
      <c r="AS185" s="14">
        <v>20056.3</v>
      </c>
      <c r="AT185" s="14">
        <v>20056.3</v>
      </c>
      <c r="AU185" s="14">
        <v>20056.3</v>
      </c>
      <c r="AV185" s="14">
        <v>20056.3</v>
      </c>
      <c r="AW185" s="14">
        <v>20056.833333333332</v>
      </c>
      <c r="AX185" s="199">
        <v>20057.099999999999</v>
      </c>
      <c r="AY185" s="14">
        <v>20048.41</v>
      </c>
      <c r="AZ185" s="14">
        <v>20048.41</v>
      </c>
      <c r="BA185" s="14">
        <v>20048.41</v>
      </c>
      <c r="BB185" s="14">
        <v>20048.41</v>
      </c>
      <c r="BC185" s="14">
        <v>20048.41</v>
      </c>
      <c r="BD185" s="14">
        <v>20048.41</v>
      </c>
      <c r="BE185" s="14">
        <v>20048.27</v>
      </c>
      <c r="BF185" s="14">
        <v>20048.27</v>
      </c>
      <c r="BG185" s="14">
        <v>20048.27</v>
      </c>
      <c r="BH185" s="14">
        <v>20048.27</v>
      </c>
      <c r="BI185" s="14">
        <v>20048.27</v>
      </c>
      <c r="BJ185" s="14">
        <v>20048.27</v>
      </c>
      <c r="BK185" s="14">
        <v>20048.270333333334</v>
      </c>
      <c r="BL185" s="14">
        <v>20048.399999999998</v>
      </c>
      <c r="BM185" s="14">
        <v>20048.633333333335</v>
      </c>
      <c r="BN185" s="14">
        <v>20119.501</v>
      </c>
      <c r="BO185" s="14">
        <v>20049.469999999998</v>
      </c>
      <c r="BP185" s="14">
        <v>20054.350333333336</v>
      </c>
      <c r="BQ185" s="24"/>
    </row>
    <row r="186" spans="1:69" s="23" customFormat="1" ht="15" customHeight="1" x14ac:dyDescent="0.2">
      <c r="A186" s="8" t="s">
        <v>128</v>
      </c>
      <c r="B186" s="8" t="s">
        <v>128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19887.91</v>
      </c>
      <c r="AM186" s="14">
        <v>19887.91</v>
      </c>
      <c r="AN186" s="14">
        <v>19887.91</v>
      </c>
      <c r="AO186" s="14">
        <v>19887.91</v>
      </c>
      <c r="AP186" s="14">
        <v>19838.259999999998</v>
      </c>
      <c r="AQ186" s="14">
        <v>19838.259999999998</v>
      </c>
      <c r="AR186" s="14">
        <v>19838.259999999998</v>
      </c>
      <c r="AS186" s="14">
        <v>19838.259999999998</v>
      </c>
      <c r="AT186" s="14">
        <v>19836.259999999998</v>
      </c>
      <c r="AU186" s="14">
        <v>19836.259999999998</v>
      </c>
      <c r="AV186" s="14">
        <v>19836.259999999998</v>
      </c>
      <c r="AW186" s="14">
        <v>19836.259999999998</v>
      </c>
      <c r="AX186" s="199">
        <v>19836.259999999998</v>
      </c>
      <c r="AY186" s="14">
        <v>19836.259999999998</v>
      </c>
      <c r="AZ186" s="14">
        <v>19836.259999999998</v>
      </c>
      <c r="BA186" s="14">
        <v>19814.259999999998</v>
      </c>
      <c r="BB186" s="14">
        <v>19810.560000000001</v>
      </c>
      <c r="BC186" s="14">
        <v>19810.560000000001</v>
      </c>
      <c r="BD186" s="14">
        <v>20114.28</v>
      </c>
      <c r="BE186" s="14">
        <v>20114.28</v>
      </c>
      <c r="BF186" s="14">
        <v>20113.560000000001</v>
      </c>
      <c r="BG186" s="14">
        <v>20113.599999999999</v>
      </c>
      <c r="BH186" s="14">
        <v>20114.169999999998</v>
      </c>
      <c r="BI186" s="14">
        <v>20115.310000000001</v>
      </c>
      <c r="BJ186" s="14">
        <v>20115.310000000001</v>
      </c>
      <c r="BK186" s="14">
        <v>20115.311000000002</v>
      </c>
      <c r="BL186" s="14">
        <v>20115.09</v>
      </c>
      <c r="BM186" s="14">
        <v>20115.766666666666</v>
      </c>
      <c r="BN186" s="14">
        <v>20119.510333333335</v>
      </c>
      <c r="BO186" s="14">
        <v>20119.78</v>
      </c>
      <c r="BP186" s="14">
        <v>20119.469999999998</v>
      </c>
      <c r="BQ186" s="24"/>
    </row>
    <row r="187" spans="1:69" s="23" customFormat="1" ht="15" customHeight="1" x14ac:dyDescent="0.2">
      <c r="A187" s="8" t="s">
        <v>150</v>
      </c>
      <c r="B187" s="8" t="s">
        <v>150</v>
      </c>
      <c r="C187" s="14">
        <v>29176</v>
      </c>
      <c r="D187" s="14">
        <v>29176</v>
      </c>
      <c r="E187" s="14">
        <v>29176</v>
      </c>
      <c r="F187" s="14">
        <v>29176</v>
      </c>
      <c r="G187" s="14">
        <v>29176</v>
      </c>
      <c r="H187" s="14">
        <v>29176</v>
      </c>
      <c r="I187" s="14">
        <v>29176</v>
      </c>
      <c r="J187" s="14">
        <v>32066</v>
      </c>
      <c r="K187" s="14">
        <v>32066</v>
      </c>
      <c r="L187" s="14">
        <v>32066</v>
      </c>
      <c r="M187" s="14">
        <v>32066</v>
      </c>
      <c r="N187" s="14">
        <v>32066</v>
      </c>
      <c r="O187" s="14">
        <v>32066</v>
      </c>
      <c r="P187" s="14">
        <v>32066</v>
      </c>
      <c r="Q187" s="14">
        <v>32066</v>
      </c>
      <c r="R187" s="14">
        <v>32066</v>
      </c>
      <c r="S187" s="14">
        <v>32422</v>
      </c>
      <c r="T187" s="14">
        <v>32422</v>
      </c>
      <c r="U187" s="14">
        <v>32422</v>
      </c>
      <c r="V187" s="14">
        <v>32422</v>
      </c>
      <c r="W187" s="14">
        <v>32422</v>
      </c>
      <c r="X187" s="14">
        <v>32422</v>
      </c>
      <c r="Y187" s="14">
        <v>32422</v>
      </c>
      <c r="Z187" s="14">
        <v>32422</v>
      </c>
      <c r="AA187" s="14">
        <v>32422</v>
      </c>
      <c r="AB187" s="14">
        <v>32422</v>
      </c>
      <c r="AC187" s="14">
        <v>32422</v>
      </c>
      <c r="AD187" s="14">
        <v>32422</v>
      </c>
      <c r="AE187" s="14">
        <v>32422</v>
      </c>
      <c r="AF187" s="14">
        <v>32422</v>
      </c>
      <c r="AG187" s="14">
        <v>32422</v>
      </c>
      <c r="AH187" s="14">
        <v>32422</v>
      </c>
      <c r="AI187" s="14">
        <v>29822.1</v>
      </c>
      <c r="AJ187" s="14">
        <v>29822.1</v>
      </c>
      <c r="AK187" s="14">
        <v>29822.1</v>
      </c>
      <c r="AL187" s="14">
        <v>29822.1</v>
      </c>
      <c r="AM187" s="14">
        <v>29822.1</v>
      </c>
      <c r="AN187" s="14">
        <v>29822.1</v>
      </c>
      <c r="AO187" s="14">
        <v>29822.1</v>
      </c>
      <c r="AP187" s="14">
        <v>29822.1</v>
      </c>
      <c r="AQ187" s="14">
        <v>29822.1</v>
      </c>
      <c r="AR187" s="14">
        <v>29822.1</v>
      </c>
      <c r="AS187" s="14">
        <v>29822.1</v>
      </c>
      <c r="AT187" s="14">
        <v>29822.1</v>
      </c>
      <c r="AU187" s="14">
        <v>29822.099999999995</v>
      </c>
      <c r="AV187" s="14">
        <v>27534.1</v>
      </c>
      <c r="AW187" s="14">
        <v>27534.099999999995</v>
      </c>
      <c r="AX187" s="199">
        <v>27534.099999999995</v>
      </c>
      <c r="AY187" s="14">
        <v>27534.1</v>
      </c>
      <c r="AZ187" s="14">
        <v>27534.1</v>
      </c>
      <c r="BA187" s="14">
        <v>27534.1</v>
      </c>
      <c r="BB187" s="14">
        <v>27534.1</v>
      </c>
      <c r="BC187" s="14">
        <v>27534.1</v>
      </c>
      <c r="BD187" s="14">
        <v>27534.1</v>
      </c>
      <c r="BE187" s="14">
        <v>27534.1</v>
      </c>
      <c r="BF187" s="14">
        <v>27534.099999999995</v>
      </c>
      <c r="BG187" s="14">
        <v>27534.099999999995</v>
      </c>
      <c r="BH187" s="14">
        <v>27534.099999999995</v>
      </c>
      <c r="BI187" s="14">
        <v>27534.099999999995</v>
      </c>
      <c r="BJ187" s="14">
        <v>27534.099999999995</v>
      </c>
      <c r="BK187" s="14">
        <v>27534.099999999995</v>
      </c>
      <c r="BL187" s="14">
        <v>27534.099999999995</v>
      </c>
      <c r="BM187" s="14">
        <v>27534.099999999995</v>
      </c>
      <c r="BN187" s="14">
        <v>27534.1</v>
      </c>
      <c r="BO187" s="14">
        <v>27534.099999999995</v>
      </c>
      <c r="BP187" s="14">
        <v>27534.099999999995</v>
      </c>
      <c r="BQ187" s="24"/>
    </row>
    <row r="188" spans="1:69" s="23" customFormat="1" ht="15" customHeight="1" x14ac:dyDescent="0.2">
      <c r="A188" s="285" t="s">
        <v>432</v>
      </c>
      <c r="B188" s="285" t="s">
        <v>433</v>
      </c>
      <c r="C188" s="288">
        <v>29080</v>
      </c>
      <c r="D188" s="288">
        <v>29080</v>
      </c>
      <c r="E188" s="288">
        <v>29080</v>
      </c>
      <c r="F188" s="288">
        <v>29080</v>
      </c>
      <c r="G188" s="288">
        <v>29080</v>
      </c>
      <c r="H188" s="288">
        <v>29080</v>
      </c>
      <c r="I188" s="288">
        <v>29080</v>
      </c>
      <c r="J188" s="288">
        <v>29080</v>
      </c>
      <c r="K188" s="288">
        <v>29080</v>
      </c>
      <c r="L188" s="288">
        <v>29080</v>
      </c>
      <c r="M188" s="288">
        <v>29080</v>
      </c>
      <c r="N188" s="288">
        <v>29080</v>
      </c>
      <c r="O188" s="288">
        <v>29080</v>
      </c>
      <c r="P188" s="288">
        <v>29080</v>
      </c>
      <c r="Q188" s="288">
        <v>29080</v>
      </c>
      <c r="R188" s="288">
        <v>29080</v>
      </c>
      <c r="S188" s="288">
        <v>29080</v>
      </c>
      <c r="T188" s="288">
        <v>29080</v>
      </c>
      <c r="U188" s="288">
        <v>29080</v>
      </c>
      <c r="V188" s="288">
        <v>29080</v>
      </c>
      <c r="W188" s="288">
        <v>29080</v>
      </c>
      <c r="X188" s="288">
        <v>29080</v>
      </c>
      <c r="Y188" s="288">
        <v>29080</v>
      </c>
      <c r="Z188" s="288">
        <v>29080</v>
      </c>
      <c r="AA188" s="288">
        <v>29080</v>
      </c>
      <c r="AB188" s="288">
        <v>29080</v>
      </c>
      <c r="AC188" s="288">
        <v>29080</v>
      </c>
      <c r="AD188" s="288">
        <v>29080</v>
      </c>
      <c r="AE188" s="288">
        <v>29080</v>
      </c>
      <c r="AF188" s="288">
        <v>29080</v>
      </c>
      <c r="AG188" s="288">
        <v>29080</v>
      </c>
      <c r="AH188" s="288">
        <v>29080</v>
      </c>
      <c r="AI188" s="288">
        <v>28593</v>
      </c>
      <c r="AJ188" s="288">
        <v>28593.22</v>
      </c>
      <c r="AK188" s="288">
        <v>28593.22</v>
      </c>
      <c r="AL188" s="288">
        <v>28593.22</v>
      </c>
      <c r="AM188" s="288">
        <v>28593.22</v>
      </c>
      <c r="AN188" s="288">
        <v>28593.22</v>
      </c>
      <c r="AO188" s="288">
        <v>28593.22</v>
      </c>
      <c r="AP188" s="288">
        <v>28593.22</v>
      </c>
      <c r="AQ188" s="288">
        <v>28593.22</v>
      </c>
      <c r="AR188" s="288">
        <v>28593.22</v>
      </c>
      <c r="AS188" s="288">
        <v>28593.22</v>
      </c>
      <c r="AT188" s="288">
        <v>28709.03</v>
      </c>
      <c r="AU188" s="288">
        <v>28703.709999999995</v>
      </c>
      <c r="AV188" s="288">
        <v>28703.709999999995</v>
      </c>
      <c r="AW188" s="288">
        <v>28703.709999999995</v>
      </c>
      <c r="AX188" s="288">
        <v>28733.71</v>
      </c>
      <c r="AY188" s="290">
        <v>28734</v>
      </c>
      <c r="AZ188" s="288">
        <v>28734</v>
      </c>
      <c r="BA188" s="288">
        <v>28734</v>
      </c>
      <c r="BB188" s="288">
        <v>28734</v>
      </c>
      <c r="BC188" s="288">
        <v>28734</v>
      </c>
      <c r="BD188" s="288">
        <v>28734</v>
      </c>
      <c r="BE188" s="288">
        <v>28734</v>
      </c>
      <c r="BF188" s="288">
        <v>28734</v>
      </c>
      <c r="BG188" s="288">
        <v>28734</v>
      </c>
      <c r="BH188" s="288">
        <v>28734</v>
      </c>
      <c r="BI188" s="288">
        <v>28734</v>
      </c>
      <c r="BJ188" s="288">
        <v>28734</v>
      </c>
      <c r="BK188" s="288">
        <v>28734</v>
      </c>
      <c r="BL188" s="288">
        <v>28734</v>
      </c>
      <c r="BM188" s="288">
        <v>28734</v>
      </c>
      <c r="BN188" s="288">
        <v>28734</v>
      </c>
      <c r="BO188" s="288">
        <v>28734</v>
      </c>
      <c r="BP188" s="288">
        <v>28734</v>
      </c>
    </row>
    <row r="189" spans="1:69" s="23" customFormat="1" ht="15" customHeight="1" x14ac:dyDescent="0.2">
      <c r="A189" s="8" t="s">
        <v>118</v>
      </c>
      <c r="B189" s="8" t="s">
        <v>434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10692</v>
      </c>
      <c r="AC189" s="14">
        <v>10692</v>
      </c>
      <c r="AD189" s="14">
        <v>10692</v>
      </c>
      <c r="AE189" s="14">
        <v>10692</v>
      </c>
      <c r="AF189" s="14">
        <v>10692</v>
      </c>
      <c r="AG189" s="14">
        <v>10692</v>
      </c>
      <c r="AH189" s="14">
        <v>10692</v>
      </c>
      <c r="AI189" s="14">
        <v>10278</v>
      </c>
      <c r="AJ189" s="14">
        <v>10277.74</v>
      </c>
      <c r="AK189" s="14">
        <v>10277.74</v>
      </c>
      <c r="AL189" s="14">
        <v>10277.74</v>
      </c>
      <c r="AM189" s="14">
        <v>10277.74</v>
      </c>
      <c r="AN189" s="14">
        <v>10277.74</v>
      </c>
      <c r="AO189" s="14">
        <v>10277.74</v>
      </c>
      <c r="AP189" s="14">
        <v>10277.74</v>
      </c>
      <c r="AQ189" s="14">
        <v>10277.74</v>
      </c>
      <c r="AR189" s="14">
        <v>10277.74</v>
      </c>
      <c r="AS189" s="14">
        <v>10277.74</v>
      </c>
      <c r="AT189" s="14">
        <v>10276.459999999999</v>
      </c>
      <c r="AU189" s="14">
        <v>10276.459999999999</v>
      </c>
      <c r="AV189" s="14">
        <v>10092</v>
      </c>
      <c r="AW189" s="14">
        <v>10092</v>
      </c>
      <c r="AX189" s="199">
        <v>10276</v>
      </c>
      <c r="AY189" s="14">
        <v>10276</v>
      </c>
      <c r="AZ189" s="14">
        <v>10276</v>
      </c>
      <c r="BA189" s="14">
        <v>10276</v>
      </c>
      <c r="BB189" s="14">
        <v>10276</v>
      </c>
      <c r="BC189" s="14">
        <v>10276</v>
      </c>
      <c r="BD189" s="14">
        <v>10276</v>
      </c>
      <c r="BE189" s="14">
        <v>10276</v>
      </c>
      <c r="BF189" s="14">
        <v>10276</v>
      </c>
      <c r="BG189" s="14">
        <v>10276</v>
      </c>
      <c r="BH189" s="14">
        <v>10276</v>
      </c>
      <c r="BI189" s="14">
        <v>10276</v>
      </c>
      <c r="BJ189" s="14">
        <v>10276</v>
      </c>
      <c r="BK189" s="14">
        <v>10276</v>
      </c>
      <c r="BL189" s="14">
        <v>10276</v>
      </c>
      <c r="BM189" s="14">
        <v>10276</v>
      </c>
      <c r="BN189" s="14">
        <v>10276</v>
      </c>
      <c r="BO189" s="14">
        <v>10276</v>
      </c>
      <c r="BP189" s="14">
        <v>10276</v>
      </c>
      <c r="BQ189" s="24"/>
    </row>
    <row r="190" spans="1:69" s="23" customFormat="1" ht="15" customHeight="1" x14ac:dyDescent="0.2">
      <c r="A190" s="8" t="s">
        <v>157</v>
      </c>
      <c r="B190" s="8" t="s">
        <v>435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214">
        <v>0</v>
      </c>
      <c r="AY190" s="113">
        <v>0</v>
      </c>
      <c r="AZ190" s="22">
        <v>0</v>
      </c>
      <c r="BA190" s="22">
        <v>0</v>
      </c>
      <c r="BB190" s="14">
        <v>14500</v>
      </c>
      <c r="BC190" s="14">
        <v>14500</v>
      </c>
      <c r="BD190" s="14">
        <v>14500</v>
      </c>
      <c r="BE190" s="14">
        <v>14500</v>
      </c>
      <c r="BF190" s="14">
        <v>14500</v>
      </c>
      <c r="BG190" s="14">
        <v>14500</v>
      </c>
      <c r="BH190" s="14">
        <v>14500</v>
      </c>
      <c r="BI190" s="14">
        <v>14500</v>
      </c>
      <c r="BJ190" s="14">
        <v>14500</v>
      </c>
      <c r="BK190" s="14">
        <v>14500</v>
      </c>
      <c r="BL190" s="14">
        <v>14500</v>
      </c>
      <c r="BM190" s="14">
        <v>14500</v>
      </c>
      <c r="BN190" s="14">
        <v>14500</v>
      </c>
      <c r="BO190" s="14">
        <v>14500</v>
      </c>
      <c r="BP190" s="14">
        <v>14500</v>
      </c>
      <c r="BQ190" s="24"/>
    </row>
    <row r="191" spans="1:69" s="23" customFormat="1" ht="15" customHeight="1" thickBot="1" x14ac:dyDescent="0.25">
      <c r="A191" s="25" t="s">
        <v>9</v>
      </c>
      <c r="B191" s="25" t="s">
        <v>9</v>
      </c>
      <c r="C191" s="26">
        <f>SUM(C166:C190)</f>
        <v>405958</v>
      </c>
      <c r="D191" s="26">
        <f t="shared" ref="D191:BH191" si="37">SUM(D166:D190)</f>
        <v>405492</v>
      </c>
      <c r="E191" s="26">
        <f t="shared" si="37"/>
        <v>406971</v>
      </c>
      <c r="F191" s="26">
        <f t="shared" si="37"/>
        <v>406341</v>
      </c>
      <c r="G191" s="26">
        <f t="shared" si="37"/>
        <v>435289</v>
      </c>
      <c r="H191" s="26">
        <f t="shared" si="37"/>
        <v>438118</v>
      </c>
      <c r="I191" s="26">
        <f t="shared" si="37"/>
        <v>438147</v>
      </c>
      <c r="J191" s="26">
        <f t="shared" si="37"/>
        <v>443206</v>
      </c>
      <c r="K191" s="26">
        <f t="shared" si="37"/>
        <v>443206</v>
      </c>
      <c r="L191" s="26">
        <f t="shared" si="37"/>
        <v>478499</v>
      </c>
      <c r="M191" s="26">
        <f t="shared" si="37"/>
        <v>485999</v>
      </c>
      <c r="N191" s="26">
        <f t="shared" si="37"/>
        <v>485999</v>
      </c>
      <c r="O191" s="26">
        <f t="shared" si="37"/>
        <v>485999</v>
      </c>
      <c r="P191" s="26">
        <f t="shared" si="37"/>
        <v>487180</v>
      </c>
      <c r="Q191" s="26">
        <f t="shared" si="37"/>
        <v>551367</v>
      </c>
      <c r="R191" s="26">
        <f t="shared" si="37"/>
        <v>608541</v>
      </c>
      <c r="S191" s="26">
        <f t="shared" si="37"/>
        <v>609108</v>
      </c>
      <c r="T191" s="26">
        <f t="shared" si="37"/>
        <v>656031</v>
      </c>
      <c r="U191" s="26">
        <f t="shared" si="37"/>
        <v>656031</v>
      </c>
      <c r="V191" s="26">
        <f t="shared" si="37"/>
        <v>656031</v>
      </c>
      <c r="W191" s="26">
        <f t="shared" si="37"/>
        <v>656031</v>
      </c>
      <c r="X191" s="26">
        <f t="shared" si="37"/>
        <v>675202</v>
      </c>
      <c r="Y191" s="26">
        <f t="shared" si="37"/>
        <v>710490</v>
      </c>
      <c r="Z191" s="26">
        <f t="shared" si="37"/>
        <v>710490</v>
      </c>
      <c r="AA191" s="26">
        <f t="shared" si="37"/>
        <v>710490</v>
      </c>
      <c r="AB191" s="26">
        <f t="shared" si="37"/>
        <v>741558</v>
      </c>
      <c r="AC191" s="26">
        <f t="shared" si="37"/>
        <v>741558</v>
      </c>
      <c r="AD191" s="26">
        <f t="shared" si="37"/>
        <v>741558</v>
      </c>
      <c r="AE191" s="26">
        <f t="shared" si="37"/>
        <v>741558</v>
      </c>
      <c r="AF191" s="26">
        <f t="shared" si="37"/>
        <v>741558</v>
      </c>
      <c r="AG191" s="26">
        <f t="shared" si="37"/>
        <v>741558</v>
      </c>
      <c r="AH191" s="26">
        <f t="shared" si="37"/>
        <v>741558</v>
      </c>
      <c r="AI191" s="36">
        <f t="shared" si="37"/>
        <v>737465.57900000003</v>
      </c>
      <c r="AJ191" s="36">
        <f t="shared" si="37"/>
        <v>737467.30900000001</v>
      </c>
      <c r="AK191" s="36">
        <f t="shared" si="37"/>
        <v>737467.30900000001</v>
      </c>
      <c r="AL191" s="36">
        <f t="shared" si="37"/>
        <v>757355.21900000004</v>
      </c>
      <c r="AM191" s="36">
        <f t="shared" si="37"/>
        <v>758335.89899999998</v>
      </c>
      <c r="AN191" s="36">
        <f t="shared" si="37"/>
        <v>758335.89899999998</v>
      </c>
      <c r="AO191" s="36">
        <f t="shared" si="37"/>
        <v>728011.89899999998</v>
      </c>
      <c r="AP191" s="36">
        <f t="shared" si="37"/>
        <v>709989.21899999992</v>
      </c>
      <c r="AQ191" s="36">
        <f t="shared" si="37"/>
        <v>710574.14899999998</v>
      </c>
      <c r="AR191" s="36">
        <f t="shared" si="37"/>
        <v>710509.76899999997</v>
      </c>
      <c r="AS191" s="36">
        <f t="shared" si="37"/>
        <v>710569.08900000004</v>
      </c>
      <c r="AT191" s="36">
        <f t="shared" si="37"/>
        <v>710894.76100000006</v>
      </c>
      <c r="AU191" s="36">
        <f t="shared" si="37"/>
        <v>711192.04733333329</v>
      </c>
      <c r="AV191" s="36">
        <f t="shared" si="37"/>
        <v>708485.56900000002</v>
      </c>
      <c r="AW191" s="36">
        <f t="shared" si="37"/>
        <v>709108.25199999998</v>
      </c>
      <c r="AX191" s="36">
        <f t="shared" si="37"/>
        <v>709304.42499999993</v>
      </c>
      <c r="AY191" s="118">
        <f t="shared" si="37"/>
        <v>709449.429</v>
      </c>
      <c r="AZ191" s="26">
        <f t="shared" si="37"/>
        <v>709153.33900000004</v>
      </c>
      <c r="BA191" s="26">
        <f t="shared" si="37"/>
        <v>708944.57900000003</v>
      </c>
      <c r="BB191" s="26">
        <f t="shared" si="37"/>
        <v>723479.67300000007</v>
      </c>
      <c r="BC191" s="26">
        <f t="shared" si="37"/>
        <v>726333.12800000014</v>
      </c>
      <c r="BD191" s="26">
        <f t="shared" si="37"/>
        <v>727105.82700000005</v>
      </c>
      <c r="BE191" s="26">
        <f t="shared" si="37"/>
        <v>727121.17</v>
      </c>
      <c r="BF191" s="26">
        <f t="shared" si="37"/>
        <v>727337.46766666672</v>
      </c>
      <c r="BG191" s="26">
        <f t="shared" si="37"/>
        <v>726241.63399999996</v>
      </c>
      <c r="BH191" s="26">
        <f t="shared" si="37"/>
        <v>726324.23133333342</v>
      </c>
      <c r="BI191" s="26">
        <f>SUM(BI183:BI190,BI177:BI180,BI166:BI175)+AVERAGE(BI176,BI176,0)</f>
        <v>715720.42499999981</v>
      </c>
      <c r="BJ191" s="26">
        <f>SUM(BJ183:BJ190,BJ177:BJ180,BJ166:BJ175)</f>
        <v>753035.90178858431</v>
      </c>
      <c r="BK191" s="26">
        <f>SUM(BK183:BK190,BK177:BK180,BK166:BK175)</f>
        <v>751051.53945525119</v>
      </c>
      <c r="BL191" s="26">
        <f>SUM(BL183:BL190,BL177:BL180,BL166:BL175)</f>
        <v>788588.48704063916</v>
      </c>
      <c r="BM191" s="26">
        <f t="shared" ref="BM191:BO191" si="38">SUM(BM183:BM190,BM177:BM180,BM166:BM175)</f>
        <v>788569.48633333331</v>
      </c>
      <c r="BN191" s="26">
        <f t="shared" si="38"/>
        <v>790819.11366666667</v>
      </c>
      <c r="BO191" s="26">
        <f t="shared" si="38"/>
        <v>789835.08333333337</v>
      </c>
      <c r="BP191" s="26">
        <f>SUM(BP183:BP190,BP177:BP180,BP166:BP175)</f>
        <v>789464.78366666671</v>
      </c>
      <c r="BQ191" s="24"/>
    </row>
    <row r="192" spans="1:69" s="23" customFormat="1" ht="15" customHeight="1" x14ac:dyDescent="0.2">
      <c r="A192" s="28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84"/>
      <c r="AJ192" s="284"/>
      <c r="AK192" s="284"/>
      <c r="AL192" s="284"/>
      <c r="AM192" s="284"/>
      <c r="AN192" s="284"/>
      <c r="AO192" s="284"/>
      <c r="AP192" s="284"/>
      <c r="AQ192" s="284"/>
      <c r="AR192" s="284"/>
      <c r="AS192" s="284"/>
      <c r="AT192" s="284"/>
      <c r="AU192" s="284"/>
      <c r="AV192" s="284"/>
      <c r="AW192" s="284"/>
      <c r="AX192" s="284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4"/>
    </row>
    <row r="193" spans="1:69" s="31" customFormat="1" ht="15" customHeight="1" x14ac:dyDescent="0.2">
      <c r="A193" s="28"/>
      <c r="B193" s="28"/>
      <c r="C193" s="97"/>
      <c r="D193" s="97"/>
      <c r="E193" s="97"/>
      <c r="F193" s="97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0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24"/>
    </row>
    <row r="194" spans="1:69" ht="15" customHeight="1" x14ac:dyDescent="0.2">
      <c r="A194" s="92" t="s">
        <v>760</v>
      </c>
      <c r="B194" s="92" t="s">
        <v>761</v>
      </c>
      <c r="C194" s="93" t="str">
        <f t="shared" ref="C194:BL194" si="39">C$5</f>
        <v>1Q10</v>
      </c>
      <c r="D194" s="93" t="str">
        <f t="shared" si="39"/>
        <v>2Q10</v>
      </c>
      <c r="E194" s="93" t="str">
        <f t="shared" si="39"/>
        <v>3Q10</v>
      </c>
      <c r="F194" s="93" t="str">
        <f t="shared" si="39"/>
        <v>4Q10</v>
      </c>
      <c r="G194" s="93" t="str">
        <f t="shared" si="39"/>
        <v>1Q11</v>
      </c>
      <c r="H194" s="93" t="str">
        <f t="shared" si="39"/>
        <v>2Q11</v>
      </c>
      <c r="I194" s="93" t="str">
        <f t="shared" si="39"/>
        <v>3Q11</v>
      </c>
      <c r="J194" s="93" t="str">
        <f t="shared" si="39"/>
        <v>4Q11</v>
      </c>
      <c r="K194" s="93" t="str">
        <f t="shared" si="39"/>
        <v>1Q12</v>
      </c>
      <c r="L194" s="93" t="str">
        <f t="shared" si="39"/>
        <v>2Q12</v>
      </c>
      <c r="M194" s="93" t="str">
        <f t="shared" si="39"/>
        <v>3Q12</v>
      </c>
      <c r="N194" s="93" t="str">
        <f t="shared" si="39"/>
        <v>4Q12</v>
      </c>
      <c r="O194" s="93" t="str">
        <f t="shared" si="39"/>
        <v>1Q13</v>
      </c>
      <c r="P194" s="93" t="str">
        <f t="shared" si="39"/>
        <v>2Q13</v>
      </c>
      <c r="Q194" s="93" t="str">
        <f t="shared" si="39"/>
        <v>3Q13</v>
      </c>
      <c r="R194" s="93" t="str">
        <f t="shared" si="39"/>
        <v>4Q13</v>
      </c>
      <c r="S194" s="93" t="str">
        <f t="shared" si="39"/>
        <v>1Q14</v>
      </c>
      <c r="T194" s="93" t="str">
        <f t="shared" si="39"/>
        <v>2Q14</v>
      </c>
      <c r="U194" s="93" t="str">
        <f t="shared" si="39"/>
        <v>3Q14</v>
      </c>
      <c r="V194" s="93" t="str">
        <f t="shared" si="39"/>
        <v>4Q14</v>
      </c>
      <c r="W194" s="93" t="str">
        <f t="shared" si="39"/>
        <v>1Q15</v>
      </c>
      <c r="X194" s="93" t="str">
        <f t="shared" si="39"/>
        <v>2Q15</v>
      </c>
      <c r="Y194" s="93" t="str">
        <f t="shared" si="39"/>
        <v>3Q15</v>
      </c>
      <c r="Z194" s="93" t="str">
        <f t="shared" si="39"/>
        <v>4Q15</v>
      </c>
      <c r="AA194" s="93" t="str">
        <f t="shared" si="39"/>
        <v>1Q16</v>
      </c>
      <c r="AB194" s="93" t="str">
        <f t="shared" si="39"/>
        <v>2Q16</v>
      </c>
      <c r="AC194" s="93" t="str">
        <f t="shared" si="39"/>
        <v>3Q16</v>
      </c>
      <c r="AD194" s="93" t="str">
        <f t="shared" si="39"/>
        <v>4Q16</v>
      </c>
      <c r="AE194" s="93" t="str">
        <f t="shared" si="39"/>
        <v>1Q17</v>
      </c>
      <c r="AF194" s="93" t="str">
        <f t="shared" si="39"/>
        <v>2Q17</v>
      </c>
      <c r="AG194" s="93" t="str">
        <f t="shared" si="39"/>
        <v>3Q17</v>
      </c>
      <c r="AH194" s="93" t="str">
        <f t="shared" si="39"/>
        <v>4Q17</v>
      </c>
      <c r="AI194" s="93" t="str">
        <f t="shared" si="39"/>
        <v>1Q18</v>
      </c>
      <c r="AJ194" s="93" t="str">
        <f t="shared" si="39"/>
        <v>2Q18</v>
      </c>
      <c r="AK194" s="93" t="str">
        <f t="shared" si="39"/>
        <v>3Q18</v>
      </c>
      <c r="AL194" s="93" t="str">
        <f t="shared" si="39"/>
        <v>4Q18</v>
      </c>
      <c r="AM194" s="93" t="str">
        <f t="shared" si="39"/>
        <v>1Q19</v>
      </c>
      <c r="AN194" s="93" t="str">
        <f t="shared" si="39"/>
        <v>2Q19</v>
      </c>
      <c r="AO194" s="93" t="str">
        <f t="shared" si="39"/>
        <v>3Q19</v>
      </c>
      <c r="AP194" s="93" t="str">
        <f t="shared" si="39"/>
        <v>4Q19</v>
      </c>
      <c r="AQ194" s="93" t="str">
        <f t="shared" si="39"/>
        <v>1Q20</v>
      </c>
      <c r="AR194" s="93" t="str">
        <f t="shared" si="39"/>
        <v>2Q20</v>
      </c>
      <c r="AS194" s="93" t="str">
        <f t="shared" si="39"/>
        <v>3Q20</v>
      </c>
      <c r="AT194" s="93" t="str">
        <f t="shared" si="39"/>
        <v>4Q20</v>
      </c>
      <c r="AU194" s="93" t="str">
        <f t="shared" si="39"/>
        <v>1Q21</v>
      </c>
      <c r="AV194" s="93" t="str">
        <f t="shared" si="39"/>
        <v>2Q21</v>
      </c>
      <c r="AW194" s="93" t="str">
        <f t="shared" si="39"/>
        <v>3Q21</v>
      </c>
      <c r="AX194" s="138" t="str">
        <f t="shared" si="39"/>
        <v>4Q21</v>
      </c>
      <c r="AY194" s="93" t="str">
        <f t="shared" si="39"/>
        <v>1Q22</v>
      </c>
      <c r="AZ194" s="93" t="str">
        <f t="shared" si="39"/>
        <v>2Q22</v>
      </c>
      <c r="BA194" s="93" t="str">
        <f t="shared" si="39"/>
        <v>3Q22</v>
      </c>
      <c r="BB194" s="93" t="str">
        <f t="shared" si="39"/>
        <v>4Q22</v>
      </c>
      <c r="BC194" s="93" t="str">
        <f t="shared" si="39"/>
        <v>1Q23</v>
      </c>
      <c r="BD194" s="93" t="str">
        <f t="shared" si="39"/>
        <v>2Q23</v>
      </c>
      <c r="BE194" s="93" t="str">
        <f t="shared" si="39"/>
        <v>3Q23</v>
      </c>
      <c r="BF194" s="93" t="str">
        <f t="shared" si="39"/>
        <v>4Q23</v>
      </c>
      <c r="BG194" s="93" t="str">
        <f t="shared" si="39"/>
        <v>1Q24</v>
      </c>
      <c r="BH194" s="93" t="str">
        <f t="shared" si="39"/>
        <v>2Q24</v>
      </c>
      <c r="BI194" s="93" t="str">
        <f t="shared" si="39"/>
        <v>3Q24</v>
      </c>
      <c r="BJ194" s="93" t="str">
        <f t="shared" si="39"/>
        <v>4Q24</v>
      </c>
      <c r="BK194" s="93" t="str">
        <f t="shared" si="39"/>
        <v>1Q25</v>
      </c>
      <c r="BL194" s="93" t="str">
        <f t="shared" si="39"/>
        <v>2Q25</v>
      </c>
      <c r="BM194" s="93" t="str">
        <f t="shared" ref="BM194:BP194" si="40">BM$5</f>
        <v>3Q25</v>
      </c>
      <c r="BN194" s="93" t="str">
        <f t="shared" si="40"/>
        <v>4Q25</v>
      </c>
      <c r="BO194" s="93" t="str">
        <f t="shared" si="40"/>
        <v>1Q26</v>
      </c>
      <c r="BP194" s="93" t="str">
        <f t="shared" si="40"/>
        <v>2Q26</v>
      </c>
    </row>
    <row r="195" spans="1:69" ht="15" customHeight="1" x14ac:dyDescent="0.2">
      <c r="A195" s="8" t="s">
        <v>17</v>
      </c>
      <c r="B195" s="8" t="s">
        <v>17</v>
      </c>
      <c r="C195" s="426"/>
      <c r="D195" s="426"/>
      <c r="E195" s="426"/>
      <c r="F195" s="426"/>
      <c r="G195" s="426"/>
      <c r="H195" s="426"/>
      <c r="I195" s="426"/>
      <c r="J195" s="426"/>
      <c r="K195" s="426"/>
      <c r="L195" s="426"/>
      <c r="M195" s="426"/>
      <c r="N195" s="426"/>
      <c r="O195" s="426"/>
      <c r="P195" s="426"/>
      <c r="Q195" s="426"/>
      <c r="R195" s="426"/>
      <c r="S195" s="426"/>
      <c r="T195" s="426"/>
      <c r="U195" s="426"/>
      <c r="V195" s="426"/>
      <c r="W195" s="426"/>
      <c r="X195" s="426"/>
      <c r="Y195" s="426"/>
      <c r="Z195" s="426"/>
      <c r="AA195" s="426"/>
      <c r="AB195" s="426"/>
      <c r="AC195" s="426"/>
      <c r="AD195" s="426"/>
      <c r="AE195" s="426"/>
      <c r="AF195" s="426"/>
      <c r="AG195" s="426"/>
      <c r="AH195" s="426"/>
      <c r="AI195" s="426"/>
      <c r="AJ195" s="426"/>
      <c r="AK195" s="426"/>
      <c r="AL195" s="426"/>
      <c r="AM195" s="426"/>
      <c r="AN195" s="426"/>
      <c r="AO195" s="426"/>
      <c r="AP195" s="426"/>
      <c r="AQ195" s="426"/>
      <c r="AR195" s="426"/>
      <c r="AS195" s="426"/>
      <c r="AT195" s="426"/>
      <c r="AU195" s="426"/>
      <c r="AV195" s="426"/>
      <c r="AW195" s="426"/>
      <c r="AX195" s="431"/>
      <c r="AY195" s="426"/>
      <c r="AZ195" s="426"/>
      <c r="BA195" s="426"/>
      <c r="BB195" s="426"/>
      <c r="BC195" s="426"/>
      <c r="BD195" s="426"/>
      <c r="BE195" s="426"/>
      <c r="BF195" s="426"/>
      <c r="BG195" s="426"/>
      <c r="BH195" s="426"/>
      <c r="BI195" s="426"/>
      <c r="BJ195" s="426"/>
      <c r="BK195" s="426"/>
      <c r="BL195" s="426"/>
      <c r="BM195" s="426">
        <v>0.99755924944305174</v>
      </c>
      <c r="BN195" s="426">
        <v>0.99379022075761914</v>
      </c>
      <c r="BO195" s="426">
        <v>0.96756237371557308</v>
      </c>
      <c r="BP195" s="426">
        <v>0.98142849938642829</v>
      </c>
    </row>
    <row r="196" spans="1:69" ht="15" customHeight="1" x14ac:dyDescent="0.2">
      <c r="A196" s="8" t="s">
        <v>18</v>
      </c>
      <c r="B196" s="8" t="s">
        <v>18</v>
      </c>
      <c r="C196" s="426"/>
      <c r="D196" s="426"/>
      <c r="E196" s="426"/>
      <c r="F196" s="426"/>
      <c r="G196" s="426"/>
      <c r="H196" s="426"/>
      <c r="I196" s="426"/>
      <c r="J196" s="426"/>
      <c r="K196" s="426"/>
      <c r="L196" s="426"/>
      <c r="M196" s="426"/>
      <c r="N196" s="426"/>
      <c r="O196" s="426"/>
      <c r="P196" s="426"/>
      <c r="Q196" s="426"/>
      <c r="R196" s="426"/>
      <c r="S196" s="426"/>
      <c r="T196" s="426"/>
      <c r="U196" s="426"/>
      <c r="V196" s="426"/>
      <c r="W196" s="426"/>
      <c r="X196" s="426"/>
      <c r="Y196" s="426"/>
      <c r="Z196" s="426"/>
      <c r="AA196" s="426"/>
      <c r="AB196" s="426"/>
      <c r="AC196" s="426"/>
      <c r="AD196" s="426"/>
      <c r="AE196" s="426"/>
      <c r="AF196" s="426"/>
      <c r="AG196" s="426"/>
      <c r="AH196" s="426"/>
      <c r="AI196" s="426"/>
      <c r="AJ196" s="426"/>
      <c r="AK196" s="426"/>
      <c r="AL196" s="426"/>
      <c r="AM196" s="426"/>
      <c r="AN196" s="426"/>
      <c r="AO196" s="426"/>
      <c r="AP196" s="426"/>
      <c r="AQ196" s="426"/>
      <c r="AR196" s="426"/>
      <c r="AS196" s="426"/>
      <c r="AT196" s="426"/>
      <c r="AU196" s="426"/>
      <c r="AV196" s="426"/>
      <c r="AW196" s="426"/>
      <c r="AX196" s="431"/>
      <c r="AY196" s="426"/>
      <c r="AZ196" s="426"/>
      <c r="BA196" s="426"/>
      <c r="BB196" s="426"/>
      <c r="BC196" s="426"/>
      <c r="BD196" s="426"/>
      <c r="BE196" s="426"/>
      <c r="BF196" s="426"/>
      <c r="BG196" s="426"/>
      <c r="BH196" s="426"/>
      <c r="BI196" s="426"/>
      <c r="BJ196" s="426"/>
      <c r="BK196" s="426"/>
      <c r="BL196" s="426"/>
      <c r="BM196" s="426">
        <v>0.986888387766787</v>
      </c>
      <c r="BN196" s="426">
        <v>0.97869749563533404</v>
      </c>
      <c r="BO196" s="426">
        <v>0.99229804228338725</v>
      </c>
      <c r="BP196" s="426">
        <v>0.98276606401362832</v>
      </c>
    </row>
    <row r="197" spans="1:69" ht="15" customHeight="1" x14ac:dyDescent="0.2">
      <c r="A197" s="8" t="s">
        <v>608</v>
      </c>
      <c r="B197" s="8" t="s">
        <v>608</v>
      </c>
      <c r="C197" s="426"/>
      <c r="D197" s="426"/>
      <c r="E197" s="426"/>
      <c r="F197" s="426"/>
      <c r="G197" s="426"/>
      <c r="H197" s="426"/>
      <c r="I197" s="426"/>
      <c r="J197" s="426"/>
      <c r="K197" s="426"/>
      <c r="L197" s="426"/>
      <c r="M197" s="426"/>
      <c r="N197" s="426"/>
      <c r="O197" s="426"/>
      <c r="P197" s="426"/>
      <c r="Q197" s="426"/>
      <c r="R197" s="426"/>
      <c r="S197" s="426"/>
      <c r="T197" s="426"/>
      <c r="U197" s="426"/>
      <c r="V197" s="426"/>
      <c r="W197" s="426"/>
      <c r="X197" s="426"/>
      <c r="Y197" s="426"/>
      <c r="Z197" s="426"/>
      <c r="AA197" s="426"/>
      <c r="AB197" s="426"/>
      <c r="AC197" s="426"/>
      <c r="AD197" s="426"/>
      <c r="AE197" s="426"/>
      <c r="AF197" s="426"/>
      <c r="AG197" s="426"/>
      <c r="AH197" s="426"/>
      <c r="AI197" s="426"/>
      <c r="AJ197" s="426"/>
      <c r="AK197" s="426"/>
      <c r="AL197" s="426"/>
      <c r="AM197" s="426"/>
      <c r="AN197" s="426"/>
      <c r="AO197" s="426"/>
      <c r="AP197" s="426"/>
      <c r="AQ197" s="426"/>
      <c r="AR197" s="426"/>
      <c r="AS197" s="426"/>
      <c r="AT197" s="426"/>
      <c r="AU197" s="426"/>
      <c r="AV197" s="426"/>
      <c r="AW197" s="426"/>
      <c r="AX197" s="431"/>
      <c r="AY197" s="426"/>
      <c r="AZ197" s="426"/>
      <c r="BA197" s="426"/>
      <c r="BB197" s="426"/>
      <c r="BC197" s="426"/>
      <c r="BD197" s="426"/>
      <c r="BE197" s="426"/>
      <c r="BF197" s="426"/>
      <c r="BG197" s="426"/>
      <c r="BH197" s="426"/>
      <c r="BI197" s="426"/>
      <c r="BJ197" s="426"/>
      <c r="BK197" s="426"/>
      <c r="BL197" s="426"/>
      <c r="BM197" s="426">
        <v>0.98797415650939879</v>
      </c>
      <c r="BN197" s="426">
        <v>0.99136881141245359</v>
      </c>
      <c r="BO197" s="426">
        <v>0.99243609406889421</v>
      </c>
      <c r="BP197" s="426">
        <v>0.98349641370111429</v>
      </c>
    </row>
    <row r="198" spans="1:69" s="23" customFormat="1" ht="15" customHeight="1" x14ac:dyDescent="0.2">
      <c r="A198" s="8" t="s">
        <v>728</v>
      </c>
      <c r="B198" s="8" t="s">
        <v>728</v>
      </c>
      <c r="C198" s="426"/>
      <c r="D198" s="426"/>
      <c r="E198" s="426"/>
      <c r="F198" s="426"/>
      <c r="G198" s="426"/>
      <c r="H198" s="426"/>
      <c r="I198" s="426"/>
      <c r="J198" s="426"/>
      <c r="K198" s="426"/>
      <c r="L198" s="426"/>
      <c r="M198" s="426"/>
      <c r="N198" s="426"/>
      <c r="O198" s="426"/>
      <c r="P198" s="426"/>
      <c r="Q198" s="426"/>
      <c r="R198" s="426"/>
      <c r="S198" s="426"/>
      <c r="T198" s="426"/>
      <c r="U198" s="426"/>
      <c r="V198" s="426"/>
      <c r="W198" s="426"/>
      <c r="X198" s="426"/>
      <c r="Y198" s="426"/>
      <c r="Z198" s="426"/>
      <c r="AA198" s="426"/>
      <c r="AB198" s="426"/>
      <c r="AC198" s="426"/>
      <c r="AD198" s="426"/>
      <c r="AE198" s="426"/>
      <c r="AF198" s="426"/>
      <c r="AG198" s="426"/>
      <c r="AH198" s="426"/>
      <c r="AI198" s="426"/>
      <c r="AJ198" s="426"/>
      <c r="AK198" s="426"/>
      <c r="AL198" s="426"/>
      <c r="AM198" s="426"/>
      <c r="AN198" s="426"/>
      <c r="AO198" s="426"/>
      <c r="AP198" s="426"/>
      <c r="AQ198" s="426"/>
      <c r="AR198" s="426"/>
      <c r="AS198" s="426"/>
      <c r="AT198" s="426"/>
      <c r="AU198" s="426"/>
      <c r="AV198" s="426"/>
      <c r="AW198" s="426"/>
      <c r="AX198" s="431"/>
      <c r="AY198" s="426"/>
      <c r="AZ198" s="426"/>
      <c r="BA198" s="426"/>
      <c r="BB198" s="426"/>
      <c r="BC198" s="426"/>
      <c r="BD198" s="426"/>
      <c r="BE198" s="426"/>
      <c r="BF198" s="426"/>
      <c r="BG198" s="426"/>
      <c r="BH198" s="426"/>
      <c r="BI198" s="426"/>
      <c r="BJ198" s="426"/>
      <c r="BK198" s="426"/>
      <c r="BL198" s="426"/>
      <c r="BM198" s="426">
        <v>0.99086432065682617</v>
      </c>
      <c r="BN198" s="426">
        <v>0.99167973024591272</v>
      </c>
      <c r="BO198" s="426">
        <v>0.9895986465315153</v>
      </c>
      <c r="BP198" s="426">
        <v>0.98950208628019121</v>
      </c>
    </row>
    <row r="199" spans="1:69" ht="15" customHeight="1" x14ac:dyDescent="0.2">
      <c r="A199" s="8" t="s">
        <v>19</v>
      </c>
      <c r="B199" s="8" t="s">
        <v>19</v>
      </c>
      <c r="C199" s="426"/>
      <c r="D199" s="426"/>
      <c r="E199" s="426"/>
      <c r="F199" s="426"/>
      <c r="G199" s="426"/>
      <c r="H199" s="426"/>
      <c r="I199" s="426"/>
      <c r="J199" s="426"/>
      <c r="K199" s="426"/>
      <c r="L199" s="426"/>
      <c r="M199" s="426"/>
      <c r="N199" s="426"/>
      <c r="O199" s="426"/>
      <c r="P199" s="426"/>
      <c r="Q199" s="426"/>
      <c r="R199" s="426"/>
      <c r="S199" s="426"/>
      <c r="T199" s="426"/>
      <c r="U199" s="426"/>
      <c r="V199" s="426"/>
      <c r="W199" s="426"/>
      <c r="X199" s="426"/>
      <c r="Y199" s="426"/>
      <c r="Z199" s="426"/>
      <c r="AA199" s="426"/>
      <c r="AB199" s="426"/>
      <c r="AC199" s="426"/>
      <c r="AD199" s="426"/>
      <c r="AE199" s="426"/>
      <c r="AF199" s="426"/>
      <c r="AG199" s="426"/>
      <c r="AH199" s="426"/>
      <c r="AI199" s="426"/>
      <c r="AJ199" s="426"/>
      <c r="AK199" s="426"/>
      <c r="AL199" s="426"/>
      <c r="AM199" s="426"/>
      <c r="AN199" s="426"/>
      <c r="AO199" s="426"/>
      <c r="AP199" s="426"/>
      <c r="AQ199" s="426"/>
      <c r="AR199" s="426"/>
      <c r="AS199" s="426"/>
      <c r="AT199" s="426"/>
      <c r="AU199" s="426"/>
      <c r="AV199" s="426"/>
      <c r="AW199" s="426"/>
      <c r="AX199" s="431"/>
      <c r="AY199" s="426"/>
      <c r="AZ199" s="426"/>
      <c r="BA199" s="426"/>
      <c r="BB199" s="426"/>
      <c r="BC199" s="426"/>
      <c r="BD199" s="426"/>
      <c r="BE199" s="426"/>
      <c r="BF199" s="426"/>
      <c r="BG199" s="426"/>
      <c r="BH199" s="426"/>
      <c r="BI199" s="426"/>
      <c r="BJ199" s="426"/>
      <c r="BK199" s="426"/>
      <c r="BL199" s="426"/>
      <c r="BM199" s="426">
        <v>0.96388027859917991</v>
      </c>
      <c r="BN199" s="426">
        <v>0.95991375735704842</v>
      </c>
      <c r="BO199" s="426">
        <v>0.93583234108180147</v>
      </c>
      <c r="BP199" s="426">
        <v>0.93473962966607937</v>
      </c>
    </row>
    <row r="200" spans="1:69" ht="15" customHeight="1" x14ac:dyDescent="0.2">
      <c r="A200" s="8" t="s">
        <v>610</v>
      </c>
      <c r="B200" s="8" t="s">
        <v>610</v>
      </c>
      <c r="C200" s="426"/>
      <c r="D200" s="426"/>
      <c r="E200" s="426"/>
      <c r="F200" s="426"/>
      <c r="G200" s="426"/>
      <c r="H200" s="426"/>
      <c r="I200" s="426"/>
      <c r="J200" s="426"/>
      <c r="K200" s="426"/>
      <c r="L200" s="426"/>
      <c r="M200" s="426"/>
      <c r="N200" s="426"/>
      <c r="O200" s="426"/>
      <c r="P200" s="426"/>
      <c r="Q200" s="426"/>
      <c r="R200" s="426"/>
      <c r="S200" s="426"/>
      <c r="T200" s="426"/>
      <c r="U200" s="426"/>
      <c r="V200" s="426"/>
      <c r="W200" s="426"/>
      <c r="X200" s="426"/>
      <c r="Y200" s="426"/>
      <c r="Z200" s="426"/>
      <c r="AA200" s="426"/>
      <c r="AB200" s="426"/>
      <c r="AC200" s="426"/>
      <c r="AD200" s="426"/>
      <c r="AE200" s="426"/>
      <c r="AF200" s="426"/>
      <c r="AG200" s="426"/>
      <c r="AH200" s="426"/>
      <c r="AI200" s="426"/>
      <c r="AJ200" s="426"/>
      <c r="AK200" s="426"/>
      <c r="AL200" s="426"/>
      <c r="AM200" s="426"/>
      <c r="AN200" s="426"/>
      <c r="AO200" s="426"/>
      <c r="AP200" s="426"/>
      <c r="AQ200" s="426"/>
      <c r="AR200" s="426"/>
      <c r="AS200" s="426"/>
      <c r="AT200" s="426"/>
      <c r="AU200" s="426"/>
      <c r="AV200" s="426"/>
      <c r="AW200" s="426"/>
      <c r="AX200" s="431"/>
      <c r="AY200" s="426"/>
      <c r="AZ200" s="426"/>
      <c r="BA200" s="426"/>
      <c r="BB200" s="426"/>
      <c r="BC200" s="426"/>
      <c r="BD200" s="426"/>
      <c r="BE200" s="426"/>
      <c r="BF200" s="426"/>
      <c r="BG200" s="426"/>
      <c r="BH200" s="426"/>
      <c r="BI200" s="426"/>
      <c r="BJ200" s="426"/>
      <c r="BK200" s="426"/>
      <c r="BL200" s="426"/>
      <c r="BM200" s="426">
        <v>0.95770907360269453</v>
      </c>
      <c r="BN200" s="426">
        <v>0.96571568563658516</v>
      </c>
      <c r="BO200" s="426">
        <v>0.95923202110464911</v>
      </c>
      <c r="BP200" s="426">
        <v>0.96528907810137143</v>
      </c>
    </row>
    <row r="201" spans="1:69" ht="15" customHeight="1" x14ac:dyDescent="0.2">
      <c r="A201" s="8" t="s">
        <v>22</v>
      </c>
      <c r="B201" s="8" t="s">
        <v>22</v>
      </c>
      <c r="C201" s="426"/>
      <c r="D201" s="426"/>
      <c r="E201" s="426"/>
      <c r="F201" s="426"/>
      <c r="G201" s="426"/>
      <c r="H201" s="426"/>
      <c r="I201" s="426"/>
      <c r="J201" s="426"/>
      <c r="K201" s="426"/>
      <c r="L201" s="426"/>
      <c r="M201" s="426"/>
      <c r="N201" s="426"/>
      <c r="O201" s="426"/>
      <c r="P201" s="426"/>
      <c r="Q201" s="426"/>
      <c r="R201" s="426"/>
      <c r="S201" s="426"/>
      <c r="T201" s="426"/>
      <c r="U201" s="426"/>
      <c r="V201" s="426"/>
      <c r="W201" s="426"/>
      <c r="X201" s="426"/>
      <c r="Y201" s="426"/>
      <c r="Z201" s="426"/>
      <c r="AA201" s="426"/>
      <c r="AB201" s="426"/>
      <c r="AC201" s="426"/>
      <c r="AD201" s="426"/>
      <c r="AE201" s="426"/>
      <c r="AF201" s="426"/>
      <c r="AG201" s="426"/>
      <c r="AH201" s="426"/>
      <c r="AI201" s="426"/>
      <c r="AJ201" s="426"/>
      <c r="AK201" s="426"/>
      <c r="AL201" s="426"/>
      <c r="AM201" s="426"/>
      <c r="AN201" s="426"/>
      <c r="AO201" s="426"/>
      <c r="AP201" s="426"/>
      <c r="AQ201" s="426"/>
      <c r="AR201" s="426"/>
      <c r="AS201" s="426"/>
      <c r="AT201" s="426"/>
      <c r="AU201" s="426"/>
      <c r="AV201" s="426"/>
      <c r="AW201" s="426"/>
      <c r="AX201" s="431"/>
      <c r="AY201" s="426"/>
      <c r="AZ201" s="426"/>
      <c r="BA201" s="426"/>
      <c r="BB201" s="426"/>
      <c r="BC201" s="426"/>
      <c r="BD201" s="426"/>
      <c r="BE201" s="426"/>
      <c r="BF201" s="426"/>
      <c r="BG201" s="426"/>
      <c r="BH201" s="426"/>
      <c r="BI201" s="426"/>
      <c r="BJ201" s="426"/>
      <c r="BK201" s="426"/>
      <c r="BL201" s="426"/>
      <c r="BM201" s="426">
        <v>0.95227507525318456</v>
      </c>
      <c r="BN201" s="426">
        <v>0.97297436537433735</v>
      </c>
      <c r="BO201" s="426">
        <v>0.96875474658449112</v>
      </c>
      <c r="BP201" s="426">
        <v>0.95934492934365456</v>
      </c>
    </row>
    <row r="202" spans="1:69" ht="15" customHeight="1" x14ac:dyDescent="0.2">
      <c r="A202" s="8" t="s">
        <v>23</v>
      </c>
      <c r="B202" s="8" t="s">
        <v>23</v>
      </c>
      <c r="C202" s="426"/>
      <c r="D202" s="426"/>
      <c r="E202" s="426"/>
      <c r="F202" s="426"/>
      <c r="G202" s="426"/>
      <c r="H202" s="426"/>
      <c r="I202" s="426"/>
      <c r="J202" s="426"/>
      <c r="K202" s="426"/>
      <c r="L202" s="426"/>
      <c r="M202" s="426"/>
      <c r="N202" s="426"/>
      <c r="O202" s="426"/>
      <c r="P202" s="426"/>
      <c r="Q202" s="426"/>
      <c r="R202" s="426"/>
      <c r="S202" s="426"/>
      <c r="T202" s="426"/>
      <c r="U202" s="426"/>
      <c r="V202" s="426"/>
      <c r="W202" s="426"/>
      <c r="X202" s="426"/>
      <c r="Y202" s="426"/>
      <c r="Z202" s="426"/>
      <c r="AA202" s="426"/>
      <c r="AB202" s="426"/>
      <c r="AC202" s="426"/>
      <c r="AD202" s="426"/>
      <c r="AE202" s="426"/>
      <c r="AF202" s="426"/>
      <c r="AG202" s="426"/>
      <c r="AH202" s="426"/>
      <c r="AI202" s="426"/>
      <c r="AJ202" s="426"/>
      <c r="AK202" s="426"/>
      <c r="AL202" s="426"/>
      <c r="AM202" s="426"/>
      <c r="AN202" s="426"/>
      <c r="AO202" s="426"/>
      <c r="AP202" s="426"/>
      <c r="AQ202" s="426"/>
      <c r="AR202" s="426"/>
      <c r="AS202" s="426"/>
      <c r="AT202" s="426"/>
      <c r="AU202" s="426"/>
      <c r="AV202" s="426"/>
      <c r="AW202" s="426"/>
      <c r="AX202" s="431"/>
      <c r="AY202" s="426"/>
      <c r="AZ202" s="426"/>
      <c r="BA202" s="426"/>
      <c r="BB202" s="426"/>
      <c r="BC202" s="426"/>
      <c r="BD202" s="426"/>
      <c r="BE202" s="426"/>
      <c r="BF202" s="426"/>
      <c r="BG202" s="426"/>
      <c r="BH202" s="426"/>
      <c r="BI202" s="426"/>
      <c r="BJ202" s="426"/>
      <c r="BK202" s="426"/>
      <c r="BL202" s="426"/>
      <c r="BM202" s="426">
        <v>0.96521757258717267</v>
      </c>
      <c r="BN202" s="426">
        <v>0.98232385028511704</v>
      </c>
      <c r="BO202" s="426">
        <v>0.97519516950727192</v>
      </c>
      <c r="BP202" s="426">
        <v>0.97203295748137608</v>
      </c>
    </row>
    <row r="203" spans="1:69" ht="15" customHeight="1" x14ac:dyDescent="0.2">
      <c r="A203" s="8" t="s">
        <v>609</v>
      </c>
      <c r="B203" s="8" t="s">
        <v>609</v>
      </c>
      <c r="C203" s="426"/>
      <c r="D203" s="426"/>
      <c r="E203" s="426"/>
      <c r="F203" s="426"/>
      <c r="G203" s="426"/>
      <c r="H203" s="426"/>
      <c r="I203" s="426"/>
      <c r="J203" s="426"/>
      <c r="K203" s="426"/>
      <c r="L203" s="426"/>
      <c r="M203" s="426"/>
      <c r="N203" s="426"/>
      <c r="O203" s="426"/>
      <c r="P203" s="426"/>
      <c r="Q203" s="426"/>
      <c r="R203" s="426"/>
      <c r="S203" s="426"/>
      <c r="T203" s="426"/>
      <c r="U203" s="426"/>
      <c r="V203" s="426"/>
      <c r="W203" s="426"/>
      <c r="X203" s="426"/>
      <c r="Y203" s="426"/>
      <c r="Z203" s="426"/>
      <c r="AA203" s="426"/>
      <c r="AB203" s="426"/>
      <c r="AC203" s="426"/>
      <c r="AD203" s="426"/>
      <c r="AE203" s="426"/>
      <c r="AF203" s="426"/>
      <c r="AG203" s="426"/>
      <c r="AH203" s="426"/>
      <c r="AI203" s="426"/>
      <c r="AJ203" s="426"/>
      <c r="AK203" s="426"/>
      <c r="AL203" s="426"/>
      <c r="AM203" s="426"/>
      <c r="AN203" s="426"/>
      <c r="AO203" s="426"/>
      <c r="AP203" s="426"/>
      <c r="AQ203" s="426"/>
      <c r="AR203" s="426"/>
      <c r="AS203" s="426"/>
      <c r="AT203" s="426"/>
      <c r="AU203" s="426"/>
      <c r="AV203" s="426"/>
      <c r="AW203" s="426"/>
      <c r="AX203" s="431"/>
      <c r="AY203" s="426"/>
      <c r="AZ203" s="426"/>
      <c r="BA203" s="426"/>
      <c r="BB203" s="426"/>
      <c r="BC203" s="426"/>
      <c r="BD203" s="426"/>
      <c r="BE203" s="426"/>
      <c r="BF203" s="426"/>
      <c r="BG203" s="426"/>
      <c r="BH203" s="426"/>
      <c r="BI203" s="426"/>
      <c r="BJ203" s="426"/>
      <c r="BK203" s="426"/>
      <c r="BL203" s="426"/>
      <c r="BM203" s="426">
        <v>0.95137631600547101</v>
      </c>
      <c r="BN203" s="426">
        <v>0.97099999999999997</v>
      </c>
      <c r="BO203" s="426">
        <v>0.98399999999999999</v>
      </c>
      <c r="BP203" s="426">
        <v>0.96748264172324716</v>
      </c>
    </row>
    <row r="204" spans="1:69" ht="15" customHeight="1" x14ac:dyDescent="0.2">
      <c r="A204" s="8" t="s">
        <v>611</v>
      </c>
      <c r="B204" s="8" t="s">
        <v>611</v>
      </c>
      <c r="C204" s="426"/>
      <c r="D204" s="426"/>
      <c r="E204" s="426"/>
      <c r="F204" s="426"/>
      <c r="G204" s="426"/>
      <c r="H204" s="426"/>
      <c r="I204" s="426"/>
      <c r="J204" s="426"/>
      <c r="K204" s="426"/>
      <c r="L204" s="426"/>
      <c r="M204" s="426"/>
      <c r="N204" s="426"/>
      <c r="O204" s="426"/>
      <c r="P204" s="426"/>
      <c r="Q204" s="426"/>
      <c r="R204" s="426"/>
      <c r="S204" s="426"/>
      <c r="T204" s="426"/>
      <c r="U204" s="426"/>
      <c r="V204" s="426"/>
      <c r="W204" s="426"/>
      <c r="X204" s="426"/>
      <c r="Y204" s="426"/>
      <c r="Z204" s="426"/>
      <c r="AA204" s="426"/>
      <c r="AB204" s="426"/>
      <c r="AC204" s="426"/>
      <c r="AD204" s="426"/>
      <c r="AE204" s="426"/>
      <c r="AF204" s="426"/>
      <c r="AG204" s="426"/>
      <c r="AH204" s="426"/>
      <c r="AI204" s="426"/>
      <c r="AJ204" s="426"/>
      <c r="AK204" s="426"/>
      <c r="AL204" s="426"/>
      <c r="AM204" s="426"/>
      <c r="AN204" s="426"/>
      <c r="AO204" s="426"/>
      <c r="AP204" s="426"/>
      <c r="AQ204" s="426"/>
      <c r="AR204" s="426"/>
      <c r="AS204" s="426"/>
      <c r="AT204" s="426"/>
      <c r="AU204" s="426"/>
      <c r="AV204" s="426"/>
      <c r="AW204" s="426"/>
      <c r="AX204" s="431"/>
      <c r="AY204" s="426"/>
      <c r="AZ204" s="426"/>
      <c r="BA204" s="426"/>
      <c r="BB204" s="426"/>
      <c r="BC204" s="426"/>
      <c r="BD204" s="426"/>
      <c r="BE204" s="426"/>
      <c r="BF204" s="426"/>
      <c r="BG204" s="426"/>
      <c r="BH204" s="426"/>
      <c r="BI204" s="426"/>
      <c r="BJ204" s="426"/>
      <c r="BK204" s="426"/>
      <c r="BL204" s="426"/>
      <c r="BM204" s="426" t="s">
        <v>14</v>
      </c>
      <c r="BN204" s="426" t="s">
        <v>14</v>
      </c>
      <c r="BO204" s="426" t="s">
        <v>14</v>
      </c>
      <c r="BP204" s="426" t="s">
        <v>14</v>
      </c>
    </row>
    <row r="205" spans="1:69" ht="15" customHeight="1" x14ac:dyDescent="0.2">
      <c r="A205" s="8" t="s">
        <v>25</v>
      </c>
      <c r="B205" s="8" t="s">
        <v>25</v>
      </c>
      <c r="C205" s="426"/>
      <c r="D205" s="426"/>
      <c r="E205" s="426"/>
      <c r="F205" s="426"/>
      <c r="G205" s="426"/>
      <c r="H205" s="426"/>
      <c r="I205" s="426"/>
      <c r="J205" s="426"/>
      <c r="K205" s="426"/>
      <c r="L205" s="426"/>
      <c r="M205" s="426"/>
      <c r="N205" s="426"/>
      <c r="O205" s="426"/>
      <c r="P205" s="426"/>
      <c r="Q205" s="426"/>
      <c r="R205" s="426"/>
      <c r="S205" s="426"/>
      <c r="T205" s="426"/>
      <c r="U205" s="426"/>
      <c r="V205" s="426"/>
      <c r="W205" s="426"/>
      <c r="X205" s="426"/>
      <c r="Y205" s="426"/>
      <c r="Z205" s="426"/>
      <c r="AA205" s="426"/>
      <c r="AB205" s="426"/>
      <c r="AC205" s="426"/>
      <c r="AD205" s="426"/>
      <c r="AE205" s="426"/>
      <c r="AF205" s="426"/>
      <c r="AG205" s="426"/>
      <c r="AH205" s="426"/>
      <c r="AI205" s="426"/>
      <c r="AJ205" s="426"/>
      <c r="AK205" s="426"/>
      <c r="AL205" s="426"/>
      <c r="AM205" s="426"/>
      <c r="AN205" s="426"/>
      <c r="AO205" s="426"/>
      <c r="AP205" s="426"/>
      <c r="AQ205" s="426"/>
      <c r="AR205" s="426"/>
      <c r="AS205" s="426"/>
      <c r="AT205" s="426"/>
      <c r="AU205" s="426"/>
      <c r="AV205" s="426"/>
      <c r="AW205" s="426"/>
      <c r="AX205" s="431"/>
      <c r="AY205" s="426"/>
      <c r="AZ205" s="426"/>
      <c r="BA205" s="426"/>
      <c r="BB205" s="426"/>
      <c r="BC205" s="426"/>
      <c r="BD205" s="426"/>
      <c r="BE205" s="426"/>
      <c r="BF205" s="426"/>
      <c r="BG205" s="426"/>
      <c r="BH205" s="426"/>
      <c r="BI205" s="426"/>
      <c r="BJ205" s="426"/>
      <c r="BK205" s="426"/>
      <c r="BL205" s="426"/>
      <c r="BM205" s="426">
        <v>0.93931944075525153</v>
      </c>
      <c r="BN205" s="426">
        <v>0.95167404635836605</v>
      </c>
      <c r="BO205" s="426">
        <v>0.94626498300757589</v>
      </c>
      <c r="BP205" s="426">
        <v>0.92742111862100118</v>
      </c>
    </row>
    <row r="206" spans="1:69" ht="15" customHeight="1" x14ac:dyDescent="0.2">
      <c r="A206" s="8" t="s">
        <v>107</v>
      </c>
      <c r="B206" s="8" t="s">
        <v>107</v>
      </c>
      <c r="C206" s="426"/>
      <c r="D206" s="426"/>
      <c r="E206" s="426"/>
      <c r="F206" s="426"/>
      <c r="G206" s="426"/>
      <c r="H206" s="426"/>
      <c r="I206" s="426"/>
      <c r="J206" s="426"/>
      <c r="K206" s="426"/>
      <c r="L206" s="426"/>
      <c r="M206" s="426"/>
      <c r="N206" s="426"/>
      <c r="O206" s="426"/>
      <c r="P206" s="426"/>
      <c r="Q206" s="426"/>
      <c r="R206" s="426"/>
      <c r="S206" s="426"/>
      <c r="T206" s="426"/>
      <c r="U206" s="426"/>
      <c r="V206" s="426"/>
      <c r="W206" s="426"/>
      <c r="X206" s="426"/>
      <c r="Y206" s="426"/>
      <c r="Z206" s="426"/>
      <c r="AA206" s="426"/>
      <c r="AB206" s="426"/>
      <c r="AC206" s="426"/>
      <c r="AD206" s="426"/>
      <c r="AE206" s="426"/>
      <c r="AF206" s="426"/>
      <c r="AG206" s="426"/>
      <c r="AH206" s="426"/>
      <c r="AI206" s="426"/>
      <c r="AJ206" s="426"/>
      <c r="AK206" s="426"/>
      <c r="AL206" s="426"/>
      <c r="AM206" s="426"/>
      <c r="AN206" s="426"/>
      <c r="AO206" s="426"/>
      <c r="AP206" s="426"/>
      <c r="AQ206" s="426"/>
      <c r="AR206" s="426"/>
      <c r="AS206" s="426"/>
      <c r="AT206" s="426"/>
      <c r="AU206" s="426"/>
      <c r="AV206" s="426"/>
      <c r="AW206" s="426"/>
      <c r="AX206" s="431"/>
      <c r="AY206" s="426"/>
      <c r="AZ206" s="426"/>
      <c r="BA206" s="426"/>
      <c r="BB206" s="426"/>
      <c r="BC206" s="426"/>
      <c r="BD206" s="426"/>
      <c r="BE206" s="426"/>
      <c r="BF206" s="426"/>
      <c r="BG206" s="426"/>
      <c r="BH206" s="426"/>
      <c r="BI206" s="426"/>
      <c r="BJ206" s="426"/>
      <c r="BK206" s="426"/>
      <c r="BL206" s="426"/>
      <c r="BM206" s="426">
        <v>0.90905571800675766</v>
      </c>
      <c r="BN206" s="426">
        <v>0.93702470586495279</v>
      </c>
      <c r="BO206" s="426">
        <v>0.92060202348398468</v>
      </c>
      <c r="BP206" s="426">
        <v>0.91297868850562036</v>
      </c>
    </row>
    <row r="207" spans="1:69" ht="15" customHeight="1" x14ac:dyDescent="0.2">
      <c r="A207" s="8" t="s">
        <v>26</v>
      </c>
      <c r="B207" s="8" t="s">
        <v>26</v>
      </c>
      <c r="C207" s="427"/>
      <c r="D207" s="427"/>
      <c r="E207" s="427"/>
      <c r="F207" s="427"/>
      <c r="G207" s="427"/>
      <c r="H207" s="427"/>
      <c r="I207" s="427"/>
      <c r="J207" s="427"/>
      <c r="K207" s="427"/>
      <c r="L207" s="427"/>
      <c r="M207" s="427"/>
      <c r="N207" s="427"/>
      <c r="O207" s="427"/>
      <c r="P207" s="427"/>
      <c r="Q207" s="427"/>
      <c r="R207" s="427"/>
      <c r="S207" s="427"/>
      <c r="T207" s="427"/>
      <c r="U207" s="427"/>
      <c r="V207" s="427"/>
      <c r="W207" s="427"/>
      <c r="X207" s="427"/>
      <c r="Y207" s="427"/>
      <c r="Z207" s="427"/>
      <c r="AA207" s="427"/>
      <c r="AB207" s="427"/>
      <c r="AC207" s="427"/>
      <c r="AD207" s="427"/>
      <c r="AE207" s="427"/>
      <c r="AF207" s="427"/>
      <c r="AG207" s="427"/>
      <c r="AH207" s="427"/>
      <c r="AI207" s="427"/>
      <c r="AJ207" s="427"/>
      <c r="AK207" s="427"/>
      <c r="AL207" s="427"/>
      <c r="AM207" s="427"/>
      <c r="AN207" s="427"/>
      <c r="AO207" s="427"/>
      <c r="AP207" s="427"/>
      <c r="AQ207" s="427"/>
      <c r="AR207" s="427"/>
      <c r="AS207" s="427"/>
      <c r="AT207" s="427"/>
      <c r="AU207" s="427"/>
      <c r="AV207" s="427"/>
      <c r="AW207" s="427"/>
      <c r="AX207" s="432"/>
      <c r="AY207" s="427"/>
      <c r="AZ207" s="427"/>
      <c r="BA207" s="427"/>
      <c r="BB207" s="427"/>
      <c r="BC207" s="427"/>
      <c r="BD207" s="427"/>
      <c r="BE207" s="427"/>
      <c r="BF207" s="427"/>
      <c r="BG207" s="427"/>
      <c r="BH207" s="427"/>
      <c r="BI207" s="427"/>
      <c r="BJ207" s="427"/>
      <c r="BK207" s="427"/>
      <c r="BL207" s="427"/>
      <c r="BM207" s="427">
        <v>0.96708348147153655</v>
      </c>
      <c r="BN207" s="427">
        <v>0.97434179335090876</v>
      </c>
      <c r="BO207" s="427">
        <v>0.98669538114727295</v>
      </c>
      <c r="BP207" s="427">
        <v>0.98647492647263013</v>
      </c>
    </row>
    <row r="208" spans="1:69" ht="15" customHeight="1" x14ac:dyDescent="0.2">
      <c r="A208" s="8" t="s">
        <v>112</v>
      </c>
      <c r="B208" s="8" t="s">
        <v>112</v>
      </c>
      <c r="C208" s="426"/>
      <c r="D208" s="426"/>
      <c r="E208" s="426"/>
      <c r="F208" s="426"/>
      <c r="G208" s="426"/>
      <c r="H208" s="426"/>
      <c r="I208" s="426"/>
      <c r="J208" s="426"/>
      <c r="K208" s="426"/>
      <c r="L208" s="426"/>
      <c r="M208" s="426"/>
      <c r="N208" s="426"/>
      <c r="O208" s="426"/>
      <c r="P208" s="426"/>
      <c r="Q208" s="426"/>
      <c r="R208" s="426"/>
      <c r="S208" s="426"/>
      <c r="T208" s="426"/>
      <c r="U208" s="426"/>
      <c r="V208" s="426"/>
      <c r="W208" s="426"/>
      <c r="X208" s="426"/>
      <c r="Y208" s="426"/>
      <c r="Z208" s="426"/>
      <c r="AA208" s="426"/>
      <c r="AB208" s="426"/>
      <c r="AC208" s="426"/>
      <c r="AD208" s="426"/>
      <c r="AE208" s="426"/>
      <c r="AF208" s="426"/>
      <c r="AG208" s="426"/>
      <c r="AH208" s="426"/>
      <c r="AI208" s="426"/>
      <c r="AJ208" s="426"/>
      <c r="AK208" s="426"/>
      <c r="AL208" s="426"/>
      <c r="AM208" s="426"/>
      <c r="AN208" s="426"/>
      <c r="AO208" s="426"/>
      <c r="AP208" s="426"/>
      <c r="AQ208" s="426"/>
      <c r="AR208" s="426"/>
      <c r="AS208" s="426"/>
      <c r="AT208" s="426"/>
      <c r="AU208" s="426"/>
      <c r="AV208" s="426"/>
      <c r="AW208" s="426"/>
      <c r="AX208" s="431"/>
      <c r="AY208" s="426"/>
      <c r="AZ208" s="426"/>
      <c r="BA208" s="426"/>
      <c r="BB208" s="426"/>
      <c r="BC208" s="426"/>
      <c r="BD208" s="426"/>
      <c r="BE208" s="426"/>
      <c r="BF208" s="426"/>
      <c r="BG208" s="426"/>
      <c r="BH208" s="426"/>
      <c r="BI208" s="426"/>
      <c r="BJ208" s="426"/>
      <c r="BK208" s="426"/>
      <c r="BL208" s="426"/>
      <c r="BM208" s="426">
        <v>0.93493343649420424</v>
      </c>
      <c r="BN208" s="426">
        <v>0.87368220007677033</v>
      </c>
      <c r="BO208" s="426">
        <v>0.96643152016788914</v>
      </c>
      <c r="BP208" s="426">
        <v>0.95520225122382574</v>
      </c>
    </row>
    <row r="209" spans="1:73" ht="15" customHeight="1" x14ac:dyDescent="0.2">
      <c r="A209" s="8" t="s">
        <v>27</v>
      </c>
      <c r="B209" s="8" t="s">
        <v>27</v>
      </c>
      <c r="C209" s="428"/>
      <c r="D209" s="428"/>
      <c r="E209" s="428"/>
      <c r="F209" s="428"/>
      <c r="G209" s="428"/>
      <c r="H209" s="428"/>
      <c r="I209" s="428"/>
      <c r="J209" s="428"/>
      <c r="K209" s="428"/>
      <c r="L209" s="428"/>
      <c r="M209" s="428"/>
      <c r="N209" s="428"/>
      <c r="O209" s="428"/>
      <c r="P209" s="428"/>
      <c r="Q209" s="428"/>
      <c r="R209" s="428"/>
      <c r="S209" s="428"/>
      <c r="T209" s="428"/>
      <c r="U209" s="428"/>
      <c r="V209" s="428"/>
      <c r="W209" s="428"/>
      <c r="X209" s="428"/>
      <c r="Y209" s="428"/>
      <c r="Z209" s="428"/>
      <c r="AA209" s="428"/>
      <c r="AB209" s="428"/>
      <c r="AC209" s="428"/>
      <c r="AD209" s="428"/>
      <c r="AE209" s="428"/>
      <c r="AF209" s="428"/>
      <c r="AG209" s="428"/>
      <c r="AH209" s="428"/>
      <c r="AI209" s="428"/>
      <c r="AJ209" s="428"/>
      <c r="AK209" s="428"/>
      <c r="AL209" s="428"/>
      <c r="AM209" s="428"/>
      <c r="AN209" s="428"/>
      <c r="AO209" s="428"/>
      <c r="AP209" s="428"/>
      <c r="AQ209" s="428"/>
      <c r="AR209" s="428"/>
      <c r="AS209" s="428"/>
      <c r="AT209" s="428"/>
      <c r="AU209" s="428"/>
      <c r="AV209" s="428"/>
      <c r="AW209" s="428"/>
      <c r="AX209" s="433"/>
      <c r="AY209" s="428"/>
      <c r="AZ209" s="428"/>
      <c r="BA209" s="428"/>
      <c r="BB209" s="428"/>
      <c r="BC209" s="428"/>
      <c r="BD209" s="428"/>
      <c r="BE209" s="428"/>
      <c r="BF209" s="428"/>
      <c r="BG209" s="428"/>
      <c r="BH209" s="428"/>
      <c r="BI209" s="428"/>
      <c r="BJ209" s="428"/>
      <c r="BK209" s="428"/>
      <c r="BL209" s="428"/>
      <c r="BM209" s="426" t="s">
        <v>14</v>
      </c>
      <c r="BN209" s="426" t="s">
        <v>14</v>
      </c>
      <c r="BO209" s="426" t="s">
        <v>14</v>
      </c>
      <c r="BP209" s="426" t="s">
        <v>14</v>
      </c>
    </row>
    <row r="210" spans="1:73" ht="15" customHeight="1" x14ac:dyDescent="0.2">
      <c r="A210" s="8" t="s">
        <v>28</v>
      </c>
      <c r="B210" s="8" t="s">
        <v>28</v>
      </c>
      <c r="C210" s="428"/>
      <c r="D210" s="428"/>
      <c r="E210" s="428"/>
      <c r="F210" s="428"/>
      <c r="G210" s="428"/>
      <c r="H210" s="428"/>
      <c r="I210" s="428"/>
      <c r="J210" s="428"/>
      <c r="K210" s="428"/>
      <c r="L210" s="428"/>
      <c r="M210" s="428"/>
      <c r="N210" s="428"/>
      <c r="O210" s="428"/>
      <c r="P210" s="428"/>
      <c r="Q210" s="428"/>
      <c r="R210" s="428"/>
      <c r="S210" s="428"/>
      <c r="T210" s="428"/>
      <c r="U210" s="428"/>
      <c r="V210" s="428"/>
      <c r="W210" s="428"/>
      <c r="X210" s="428"/>
      <c r="Y210" s="428"/>
      <c r="Z210" s="428"/>
      <c r="AA210" s="428"/>
      <c r="AB210" s="428"/>
      <c r="AC210" s="428"/>
      <c r="AD210" s="428"/>
      <c r="AE210" s="428"/>
      <c r="AF210" s="428"/>
      <c r="AG210" s="428"/>
      <c r="AH210" s="428"/>
      <c r="AI210" s="428"/>
      <c r="AJ210" s="428"/>
      <c r="AK210" s="428"/>
      <c r="AL210" s="428"/>
      <c r="AM210" s="428"/>
      <c r="AN210" s="428"/>
      <c r="AO210" s="428"/>
      <c r="AP210" s="428"/>
      <c r="AQ210" s="428"/>
      <c r="AR210" s="428"/>
      <c r="AS210" s="428"/>
      <c r="AT210" s="428"/>
      <c r="AU210" s="428"/>
      <c r="AV210" s="428"/>
      <c r="AW210" s="428"/>
      <c r="AX210" s="433"/>
      <c r="AY210" s="428"/>
      <c r="AZ210" s="428"/>
      <c r="BA210" s="428"/>
      <c r="BB210" s="428"/>
      <c r="BC210" s="428"/>
      <c r="BD210" s="428"/>
      <c r="BE210" s="428"/>
      <c r="BF210" s="428"/>
      <c r="BG210" s="428"/>
      <c r="BH210" s="428"/>
      <c r="BI210" s="428"/>
      <c r="BJ210" s="428"/>
      <c r="BK210" s="428"/>
      <c r="BL210" s="428"/>
      <c r="BM210" s="426" t="s">
        <v>14</v>
      </c>
      <c r="BN210" s="426" t="s">
        <v>14</v>
      </c>
      <c r="BO210" s="426" t="s">
        <v>14</v>
      </c>
      <c r="BP210" s="426" t="s">
        <v>14</v>
      </c>
    </row>
    <row r="211" spans="1:73" ht="15" customHeight="1" x14ac:dyDescent="0.2">
      <c r="A211" s="8" t="s">
        <v>21</v>
      </c>
      <c r="B211" s="8" t="s">
        <v>21</v>
      </c>
      <c r="C211" s="426"/>
      <c r="D211" s="426"/>
      <c r="E211" s="426"/>
      <c r="F211" s="426"/>
      <c r="G211" s="426"/>
      <c r="H211" s="426"/>
      <c r="I211" s="426"/>
      <c r="J211" s="426"/>
      <c r="K211" s="426"/>
      <c r="L211" s="426"/>
      <c r="M211" s="426"/>
      <c r="N211" s="426"/>
      <c r="O211" s="426"/>
      <c r="P211" s="426"/>
      <c r="Q211" s="426"/>
      <c r="R211" s="426"/>
      <c r="S211" s="426"/>
      <c r="T211" s="426"/>
      <c r="U211" s="426"/>
      <c r="V211" s="426"/>
      <c r="W211" s="426"/>
      <c r="X211" s="426"/>
      <c r="Y211" s="426"/>
      <c r="Z211" s="426"/>
      <c r="AA211" s="426"/>
      <c r="AB211" s="426"/>
      <c r="AC211" s="426"/>
      <c r="AD211" s="426"/>
      <c r="AE211" s="426"/>
      <c r="AF211" s="426"/>
      <c r="AG211" s="426"/>
      <c r="AH211" s="426"/>
      <c r="AI211" s="426"/>
      <c r="AJ211" s="426"/>
      <c r="AK211" s="426"/>
      <c r="AL211" s="426"/>
      <c r="AM211" s="426"/>
      <c r="AN211" s="426"/>
      <c r="AO211" s="426"/>
      <c r="AP211" s="426"/>
      <c r="AQ211" s="426"/>
      <c r="AR211" s="426"/>
      <c r="AS211" s="426"/>
      <c r="AT211" s="426"/>
      <c r="AU211" s="426"/>
      <c r="AV211" s="426"/>
      <c r="AW211" s="426"/>
      <c r="AX211" s="431"/>
      <c r="AY211" s="426"/>
      <c r="AZ211" s="426"/>
      <c r="BA211" s="426"/>
      <c r="BB211" s="426"/>
      <c r="BC211" s="426"/>
      <c r="BD211" s="426"/>
      <c r="BE211" s="426"/>
      <c r="BF211" s="426"/>
      <c r="BG211" s="426"/>
      <c r="BH211" s="426"/>
      <c r="BI211" s="426"/>
      <c r="BJ211" s="426"/>
      <c r="BK211" s="426"/>
      <c r="BL211" s="426"/>
      <c r="BM211" s="426">
        <v>0.96929021792301628</v>
      </c>
      <c r="BN211" s="426">
        <v>0.97493629522222791</v>
      </c>
      <c r="BO211" s="426">
        <v>0.97875131903363355</v>
      </c>
      <c r="BP211" s="426">
        <v>0.9821066301729644</v>
      </c>
    </row>
    <row r="212" spans="1:73" ht="15" customHeight="1" x14ac:dyDescent="0.2">
      <c r="A212" s="8" t="s">
        <v>717</v>
      </c>
      <c r="B212" s="8" t="s">
        <v>717</v>
      </c>
      <c r="C212" s="426"/>
      <c r="D212" s="426"/>
      <c r="E212" s="426"/>
      <c r="F212" s="426"/>
      <c r="G212" s="426"/>
      <c r="H212" s="426"/>
      <c r="I212" s="426"/>
      <c r="J212" s="426"/>
      <c r="K212" s="426"/>
      <c r="L212" s="426"/>
      <c r="M212" s="426"/>
      <c r="N212" s="426"/>
      <c r="O212" s="426"/>
      <c r="P212" s="426"/>
      <c r="Q212" s="426"/>
      <c r="R212" s="426"/>
      <c r="S212" s="426"/>
      <c r="T212" s="426"/>
      <c r="U212" s="426"/>
      <c r="V212" s="426"/>
      <c r="W212" s="426"/>
      <c r="X212" s="426"/>
      <c r="Y212" s="426"/>
      <c r="Z212" s="426"/>
      <c r="AA212" s="426"/>
      <c r="AB212" s="426"/>
      <c r="AC212" s="426"/>
      <c r="AD212" s="426"/>
      <c r="AE212" s="426"/>
      <c r="AF212" s="426"/>
      <c r="AG212" s="426"/>
      <c r="AH212" s="426"/>
      <c r="AI212" s="426"/>
      <c r="AJ212" s="426"/>
      <c r="AK212" s="426"/>
      <c r="AL212" s="426"/>
      <c r="AM212" s="426"/>
      <c r="AN212" s="426"/>
      <c r="AO212" s="426"/>
      <c r="AP212" s="426"/>
      <c r="AQ212" s="426"/>
      <c r="AR212" s="426"/>
      <c r="AS212" s="426"/>
      <c r="AT212" s="426"/>
      <c r="AU212" s="426"/>
      <c r="AV212" s="426"/>
      <c r="AW212" s="426"/>
      <c r="AX212" s="431"/>
      <c r="AY212" s="426"/>
      <c r="AZ212" s="426"/>
      <c r="BA212" s="426"/>
      <c r="BB212" s="426"/>
      <c r="BC212" s="426"/>
      <c r="BD212" s="426"/>
      <c r="BE212" s="426"/>
      <c r="BF212" s="426"/>
      <c r="BG212" s="426"/>
      <c r="BH212" s="426"/>
      <c r="BI212" s="426"/>
      <c r="BJ212" s="426"/>
      <c r="BK212" s="426"/>
      <c r="BL212" s="426"/>
      <c r="BM212" s="426">
        <v>0.96123956739466421</v>
      </c>
      <c r="BN212" s="426">
        <v>0.97836510214331762</v>
      </c>
      <c r="BO212" s="426">
        <v>0.99029880451850116</v>
      </c>
      <c r="BP212" s="426">
        <v>0.99097871688397543</v>
      </c>
    </row>
    <row r="213" spans="1:73" ht="15" customHeight="1" x14ac:dyDescent="0.2">
      <c r="A213" s="8" t="s">
        <v>110</v>
      </c>
      <c r="B213" s="8" t="s">
        <v>110</v>
      </c>
      <c r="C213" s="426"/>
      <c r="D213" s="426"/>
      <c r="E213" s="426"/>
      <c r="F213" s="426"/>
      <c r="G213" s="426"/>
      <c r="H213" s="426"/>
      <c r="I213" s="426"/>
      <c r="J213" s="426"/>
      <c r="K213" s="426"/>
      <c r="L213" s="426"/>
      <c r="M213" s="426"/>
      <c r="N213" s="426"/>
      <c r="O213" s="426"/>
      <c r="P213" s="426"/>
      <c r="Q213" s="426"/>
      <c r="R213" s="426"/>
      <c r="S213" s="426"/>
      <c r="T213" s="426"/>
      <c r="U213" s="426"/>
      <c r="V213" s="426"/>
      <c r="W213" s="426"/>
      <c r="X213" s="426"/>
      <c r="Y213" s="426"/>
      <c r="Z213" s="426"/>
      <c r="AA213" s="426"/>
      <c r="AB213" s="426"/>
      <c r="AC213" s="426"/>
      <c r="AD213" s="426"/>
      <c r="AE213" s="426"/>
      <c r="AF213" s="426"/>
      <c r="AG213" s="426"/>
      <c r="AH213" s="426"/>
      <c r="AI213" s="426"/>
      <c r="AJ213" s="426"/>
      <c r="AK213" s="426"/>
      <c r="AL213" s="426"/>
      <c r="AM213" s="426"/>
      <c r="AN213" s="426"/>
      <c r="AO213" s="426"/>
      <c r="AP213" s="426"/>
      <c r="AQ213" s="426"/>
      <c r="AR213" s="426"/>
      <c r="AS213" s="426"/>
      <c r="AT213" s="426"/>
      <c r="AU213" s="426"/>
      <c r="AV213" s="426"/>
      <c r="AW213" s="426"/>
      <c r="AX213" s="431"/>
      <c r="AY213" s="426"/>
      <c r="AZ213" s="426"/>
      <c r="BA213" s="426"/>
      <c r="BB213" s="426"/>
      <c r="BC213" s="426"/>
      <c r="BD213" s="426"/>
      <c r="BE213" s="426"/>
      <c r="BF213" s="426"/>
      <c r="BG213" s="426"/>
      <c r="BH213" s="426"/>
      <c r="BI213" s="426"/>
      <c r="BJ213" s="426"/>
      <c r="BK213" s="426"/>
      <c r="BL213" s="426"/>
      <c r="BM213" s="426">
        <v>0.98323706187786697</v>
      </c>
      <c r="BN213" s="426">
        <v>0.98397537004025504</v>
      </c>
      <c r="BO213" s="426">
        <v>0.98650214239846579</v>
      </c>
      <c r="BP213" s="426">
        <v>0.98063415652580932</v>
      </c>
    </row>
    <row r="214" spans="1:73" ht="15" customHeight="1" x14ac:dyDescent="0.2">
      <c r="A214" s="8" t="s">
        <v>129</v>
      </c>
      <c r="B214" s="8" t="s">
        <v>129</v>
      </c>
      <c r="C214" s="429"/>
      <c r="D214" s="429"/>
      <c r="E214" s="429"/>
      <c r="F214" s="429"/>
      <c r="G214" s="429"/>
      <c r="H214" s="429"/>
      <c r="I214" s="429"/>
      <c r="J214" s="429"/>
      <c r="K214" s="429"/>
      <c r="L214" s="429"/>
      <c r="M214" s="429"/>
      <c r="N214" s="429"/>
      <c r="O214" s="429"/>
      <c r="P214" s="429"/>
      <c r="Q214" s="429"/>
      <c r="R214" s="429"/>
      <c r="S214" s="429"/>
      <c r="T214" s="429"/>
      <c r="U214" s="429"/>
      <c r="V214" s="429"/>
      <c r="W214" s="429"/>
      <c r="X214" s="429"/>
      <c r="Y214" s="429"/>
      <c r="Z214" s="429"/>
      <c r="AA214" s="429"/>
      <c r="AB214" s="429"/>
      <c r="AC214" s="429"/>
      <c r="AD214" s="429"/>
      <c r="AE214" s="429"/>
      <c r="AF214" s="429"/>
      <c r="AG214" s="429"/>
      <c r="AH214" s="429"/>
      <c r="AI214" s="429"/>
      <c r="AJ214" s="429"/>
      <c r="AK214" s="429"/>
      <c r="AL214" s="429"/>
      <c r="AM214" s="429"/>
      <c r="AN214" s="429"/>
      <c r="AO214" s="429"/>
      <c r="AP214" s="429"/>
      <c r="AQ214" s="429"/>
      <c r="AR214" s="429"/>
      <c r="AS214" s="429"/>
      <c r="AT214" s="429"/>
      <c r="AU214" s="429"/>
      <c r="AV214" s="429"/>
      <c r="AW214" s="429"/>
      <c r="AX214" s="434"/>
      <c r="AY214" s="429"/>
      <c r="AZ214" s="429"/>
      <c r="BA214" s="429"/>
      <c r="BB214" s="429"/>
      <c r="BC214" s="429"/>
      <c r="BD214" s="429"/>
      <c r="BE214" s="429"/>
      <c r="BF214" s="429"/>
      <c r="BG214" s="429"/>
      <c r="BH214" s="429"/>
      <c r="BI214" s="429"/>
      <c r="BJ214" s="429"/>
      <c r="BK214" s="429"/>
      <c r="BL214" s="429"/>
      <c r="BM214" s="429">
        <v>0.87368084404770385</v>
      </c>
      <c r="BN214" s="429">
        <v>0.95788496358964637</v>
      </c>
      <c r="BO214" s="429">
        <v>0.9672725049677483</v>
      </c>
      <c r="BP214" s="429">
        <v>0.96753716315853122</v>
      </c>
    </row>
    <row r="215" spans="1:73" ht="15" customHeight="1" x14ac:dyDescent="0.2">
      <c r="A215" s="11" t="s">
        <v>127</v>
      </c>
      <c r="B215" s="11" t="s">
        <v>127</v>
      </c>
      <c r="C215" s="430"/>
      <c r="D215" s="430"/>
      <c r="E215" s="430"/>
      <c r="F215" s="430"/>
      <c r="G215" s="430"/>
      <c r="H215" s="430"/>
      <c r="I215" s="430"/>
      <c r="J215" s="430"/>
      <c r="K215" s="430"/>
      <c r="L215" s="430"/>
      <c r="M215" s="430"/>
      <c r="N215" s="430"/>
      <c r="O215" s="430"/>
      <c r="P215" s="430"/>
      <c r="Q215" s="430"/>
      <c r="R215" s="430"/>
      <c r="S215" s="430"/>
      <c r="T215" s="430"/>
      <c r="U215" s="430"/>
      <c r="V215" s="430"/>
      <c r="W215" s="430"/>
      <c r="X215" s="430"/>
      <c r="Y215" s="430"/>
      <c r="Z215" s="430"/>
      <c r="AA215" s="430"/>
      <c r="AB215" s="430"/>
      <c r="AC215" s="430"/>
      <c r="AD215" s="430"/>
      <c r="AE215" s="430"/>
      <c r="AF215" s="430"/>
      <c r="AG215" s="430"/>
      <c r="AH215" s="430"/>
      <c r="AI215" s="430"/>
      <c r="AJ215" s="430"/>
      <c r="AK215" s="430"/>
      <c r="AL215" s="430"/>
      <c r="AM215" s="430"/>
      <c r="AN215" s="430"/>
      <c r="AO215" s="430"/>
      <c r="AP215" s="430"/>
      <c r="AQ215" s="430"/>
      <c r="AR215" s="430"/>
      <c r="AS215" s="430"/>
      <c r="AT215" s="430"/>
      <c r="AU215" s="430"/>
      <c r="AV215" s="430"/>
      <c r="AW215" s="430"/>
      <c r="AX215" s="435"/>
      <c r="AY215" s="430"/>
      <c r="AZ215" s="430"/>
      <c r="BA215" s="430"/>
      <c r="BB215" s="430"/>
      <c r="BC215" s="430"/>
      <c r="BD215" s="430"/>
      <c r="BE215" s="430"/>
      <c r="BF215" s="430"/>
      <c r="BG215" s="430"/>
      <c r="BH215" s="430"/>
      <c r="BI215" s="430"/>
      <c r="BJ215" s="430"/>
      <c r="BK215" s="430"/>
      <c r="BL215" s="430"/>
      <c r="BM215" s="430">
        <v>0.99825670713769477</v>
      </c>
      <c r="BN215" s="430">
        <v>0.99825670713769477</v>
      </c>
      <c r="BO215" s="430">
        <v>0.99825670713769477</v>
      </c>
      <c r="BP215" s="430">
        <v>0.99825670713769477</v>
      </c>
    </row>
    <row r="216" spans="1:73" ht="15" customHeight="1" x14ac:dyDescent="0.2">
      <c r="A216" s="8" t="s">
        <v>109</v>
      </c>
      <c r="B216" s="8" t="s">
        <v>109</v>
      </c>
      <c r="C216" s="141"/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  <c r="AA216" s="141"/>
      <c r="AB216" s="141"/>
      <c r="AC216" s="141"/>
      <c r="AD216" s="141"/>
      <c r="AE216" s="141"/>
      <c r="AF216" s="141"/>
      <c r="AG216" s="141"/>
      <c r="AH216" s="141"/>
      <c r="AI216" s="141"/>
      <c r="AJ216" s="141"/>
      <c r="AK216" s="141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203"/>
      <c r="AY216" s="149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466">
        <v>0.91300000000000003</v>
      </c>
    </row>
    <row r="217" spans="1:73" ht="15" customHeight="1" x14ac:dyDescent="0.2">
      <c r="A217" s="8" t="s">
        <v>118</v>
      </c>
      <c r="B217" s="8" t="s">
        <v>118</v>
      </c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203"/>
      <c r="AY217" s="149"/>
      <c r="AZ217" s="68"/>
      <c r="BA217" s="68"/>
      <c r="BB217" s="68"/>
      <c r="BC217" s="68"/>
      <c r="BD217" s="68"/>
      <c r="BE217" s="68"/>
      <c r="BF217" s="68"/>
      <c r="BG217" s="68"/>
      <c r="BH217" s="68"/>
      <c r="BI217" s="68"/>
      <c r="BJ217" s="68"/>
      <c r="BK217" s="68"/>
      <c r="BL217" s="68"/>
      <c r="BM217" s="68"/>
      <c r="BN217" s="68"/>
      <c r="BO217" s="68"/>
      <c r="BP217" s="426">
        <v>1</v>
      </c>
    </row>
    <row r="218" spans="1:73" ht="15" customHeight="1" x14ac:dyDescent="0.2">
      <c r="A218" s="41" t="s">
        <v>157</v>
      </c>
      <c r="B218" s="41" t="s">
        <v>157</v>
      </c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141"/>
      <c r="AB218" s="141"/>
      <c r="AC218" s="141"/>
      <c r="AD218" s="141"/>
      <c r="AE218" s="141"/>
      <c r="AF218" s="141"/>
      <c r="AG218" s="141"/>
      <c r="AH218" s="141"/>
      <c r="AI218" s="141"/>
      <c r="AJ218" s="141"/>
      <c r="AK218" s="141"/>
      <c r="AL218" s="141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203"/>
      <c r="AY218" s="149"/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8"/>
      <c r="BN218" s="68"/>
      <c r="BO218" s="68"/>
      <c r="BP218" s="430">
        <v>1</v>
      </c>
    </row>
    <row r="219" spans="1:73" s="23" customFormat="1" ht="15" customHeight="1" thickBot="1" x14ac:dyDescent="0.25">
      <c r="A219" s="25" t="s">
        <v>9</v>
      </c>
      <c r="B219" s="25" t="s">
        <v>9</v>
      </c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43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438">
        <v>0.96065863030453269</v>
      </c>
      <c r="BN219" s="438">
        <v>0.96699999999999997</v>
      </c>
      <c r="BO219" s="438">
        <v>0.97302204899177613</v>
      </c>
      <c r="BP219" s="438">
        <v>0.96799999999999997</v>
      </c>
      <c r="BR219" s="24"/>
      <c r="BS219" s="24"/>
      <c r="BU219" s="24"/>
    </row>
    <row r="220" spans="1:73" ht="15" customHeight="1" x14ac:dyDescent="0.2">
      <c r="AX220" s="437"/>
    </row>
    <row r="221" spans="1:73" ht="15" customHeight="1" x14ac:dyDescent="0.2">
      <c r="A221" s="37"/>
      <c r="B221" s="37"/>
      <c r="AX221" s="172"/>
    </row>
    <row r="222" spans="1:73" s="31" customFormat="1" ht="15" customHeight="1" x14ac:dyDescent="0.2">
      <c r="A222" s="1" t="s">
        <v>403</v>
      </c>
      <c r="B222" s="37" t="s">
        <v>621</v>
      </c>
      <c r="C222" s="97"/>
      <c r="D222" s="97"/>
      <c r="E222" s="97"/>
      <c r="F222" s="97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0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24"/>
    </row>
    <row r="223" spans="1:73" s="31" customFormat="1" ht="15" customHeight="1" x14ac:dyDescent="0.2">
      <c r="A223" s="37" t="s">
        <v>607</v>
      </c>
      <c r="B223" s="37" t="s">
        <v>613</v>
      </c>
      <c r="C223" s="97"/>
      <c r="D223" s="97"/>
      <c r="E223" s="97"/>
      <c r="F223" s="97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00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24"/>
    </row>
    <row r="224" spans="1:73" s="31" customFormat="1" ht="15" customHeight="1" x14ac:dyDescent="0.2">
      <c r="A224" s="1" t="s">
        <v>636</v>
      </c>
      <c r="B224" s="37" t="s">
        <v>637</v>
      </c>
      <c r="C224" s="97"/>
      <c r="D224" s="97"/>
      <c r="E224" s="97"/>
      <c r="F224" s="97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0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Q224" s="24"/>
    </row>
    <row r="225" spans="1:69" s="23" customFormat="1" ht="15" customHeight="1" x14ac:dyDescent="0.2">
      <c r="A225" s="29"/>
      <c r="B225" s="366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31"/>
      <c r="AF225" s="31"/>
      <c r="AG225" s="31"/>
      <c r="AH225" s="31"/>
      <c r="AI225" s="31"/>
      <c r="AJ225" s="31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201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24"/>
    </row>
    <row r="226" spans="1:69" s="34" customFormat="1" ht="15" customHeight="1" x14ac:dyDescent="0.2">
      <c r="A226" s="92" t="s">
        <v>29</v>
      </c>
      <c r="B226" s="92" t="s">
        <v>628</v>
      </c>
      <c r="C226" s="93" t="str">
        <f t="shared" ref="C226:AH226" si="41">C163</f>
        <v>1Q10</v>
      </c>
      <c r="D226" s="93" t="str">
        <f t="shared" si="41"/>
        <v>2Q10</v>
      </c>
      <c r="E226" s="93" t="str">
        <f t="shared" si="41"/>
        <v>3Q10</v>
      </c>
      <c r="F226" s="93" t="str">
        <f t="shared" si="41"/>
        <v>4Q10</v>
      </c>
      <c r="G226" s="93" t="str">
        <f t="shared" si="41"/>
        <v>1Q11</v>
      </c>
      <c r="H226" s="93" t="str">
        <f t="shared" si="41"/>
        <v>2Q11</v>
      </c>
      <c r="I226" s="93" t="str">
        <f t="shared" si="41"/>
        <v>3Q11</v>
      </c>
      <c r="J226" s="93" t="str">
        <f t="shared" si="41"/>
        <v>4Q11</v>
      </c>
      <c r="K226" s="93" t="str">
        <f t="shared" si="41"/>
        <v>1Q12</v>
      </c>
      <c r="L226" s="93" t="str">
        <f t="shared" si="41"/>
        <v>2Q12</v>
      </c>
      <c r="M226" s="93" t="str">
        <f t="shared" si="41"/>
        <v>3Q12</v>
      </c>
      <c r="N226" s="93" t="str">
        <f t="shared" si="41"/>
        <v>4Q12</v>
      </c>
      <c r="O226" s="93" t="str">
        <f t="shared" si="41"/>
        <v>1Q13</v>
      </c>
      <c r="P226" s="93" t="str">
        <f t="shared" si="41"/>
        <v>2Q13</v>
      </c>
      <c r="Q226" s="93" t="str">
        <f t="shared" si="41"/>
        <v>3Q13</v>
      </c>
      <c r="R226" s="93" t="str">
        <f t="shared" si="41"/>
        <v>4Q13</v>
      </c>
      <c r="S226" s="93" t="str">
        <f t="shared" si="41"/>
        <v>1Q14</v>
      </c>
      <c r="T226" s="93" t="str">
        <f t="shared" si="41"/>
        <v>2Q14</v>
      </c>
      <c r="U226" s="93" t="str">
        <f t="shared" si="41"/>
        <v>3Q14</v>
      </c>
      <c r="V226" s="93" t="str">
        <f t="shared" si="41"/>
        <v>4Q14</v>
      </c>
      <c r="W226" s="93" t="str">
        <f t="shared" si="41"/>
        <v>1Q15</v>
      </c>
      <c r="X226" s="93" t="str">
        <f t="shared" si="41"/>
        <v>2Q15</v>
      </c>
      <c r="Y226" s="93" t="str">
        <f t="shared" si="41"/>
        <v>3Q15</v>
      </c>
      <c r="Z226" s="93" t="str">
        <f t="shared" si="41"/>
        <v>4Q15</v>
      </c>
      <c r="AA226" s="93" t="str">
        <f t="shared" si="41"/>
        <v>1Q16</v>
      </c>
      <c r="AB226" s="93" t="str">
        <f t="shared" si="41"/>
        <v>2Q16</v>
      </c>
      <c r="AC226" s="93" t="str">
        <f t="shared" si="41"/>
        <v>3Q16</v>
      </c>
      <c r="AD226" s="93" t="str">
        <f t="shared" si="41"/>
        <v>4Q16</v>
      </c>
      <c r="AE226" s="93" t="str">
        <f t="shared" si="41"/>
        <v>1Q17</v>
      </c>
      <c r="AF226" s="93" t="str">
        <f t="shared" si="41"/>
        <v>2Q17</v>
      </c>
      <c r="AG226" s="93" t="str">
        <f t="shared" si="41"/>
        <v>3Q17</v>
      </c>
      <c r="AH226" s="93" t="str">
        <f t="shared" si="41"/>
        <v>4Q17</v>
      </c>
      <c r="AI226" s="93" t="str">
        <f t="shared" ref="AI226:BE226" si="42">AI163</f>
        <v>1Q18</v>
      </c>
      <c r="AJ226" s="93" t="str">
        <f t="shared" si="42"/>
        <v>2Q18</v>
      </c>
      <c r="AK226" s="93" t="str">
        <f t="shared" si="42"/>
        <v>3Q18</v>
      </c>
      <c r="AL226" s="93" t="str">
        <f t="shared" si="42"/>
        <v>4Q18</v>
      </c>
      <c r="AM226" s="93" t="str">
        <f t="shared" si="42"/>
        <v>1Q19</v>
      </c>
      <c r="AN226" s="93" t="str">
        <f t="shared" si="42"/>
        <v>2Q19</v>
      </c>
      <c r="AO226" s="93" t="str">
        <f t="shared" si="42"/>
        <v>3Q19</v>
      </c>
      <c r="AP226" s="93" t="str">
        <f t="shared" si="42"/>
        <v>4Q19</v>
      </c>
      <c r="AQ226" s="93" t="str">
        <f t="shared" si="42"/>
        <v>1Q20</v>
      </c>
      <c r="AR226" s="93" t="str">
        <f t="shared" si="42"/>
        <v>2Q20</v>
      </c>
      <c r="AS226" s="93" t="str">
        <f t="shared" si="42"/>
        <v>3Q20</v>
      </c>
      <c r="AT226" s="93" t="str">
        <f t="shared" si="42"/>
        <v>4Q20</v>
      </c>
      <c r="AU226" s="93" t="str">
        <f t="shared" si="42"/>
        <v>1Q21</v>
      </c>
      <c r="AV226" s="93" t="str">
        <f t="shared" si="42"/>
        <v>2Q21</v>
      </c>
      <c r="AW226" s="93" t="str">
        <f t="shared" si="42"/>
        <v>3Q21</v>
      </c>
      <c r="AX226" s="138" t="str">
        <f t="shared" si="42"/>
        <v>4Q21</v>
      </c>
      <c r="AY226" s="93" t="str">
        <f t="shared" si="42"/>
        <v>1Q22</v>
      </c>
      <c r="AZ226" s="93" t="str">
        <f t="shared" si="42"/>
        <v>2Q22</v>
      </c>
      <c r="BA226" s="93" t="str">
        <f t="shared" si="42"/>
        <v>3Q22</v>
      </c>
      <c r="BB226" s="93" t="str">
        <f t="shared" si="42"/>
        <v>4Q22</v>
      </c>
      <c r="BC226" s="93" t="str">
        <f t="shared" si="42"/>
        <v>1Q23</v>
      </c>
      <c r="BD226" s="93" t="str">
        <f t="shared" si="42"/>
        <v>2Q23</v>
      </c>
      <c r="BE226" s="93" t="str">
        <f t="shared" si="42"/>
        <v>3Q23</v>
      </c>
      <c r="BF226" s="93" t="str">
        <f t="shared" ref="BF226:BN226" si="43">BF$163</f>
        <v>4Q23</v>
      </c>
      <c r="BG226" s="93" t="str">
        <f t="shared" si="43"/>
        <v>1Q24</v>
      </c>
      <c r="BH226" s="93" t="str">
        <f t="shared" si="43"/>
        <v>2Q24</v>
      </c>
      <c r="BI226" s="93" t="str">
        <f t="shared" si="43"/>
        <v>3Q24</v>
      </c>
      <c r="BJ226" s="93" t="str">
        <f t="shared" si="43"/>
        <v>4Q24</v>
      </c>
      <c r="BK226" s="93" t="str">
        <f t="shared" si="43"/>
        <v>1Q25</v>
      </c>
      <c r="BL226" s="93" t="str">
        <f t="shared" si="43"/>
        <v>2Q25</v>
      </c>
      <c r="BM226" s="93" t="str">
        <f t="shared" si="43"/>
        <v>3Q25</v>
      </c>
      <c r="BN226" s="93" t="str">
        <f t="shared" si="43"/>
        <v>4Q25</v>
      </c>
      <c r="BO226" s="93" t="str">
        <f>BO$163</f>
        <v>1Q26</v>
      </c>
      <c r="BP226" s="93" t="str">
        <f>BP$163</f>
        <v>2Q26</v>
      </c>
      <c r="BQ226" s="24"/>
    </row>
    <row r="227" spans="1:69" s="23" customFormat="1" ht="15" customHeight="1" x14ac:dyDescent="0.2">
      <c r="A227" s="32" t="s">
        <v>17</v>
      </c>
      <c r="B227" s="32" t="s">
        <v>17</v>
      </c>
      <c r="C227" s="33" t="s">
        <v>102</v>
      </c>
      <c r="D227" s="33">
        <v>0.505</v>
      </c>
      <c r="E227" s="33">
        <v>0.505</v>
      </c>
      <c r="F227" s="33" t="s">
        <v>102</v>
      </c>
      <c r="G227" s="33">
        <v>0.50600000000000001</v>
      </c>
      <c r="H227" s="33">
        <v>0.50600000000000001</v>
      </c>
      <c r="I227" s="33">
        <v>0.50600000000000001</v>
      </c>
      <c r="J227" s="33">
        <v>0.57599999999999996</v>
      </c>
      <c r="K227" s="33">
        <v>0.57599999999999996</v>
      </c>
      <c r="L227" s="33">
        <v>0.57599999999999996</v>
      </c>
      <c r="M227" s="33">
        <v>0.57599999999999996</v>
      </c>
      <c r="N227" s="33">
        <v>0.57750000000000001</v>
      </c>
      <c r="O227" s="33">
        <v>0.57750000000000001</v>
      </c>
      <c r="P227" s="33">
        <v>0.57750000000000001</v>
      </c>
      <c r="Q227" s="33">
        <v>0.57750000000000001</v>
      </c>
      <c r="R227" s="33">
        <v>0.57750000000000001</v>
      </c>
      <c r="S227" s="33">
        <v>0.57769999999999999</v>
      </c>
      <c r="T227" s="33">
        <v>0.57769999999999999</v>
      </c>
      <c r="U227" s="33">
        <v>0.57769999999999999</v>
      </c>
      <c r="V227" s="33">
        <v>0.58009999999999995</v>
      </c>
      <c r="W227" s="33">
        <v>0.58009999999999995</v>
      </c>
      <c r="X227" s="33">
        <v>0.58009999999999995</v>
      </c>
      <c r="Y227" s="33">
        <v>0.58130000000000004</v>
      </c>
      <c r="Z227" s="33">
        <v>0.58130000000000004</v>
      </c>
      <c r="AA227" s="33">
        <v>0.58409999999999995</v>
      </c>
      <c r="AB227" s="33">
        <v>0.58409999999999995</v>
      </c>
      <c r="AC227" s="33">
        <v>0.58409999999999995</v>
      </c>
      <c r="AD227" s="33">
        <v>0.58409999999999995</v>
      </c>
      <c r="AE227" s="33">
        <v>0.58409999999999995</v>
      </c>
      <c r="AF227" s="33">
        <v>0.58409999999999995</v>
      </c>
      <c r="AG227" s="33">
        <v>0.58440000000000003</v>
      </c>
      <c r="AH227" s="33">
        <v>0.58450000000000002</v>
      </c>
      <c r="AI227" s="33">
        <v>0.58489999999999998</v>
      </c>
      <c r="AJ227" s="33">
        <v>0.58540000000000003</v>
      </c>
      <c r="AK227" s="33">
        <v>0.58550000000000002</v>
      </c>
      <c r="AL227" s="33">
        <v>0.58579999999999999</v>
      </c>
      <c r="AM227" s="33">
        <v>0.58579999999999999</v>
      </c>
      <c r="AN227" s="33">
        <v>0.58579999999999999</v>
      </c>
      <c r="AO227" s="33">
        <v>0.58579999999999999</v>
      </c>
      <c r="AP227" s="33">
        <v>0.58579999999999999</v>
      </c>
      <c r="AQ227" s="33">
        <v>0.58579999999999999</v>
      </c>
      <c r="AR227" s="33">
        <v>0.58579999999999999</v>
      </c>
      <c r="AS227" s="33">
        <v>0.58579999999999999</v>
      </c>
      <c r="AT227" s="33">
        <v>0.58579999999999999</v>
      </c>
      <c r="AU227" s="33">
        <v>0.58579999999999999</v>
      </c>
      <c r="AV227" s="33">
        <v>0.58579999999999999</v>
      </c>
      <c r="AW227" s="33">
        <v>0.58579999999999999</v>
      </c>
      <c r="AX227" s="33">
        <v>0.58579999999999999</v>
      </c>
      <c r="AY227" s="121">
        <v>0.58579999999999999</v>
      </c>
      <c r="AZ227" s="33">
        <v>0.58579999999999999</v>
      </c>
      <c r="BA227" s="33">
        <v>0.58579999999999999</v>
      </c>
      <c r="BB227" s="33">
        <v>0.58579999999999999</v>
      </c>
      <c r="BC227" s="33">
        <v>0.58579999999999999</v>
      </c>
      <c r="BD227" s="33">
        <v>0.58579999999999999</v>
      </c>
      <c r="BE227" s="33">
        <v>0.58579999999999999</v>
      </c>
      <c r="BF227" s="33">
        <v>0.58579999999999999</v>
      </c>
      <c r="BG227" s="33">
        <v>0.58579999999999999</v>
      </c>
      <c r="BH227" s="33">
        <v>0.58819999999999995</v>
      </c>
      <c r="BI227" s="33">
        <v>0.59570000000000001</v>
      </c>
      <c r="BJ227" s="33">
        <v>0.59570000000000001</v>
      </c>
      <c r="BK227" s="33">
        <v>0.59570000000000001</v>
      </c>
      <c r="BL227" s="33">
        <v>0.59570000000000001</v>
      </c>
      <c r="BM227" s="33">
        <v>0.59570000000000001</v>
      </c>
      <c r="BN227" s="33">
        <v>0.59660000000000002</v>
      </c>
      <c r="BO227" s="33">
        <v>0.59660000000000002</v>
      </c>
      <c r="BP227" s="33">
        <v>0.59660000000000002</v>
      </c>
      <c r="BQ227" s="24"/>
    </row>
    <row r="228" spans="1:69" s="23" customFormat="1" ht="15" customHeight="1" x14ac:dyDescent="0.2">
      <c r="A228" s="8" t="s">
        <v>18</v>
      </c>
      <c r="B228" s="8" t="s">
        <v>18</v>
      </c>
      <c r="C228" s="33" t="s">
        <v>14</v>
      </c>
      <c r="D228" s="33" t="s">
        <v>14</v>
      </c>
      <c r="E228" s="33" t="s">
        <v>14</v>
      </c>
      <c r="F228" s="33" t="s">
        <v>14</v>
      </c>
      <c r="G228" s="33" t="s">
        <v>14</v>
      </c>
      <c r="H228" s="33" t="s">
        <v>14</v>
      </c>
      <c r="I228" s="33" t="s">
        <v>14</v>
      </c>
      <c r="J228" s="33" t="s">
        <v>14</v>
      </c>
      <c r="K228" s="33" t="s">
        <v>14</v>
      </c>
      <c r="L228" s="33">
        <v>0.5</v>
      </c>
      <c r="M228" s="33">
        <v>0.5</v>
      </c>
      <c r="N228" s="33">
        <v>0.5</v>
      </c>
      <c r="O228" s="33">
        <v>0.5</v>
      </c>
      <c r="P228" s="33">
        <v>0.5</v>
      </c>
      <c r="Q228" s="33">
        <v>0.5</v>
      </c>
      <c r="R228" s="33">
        <v>0.5</v>
      </c>
      <c r="S228" s="33">
        <v>0.64</v>
      </c>
      <c r="T228" s="33">
        <v>0.64</v>
      </c>
      <c r="U228" s="33">
        <v>0.64</v>
      </c>
      <c r="V228" s="33">
        <v>0.64</v>
      </c>
      <c r="W228" s="33">
        <v>0.64</v>
      </c>
      <c r="X228" s="33">
        <v>0.64</v>
      </c>
      <c r="Y228" s="33">
        <v>0.63998626884458043</v>
      </c>
      <c r="Z228" s="33">
        <v>0.63998626884458043</v>
      </c>
      <c r="AA228" s="33">
        <v>0.63998626884458043</v>
      </c>
      <c r="AB228" s="33">
        <v>0.64</v>
      </c>
      <c r="AC228" s="33">
        <v>0.64</v>
      </c>
      <c r="AD228" s="33">
        <v>0.64</v>
      </c>
      <c r="AE228" s="33">
        <v>0.64</v>
      </c>
      <c r="AF228" s="33">
        <v>0.64</v>
      </c>
      <c r="AG228" s="33">
        <v>0.64</v>
      </c>
      <c r="AH228" s="33">
        <v>0.64</v>
      </c>
      <c r="AI228" s="33">
        <v>0.64</v>
      </c>
      <c r="AJ228" s="33">
        <v>0.64</v>
      </c>
      <c r="AK228" s="33">
        <v>0.64</v>
      </c>
      <c r="AL228" s="33">
        <v>0.64</v>
      </c>
      <c r="AM228" s="33">
        <v>0.64</v>
      </c>
      <c r="AN228" s="33">
        <v>0.64</v>
      </c>
      <c r="AO228" s="33">
        <v>0.64</v>
      </c>
      <c r="AP228" s="33">
        <v>0.64</v>
      </c>
      <c r="AQ228" s="33">
        <v>0.64</v>
      </c>
      <c r="AR228" s="33">
        <v>0.64</v>
      </c>
      <c r="AS228" s="33">
        <v>0.64</v>
      </c>
      <c r="AT228" s="33">
        <v>0.64</v>
      </c>
      <c r="AU228" s="33">
        <v>0.64</v>
      </c>
      <c r="AV228" s="33">
        <v>0.64</v>
      </c>
      <c r="AW228" s="33">
        <v>0.64</v>
      </c>
      <c r="AX228" s="33">
        <v>0.64</v>
      </c>
      <c r="AY228" s="121">
        <v>0.64</v>
      </c>
      <c r="AZ228" s="33">
        <v>0.64</v>
      </c>
      <c r="BA228" s="33">
        <v>0.64</v>
      </c>
      <c r="BB228" s="33">
        <v>1</v>
      </c>
      <c r="BC228" s="33">
        <v>1</v>
      </c>
      <c r="BD228" s="33">
        <v>1</v>
      </c>
      <c r="BE228" s="33">
        <v>1</v>
      </c>
      <c r="BF228" s="33">
        <v>1</v>
      </c>
      <c r="BG228" s="33">
        <v>1</v>
      </c>
      <c r="BH228" s="33">
        <v>1</v>
      </c>
      <c r="BI228" s="33">
        <v>1</v>
      </c>
      <c r="BJ228" s="33">
        <v>1</v>
      </c>
      <c r="BK228" s="33">
        <v>1</v>
      </c>
      <c r="BL228" s="33">
        <v>1</v>
      </c>
      <c r="BM228" s="33">
        <v>1</v>
      </c>
      <c r="BN228" s="33">
        <v>1</v>
      </c>
      <c r="BO228" s="33">
        <v>1</v>
      </c>
      <c r="BP228" s="33">
        <v>1</v>
      </c>
      <c r="BQ228" s="24"/>
    </row>
    <row r="229" spans="1:69" s="23" customFormat="1" ht="15" customHeight="1" x14ac:dyDescent="0.2">
      <c r="A229" s="8" t="s">
        <v>108</v>
      </c>
      <c r="B229" s="8" t="s">
        <v>108</v>
      </c>
      <c r="C229" s="33" t="s">
        <v>14</v>
      </c>
      <c r="D229" s="33" t="s">
        <v>14</v>
      </c>
      <c r="E229" s="33" t="s">
        <v>14</v>
      </c>
      <c r="F229" s="33" t="s">
        <v>14</v>
      </c>
      <c r="G229" s="33" t="s">
        <v>14</v>
      </c>
      <c r="H229" s="33" t="s">
        <v>14</v>
      </c>
      <c r="I229" s="33" t="s">
        <v>14</v>
      </c>
      <c r="J229" s="33" t="s">
        <v>14</v>
      </c>
      <c r="K229" s="33" t="s">
        <v>14</v>
      </c>
      <c r="L229" s="33" t="s">
        <v>14</v>
      </c>
      <c r="M229" s="33" t="s">
        <v>14</v>
      </c>
      <c r="N229" s="33" t="s">
        <v>14</v>
      </c>
      <c r="O229" s="33" t="s">
        <v>14</v>
      </c>
      <c r="P229" s="33" t="s">
        <v>14</v>
      </c>
      <c r="Q229" s="33" t="s">
        <v>14</v>
      </c>
      <c r="R229" s="33" t="s">
        <v>14</v>
      </c>
      <c r="S229" s="33" t="s">
        <v>14</v>
      </c>
      <c r="T229" s="33" t="s">
        <v>14</v>
      </c>
      <c r="U229" s="33" t="s">
        <v>14</v>
      </c>
      <c r="V229" s="33" t="s">
        <v>14</v>
      </c>
      <c r="W229" s="33" t="s">
        <v>14</v>
      </c>
      <c r="X229" s="33" t="s">
        <v>14</v>
      </c>
      <c r="Y229" s="33">
        <v>2.8400000000000002E-2</v>
      </c>
      <c r="Z229" s="33">
        <v>0.112</v>
      </c>
      <c r="AA229" s="33">
        <v>0.112</v>
      </c>
      <c r="AB229" s="33">
        <v>0.112</v>
      </c>
      <c r="AC229" s="33">
        <v>0.112</v>
      </c>
      <c r="AD229" s="33">
        <v>0.112</v>
      </c>
      <c r="AE229" s="33">
        <v>0.112</v>
      </c>
      <c r="AF229" s="33">
        <v>0.112</v>
      </c>
      <c r="AG229" s="33">
        <v>0.112</v>
      </c>
      <c r="AH229" s="33">
        <v>0.112</v>
      </c>
      <c r="AI229" s="33">
        <v>0.1154</v>
      </c>
      <c r="AJ229" s="33">
        <v>0.1154</v>
      </c>
      <c r="AK229" s="33">
        <v>0.1154</v>
      </c>
      <c r="AL229" s="33">
        <v>0.1154</v>
      </c>
      <c r="AM229" s="33">
        <v>0.1154</v>
      </c>
      <c r="AN229" s="33">
        <v>0.1154</v>
      </c>
      <c r="AO229" s="33">
        <v>0.1154</v>
      </c>
      <c r="AP229" s="33">
        <v>0.1154</v>
      </c>
      <c r="AQ229" s="33">
        <v>0.1154</v>
      </c>
      <c r="AR229" s="33">
        <v>0.1154</v>
      </c>
      <c r="AS229" s="33">
        <v>0.1154</v>
      </c>
      <c r="AT229" s="33">
        <v>0.1154</v>
      </c>
      <c r="AU229" s="33">
        <v>0.1154</v>
      </c>
      <c r="AV229" s="33">
        <v>0.1154</v>
      </c>
      <c r="AW229" s="33">
        <v>0.1154</v>
      </c>
      <c r="AX229" s="33">
        <v>0.1154</v>
      </c>
      <c r="AY229" s="121">
        <v>0.1154</v>
      </c>
      <c r="AZ229" s="33">
        <v>0.1154</v>
      </c>
      <c r="BA229" s="33">
        <v>0.1154</v>
      </c>
      <c r="BB229" s="33">
        <v>0.1154</v>
      </c>
      <c r="BC229" s="33">
        <v>0.1154</v>
      </c>
      <c r="BD229" s="33">
        <v>0.1154</v>
      </c>
      <c r="BE229" s="33">
        <v>0.1154</v>
      </c>
      <c r="BF229" s="33">
        <v>0.1154</v>
      </c>
      <c r="BG229" s="33">
        <v>0.1154</v>
      </c>
      <c r="BH229" s="33">
        <v>0.1154</v>
      </c>
      <c r="BI229" s="33">
        <v>0.1154</v>
      </c>
      <c r="BJ229" s="33">
        <v>0.1154</v>
      </c>
      <c r="BK229" s="33">
        <v>0.1154</v>
      </c>
      <c r="BL229" s="33">
        <v>0.28949999999999998</v>
      </c>
      <c r="BM229" s="33">
        <v>0.28949999999999998</v>
      </c>
      <c r="BN229" s="33">
        <v>0.28949999999999998</v>
      </c>
      <c r="BO229" s="33">
        <v>0.28949999999999998</v>
      </c>
      <c r="BP229" s="33">
        <v>0.28949999999999998</v>
      </c>
      <c r="BQ229" s="24"/>
    </row>
    <row r="230" spans="1:69" s="23" customFormat="1" ht="15" customHeight="1" x14ac:dyDescent="0.2">
      <c r="A230" s="8" t="s">
        <v>728</v>
      </c>
      <c r="B230" s="8" t="s">
        <v>728</v>
      </c>
      <c r="C230" s="143">
        <v>0</v>
      </c>
      <c r="D230" s="143">
        <v>0</v>
      </c>
      <c r="E230" s="143">
        <v>0</v>
      </c>
      <c r="F230" s="143">
        <v>0</v>
      </c>
      <c r="G230" s="143">
        <v>0</v>
      </c>
      <c r="H230" s="143">
        <v>0</v>
      </c>
      <c r="I230" s="143">
        <v>0</v>
      </c>
      <c r="J230" s="143">
        <v>0</v>
      </c>
      <c r="K230" s="143">
        <v>0</v>
      </c>
      <c r="L230" s="143">
        <v>0</v>
      </c>
      <c r="M230" s="143">
        <v>0</v>
      </c>
      <c r="N230" s="143">
        <v>0</v>
      </c>
      <c r="O230" s="143">
        <v>0</v>
      </c>
      <c r="P230" s="143">
        <v>0</v>
      </c>
      <c r="Q230" s="143">
        <v>0</v>
      </c>
      <c r="R230" s="143">
        <v>0</v>
      </c>
      <c r="S230" s="143">
        <v>0</v>
      </c>
      <c r="T230" s="143">
        <v>0</v>
      </c>
      <c r="U230" s="143">
        <v>0</v>
      </c>
      <c r="V230" s="143">
        <v>0</v>
      </c>
      <c r="W230" s="143">
        <v>0</v>
      </c>
      <c r="X230" s="143">
        <v>0</v>
      </c>
      <c r="Y230" s="143">
        <v>0</v>
      </c>
      <c r="Z230" s="143">
        <v>0</v>
      </c>
      <c r="AA230" s="143">
        <v>0</v>
      </c>
      <c r="AB230" s="143">
        <v>0</v>
      </c>
      <c r="AC230" s="143">
        <v>0</v>
      </c>
      <c r="AD230" s="143">
        <v>0</v>
      </c>
      <c r="AE230" s="143">
        <v>0</v>
      </c>
      <c r="AF230" s="143">
        <v>0</v>
      </c>
      <c r="AG230" s="143">
        <v>0</v>
      </c>
      <c r="AH230" s="143">
        <v>0</v>
      </c>
      <c r="AI230" s="143">
        <v>0</v>
      </c>
      <c r="AJ230" s="143">
        <v>0</v>
      </c>
      <c r="AK230" s="143">
        <v>0</v>
      </c>
      <c r="AL230" s="143">
        <v>0</v>
      </c>
      <c r="AM230" s="143">
        <v>0</v>
      </c>
      <c r="AN230" s="143">
        <v>0</v>
      </c>
      <c r="AO230" s="143">
        <v>0</v>
      </c>
      <c r="AP230" s="143">
        <v>0</v>
      </c>
      <c r="AQ230" s="143">
        <v>0</v>
      </c>
      <c r="AR230" s="143">
        <v>0</v>
      </c>
      <c r="AS230" s="143">
        <v>0</v>
      </c>
      <c r="AT230" s="143">
        <v>0</v>
      </c>
      <c r="AU230" s="143">
        <v>0</v>
      </c>
      <c r="AV230" s="143">
        <v>0</v>
      </c>
      <c r="AW230" s="143">
        <v>0</v>
      </c>
      <c r="AX230" s="143">
        <v>0</v>
      </c>
      <c r="AY230" s="143">
        <v>0</v>
      </c>
      <c r="AZ230" s="143">
        <v>0</v>
      </c>
      <c r="BA230" s="143">
        <v>0</v>
      </c>
      <c r="BB230" s="143">
        <v>0</v>
      </c>
      <c r="BC230" s="143">
        <v>0</v>
      </c>
      <c r="BD230" s="143">
        <v>0</v>
      </c>
      <c r="BE230" s="143">
        <v>0</v>
      </c>
      <c r="BF230" s="143">
        <v>0</v>
      </c>
      <c r="BG230" s="143">
        <v>0</v>
      </c>
      <c r="BH230" s="143">
        <v>0</v>
      </c>
      <c r="BI230" s="143">
        <v>0</v>
      </c>
      <c r="BJ230" s="143">
        <v>0</v>
      </c>
      <c r="BK230" s="143">
        <v>0</v>
      </c>
      <c r="BL230" s="33">
        <v>0.1145</v>
      </c>
      <c r="BM230" s="33">
        <v>0.1145</v>
      </c>
      <c r="BN230" s="33">
        <v>0.1145</v>
      </c>
      <c r="BO230" s="33">
        <v>0.1145</v>
      </c>
      <c r="BP230" s="33">
        <v>0.14449999999999999</v>
      </c>
      <c r="BQ230" s="24"/>
    </row>
    <row r="231" spans="1:69" s="23" customFormat="1" ht="15" customHeight="1" x14ac:dyDescent="0.2">
      <c r="A231" s="8" t="s">
        <v>19</v>
      </c>
      <c r="B231" s="8" t="s">
        <v>19</v>
      </c>
      <c r="C231" s="33">
        <v>1</v>
      </c>
      <c r="D231" s="33">
        <v>1</v>
      </c>
      <c r="E231" s="33">
        <v>1</v>
      </c>
      <c r="F231" s="33">
        <v>1</v>
      </c>
      <c r="G231" s="33">
        <v>1</v>
      </c>
      <c r="H231" s="33">
        <v>1</v>
      </c>
      <c r="I231" s="33">
        <v>1</v>
      </c>
      <c r="J231" s="33">
        <v>1</v>
      </c>
      <c r="K231" s="33">
        <v>1</v>
      </c>
      <c r="L231" s="33">
        <v>1</v>
      </c>
      <c r="M231" s="33">
        <v>1</v>
      </c>
      <c r="N231" s="33">
        <v>1</v>
      </c>
      <c r="O231" s="33">
        <v>1</v>
      </c>
      <c r="P231" s="33">
        <v>1</v>
      </c>
      <c r="Q231" s="33">
        <v>1</v>
      </c>
      <c r="R231" s="33">
        <v>1</v>
      </c>
      <c r="S231" s="33">
        <v>1</v>
      </c>
      <c r="T231" s="33">
        <v>1</v>
      </c>
      <c r="U231" s="33">
        <v>1</v>
      </c>
      <c r="V231" s="33">
        <v>1</v>
      </c>
      <c r="W231" s="33">
        <v>1</v>
      </c>
      <c r="X231" s="33">
        <v>1</v>
      </c>
      <c r="Y231" s="33">
        <v>1</v>
      </c>
      <c r="Z231" s="33">
        <v>1</v>
      </c>
      <c r="AA231" s="33">
        <v>1</v>
      </c>
      <c r="AB231" s="33">
        <v>1</v>
      </c>
      <c r="AC231" s="33">
        <v>1</v>
      </c>
      <c r="AD231" s="33">
        <v>1</v>
      </c>
      <c r="AE231" s="33">
        <v>1</v>
      </c>
      <c r="AF231" s="33">
        <v>1</v>
      </c>
      <c r="AG231" s="33">
        <v>1</v>
      </c>
      <c r="AH231" s="33">
        <v>1</v>
      </c>
      <c r="AI231" s="33">
        <v>1</v>
      </c>
      <c r="AJ231" s="33">
        <v>1</v>
      </c>
      <c r="AK231" s="33">
        <v>1</v>
      </c>
      <c r="AL231" s="33">
        <v>1</v>
      </c>
      <c r="AM231" s="33">
        <v>1</v>
      </c>
      <c r="AN231" s="33">
        <v>1</v>
      </c>
      <c r="AO231" s="33">
        <v>1</v>
      </c>
      <c r="AP231" s="33">
        <v>1</v>
      </c>
      <c r="AQ231" s="33">
        <v>1</v>
      </c>
      <c r="AR231" s="33">
        <v>1</v>
      </c>
      <c r="AS231" s="33">
        <v>1</v>
      </c>
      <c r="AT231" s="33">
        <v>1</v>
      </c>
      <c r="AU231" s="33">
        <v>1</v>
      </c>
      <c r="AV231" s="33">
        <v>1</v>
      </c>
      <c r="AW231" s="33">
        <v>1</v>
      </c>
      <c r="AX231" s="33">
        <v>1</v>
      </c>
      <c r="AY231" s="121">
        <v>1</v>
      </c>
      <c r="AZ231" s="33">
        <v>1</v>
      </c>
      <c r="BA231" s="33">
        <v>1</v>
      </c>
      <c r="BB231" s="33">
        <v>1</v>
      </c>
      <c r="BC231" s="33">
        <v>1</v>
      </c>
      <c r="BD231" s="33">
        <v>1</v>
      </c>
      <c r="BE231" s="33">
        <v>1</v>
      </c>
      <c r="BF231" s="33">
        <v>1</v>
      </c>
      <c r="BG231" s="33">
        <v>1</v>
      </c>
      <c r="BH231" s="33">
        <v>1</v>
      </c>
      <c r="BI231" s="33">
        <v>1</v>
      </c>
      <c r="BJ231" s="33">
        <v>1</v>
      </c>
      <c r="BK231" s="33">
        <v>1</v>
      </c>
      <c r="BL231" s="33">
        <v>1</v>
      </c>
      <c r="BM231" s="33">
        <v>0.51</v>
      </c>
      <c r="BN231" s="33">
        <v>0.51</v>
      </c>
      <c r="BO231" s="33">
        <v>0.51</v>
      </c>
      <c r="BP231" s="33">
        <v>0.51</v>
      </c>
      <c r="BQ231" s="24"/>
    </row>
    <row r="232" spans="1:69" s="23" customFormat="1" ht="15" customHeight="1" x14ac:dyDescent="0.2">
      <c r="A232" s="8" t="s">
        <v>610</v>
      </c>
      <c r="B232" s="8" t="s">
        <v>610</v>
      </c>
      <c r="C232" s="33" t="s">
        <v>14</v>
      </c>
      <c r="D232" s="33" t="s">
        <v>14</v>
      </c>
      <c r="E232" s="33" t="s">
        <v>14</v>
      </c>
      <c r="F232" s="33" t="s">
        <v>14</v>
      </c>
      <c r="G232" s="33">
        <v>0.78</v>
      </c>
      <c r="H232" s="33">
        <v>0.78</v>
      </c>
      <c r="I232" s="33">
        <v>0.78</v>
      </c>
      <c r="J232" s="33">
        <v>0.78</v>
      </c>
      <c r="K232" s="33">
        <v>0.78</v>
      </c>
      <c r="L232" s="33">
        <v>0.78</v>
      </c>
      <c r="M232" s="33">
        <v>0.78</v>
      </c>
      <c r="N232" s="33">
        <v>0.78</v>
      </c>
      <c r="O232" s="33">
        <v>0.78</v>
      </c>
      <c r="P232" s="33">
        <v>0.78</v>
      </c>
      <c r="Q232" s="33">
        <v>0.78</v>
      </c>
      <c r="R232" s="33">
        <v>0.78</v>
      </c>
      <c r="S232" s="33">
        <v>0.78</v>
      </c>
      <c r="T232" s="33">
        <v>0.78</v>
      </c>
      <c r="U232" s="33">
        <v>0.78</v>
      </c>
      <c r="V232" s="33">
        <v>0.78</v>
      </c>
      <c r="W232" s="33">
        <v>0.78</v>
      </c>
      <c r="X232" s="33">
        <v>0.78</v>
      </c>
      <c r="Y232" s="33">
        <v>0.77998850281042409</v>
      </c>
      <c r="Z232" s="33">
        <v>0.77998850281042409</v>
      </c>
      <c r="AA232" s="33">
        <v>0.77998850281042409</v>
      </c>
      <c r="AB232" s="33">
        <v>0.78</v>
      </c>
      <c r="AC232" s="33">
        <v>0.78</v>
      </c>
      <c r="AD232" s="33">
        <v>0.78</v>
      </c>
      <c r="AE232" s="33">
        <v>0.78</v>
      </c>
      <c r="AF232" s="33">
        <v>0.78</v>
      </c>
      <c r="AG232" s="33">
        <v>0.78</v>
      </c>
      <c r="AH232" s="33">
        <v>0.78</v>
      </c>
      <c r="AI232" s="33">
        <v>0.78</v>
      </c>
      <c r="AJ232" s="33">
        <v>0.78</v>
      </c>
      <c r="AK232" s="33">
        <v>0.78</v>
      </c>
      <c r="AL232" s="33">
        <v>0.78</v>
      </c>
      <c r="AM232" s="33">
        <v>0.78</v>
      </c>
      <c r="AN232" s="33">
        <v>0.78</v>
      </c>
      <c r="AO232" s="33">
        <v>0.78</v>
      </c>
      <c r="AP232" s="33">
        <v>0.78</v>
      </c>
      <c r="AQ232" s="33">
        <v>0.78</v>
      </c>
      <c r="AR232" s="33">
        <v>0.78</v>
      </c>
      <c r="AS232" s="33">
        <v>0.78</v>
      </c>
      <c r="AT232" s="33">
        <v>0.78</v>
      </c>
      <c r="AU232" s="33">
        <v>0.78</v>
      </c>
      <c r="AV232" s="33">
        <v>0.78</v>
      </c>
      <c r="AW232" s="33">
        <v>0.78</v>
      </c>
      <c r="AX232" s="33">
        <v>0.78</v>
      </c>
      <c r="AY232" s="121">
        <v>0.78</v>
      </c>
      <c r="AZ232" s="33">
        <v>0.78</v>
      </c>
      <c r="BA232" s="33">
        <v>0.78</v>
      </c>
      <c r="BB232" s="33">
        <v>0.78</v>
      </c>
      <c r="BC232" s="33">
        <v>0.78</v>
      </c>
      <c r="BD232" s="33">
        <v>0.78</v>
      </c>
      <c r="BE232" s="33">
        <v>0.78</v>
      </c>
      <c r="BF232" s="33">
        <v>0.78</v>
      </c>
      <c r="BG232" s="33">
        <v>0.78</v>
      </c>
      <c r="BH232" s="33">
        <v>0.78</v>
      </c>
      <c r="BI232" s="33">
        <f>AVERAGE(78%,78%,60%)</f>
        <v>0.72000000000000008</v>
      </c>
      <c r="BJ232" s="33">
        <v>0.6</v>
      </c>
      <c r="BK232" s="33">
        <v>0.6</v>
      </c>
      <c r="BL232" s="33">
        <v>0.6</v>
      </c>
      <c r="BM232" s="33">
        <v>0.6</v>
      </c>
      <c r="BN232" s="33">
        <v>0.6</v>
      </c>
      <c r="BO232" s="33">
        <v>0.6</v>
      </c>
      <c r="BP232" s="33">
        <v>0.51</v>
      </c>
      <c r="BQ232" s="24"/>
    </row>
    <row r="233" spans="1:69" s="23" customFormat="1" ht="15" customHeight="1" x14ac:dyDescent="0.2">
      <c r="A233" s="8" t="s">
        <v>22</v>
      </c>
      <c r="B233" s="8" t="s">
        <v>22</v>
      </c>
      <c r="C233" s="33">
        <v>0.65</v>
      </c>
      <c r="D233" s="33">
        <v>0.65</v>
      </c>
      <c r="E233" s="33">
        <v>0.65</v>
      </c>
      <c r="F233" s="33">
        <v>0.65</v>
      </c>
      <c r="G233" s="33">
        <v>0.65</v>
      </c>
      <c r="H233" s="33">
        <v>0.65</v>
      </c>
      <c r="I233" s="33">
        <v>0.65</v>
      </c>
      <c r="J233" s="33">
        <v>0.7</v>
      </c>
      <c r="K233" s="33">
        <v>0.7</v>
      </c>
      <c r="L233" s="33">
        <v>0.7</v>
      </c>
      <c r="M233" s="33">
        <v>0.7</v>
      </c>
      <c r="N233" s="33">
        <v>0.7</v>
      </c>
      <c r="O233" s="33">
        <v>0.7</v>
      </c>
      <c r="P233" s="33">
        <v>0.7</v>
      </c>
      <c r="Q233" s="33">
        <v>0.7</v>
      </c>
      <c r="R233" s="33">
        <v>0.7</v>
      </c>
      <c r="S233" s="33">
        <v>0.7</v>
      </c>
      <c r="T233" s="33">
        <v>0.7</v>
      </c>
      <c r="U233" s="33">
        <v>0.7</v>
      </c>
      <c r="V233" s="33">
        <v>0.7</v>
      </c>
      <c r="W233" s="33">
        <v>0.7</v>
      </c>
      <c r="X233" s="33">
        <v>0.7</v>
      </c>
      <c r="Y233" s="33">
        <v>0.7</v>
      </c>
      <c r="Z233" s="33">
        <v>0.7</v>
      </c>
      <c r="AA233" s="33">
        <v>0.7</v>
      </c>
      <c r="AB233" s="33">
        <v>0.7</v>
      </c>
      <c r="AC233" s="33">
        <v>0.7</v>
      </c>
      <c r="AD233" s="33">
        <v>0.7</v>
      </c>
      <c r="AE233" s="33">
        <v>0.7</v>
      </c>
      <c r="AF233" s="33">
        <v>0.7</v>
      </c>
      <c r="AG233" s="33">
        <v>0.7</v>
      </c>
      <c r="AH233" s="33">
        <v>0.7</v>
      </c>
      <c r="AI233" s="33">
        <v>0.7</v>
      </c>
      <c r="AJ233" s="33">
        <v>0.7</v>
      </c>
      <c r="AK233" s="33">
        <v>0.7</v>
      </c>
      <c r="AL233" s="33">
        <v>0.7</v>
      </c>
      <c r="AM233" s="33">
        <v>0.7</v>
      </c>
      <c r="AN233" s="33">
        <v>0.7</v>
      </c>
      <c r="AO233" s="33">
        <v>0.7</v>
      </c>
      <c r="AP233" s="33">
        <v>0.7</v>
      </c>
      <c r="AQ233" s="33">
        <v>0.7</v>
      </c>
      <c r="AR233" s="33">
        <v>0.7</v>
      </c>
      <c r="AS233" s="33">
        <v>0.7</v>
      </c>
      <c r="AT233" s="33">
        <v>0.7</v>
      </c>
      <c r="AU233" s="33">
        <v>0.7</v>
      </c>
      <c r="AV233" s="33">
        <v>0.7</v>
      </c>
      <c r="AW233" s="33">
        <v>0.7</v>
      </c>
      <c r="AX233" s="33">
        <v>0.7</v>
      </c>
      <c r="AY233" s="121">
        <v>0.7</v>
      </c>
      <c r="AZ233" s="33">
        <v>0.7</v>
      </c>
      <c r="BA233" s="33">
        <v>0.7</v>
      </c>
      <c r="BB233" s="33">
        <v>0.7</v>
      </c>
      <c r="BC233" s="33">
        <v>0.7</v>
      </c>
      <c r="BD233" s="33">
        <v>0.7</v>
      </c>
      <c r="BE233" s="33">
        <v>0.7</v>
      </c>
      <c r="BF233" s="33">
        <v>0.7</v>
      </c>
      <c r="BG233" s="33">
        <v>0.7</v>
      </c>
      <c r="BH233" s="33">
        <v>0.7</v>
      </c>
      <c r="BI233" s="33">
        <v>0.7</v>
      </c>
      <c r="BJ233" s="33">
        <v>0.7</v>
      </c>
      <c r="BK233" s="33">
        <v>0.7</v>
      </c>
      <c r="BL233" s="33">
        <v>0.7</v>
      </c>
      <c r="BM233" s="33">
        <v>0.7</v>
      </c>
      <c r="BN233" s="33">
        <v>0.7</v>
      </c>
      <c r="BO233" s="33">
        <v>0.7</v>
      </c>
      <c r="BP233" s="33">
        <v>0.7</v>
      </c>
      <c r="BQ233" s="24"/>
    </row>
    <row r="234" spans="1:69" s="23" customFormat="1" ht="15" customHeight="1" x14ac:dyDescent="0.2">
      <c r="A234" s="8" t="s">
        <v>23</v>
      </c>
      <c r="B234" s="8" t="s">
        <v>23</v>
      </c>
      <c r="C234" s="33">
        <v>0.5</v>
      </c>
      <c r="D234" s="33">
        <v>0.5</v>
      </c>
      <c r="E234" s="33">
        <v>0.5</v>
      </c>
      <c r="F234" s="33">
        <v>0.5</v>
      </c>
      <c r="G234" s="33">
        <v>0.5</v>
      </c>
      <c r="H234" s="33">
        <v>0.5</v>
      </c>
      <c r="I234" s="33">
        <v>0.5</v>
      </c>
      <c r="J234" s="33">
        <v>0.5</v>
      </c>
      <c r="K234" s="33">
        <v>0.5</v>
      </c>
      <c r="L234" s="33">
        <v>0.5</v>
      </c>
      <c r="M234" s="33">
        <v>0.5</v>
      </c>
      <c r="N234" s="33">
        <v>0.5</v>
      </c>
      <c r="O234" s="33">
        <v>0.5</v>
      </c>
      <c r="P234" s="33">
        <v>0.5</v>
      </c>
      <c r="Q234" s="33">
        <v>0.8</v>
      </c>
      <c r="R234" s="33">
        <v>1</v>
      </c>
      <c r="S234" s="33">
        <v>1</v>
      </c>
      <c r="T234" s="33">
        <v>1</v>
      </c>
      <c r="U234" s="33">
        <v>1</v>
      </c>
      <c r="V234" s="33">
        <v>1</v>
      </c>
      <c r="W234" s="33">
        <v>1</v>
      </c>
      <c r="X234" s="33">
        <v>1</v>
      </c>
      <c r="Y234" s="33">
        <v>1</v>
      </c>
      <c r="Z234" s="33">
        <v>1</v>
      </c>
      <c r="AA234" s="33">
        <v>1</v>
      </c>
      <c r="AB234" s="33">
        <v>1</v>
      </c>
      <c r="AC234" s="33">
        <v>1</v>
      </c>
      <c r="AD234" s="33">
        <v>1</v>
      </c>
      <c r="AE234" s="33">
        <v>1</v>
      </c>
      <c r="AF234" s="33">
        <v>1</v>
      </c>
      <c r="AG234" s="33">
        <v>1</v>
      </c>
      <c r="AH234" s="33">
        <v>1</v>
      </c>
      <c r="AI234" s="33">
        <v>1</v>
      </c>
      <c r="AJ234" s="33">
        <v>1</v>
      </c>
      <c r="AK234" s="33">
        <v>1</v>
      </c>
      <c r="AL234" s="33">
        <v>1</v>
      </c>
      <c r="AM234" s="33">
        <v>1</v>
      </c>
      <c r="AN234" s="33">
        <v>1</v>
      </c>
      <c r="AO234" s="33">
        <v>1</v>
      </c>
      <c r="AP234" s="33">
        <v>1</v>
      </c>
      <c r="AQ234" s="33">
        <v>1</v>
      </c>
      <c r="AR234" s="33">
        <v>1</v>
      </c>
      <c r="AS234" s="33">
        <v>1</v>
      </c>
      <c r="AT234" s="33">
        <v>1</v>
      </c>
      <c r="AU234" s="33">
        <v>1</v>
      </c>
      <c r="AV234" s="33">
        <v>1</v>
      </c>
      <c r="AW234" s="33">
        <v>1</v>
      </c>
      <c r="AX234" s="33">
        <v>1</v>
      </c>
      <c r="AY234" s="121">
        <v>1</v>
      </c>
      <c r="AZ234" s="33">
        <v>1</v>
      </c>
      <c r="BA234" s="33">
        <v>1</v>
      </c>
      <c r="BB234" s="33">
        <v>1</v>
      </c>
      <c r="BC234" s="33">
        <v>1</v>
      </c>
      <c r="BD234" s="33">
        <v>1</v>
      </c>
      <c r="BE234" s="33">
        <v>1</v>
      </c>
      <c r="BF234" s="33">
        <v>1</v>
      </c>
      <c r="BG234" s="33">
        <v>1</v>
      </c>
      <c r="BH234" s="33">
        <v>1</v>
      </c>
      <c r="BI234" s="33">
        <v>1</v>
      </c>
      <c r="BJ234" s="33">
        <v>1</v>
      </c>
      <c r="BK234" s="33">
        <v>1</v>
      </c>
      <c r="BL234" s="33">
        <v>1</v>
      </c>
      <c r="BM234" s="33">
        <v>0.51</v>
      </c>
      <c r="BN234" s="33">
        <v>0.51</v>
      </c>
      <c r="BO234" s="33">
        <v>0.51</v>
      </c>
      <c r="BP234" s="33">
        <v>0.51</v>
      </c>
      <c r="BQ234" s="24"/>
    </row>
    <row r="235" spans="1:69" s="23" customFormat="1" ht="15" customHeight="1" x14ac:dyDescent="0.2">
      <c r="A235" s="8" t="s">
        <v>148</v>
      </c>
      <c r="B235" s="8" t="s">
        <v>148</v>
      </c>
      <c r="C235" s="33">
        <v>0.29699999999999999</v>
      </c>
      <c r="D235" s="33">
        <v>0.29699999999999999</v>
      </c>
      <c r="E235" s="33">
        <v>0.29699999999999999</v>
      </c>
      <c r="F235" s="33">
        <v>0.29699999999999999</v>
      </c>
      <c r="G235" s="33">
        <v>0.33100000000000002</v>
      </c>
      <c r="H235" s="33">
        <v>0.33100000000000002</v>
      </c>
      <c r="I235" s="33">
        <v>0.38</v>
      </c>
      <c r="J235" s="33">
        <v>0.38</v>
      </c>
      <c r="K235" s="33">
        <v>0.38</v>
      </c>
      <c r="L235" s="33">
        <v>0.38</v>
      </c>
      <c r="M235" s="33">
        <v>0.38</v>
      </c>
      <c r="N235" s="33">
        <v>0.38</v>
      </c>
      <c r="O235" s="33">
        <v>0.38</v>
      </c>
      <c r="P235" s="33">
        <v>0.38</v>
      </c>
      <c r="Q235" s="33">
        <v>0.38</v>
      </c>
      <c r="R235" s="33">
        <v>0.55330000000000001</v>
      </c>
      <c r="S235" s="33">
        <v>0.55369999999999997</v>
      </c>
      <c r="T235" s="33">
        <v>0.55369999999999997</v>
      </c>
      <c r="U235" s="33">
        <v>0.55369999999999997</v>
      </c>
      <c r="V235" s="33">
        <v>0.55369999999999997</v>
      </c>
      <c r="W235" s="33">
        <v>0.55369999999999997</v>
      </c>
      <c r="X235" s="33">
        <v>0.55369999999999997</v>
      </c>
      <c r="Y235" s="33">
        <v>0.55369999999999997</v>
      </c>
      <c r="Z235" s="33">
        <v>0.55369999999999997</v>
      </c>
      <c r="AA235" s="33">
        <v>0.55369999999999997</v>
      </c>
      <c r="AB235" s="33">
        <v>0.55369999999999997</v>
      </c>
      <c r="AC235" s="33">
        <v>0.55369999999999997</v>
      </c>
      <c r="AD235" s="33">
        <v>0.55369999999999997</v>
      </c>
      <c r="AE235" s="33">
        <v>0.55369999999999997</v>
      </c>
      <c r="AF235" s="33">
        <v>0.55369999999999997</v>
      </c>
      <c r="AG235" s="33">
        <v>0.55369999999999997</v>
      </c>
      <c r="AH235" s="33">
        <v>0.55369999999999997</v>
      </c>
      <c r="AI235" s="33">
        <v>0.55369999999999997</v>
      </c>
      <c r="AJ235" s="33">
        <v>0.55369999999999997</v>
      </c>
      <c r="AK235" s="33">
        <v>0.55369999999999997</v>
      </c>
      <c r="AL235" s="33">
        <v>0.55369999999999997</v>
      </c>
      <c r="AM235" s="33">
        <v>0.55369999999999997</v>
      </c>
      <c r="AN235" s="33">
        <v>0.55369999999999997</v>
      </c>
      <c r="AO235" s="33">
        <v>0.55369999999999997</v>
      </c>
      <c r="AP235" s="33">
        <v>0.55369999999999997</v>
      </c>
      <c r="AQ235" s="33">
        <v>0.60933899137915737</v>
      </c>
      <c r="AR235" s="33">
        <v>0.60933899137915737</v>
      </c>
      <c r="AS235" s="33">
        <v>0.60933899137915737</v>
      </c>
      <c r="AT235" s="33">
        <v>0.60933899137915737</v>
      </c>
      <c r="AU235" s="33">
        <v>0.60933899137915737</v>
      </c>
      <c r="AV235" s="33">
        <v>0.60933899137915737</v>
      </c>
      <c r="AW235" s="33">
        <v>0.60934119774174589</v>
      </c>
      <c r="AX235" s="33">
        <v>0.60934119798769926</v>
      </c>
      <c r="AY235" s="121">
        <v>0.6093412053662991</v>
      </c>
      <c r="AZ235" s="33">
        <v>0.6093412053662991</v>
      </c>
      <c r="BA235" s="33">
        <v>0.6093412053662991</v>
      </c>
      <c r="BB235" s="33">
        <v>0.60933171755766424</v>
      </c>
      <c r="BC235" s="33">
        <v>0.60933249703421311</v>
      </c>
      <c r="BD235" s="33">
        <v>0.60933249703421311</v>
      </c>
      <c r="BE235" s="33">
        <v>0.60932003252150457</v>
      </c>
      <c r="BF235" s="33">
        <v>0.60932003252150457</v>
      </c>
      <c r="BG235" s="33">
        <v>0.60931289534326416</v>
      </c>
      <c r="BH235" s="33">
        <v>0.60931289534326416</v>
      </c>
      <c r="BI235" s="33">
        <v>0.60931289534326416</v>
      </c>
      <c r="BJ235" s="33">
        <v>0.60932186539166655</v>
      </c>
      <c r="BK235" s="33">
        <v>0.6093480694228991</v>
      </c>
      <c r="BL235" s="33">
        <v>0.60935534574496053</v>
      </c>
      <c r="BM235" s="33">
        <v>0.60936532325593773</v>
      </c>
      <c r="BN235" s="33">
        <v>0.61012307422919398</v>
      </c>
      <c r="BO235" s="33">
        <v>0.61009999999999998</v>
      </c>
      <c r="BP235" s="33">
        <v>0.61009999999999998</v>
      </c>
      <c r="BQ235" s="24"/>
    </row>
    <row r="236" spans="1:69" s="23" customFormat="1" ht="15" customHeight="1" x14ac:dyDescent="0.2">
      <c r="A236" s="8" t="s">
        <v>151</v>
      </c>
      <c r="B236" s="8" t="s">
        <v>194</v>
      </c>
      <c r="C236" s="33">
        <v>1</v>
      </c>
      <c r="D236" s="33">
        <v>1</v>
      </c>
      <c r="E236" s="33">
        <v>1</v>
      </c>
      <c r="F236" s="33">
        <v>1</v>
      </c>
      <c r="G236" s="33">
        <v>1</v>
      </c>
      <c r="H236" s="33">
        <v>1</v>
      </c>
      <c r="I236" s="33">
        <v>1</v>
      </c>
      <c r="J236" s="33">
        <v>1</v>
      </c>
      <c r="K236" s="33">
        <v>1</v>
      </c>
      <c r="L236" s="33">
        <v>1</v>
      </c>
      <c r="M236" s="33">
        <v>1</v>
      </c>
      <c r="N236" s="33">
        <v>1</v>
      </c>
      <c r="O236" s="33">
        <v>1</v>
      </c>
      <c r="P236" s="33">
        <v>1</v>
      </c>
      <c r="Q236" s="33">
        <v>1</v>
      </c>
      <c r="R236" s="33">
        <v>1</v>
      </c>
      <c r="S236" s="33">
        <v>1</v>
      </c>
      <c r="T236" s="33">
        <v>1</v>
      </c>
      <c r="U236" s="33">
        <v>1</v>
      </c>
      <c r="V236" s="33">
        <v>1</v>
      </c>
      <c r="W236" s="33">
        <v>1</v>
      </c>
      <c r="X236" s="33">
        <v>1</v>
      </c>
      <c r="Y236" s="33">
        <v>1</v>
      </c>
      <c r="Z236" s="33">
        <v>1</v>
      </c>
      <c r="AA236" s="33">
        <v>1</v>
      </c>
      <c r="AB236" s="33">
        <v>1</v>
      </c>
      <c r="AC236" s="33">
        <v>1</v>
      </c>
      <c r="AD236" s="33">
        <v>1</v>
      </c>
      <c r="AE236" s="33">
        <v>1</v>
      </c>
      <c r="AF236" s="33">
        <v>1</v>
      </c>
      <c r="AG236" s="33">
        <v>1</v>
      </c>
      <c r="AH236" s="33">
        <v>1</v>
      </c>
      <c r="AI236" s="33">
        <v>1</v>
      </c>
      <c r="AJ236" s="33">
        <v>1</v>
      </c>
      <c r="AK236" s="33">
        <v>1</v>
      </c>
      <c r="AL236" s="33">
        <v>1</v>
      </c>
      <c r="AM236" s="33">
        <v>1</v>
      </c>
      <c r="AN236" s="33">
        <v>1</v>
      </c>
      <c r="AO236" s="33">
        <v>1</v>
      </c>
      <c r="AP236" s="33">
        <v>1</v>
      </c>
      <c r="AQ236" s="33">
        <v>1</v>
      </c>
      <c r="AR236" s="33">
        <v>1</v>
      </c>
      <c r="AS236" s="33">
        <v>1</v>
      </c>
      <c r="AT236" s="33">
        <v>1</v>
      </c>
      <c r="AU236" s="33">
        <v>1</v>
      </c>
      <c r="AV236" s="33">
        <v>1</v>
      </c>
      <c r="AW236" s="33">
        <v>1</v>
      </c>
      <c r="AX236" s="33">
        <v>1</v>
      </c>
      <c r="AY236" s="121">
        <v>1</v>
      </c>
      <c r="AZ236" s="33">
        <v>1</v>
      </c>
      <c r="BA236" s="33">
        <v>1</v>
      </c>
      <c r="BB236" s="33">
        <v>1</v>
      </c>
      <c r="BC236" s="33">
        <v>1</v>
      </c>
      <c r="BD236" s="33">
        <v>1</v>
      </c>
      <c r="BE236" s="33">
        <v>1</v>
      </c>
      <c r="BF236" s="33">
        <v>1</v>
      </c>
      <c r="BG236" s="33">
        <v>1</v>
      </c>
      <c r="BH236" s="33">
        <v>1</v>
      </c>
      <c r="BI236" s="33">
        <v>1</v>
      </c>
      <c r="BJ236" s="33">
        <v>1</v>
      </c>
      <c r="BK236" s="33">
        <v>1</v>
      </c>
      <c r="BL236" s="33">
        <v>1</v>
      </c>
      <c r="BM236" s="33">
        <v>1</v>
      </c>
      <c r="BN236" s="33">
        <v>1</v>
      </c>
      <c r="BO236" s="33">
        <v>1</v>
      </c>
      <c r="BP236" s="33">
        <v>1</v>
      </c>
      <c r="BQ236" s="24"/>
    </row>
    <row r="237" spans="1:69" s="23" customFormat="1" ht="15" customHeight="1" x14ac:dyDescent="0.2">
      <c r="A237" s="8" t="s">
        <v>611</v>
      </c>
      <c r="B237" s="8" t="s">
        <v>611</v>
      </c>
      <c r="C237" s="33">
        <v>0.45</v>
      </c>
      <c r="D237" s="33">
        <v>0.45</v>
      </c>
      <c r="E237" s="33">
        <v>0.45</v>
      </c>
      <c r="F237" s="33">
        <v>0.45</v>
      </c>
      <c r="G237" s="33">
        <v>0.45</v>
      </c>
      <c r="H237" s="33">
        <v>0.45</v>
      </c>
      <c r="I237" s="33">
        <v>0.45</v>
      </c>
      <c r="J237" s="33">
        <v>0.45</v>
      </c>
      <c r="K237" s="33">
        <v>0.45</v>
      </c>
      <c r="L237" s="33">
        <v>0.45</v>
      </c>
      <c r="M237" s="33">
        <v>0.45</v>
      </c>
      <c r="N237" s="33">
        <v>0.5</v>
      </c>
      <c r="O237" s="33">
        <v>0.5</v>
      </c>
      <c r="P237" s="33">
        <v>0.5</v>
      </c>
      <c r="Q237" s="33">
        <v>0.5</v>
      </c>
      <c r="R237" s="33">
        <v>0.5</v>
      </c>
      <c r="S237" s="33">
        <v>0.5</v>
      </c>
      <c r="T237" s="33">
        <v>0.5</v>
      </c>
      <c r="U237" s="33">
        <v>0.5</v>
      </c>
      <c r="V237" s="33">
        <v>0.5</v>
      </c>
      <c r="W237" s="33">
        <v>0.5</v>
      </c>
      <c r="X237" s="33">
        <v>0.5</v>
      </c>
      <c r="Y237" s="33">
        <v>0.5</v>
      </c>
      <c r="Z237" s="33">
        <v>0.5</v>
      </c>
      <c r="AA237" s="33">
        <v>0.5</v>
      </c>
      <c r="AB237" s="33">
        <v>0.5</v>
      </c>
      <c r="AC237" s="33">
        <v>0.5</v>
      </c>
      <c r="AD237" s="33">
        <v>0.5</v>
      </c>
      <c r="AE237" s="33">
        <v>0.5</v>
      </c>
      <c r="AF237" s="33">
        <v>0.5</v>
      </c>
      <c r="AG237" s="33">
        <v>0.5</v>
      </c>
      <c r="AH237" s="33">
        <v>0.5</v>
      </c>
      <c r="AI237" s="33">
        <v>0.5</v>
      </c>
      <c r="AJ237" s="33">
        <v>0.5</v>
      </c>
      <c r="AK237" s="33">
        <v>0.5</v>
      </c>
      <c r="AL237" s="33">
        <v>0.5</v>
      </c>
      <c r="AM237" s="33">
        <v>0.5</v>
      </c>
      <c r="AN237" s="33">
        <v>0.5</v>
      </c>
      <c r="AO237" s="33">
        <v>0.5</v>
      </c>
      <c r="AP237" s="33">
        <v>0.5</v>
      </c>
      <c r="AQ237" s="33">
        <v>0.5</v>
      </c>
      <c r="AR237" s="33">
        <v>0.5</v>
      </c>
      <c r="AS237" s="33">
        <v>0.5</v>
      </c>
      <c r="AT237" s="33">
        <v>0.5</v>
      </c>
      <c r="AU237" s="33">
        <v>0.5</v>
      </c>
      <c r="AV237" s="33">
        <v>0.5</v>
      </c>
      <c r="AW237" s="33">
        <v>0.5</v>
      </c>
      <c r="AX237" s="33">
        <v>0.5</v>
      </c>
      <c r="AY237" s="121">
        <v>0.5</v>
      </c>
      <c r="AZ237" s="33">
        <v>0.5</v>
      </c>
      <c r="BA237" s="33">
        <v>0.5</v>
      </c>
      <c r="BB237" s="33">
        <v>0.5</v>
      </c>
      <c r="BC237" s="33">
        <v>0.5</v>
      </c>
      <c r="BD237" s="33">
        <v>0.5</v>
      </c>
      <c r="BE237" s="33">
        <v>0.5</v>
      </c>
      <c r="BF237" s="33">
        <v>0.5</v>
      </c>
      <c r="BG237" s="33">
        <v>0.5</v>
      </c>
      <c r="BH237" s="33">
        <v>0.5</v>
      </c>
      <c r="BI237" s="33">
        <f>AVERAGE(50%,50%,0)</f>
        <v>0.33333333333333331</v>
      </c>
      <c r="BJ237" s="33" t="s">
        <v>14</v>
      </c>
      <c r="BK237" s="33" t="s">
        <v>14</v>
      </c>
      <c r="BL237" s="33" t="s">
        <v>14</v>
      </c>
      <c r="BM237" s="33" t="s">
        <v>14</v>
      </c>
      <c r="BN237" s="33" t="s">
        <v>14</v>
      </c>
      <c r="BO237" s="33" t="s">
        <v>14</v>
      </c>
      <c r="BP237" s="33" t="s">
        <v>14</v>
      </c>
      <c r="BQ237" s="24"/>
    </row>
    <row r="238" spans="1:69" s="23" customFormat="1" ht="15" customHeight="1" x14ac:dyDescent="0.2">
      <c r="A238" s="8" t="s">
        <v>25</v>
      </c>
      <c r="B238" s="8" t="s">
        <v>25</v>
      </c>
      <c r="C238" s="33" t="s">
        <v>14</v>
      </c>
      <c r="D238" s="33" t="s">
        <v>14</v>
      </c>
      <c r="E238" s="33" t="s">
        <v>14</v>
      </c>
      <c r="F238" s="33" t="s">
        <v>14</v>
      </c>
      <c r="G238" s="33" t="s">
        <v>14</v>
      </c>
      <c r="H238" s="33" t="s">
        <v>14</v>
      </c>
      <c r="I238" s="33" t="s">
        <v>14</v>
      </c>
      <c r="J238" s="33" t="s">
        <v>14</v>
      </c>
      <c r="K238" s="33" t="s">
        <v>14</v>
      </c>
      <c r="L238" s="33" t="s">
        <v>14</v>
      </c>
      <c r="M238" s="33" t="s">
        <v>14</v>
      </c>
      <c r="N238" s="33" t="s">
        <v>14</v>
      </c>
      <c r="O238" s="33" t="s">
        <v>14</v>
      </c>
      <c r="P238" s="33" t="s">
        <v>14</v>
      </c>
      <c r="Q238" s="33">
        <v>0.88</v>
      </c>
      <c r="R238" s="33">
        <v>0.88</v>
      </c>
      <c r="S238" s="33">
        <v>0.88</v>
      </c>
      <c r="T238" s="33">
        <v>0.88</v>
      </c>
      <c r="U238" s="33">
        <v>0.88</v>
      </c>
      <c r="V238" s="33">
        <v>0.88</v>
      </c>
      <c r="W238" s="33">
        <v>0.88</v>
      </c>
      <c r="X238" s="33">
        <v>0.88</v>
      </c>
      <c r="Y238" s="33">
        <v>0.88</v>
      </c>
      <c r="Z238" s="33">
        <v>0.88</v>
      </c>
      <c r="AA238" s="33">
        <v>0.88</v>
      </c>
      <c r="AB238" s="33">
        <v>0.88</v>
      </c>
      <c r="AC238" s="33">
        <v>0.88</v>
      </c>
      <c r="AD238" s="33">
        <v>0.88</v>
      </c>
      <c r="AE238" s="33">
        <v>0.88</v>
      </c>
      <c r="AF238" s="33">
        <v>0.88</v>
      </c>
      <c r="AG238" s="33">
        <v>0.88</v>
      </c>
      <c r="AH238" s="33">
        <v>0.88</v>
      </c>
      <c r="AI238" s="33">
        <v>0.88</v>
      </c>
      <c r="AJ238" s="33">
        <v>0.88</v>
      </c>
      <c r="AK238" s="33">
        <v>0.88</v>
      </c>
      <c r="AL238" s="33">
        <v>0.88</v>
      </c>
      <c r="AM238" s="33">
        <v>0.88</v>
      </c>
      <c r="AN238" s="33">
        <v>0.88</v>
      </c>
      <c r="AO238" s="33">
        <v>0.88</v>
      </c>
      <c r="AP238" s="33">
        <v>0.88</v>
      </c>
      <c r="AQ238" s="33">
        <v>0.88</v>
      </c>
      <c r="AR238" s="33">
        <v>0.88</v>
      </c>
      <c r="AS238" s="33">
        <v>0.88</v>
      </c>
      <c r="AT238" s="33">
        <v>0.88</v>
      </c>
      <c r="AU238" s="33">
        <v>0.88</v>
      </c>
      <c r="AV238" s="33">
        <v>0.88</v>
      </c>
      <c r="AW238" s="33">
        <v>0.88</v>
      </c>
      <c r="AX238" s="33">
        <v>0.88</v>
      </c>
      <c r="AY238" s="121">
        <v>0.88</v>
      </c>
      <c r="AZ238" s="33">
        <v>0.88</v>
      </c>
      <c r="BA238" s="33">
        <v>0.88</v>
      </c>
      <c r="BB238" s="33">
        <v>0.88</v>
      </c>
      <c r="BC238" s="33">
        <v>0.88</v>
      </c>
      <c r="BD238" s="33">
        <v>0.88</v>
      </c>
      <c r="BE238" s="33">
        <v>0.88</v>
      </c>
      <c r="BF238" s="33">
        <v>0.88</v>
      </c>
      <c r="BG238" s="33">
        <v>0.88</v>
      </c>
      <c r="BH238" s="33">
        <v>0.88</v>
      </c>
      <c r="BI238" s="33">
        <v>0.88</v>
      </c>
      <c r="BJ238" s="33">
        <v>0.88959999999999995</v>
      </c>
      <c r="BK238" s="33">
        <v>0.88959999999999995</v>
      </c>
      <c r="BL238" s="33">
        <v>0.88959999999999995</v>
      </c>
      <c r="BM238" s="33">
        <v>0.88959999999999995</v>
      </c>
      <c r="BN238" s="33">
        <v>0.88959999999999995</v>
      </c>
      <c r="BO238" s="33">
        <v>0.88959999999999995</v>
      </c>
      <c r="BP238" s="33">
        <v>0.65</v>
      </c>
      <c r="BQ238" s="24"/>
    </row>
    <row r="239" spans="1:69" s="23" customFormat="1" ht="15" customHeight="1" x14ac:dyDescent="0.2">
      <c r="A239" s="8" t="s">
        <v>107</v>
      </c>
      <c r="B239" s="8" t="s">
        <v>107</v>
      </c>
      <c r="C239" s="33" t="s">
        <v>14</v>
      </c>
      <c r="D239" s="33" t="s">
        <v>14</v>
      </c>
      <c r="E239" s="33" t="s">
        <v>14</v>
      </c>
      <c r="F239" s="33" t="s">
        <v>14</v>
      </c>
      <c r="G239" s="33" t="s">
        <v>14</v>
      </c>
      <c r="H239" s="33" t="s">
        <v>14</v>
      </c>
      <c r="I239" s="33" t="s">
        <v>14</v>
      </c>
      <c r="J239" s="33" t="s">
        <v>14</v>
      </c>
      <c r="K239" s="33" t="s">
        <v>14</v>
      </c>
      <c r="L239" s="33" t="s">
        <v>14</v>
      </c>
      <c r="M239" s="33" t="s">
        <v>14</v>
      </c>
      <c r="N239" s="33" t="s">
        <v>14</v>
      </c>
      <c r="O239" s="33" t="s">
        <v>14</v>
      </c>
      <c r="P239" s="33" t="s">
        <v>14</v>
      </c>
      <c r="Q239" s="33" t="s">
        <v>14</v>
      </c>
      <c r="R239" s="33" t="s">
        <v>14</v>
      </c>
      <c r="S239" s="33" t="s">
        <v>14</v>
      </c>
      <c r="T239" s="33">
        <v>0.88</v>
      </c>
      <c r="U239" s="33">
        <v>0.88</v>
      </c>
      <c r="V239" s="33">
        <v>0.88</v>
      </c>
      <c r="W239" s="33">
        <v>0.88</v>
      </c>
      <c r="X239" s="33">
        <v>0.88</v>
      </c>
      <c r="Y239" s="33">
        <v>0.88</v>
      </c>
      <c r="Z239" s="33">
        <v>0.88</v>
      </c>
      <c r="AA239" s="33">
        <v>0.88</v>
      </c>
      <c r="AB239" s="33">
        <v>0.88</v>
      </c>
      <c r="AC239" s="33">
        <v>0.88</v>
      </c>
      <c r="AD239" s="33">
        <v>0.88</v>
      </c>
      <c r="AE239" s="33">
        <v>0.88</v>
      </c>
      <c r="AF239" s="33">
        <v>0.88</v>
      </c>
      <c r="AG239" s="33">
        <v>0.88</v>
      </c>
      <c r="AH239" s="33">
        <v>0.88</v>
      </c>
      <c r="AI239" s="33">
        <v>0.88</v>
      </c>
      <c r="AJ239" s="33">
        <v>0.88</v>
      </c>
      <c r="AK239" s="33">
        <v>0.88</v>
      </c>
      <c r="AL239" s="33">
        <v>0.88</v>
      </c>
      <c r="AM239" s="33">
        <v>0.88</v>
      </c>
      <c r="AN239" s="33">
        <v>0.88</v>
      </c>
      <c r="AO239" s="33">
        <v>0.88</v>
      </c>
      <c r="AP239" s="33">
        <v>0.88</v>
      </c>
      <c r="AQ239" s="33">
        <v>0.88</v>
      </c>
      <c r="AR239" s="33">
        <v>0.88</v>
      </c>
      <c r="AS239" s="33">
        <v>0.88</v>
      </c>
      <c r="AT239" s="33">
        <v>0.88</v>
      </c>
      <c r="AU239" s="33">
        <v>0.88</v>
      </c>
      <c r="AV239" s="33">
        <v>0.88</v>
      </c>
      <c r="AW239" s="33">
        <v>0.88</v>
      </c>
      <c r="AX239" s="33">
        <v>0.88</v>
      </c>
      <c r="AY239" s="121">
        <v>0.88</v>
      </c>
      <c r="AZ239" s="33">
        <v>0.88</v>
      </c>
      <c r="BA239" s="33">
        <v>0.88</v>
      </c>
      <c r="BB239" s="33">
        <v>0.88</v>
      </c>
      <c r="BC239" s="33">
        <v>0.88</v>
      </c>
      <c r="BD239" s="33">
        <v>0.88</v>
      </c>
      <c r="BE239" s="33">
        <v>0.88</v>
      </c>
      <c r="BF239" s="33">
        <v>0.88</v>
      </c>
      <c r="BG239" s="33">
        <v>0.88</v>
      </c>
      <c r="BH239" s="33">
        <v>0.88</v>
      </c>
      <c r="BI239" s="33">
        <v>0.88</v>
      </c>
      <c r="BJ239" s="33">
        <v>0.88</v>
      </c>
      <c r="BK239" s="33">
        <v>0.88</v>
      </c>
      <c r="BL239" s="33">
        <v>0.88</v>
      </c>
      <c r="BM239" s="33">
        <v>0.88</v>
      </c>
      <c r="BN239" s="33">
        <v>0.88</v>
      </c>
      <c r="BO239" s="33">
        <v>0.88</v>
      </c>
      <c r="BP239" s="33">
        <v>0.7</v>
      </c>
    </row>
    <row r="240" spans="1:69" s="23" customFormat="1" ht="15" customHeight="1" x14ac:dyDescent="0.2">
      <c r="A240" s="8" t="s">
        <v>617</v>
      </c>
      <c r="B240" s="8" t="s">
        <v>617</v>
      </c>
      <c r="C240" s="33">
        <v>0.36</v>
      </c>
      <c r="D240" s="33">
        <v>0.36</v>
      </c>
      <c r="E240" s="33">
        <v>0.36</v>
      </c>
      <c r="F240" s="33">
        <v>0.36</v>
      </c>
      <c r="G240" s="33">
        <v>0.36</v>
      </c>
      <c r="H240" s="33">
        <v>0.36</v>
      </c>
      <c r="I240" s="33">
        <v>0.36</v>
      </c>
      <c r="J240" s="33">
        <v>0.36</v>
      </c>
      <c r="K240" s="33">
        <v>0.36</v>
      </c>
      <c r="L240" s="33">
        <v>0.36</v>
      </c>
      <c r="M240" s="33">
        <v>0.36</v>
      </c>
      <c r="N240" s="33">
        <v>0.36</v>
      </c>
      <c r="O240" s="33">
        <v>0.36</v>
      </c>
      <c r="P240" s="33">
        <v>0.36</v>
      </c>
      <c r="Q240" s="33">
        <v>0.36</v>
      </c>
      <c r="R240" s="33">
        <v>0.36</v>
      </c>
      <c r="S240" s="33">
        <v>0.36</v>
      </c>
      <c r="T240" s="33">
        <v>0.36</v>
      </c>
      <c r="U240" s="33">
        <v>0.36</v>
      </c>
      <c r="V240" s="33">
        <v>0.36</v>
      </c>
      <c r="W240" s="33">
        <v>0.36</v>
      </c>
      <c r="X240" s="33">
        <v>0.36</v>
      </c>
      <c r="Y240" s="33">
        <v>0.36</v>
      </c>
      <c r="Z240" s="33">
        <v>0.36</v>
      </c>
      <c r="AA240" s="33">
        <v>0.36</v>
      </c>
      <c r="AB240" s="33">
        <v>0.36</v>
      </c>
      <c r="AC240" s="33">
        <v>0.36</v>
      </c>
      <c r="AD240" s="33">
        <v>0.36</v>
      </c>
      <c r="AE240" s="33">
        <v>0.36</v>
      </c>
      <c r="AF240" s="33">
        <v>0.36</v>
      </c>
      <c r="AG240" s="33">
        <v>0.36</v>
      </c>
      <c r="AH240" s="33">
        <v>0.36</v>
      </c>
      <c r="AI240" s="33">
        <v>0.36</v>
      </c>
      <c r="AJ240" s="33">
        <v>0.36</v>
      </c>
      <c r="AK240" s="33">
        <v>0.36</v>
      </c>
      <c r="AL240" s="33">
        <v>0.36</v>
      </c>
      <c r="AM240" s="33">
        <v>0.36</v>
      </c>
      <c r="AN240" s="33">
        <v>0.36</v>
      </c>
      <c r="AO240" s="33">
        <v>0.36</v>
      </c>
      <c r="AP240" s="33">
        <v>0.36</v>
      </c>
      <c r="AQ240" s="33">
        <v>0.42579999999999996</v>
      </c>
      <c r="AR240" s="33">
        <v>0.42579999999999996</v>
      </c>
      <c r="AS240" s="33">
        <v>0.42579999999999996</v>
      </c>
      <c r="AT240" s="33">
        <v>0.42579999999999996</v>
      </c>
      <c r="AU240" s="33">
        <v>0.42579999999999996</v>
      </c>
      <c r="AV240" s="33">
        <v>0.42579999999999996</v>
      </c>
      <c r="AW240" s="33">
        <v>0.42579999999999996</v>
      </c>
      <c r="AX240" s="33">
        <v>0.42579999999999996</v>
      </c>
      <c r="AY240" s="121">
        <v>0.42579999999999996</v>
      </c>
      <c r="AZ240" s="33">
        <v>0.42579999999999996</v>
      </c>
      <c r="BA240" s="33">
        <v>0.42579999999999996</v>
      </c>
      <c r="BB240" s="33">
        <v>0.42579999999999996</v>
      </c>
      <c r="BC240" s="33">
        <v>0.42579999999999996</v>
      </c>
      <c r="BD240" s="33">
        <v>0.42579999999999996</v>
      </c>
      <c r="BE240" s="33">
        <v>0.42579999999999996</v>
      </c>
      <c r="BF240" s="33">
        <v>0.42579999999999996</v>
      </c>
      <c r="BG240" s="33">
        <v>0.42579999999999996</v>
      </c>
      <c r="BH240" s="33">
        <v>0.42579999999999996</v>
      </c>
      <c r="BI240" s="33">
        <v>0.42579999999999996</v>
      </c>
      <c r="BJ240" s="33">
        <v>0.42579999999999996</v>
      </c>
      <c r="BK240" s="33">
        <v>0.42579999999999996</v>
      </c>
      <c r="BL240" s="33">
        <v>0.42579999999999996</v>
      </c>
      <c r="BM240" s="33">
        <v>0.42579999999999996</v>
      </c>
      <c r="BN240" s="33">
        <v>0.42579999999999996</v>
      </c>
      <c r="BO240" s="33">
        <v>0.42580000000000001</v>
      </c>
      <c r="BP240" s="33">
        <v>0.42580000000000001</v>
      </c>
    </row>
    <row r="241" spans="1:68" s="23" customFormat="1" ht="15" customHeight="1" x14ac:dyDescent="0.2">
      <c r="A241" s="8" t="s">
        <v>117</v>
      </c>
      <c r="B241" s="8" t="s">
        <v>117</v>
      </c>
      <c r="C241" s="33">
        <v>0.375</v>
      </c>
      <c r="D241" s="33">
        <v>0.375</v>
      </c>
      <c r="E241" s="33">
        <v>0.378</v>
      </c>
      <c r="F241" s="33">
        <v>0.378</v>
      </c>
      <c r="G241" s="33">
        <v>0.378</v>
      </c>
      <c r="H241" s="33">
        <v>0.378</v>
      </c>
      <c r="I241" s="33">
        <v>0.378</v>
      </c>
      <c r="J241" s="33">
        <v>0.378</v>
      </c>
      <c r="K241" s="33">
        <v>0.378</v>
      </c>
      <c r="L241" s="33">
        <v>0.378</v>
      </c>
      <c r="M241" s="33">
        <v>0.378</v>
      </c>
      <c r="N241" s="33">
        <v>0.378</v>
      </c>
      <c r="O241" s="33">
        <v>0.378</v>
      </c>
      <c r="P241" s="33">
        <v>0.378</v>
      </c>
      <c r="Q241" s="33">
        <v>0.378</v>
      </c>
      <c r="R241" s="33">
        <v>0.378</v>
      </c>
      <c r="S241" s="33">
        <v>0.378</v>
      </c>
      <c r="T241" s="33">
        <v>0.378</v>
      </c>
      <c r="U241" s="33">
        <v>0.378</v>
      </c>
      <c r="V241" s="33">
        <v>0.378</v>
      </c>
      <c r="W241" s="33">
        <v>0.378</v>
      </c>
      <c r="X241" s="33">
        <v>0.378</v>
      </c>
      <c r="Y241" s="33">
        <v>0.378</v>
      </c>
      <c r="Z241" s="33">
        <v>0.378</v>
      </c>
      <c r="AA241" s="33">
        <v>0.378</v>
      </c>
      <c r="AB241" s="33">
        <v>0.378</v>
      </c>
      <c r="AC241" s="33">
        <v>0.378</v>
      </c>
      <c r="AD241" s="33">
        <v>0.378</v>
      </c>
      <c r="AE241" s="33">
        <v>0.378</v>
      </c>
      <c r="AF241" s="33">
        <v>0.378</v>
      </c>
      <c r="AG241" s="33">
        <v>0.378</v>
      </c>
      <c r="AH241" s="33">
        <v>0.378</v>
      </c>
      <c r="AI241" s="33">
        <v>0.3755</v>
      </c>
      <c r="AJ241" s="33">
        <v>0.3755</v>
      </c>
      <c r="AK241" s="33">
        <v>0.3755</v>
      </c>
      <c r="AL241" s="33">
        <v>0.3755</v>
      </c>
      <c r="AM241" s="33">
        <v>0.3755</v>
      </c>
      <c r="AN241" s="33">
        <v>0.3755</v>
      </c>
      <c r="AO241" s="33">
        <v>0.3755</v>
      </c>
      <c r="AP241" s="33">
        <v>0.3755</v>
      </c>
      <c r="AQ241" s="33">
        <v>0.57550000000000001</v>
      </c>
      <c r="AR241" s="33">
        <v>0.57550000000000001</v>
      </c>
      <c r="AS241" s="33">
        <v>0.57550000000000001</v>
      </c>
      <c r="AT241" s="33">
        <v>0.57550000000000001</v>
      </c>
      <c r="AU241" s="33">
        <v>0.57550000000000001</v>
      </c>
      <c r="AV241" s="33">
        <v>0.57550000000000001</v>
      </c>
      <c r="AW241" s="33">
        <v>0.57550000000000001</v>
      </c>
      <c r="AX241" s="33">
        <v>0.57550000000000001</v>
      </c>
      <c r="AY241" s="121">
        <v>0.57550000000000001</v>
      </c>
      <c r="AZ241" s="33">
        <v>0.57550000000000001</v>
      </c>
      <c r="BA241" s="33">
        <v>0.57550000000000001</v>
      </c>
      <c r="BB241" s="33">
        <v>0.57550000000000001</v>
      </c>
      <c r="BC241" s="33">
        <v>0.57550000000000001</v>
      </c>
      <c r="BD241" s="33">
        <v>0.57550000000000001</v>
      </c>
      <c r="BE241" s="33">
        <v>0.57550000000000001</v>
      </c>
      <c r="BF241" s="33">
        <v>0.57550000000000001</v>
      </c>
      <c r="BG241" s="33">
        <v>0.57550000000000001</v>
      </c>
      <c r="BH241" s="33">
        <v>0.57550000000000001</v>
      </c>
      <c r="BI241" s="33">
        <v>0.57550000000000001</v>
      </c>
      <c r="BJ241" s="33">
        <v>0.57550000000000001</v>
      </c>
      <c r="BK241" s="33">
        <v>0.57550000000000001</v>
      </c>
      <c r="BL241" s="33">
        <v>0.57550000000000001</v>
      </c>
      <c r="BM241" s="33">
        <v>0.57550000000000001</v>
      </c>
      <c r="BN241" s="33">
        <v>0.57550000000000001</v>
      </c>
      <c r="BO241" s="33">
        <v>0.57550000000000001</v>
      </c>
      <c r="BP241" s="33">
        <v>0.50550000000000006</v>
      </c>
    </row>
    <row r="242" spans="1:68" s="23" customFormat="1" ht="15" customHeight="1" x14ac:dyDescent="0.2">
      <c r="A242" s="8" t="s">
        <v>27</v>
      </c>
      <c r="B242" s="8" t="s">
        <v>27</v>
      </c>
      <c r="C242" s="33">
        <v>0.3</v>
      </c>
      <c r="D242" s="33">
        <v>0.3</v>
      </c>
      <c r="E242" s="33">
        <v>0.3</v>
      </c>
      <c r="F242" s="33">
        <v>0.3</v>
      </c>
      <c r="G242" s="33">
        <v>0.3</v>
      </c>
      <c r="H242" s="33">
        <v>0.3</v>
      </c>
      <c r="I242" s="33">
        <v>0.3</v>
      </c>
      <c r="J242" s="33">
        <v>0.3</v>
      </c>
      <c r="K242" s="33">
        <v>0.3</v>
      </c>
      <c r="L242" s="33">
        <v>0.3</v>
      </c>
      <c r="M242" s="33">
        <v>0.3</v>
      </c>
      <c r="N242" s="33">
        <v>0.3</v>
      </c>
      <c r="O242" s="33">
        <v>0.3</v>
      </c>
      <c r="P242" s="33">
        <v>0.3</v>
      </c>
      <c r="Q242" s="33">
        <v>0.3</v>
      </c>
      <c r="R242" s="33">
        <v>0.3</v>
      </c>
      <c r="S242" s="33">
        <v>0.3</v>
      </c>
      <c r="T242" s="33">
        <v>0.3</v>
      </c>
      <c r="U242" s="33">
        <v>0.3</v>
      </c>
      <c r="V242" s="33">
        <v>0.3</v>
      </c>
      <c r="W242" s="33">
        <v>0.3</v>
      </c>
      <c r="X242" s="33">
        <v>0.3</v>
      </c>
      <c r="Y242" s="33">
        <v>0.3</v>
      </c>
      <c r="Z242" s="33">
        <v>0.3</v>
      </c>
      <c r="AA242" s="33">
        <v>0.3</v>
      </c>
      <c r="AB242" s="33">
        <v>0.3</v>
      </c>
      <c r="AC242" s="33">
        <v>0.3</v>
      </c>
      <c r="AD242" s="33">
        <v>0.3</v>
      </c>
      <c r="AE242" s="33">
        <v>0.3</v>
      </c>
      <c r="AF242" s="33">
        <v>0.3</v>
      </c>
      <c r="AG242" s="33">
        <v>0.3</v>
      </c>
      <c r="AH242" s="33">
        <v>0.3</v>
      </c>
      <c r="AI242" s="33">
        <v>0.3</v>
      </c>
      <c r="AJ242" s="33">
        <v>0.3</v>
      </c>
      <c r="AK242" s="33">
        <v>0.3</v>
      </c>
      <c r="AL242" s="33">
        <v>0.3</v>
      </c>
      <c r="AM242" s="33">
        <v>0.3</v>
      </c>
      <c r="AN242" s="33">
        <v>0.3</v>
      </c>
      <c r="AO242" s="33">
        <v>0.3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122" t="s">
        <v>14</v>
      </c>
      <c r="AZ242" s="33" t="s">
        <v>14</v>
      </c>
      <c r="BA242" s="33" t="s">
        <v>14</v>
      </c>
      <c r="BB242" s="33" t="s">
        <v>14</v>
      </c>
      <c r="BC242" s="33" t="s">
        <v>14</v>
      </c>
      <c r="BD242" s="33" t="s">
        <v>14</v>
      </c>
      <c r="BE242" s="33" t="s">
        <v>14</v>
      </c>
      <c r="BF242" s="33" t="s">
        <v>14</v>
      </c>
      <c r="BG242" s="33" t="s">
        <v>14</v>
      </c>
      <c r="BH242" s="33" t="s">
        <v>14</v>
      </c>
      <c r="BI242" s="33" t="s">
        <v>14</v>
      </c>
      <c r="BJ242" s="33" t="s">
        <v>14</v>
      </c>
      <c r="BK242" s="33" t="s">
        <v>14</v>
      </c>
      <c r="BL242" s="33" t="s">
        <v>14</v>
      </c>
      <c r="BM242" s="33" t="s">
        <v>14</v>
      </c>
      <c r="BN242" s="33" t="s">
        <v>14</v>
      </c>
      <c r="BO242" s="33" t="s">
        <v>14</v>
      </c>
      <c r="BP242" s="33" t="s">
        <v>14</v>
      </c>
    </row>
    <row r="243" spans="1:68" s="23" customFormat="1" ht="15" customHeight="1" x14ac:dyDescent="0.2">
      <c r="A243" s="8" t="s">
        <v>28</v>
      </c>
      <c r="B243" s="8" t="s">
        <v>28</v>
      </c>
      <c r="C243" s="33">
        <v>8.4000000000000005E-2</v>
      </c>
      <c r="D243" s="33">
        <v>8.4000000000000005E-2</v>
      </c>
      <c r="E243" s="33">
        <v>8.4000000000000005E-2</v>
      </c>
      <c r="F243" s="33">
        <v>8.4000000000000005E-2</v>
      </c>
      <c r="G243" s="33">
        <v>8.4000000000000005E-2</v>
      </c>
      <c r="H243" s="33">
        <v>8.4000000000000005E-2</v>
      </c>
      <c r="I243" s="33">
        <v>8.4000000000000005E-2</v>
      </c>
      <c r="J243" s="33">
        <v>8.4000000000000005E-2</v>
      </c>
      <c r="K243" s="33">
        <v>8.4000000000000005E-2</v>
      </c>
      <c r="L243" s="33">
        <v>8.4000000000000005E-2</v>
      </c>
      <c r="M243" s="33">
        <v>8.4000000000000005E-2</v>
      </c>
      <c r="N243" s="33">
        <v>8.4000000000000005E-2</v>
      </c>
      <c r="O243" s="33">
        <v>8.4000000000000005E-2</v>
      </c>
      <c r="P243" s="33">
        <v>8.4000000000000005E-2</v>
      </c>
      <c r="Q243" s="33">
        <v>8.4000000000000005E-2</v>
      </c>
      <c r="R243" s="33">
        <v>8.4000000000000005E-2</v>
      </c>
      <c r="S243" s="33">
        <v>8.4000000000000005E-2</v>
      </c>
      <c r="T243" s="33">
        <v>8.4000000000000005E-2</v>
      </c>
      <c r="U243" s="33">
        <v>8.4000000000000005E-2</v>
      </c>
      <c r="V243" s="33">
        <v>8.4000000000000005E-2</v>
      </c>
      <c r="W243" s="33">
        <v>8.4000000000000005E-2</v>
      </c>
      <c r="X243" s="33">
        <v>8.4000000000000005E-2</v>
      </c>
      <c r="Y243" s="33">
        <v>8.4000000000000005E-2</v>
      </c>
      <c r="Z243" s="33">
        <v>8.4000000000000005E-2</v>
      </c>
      <c r="AA243" s="33">
        <v>8.4000000000000005E-2</v>
      </c>
      <c r="AB243" s="33">
        <v>8.4000000000000005E-2</v>
      </c>
      <c r="AC243" s="33">
        <v>8.4000000000000005E-2</v>
      </c>
      <c r="AD243" s="33">
        <v>8.4000000000000005E-2</v>
      </c>
      <c r="AE243" s="33">
        <v>8.4000000000000005E-2</v>
      </c>
      <c r="AF243" s="33">
        <v>8.4000000000000005E-2</v>
      </c>
      <c r="AG243" s="33">
        <v>8.4000000000000005E-2</v>
      </c>
      <c r="AH243" s="33">
        <v>8.4000000000000005E-2</v>
      </c>
      <c r="AI243" s="33">
        <v>8.4000000000000005E-2</v>
      </c>
      <c r="AJ243" s="33">
        <v>8.4000000000000005E-2</v>
      </c>
      <c r="AK243" s="33">
        <v>8.4000000000000005E-2</v>
      </c>
      <c r="AL243" s="33">
        <v>8.4000000000000005E-2</v>
      </c>
      <c r="AM243" s="33">
        <v>8.4000000000000005E-2</v>
      </c>
      <c r="AN243" s="33">
        <v>8.4000000000000005E-2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122" t="s">
        <v>14</v>
      </c>
      <c r="AZ243" s="33" t="s">
        <v>14</v>
      </c>
      <c r="BA243" s="33" t="s">
        <v>14</v>
      </c>
      <c r="BB243" s="33" t="s">
        <v>14</v>
      </c>
      <c r="BC243" s="33" t="s">
        <v>14</v>
      </c>
      <c r="BD243" s="33" t="s">
        <v>14</v>
      </c>
      <c r="BE243" s="33" t="s">
        <v>14</v>
      </c>
      <c r="BF243" s="33" t="s">
        <v>14</v>
      </c>
      <c r="BG243" s="33" t="s">
        <v>14</v>
      </c>
      <c r="BH243" s="33" t="s">
        <v>14</v>
      </c>
      <c r="BI243" s="33" t="s">
        <v>14</v>
      </c>
      <c r="BJ243" s="33" t="s">
        <v>14</v>
      </c>
      <c r="BK243" s="33" t="s">
        <v>14</v>
      </c>
      <c r="BL243" s="33" t="s">
        <v>14</v>
      </c>
      <c r="BM243" s="33" t="s">
        <v>14</v>
      </c>
      <c r="BN243" s="33" t="s">
        <v>14</v>
      </c>
      <c r="BO243" s="33" t="s">
        <v>14</v>
      </c>
      <c r="BP243" s="33" t="s">
        <v>14</v>
      </c>
    </row>
    <row r="244" spans="1:68" s="23" customFormat="1" ht="15" customHeight="1" x14ac:dyDescent="0.2">
      <c r="A244" s="8" t="s">
        <v>21</v>
      </c>
      <c r="B244" s="8" t="s">
        <v>21</v>
      </c>
      <c r="C244" s="33">
        <v>0.64</v>
      </c>
      <c r="D244" s="33">
        <v>0.64</v>
      </c>
      <c r="E244" s="33">
        <v>0.64</v>
      </c>
      <c r="F244" s="33">
        <v>0.64</v>
      </c>
      <c r="G244" s="33">
        <v>0.64</v>
      </c>
      <c r="H244" s="33">
        <v>0.64</v>
      </c>
      <c r="I244" s="33">
        <v>0.64</v>
      </c>
      <c r="J244" s="33">
        <v>0.64</v>
      </c>
      <c r="K244" s="33">
        <v>0.64</v>
      </c>
      <c r="L244" s="33">
        <v>0.64</v>
      </c>
      <c r="M244" s="33">
        <v>0.64</v>
      </c>
      <c r="N244" s="33">
        <v>0.64</v>
      </c>
      <c r="O244" s="33">
        <v>0.64</v>
      </c>
      <c r="P244" s="33">
        <v>0.64</v>
      </c>
      <c r="Q244" s="33">
        <v>0.64</v>
      </c>
      <c r="R244" s="33">
        <v>0.64</v>
      </c>
      <c r="S244" s="33">
        <v>0.64</v>
      </c>
      <c r="T244" s="33">
        <v>0.64</v>
      </c>
      <c r="U244" s="33">
        <v>0.64</v>
      </c>
      <c r="V244" s="33">
        <v>0.64</v>
      </c>
      <c r="W244" s="33">
        <v>0.64</v>
      </c>
      <c r="X244" s="33">
        <v>0.64</v>
      </c>
      <c r="Y244" s="33">
        <v>0.64</v>
      </c>
      <c r="Z244" s="33">
        <v>0.64</v>
      </c>
      <c r="AA244" s="33">
        <v>0.64</v>
      </c>
      <c r="AB244" s="33">
        <v>0.64</v>
      </c>
      <c r="AC244" s="33">
        <v>0.64</v>
      </c>
      <c r="AD244" s="33">
        <v>0.64</v>
      </c>
      <c r="AE244" s="33">
        <v>0.64</v>
      </c>
      <c r="AF244" s="33">
        <v>0.64</v>
      </c>
      <c r="AG244" s="33">
        <v>0.64</v>
      </c>
      <c r="AH244" s="33">
        <v>0.64</v>
      </c>
      <c r="AI244" s="33">
        <v>0.64</v>
      </c>
      <c r="AJ244" s="33">
        <v>0.64</v>
      </c>
      <c r="AK244" s="33">
        <v>0.64</v>
      </c>
      <c r="AL244" s="33">
        <v>0.64</v>
      </c>
      <c r="AM244" s="33">
        <v>0.64</v>
      </c>
      <c r="AN244" s="33">
        <v>0.64</v>
      </c>
      <c r="AO244" s="33">
        <v>0.64</v>
      </c>
      <c r="AP244" s="33">
        <v>0.64</v>
      </c>
      <c r="AQ244" s="33">
        <v>0.64</v>
      </c>
      <c r="AR244" s="33">
        <v>0.64</v>
      </c>
      <c r="AS244" s="33">
        <v>0.64</v>
      </c>
      <c r="AT244" s="33">
        <v>0.64</v>
      </c>
      <c r="AU244" s="33">
        <v>0.64</v>
      </c>
      <c r="AV244" s="33">
        <v>0.64</v>
      </c>
      <c r="AW244" s="33">
        <v>0.64</v>
      </c>
      <c r="AX244" s="33">
        <v>0.64</v>
      </c>
      <c r="AY244" s="121">
        <v>0.64</v>
      </c>
      <c r="AZ244" s="33">
        <v>0.64</v>
      </c>
      <c r="BA244" s="33">
        <v>0.64</v>
      </c>
      <c r="BB244" s="33">
        <v>0.64</v>
      </c>
      <c r="BC244" s="33">
        <v>0.64</v>
      </c>
      <c r="BD244" s="33">
        <v>0.64</v>
      </c>
      <c r="BE244" s="33">
        <v>0.64</v>
      </c>
      <c r="BF244" s="33">
        <v>0.64</v>
      </c>
      <c r="BG244" s="33">
        <v>0.64</v>
      </c>
      <c r="BH244" s="33">
        <v>0.64</v>
      </c>
      <c r="BI244" s="33">
        <v>0.64</v>
      </c>
      <c r="BJ244" s="33">
        <v>0.64</v>
      </c>
      <c r="BK244" s="33">
        <v>0.64</v>
      </c>
      <c r="BL244" s="33">
        <v>0.64</v>
      </c>
      <c r="BM244" s="33">
        <v>0.64</v>
      </c>
      <c r="BN244" s="33">
        <v>0.64</v>
      </c>
      <c r="BO244" s="33">
        <v>0.64</v>
      </c>
      <c r="BP244" s="33">
        <v>0.64</v>
      </c>
    </row>
    <row r="245" spans="1:68" s="23" customFormat="1" ht="15" customHeight="1" x14ac:dyDescent="0.2">
      <c r="A245" s="8" t="s">
        <v>717</v>
      </c>
      <c r="B245" s="8" t="s">
        <v>717</v>
      </c>
      <c r="C245" s="33" t="s">
        <v>14</v>
      </c>
      <c r="D245" s="33" t="s">
        <v>14</v>
      </c>
      <c r="E245" s="33" t="s">
        <v>14</v>
      </c>
      <c r="F245" s="33" t="s">
        <v>14</v>
      </c>
      <c r="G245" s="33" t="s">
        <v>14</v>
      </c>
      <c r="H245" s="33" t="s">
        <v>14</v>
      </c>
      <c r="I245" s="33" t="s">
        <v>14</v>
      </c>
      <c r="J245" s="33" t="s">
        <v>14</v>
      </c>
      <c r="K245" s="33" t="s">
        <v>14</v>
      </c>
      <c r="L245" s="33" t="s">
        <v>14</v>
      </c>
      <c r="M245" s="33" t="s">
        <v>14</v>
      </c>
      <c r="N245" s="33" t="s">
        <v>14</v>
      </c>
      <c r="O245" s="33" t="s">
        <v>14</v>
      </c>
      <c r="P245" s="33" t="s">
        <v>14</v>
      </c>
      <c r="Q245" s="33" t="s">
        <v>14</v>
      </c>
      <c r="R245" s="33" t="s">
        <v>14</v>
      </c>
      <c r="S245" s="33" t="s">
        <v>14</v>
      </c>
      <c r="T245" s="33" t="s">
        <v>14</v>
      </c>
      <c r="U245" s="33" t="s">
        <v>14</v>
      </c>
      <c r="V245" s="33" t="s">
        <v>14</v>
      </c>
      <c r="W245" s="33" t="s">
        <v>14</v>
      </c>
      <c r="X245" s="33" t="s">
        <v>14</v>
      </c>
      <c r="Y245" s="33" t="s">
        <v>14</v>
      </c>
      <c r="Z245" s="33" t="s">
        <v>14</v>
      </c>
      <c r="AA245" s="33" t="s">
        <v>14</v>
      </c>
      <c r="AB245" s="33" t="s">
        <v>14</v>
      </c>
      <c r="AC245" s="33" t="s">
        <v>14</v>
      </c>
      <c r="AD245" s="33" t="s">
        <v>14</v>
      </c>
      <c r="AE245" s="33" t="s">
        <v>14</v>
      </c>
      <c r="AF245" s="33" t="s">
        <v>14</v>
      </c>
      <c r="AG245" s="33" t="s">
        <v>14</v>
      </c>
      <c r="AH245" s="33" t="s">
        <v>14</v>
      </c>
      <c r="AI245" s="33" t="s">
        <v>14</v>
      </c>
      <c r="AJ245" s="33" t="s">
        <v>14</v>
      </c>
      <c r="AK245" s="33" t="s">
        <v>14</v>
      </c>
      <c r="AL245" s="33" t="s">
        <v>14</v>
      </c>
      <c r="AM245" s="33" t="s">
        <v>14</v>
      </c>
      <c r="AN245" s="33" t="s">
        <v>14</v>
      </c>
      <c r="AO245" s="33" t="s">
        <v>14</v>
      </c>
      <c r="AP245" s="33" t="s">
        <v>14</v>
      </c>
      <c r="AQ245" s="33" t="s">
        <v>14</v>
      </c>
      <c r="AR245" s="33" t="s">
        <v>14</v>
      </c>
      <c r="AS245" s="33" t="s">
        <v>14</v>
      </c>
      <c r="AT245" s="33" t="s">
        <v>14</v>
      </c>
      <c r="AU245" s="33" t="s">
        <v>14</v>
      </c>
      <c r="AV245" s="33" t="s">
        <v>14</v>
      </c>
      <c r="AW245" s="33" t="s">
        <v>14</v>
      </c>
      <c r="AX245" s="33" t="s">
        <v>14</v>
      </c>
      <c r="AY245" s="33" t="s">
        <v>14</v>
      </c>
      <c r="AZ245" s="33" t="s">
        <v>14</v>
      </c>
      <c r="BA245" s="33" t="s">
        <v>14</v>
      </c>
      <c r="BB245" s="33" t="s">
        <v>14</v>
      </c>
      <c r="BC245" s="33" t="s">
        <v>14</v>
      </c>
      <c r="BD245" s="33" t="s">
        <v>14</v>
      </c>
      <c r="BE245" s="33" t="s">
        <v>14</v>
      </c>
      <c r="BF245" s="33" t="s">
        <v>14</v>
      </c>
      <c r="BG245" s="33" t="s">
        <v>14</v>
      </c>
      <c r="BH245" s="33" t="s">
        <v>14</v>
      </c>
      <c r="BI245" s="33" t="s">
        <v>14</v>
      </c>
      <c r="BJ245" s="33">
        <v>0.1663</v>
      </c>
      <c r="BK245" s="33">
        <v>0.1663</v>
      </c>
      <c r="BL245" s="33">
        <v>0.1663</v>
      </c>
      <c r="BM245" s="33">
        <v>0.1663</v>
      </c>
      <c r="BN245" s="33">
        <v>0.1663</v>
      </c>
      <c r="BO245" s="33">
        <v>0.1663</v>
      </c>
      <c r="BP245" s="33">
        <v>0.1663</v>
      </c>
    </row>
    <row r="246" spans="1:68" s="23" customFormat="1" ht="15" customHeight="1" x14ac:dyDescent="0.2">
      <c r="A246" s="8" t="s">
        <v>110</v>
      </c>
      <c r="B246" s="8" t="s">
        <v>110</v>
      </c>
      <c r="C246" s="33" t="s">
        <v>14</v>
      </c>
      <c r="D246" s="33" t="s">
        <v>14</v>
      </c>
      <c r="E246" s="33" t="s">
        <v>14</v>
      </c>
      <c r="F246" s="33" t="s">
        <v>14</v>
      </c>
      <c r="G246" s="33" t="s">
        <v>14</v>
      </c>
      <c r="H246" s="33" t="s">
        <v>14</v>
      </c>
      <c r="I246" s="33" t="s">
        <v>14</v>
      </c>
      <c r="J246" s="33" t="s">
        <v>14</v>
      </c>
      <c r="K246" s="33" t="s">
        <v>14</v>
      </c>
      <c r="L246" s="33" t="s">
        <v>14</v>
      </c>
      <c r="M246" s="33" t="s">
        <v>14</v>
      </c>
      <c r="N246" s="33" t="s">
        <v>14</v>
      </c>
      <c r="O246" s="33" t="s">
        <v>14</v>
      </c>
      <c r="P246" s="33" t="s">
        <v>14</v>
      </c>
      <c r="Q246" s="33">
        <v>0.41</v>
      </c>
      <c r="R246" s="33">
        <v>0.41</v>
      </c>
      <c r="S246" s="33">
        <v>0.41</v>
      </c>
      <c r="T246" s="33">
        <v>0.41</v>
      </c>
      <c r="U246" s="33">
        <v>0.41</v>
      </c>
      <c r="V246" s="33">
        <v>0.41</v>
      </c>
      <c r="W246" s="33">
        <v>0.41</v>
      </c>
      <c r="X246" s="33">
        <v>0.41</v>
      </c>
      <c r="Y246" s="33">
        <v>0.41</v>
      </c>
      <c r="Z246" s="33">
        <v>0.41</v>
      </c>
      <c r="AA246" s="33">
        <v>0.41</v>
      </c>
      <c r="AB246" s="33">
        <v>0.41</v>
      </c>
      <c r="AC246" s="33">
        <v>0.41</v>
      </c>
      <c r="AD246" s="33">
        <v>0.41</v>
      </c>
      <c r="AE246" s="33">
        <v>0.41</v>
      </c>
      <c r="AF246" s="33">
        <v>0.41</v>
      </c>
      <c r="AG246" s="33">
        <v>0.41</v>
      </c>
      <c r="AH246" s="33">
        <v>0.41</v>
      </c>
      <c r="AI246" s="33">
        <v>0.41</v>
      </c>
      <c r="AJ246" s="33">
        <v>0.41</v>
      </c>
      <c r="AK246" s="33">
        <v>0.41</v>
      </c>
      <c r="AL246" s="33">
        <v>0.41</v>
      </c>
      <c r="AM246" s="33">
        <v>0.41</v>
      </c>
      <c r="AN246" s="33">
        <v>0.41</v>
      </c>
      <c r="AO246" s="33">
        <v>0.41</v>
      </c>
      <c r="AP246" s="33">
        <v>0.41</v>
      </c>
      <c r="AQ246" s="33">
        <v>0.41</v>
      </c>
      <c r="AR246" s="33">
        <v>0.41</v>
      </c>
      <c r="AS246" s="33">
        <v>0.41</v>
      </c>
      <c r="AT246" s="33">
        <v>0.41</v>
      </c>
      <c r="AU246" s="33">
        <v>0.41</v>
      </c>
      <c r="AV246" s="33">
        <v>0.41</v>
      </c>
      <c r="AW246" s="33">
        <v>0.41</v>
      </c>
      <c r="AX246" s="33">
        <v>0.41</v>
      </c>
      <c r="AY246" s="121">
        <v>0.41</v>
      </c>
      <c r="AZ246" s="33">
        <v>0.41</v>
      </c>
      <c r="BA246" s="33">
        <v>0.41</v>
      </c>
      <c r="BB246" s="33">
        <v>0.41</v>
      </c>
      <c r="BC246" s="33">
        <v>0.41</v>
      </c>
      <c r="BD246" s="33">
        <v>0.41</v>
      </c>
      <c r="BE246" s="33">
        <v>0.41</v>
      </c>
      <c r="BF246" s="33">
        <v>0.41</v>
      </c>
      <c r="BG246" s="33">
        <v>0.51</v>
      </c>
      <c r="BH246" s="33">
        <v>0.51</v>
      </c>
      <c r="BI246" s="33">
        <v>0.51</v>
      </c>
      <c r="BJ246" s="33">
        <v>0.51</v>
      </c>
      <c r="BK246" s="33">
        <v>0.51</v>
      </c>
      <c r="BL246" s="33">
        <v>0.51</v>
      </c>
      <c r="BM246" s="33">
        <v>0.51</v>
      </c>
      <c r="BN246" s="33">
        <v>0.51</v>
      </c>
      <c r="BO246" s="33">
        <v>0.51</v>
      </c>
      <c r="BP246" s="33">
        <v>0.51</v>
      </c>
    </row>
    <row r="247" spans="1:68" s="23" customFormat="1" ht="15" customHeight="1" x14ac:dyDescent="0.2">
      <c r="A247" s="8" t="s">
        <v>128</v>
      </c>
      <c r="B247" s="8" t="s">
        <v>128</v>
      </c>
      <c r="C247" s="33" t="s">
        <v>14</v>
      </c>
      <c r="D247" s="33" t="s">
        <v>14</v>
      </c>
      <c r="E247" s="33" t="s">
        <v>14</v>
      </c>
      <c r="F247" s="33" t="s">
        <v>14</v>
      </c>
      <c r="G247" s="33" t="s">
        <v>14</v>
      </c>
      <c r="H247" s="33" t="s">
        <v>14</v>
      </c>
      <c r="I247" s="33" t="s">
        <v>14</v>
      </c>
      <c r="J247" s="33" t="s">
        <v>14</v>
      </c>
      <c r="K247" s="33" t="s">
        <v>14</v>
      </c>
      <c r="L247" s="33" t="s">
        <v>14</v>
      </c>
      <c r="M247" s="33" t="s">
        <v>14</v>
      </c>
      <c r="N247" s="33" t="s">
        <v>14</v>
      </c>
      <c r="O247" s="33" t="s">
        <v>14</v>
      </c>
      <c r="P247" s="33" t="s">
        <v>14</v>
      </c>
      <c r="Q247" s="33" t="s">
        <v>14</v>
      </c>
      <c r="R247" s="33" t="s">
        <v>14</v>
      </c>
      <c r="S247" s="33" t="s">
        <v>14</v>
      </c>
      <c r="T247" s="33" t="s">
        <v>14</v>
      </c>
      <c r="U247" s="33" t="s">
        <v>14</v>
      </c>
      <c r="V247" s="33" t="s">
        <v>14</v>
      </c>
      <c r="W247" s="33" t="s">
        <v>14</v>
      </c>
      <c r="X247" s="33" t="s">
        <v>14</v>
      </c>
      <c r="Y247" s="33" t="s">
        <v>14</v>
      </c>
      <c r="Z247" s="33" t="s">
        <v>14</v>
      </c>
      <c r="AA247" s="33" t="s">
        <v>14</v>
      </c>
      <c r="AB247" s="33" t="s">
        <v>14</v>
      </c>
      <c r="AC247" s="33" t="s">
        <v>14</v>
      </c>
      <c r="AD247" s="33" t="s">
        <v>14</v>
      </c>
      <c r="AE247" s="33" t="s">
        <v>14</v>
      </c>
      <c r="AF247" s="33" t="s">
        <v>14</v>
      </c>
      <c r="AG247" s="33" t="s">
        <v>14</v>
      </c>
      <c r="AH247" s="33" t="s">
        <v>14</v>
      </c>
      <c r="AI247" s="33" t="s">
        <v>14</v>
      </c>
      <c r="AJ247" s="33" t="s">
        <v>14</v>
      </c>
      <c r="AK247" s="33" t="s">
        <v>14</v>
      </c>
      <c r="AL247" s="33">
        <v>0.54</v>
      </c>
      <c r="AM247" s="33">
        <v>0.54</v>
      </c>
      <c r="AN247" s="33">
        <v>0.54</v>
      </c>
      <c r="AO247" s="33">
        <v>0.54</v>
      </c>
      <c r="AP247" s="33">
        <v>0.54</v>
      </c>
      <c r="AQ247" s="33">
        <v>0.54</v>
      </c>
      <c r="AR247" s="33">
        <v>0.54</v>
      </c>
      <c r="AS247" s="33">
        <v>0.54</v>
      </c>
      <c r="AT247" s="33">
        <v>0.54</v>
      </c>
      <c r="AU247" s="33">
        <v>0.54</v>
      </c>
      <c r="AV247" s="33">
        <v>0.54</v>
      </c>
      <c r="AW247" s="33">
        <v>0.54</v>
      </c>
      <c r="AX247" s="33">
        <v>0.54</v>
      </c>
      <c r="AY247" s="121">
        <v>0.54</v>
      </c>
      <c r="AZ247" s="33">
        <v>0.54</v>
      </c>
      <c r="BA247" s="33">
        <v>0.54</v>
      </c>
      <c r="BB247" s="33">
        <v>0.54</v>
      </c>
      <c r="BC247" s="33">
        <v>0.54</v>
      </c>
      <c r="BD247" s="33">
        <v>0.54</v>
      </c>
      <c r="BE247" s="33">
        <v>0.54</v>
      </c>
      <c r="BF247" s="33">
        <v>0.54</v>
      </c>
      <c r="BG247" s="33">
        <v>0.54</v>
      </c>
      <c r="BH247" s="33">
        <v>0.54</v>
      </c>
      <c r="BI247" s="33">
        <v>0.54</v>
      </c>
      <c r="BJ247" s="33">
        <v>0.54</v>
      </c>
      <c r="BK247" s="33">
        <v>0.54</v>
      </c>
      <c r="BL247" s="33">
        <v>0.54</v>
      </c>
      <c r="BM247" s="33">
        <v>0.54</v>
      </c>
      <c r="BN247" s="33">
        <v>0.54</v>
      </c>
      <c r="BO247" s="33">
        <v>0.54</v>
      </c>
      <c r="BP247" s="33">
        <v>0.54</v>
      </c>
    </row>
    <row r="248" spans="1:68" s="23" customFormat="1" ht="15" customHeight="1" x14ac:dyDescent="0.2">
      <c r="A248" s="8" t="s">
        <v>616</v>
      </c>
      <c r="B248" s="8" t="s">
        <v>616</v>
      </c>
      <c r="C248" s="33">
        <v>0.77</v>
      </c>
      <c r="D248" s="33">
        <v>0.77</v>
      </c>
      <c r="E248" s="33">
        <v>0.77</v>
      </c>
      <c r="F248" s="33">
        <v>0.77</v>
      </c>
      <c r="G248" s="33">
        <v>0.77</v>
      </c>
      <c r="H248" s="33">
        <v>0.77</v>
      </c>
      <c r="I248" s="33">
        <v>0.77</v>
      </c>
      <c r="J248" s="33">
        <v>0.77</v>
      </c>
      <c r="K248" s="33">
        <v>0.77</v>
      </c>
      <c r="L248" s="33">
        <v>0.77</v>
      </c>
      <c r="M248" s="33">
        <v>0.77</v>
      </c>
      <c r="N248" s="33">
        <v>0.77</v>
      </c>
      <c r="O248" s="33">
        <v>0.77</v>
      </c>
      <c r="P248" s="33">
        <v>0.77</v>
      </c>
      <c r="Q248" s="33">
        <v>0.77</v>
      </c>
      <c r="R248" s="33">
        <v>0.77</v>
      </c>
      <c r="S248" s="33">
        <v>0.77</v>
      </c>
      <c r="T248" s="33">
        <v>0.77</v>
      </c>
      <c r="U248" s="33">
        <v>0.77</v>
      </c>
      <c r="V248" s="33">
        <v>0.77</v>
      </c>
      <c r="W248" s="33">
        <v>0.77</v>
      </c>
      <c r="X248" s="33">
        <v>0.77</v>
      </c>
      <c r="Y248" s="33">
        <v>0.77</v>
      </c>
      <c r="Z248" s="33">
        <v>0.77</v>
      </c>
      <c r="AA248" s="33">
        <v>0.77</v>
      </c>
      <c r="AB248" s="33">
        <v>0.77</v>
      </c>
      <c r="AC248" s="33">
        <v>0.77</v>
      </c>
      <c r="AD248" s="33">
        <v>0.77</v>
      </c>
      <c r="AE248" s="33">
        <v>0.77</v>
      </c>
      <c r="AF248" s="33">
        <v>0.77</v>
      </c>
      <c r="AG248" s="33">
        <v>0.77</v>
      </c>
      <c r="AH248" s="33">
        <v>0.77</v>
      </c>
      <c r="AI248" s="33">
        <v>0.77</v>
      </c>
      <c r="AJ248" s="33">
        <v>0.77</v>
      </c>
      <c r="AK248" s="33">
        <v>0.77</v>
      </c>
      <c r="AL248" s="33">
        <v>0.77</v>
      </c>
      <c r="AM248" s="33">
        <v>0.77</v>
      </c>
      <c r="AN248" s="33">
        <v>0.77</v>
      </c>
      <c r="AO248" s="33">
        <v>0.77</v>
      </c>
      <c r="AP248" s="33">
        <v>0.77</v>
      </c>
      <c r="AQ248" s="33">
        <v>0.77</v>
      </c>
      <c r="AR248" s="33">
        <v>0.77</v>
      </c>
      <c r="AS248" s="33">
        <v>0.77</v>
      </c>
      <c r="AT248" s="33">
        <v>0.77</v>
      </c>
      <c r="AU248" s="33">
        <v>0.77</v>
      </c>
      <c r="AV248" s="33">
        <v>0.77</v>
      </c>
      <c r="AW248" s="33">
        <v>0.77</v>
      </c>
      <c r="AX248" s="33">
        <v>0.77</v>
      </c>
      <c r="AY248" s="121">
        <v>0.77</v>
      </c>
      <c r="AZ248" s="33">
        <v>0.77</v>
      </c>
      <c r="BA248" s="33">
        <v>0.77</v>
      </c>
      <c r="BB248" s="33">
        <v>0.77</v>
      </c>
      <c r="BC248" s="33">
        <v>0.77</v>
      </c>
      <c r="BD248" s="33">
        <v>0.77</v>
      </c>
      <c r="BE248" s="33">
        <v>0.77</v>
      </c>
      <c r="BF248" s="33">
        <v>0.77</v>
      </c>
      <c r="BG248" s="33">
        <v>0.77</v>
      </c>
      <c r="BH248" s="33">
        <v>0.77</v>
      </c>
      <c r="BI248" s="33">
        <v>0.77</v>
      </c>
      <c r="BJ248" s="33">
        <v>0.77</v>
      </c>
      <c r="BK248" s="33">
        <v>0.77</v>
      </c>
      <c r="BL248" s="33">
        <v>0.77</v>
      </c>
      <c r="BM248" s="33">
        <v>0.77</v>
      </c>
      <c r="BN248" s="33">
        <v>0.77</v>
      </c>
      <c r="BO248" s="33">
        <v>0.77</v>
      </c>
      <c r="BP248" s="33">
        <v>0.77</v>
      </c>
    </row>
    <row r="249" spans="1:68" s="23" customFormat="1" ht="15" customHeight="1" x14ac:dyDescent="0.2">
      <c r="A249" s="285" t="s">
        <v>432</v>
      </c>
      <c r="B249" s="285" t="s">
        <v>433</v>
      </c>
      <c r="C249" s="286">
        <v>1</v>
      </c>
      <c r="D249" s="286">
        <v>1</v>
      </c>
      <c r="E249" s="286">
        <v>1</v>
      </c>
      <c r="F249" s="286">
        <v>1</v>
      </c>
      <c r="G249" s="286">
        <v>1</v>
      </c>
      <c r="H249" s="286">
        <v>1</v>
      </c>
      <c r="I249" s="286">
        <v>1</v>
      </c>
      <c r="J249" s="286">
        <v>1</v>
      </c>
      <c r="K249" s="286">
        <v>1</v>
      </c>
      <c r="L249" s="286">
        <v>1</v>
      </c>
      <c r="M249" s="286">
        <v>1</v>
      </c>
      <c r="N249" s="286">
        <v>1</v>
      </c>
      <c r="O249" s="286">
        <v>1</v>
      </c>
      <c r="P249" s="286">
        <v>1</v>
      </c>
      <c r="Q249" s="286">
        <v>1</v>
      </c>
      <c r="R249" s="286">
        <v>1</v>
      </c>
      <c r="S249" s="286">
        <v>1</v>
      </c>
      <c r="T249" s="286">
        <v>1</v>
      </c>
      <c r="U249" s="286">
        <v>1</v>
      </c>
      <c r="V249" s="286">
        <v>1</v>
      </c>
      <c r="W249" s="286">
        <v>1</v>
      </c>
      <c r="X249" s="286">
        <v>1</v>
      </c>
      <c r="Y249" s="286">
        <v>1</v>
      </c>
      <c r="Z249" s="286">
        <v>1</v>
      </c>
      <c r="AA249" s="286">
        <v>1</v>
      </c>
      <c r="AB249" s="286">
        <v>1</v>
      </c>
      <c r="AC249" s="286">
        <v>1</v>
      </c>
      <c r="AD249" s="286">
        <v>1</v>
      </c>
      <c r="AE249" s="286">
        <v>1</v>
      </c>
      <c r="AF249" s="286">
        <v>1</v>
      </c>
      <c r="AG249" s="286">
        <v>1</v>
      </c>
      <c r="AH249" s="286">
        <v>1</v>
      </c>
      <c r="AI249" s="286">
        <v>1</v>
      </c>
      <c r="AJ249" s="286">
        <v>1</v>
      </c>
      <c r="AK249" s="286">
        <v>1</v>
      </c>
      <c r="AL249" s="286">
        <v>1</v>
      </c>
      <c r="AM249" s="286">
        <v>1</v>
      </c>
      <c r="AN249" s="286">
        <v>1</v>
      </c>
      <c r="AO249" s="286">
        <v>1</v>
      </c>
      <c r="AP249" s="286">
        <v>1</v>
      </c>
      <c r="AQ249" s="286">
        <v>1</v>
      </c>
      <c r="AR249" s="286">
        <v>1</v>
      </c>
      <c r="AS249" s="286">
        <v>1</v>
      </c>
      <c r="AT249" s="286">
        <v>1</v>
      </c>
      <c r="AU249" s="286">
        <v>1</v>
      </c>
      <c r="AV249" s="286">
        <v>1</v>
      </c>
      <c r="AW249" s="286">
        <v>1</v>
      </c>
      <c r="AX249" s="286">
        <v>1</v>
      </c>
      <c r="AY249" s="287">
        <v>1</v>
      </c>
      <c r="AZ249" s="286">
        <v>1</v>
      </c>
      <c r="BA249" s="286">
        <v>1</v>
      </c>
      <c r="BB249" s="286">
        <v>1</v>
      </c>
      <c r="BC249" s="286">
        <v>1</v>
      </c>
      <c r="BD249" s="286">
        <v>1</v>
      </c>
      <c r="BE249" s="286">
        <v>1</v>
      </c>
      <c r="BF249" s="286">
        <v>1</v>
      </c>
      <c r="BG249" s="286">
        <v>1</v>
      </c>
      <c r="BH249" s="286">
        <v>1</v>
      </c>
      <c r="BI249" s="286">
        <v>1</v>
      </c>
      <c r="BJ249" s="286">
        <v>1</v>
      </c>
      <c r="BK249" s="286">
        <v>1</v>
      </c>
      <c r="BL249" s="286">
        <v>1</v>
      </c>
      <c r="BM249" s="286">
        <v>0.51</v>
      </c>
      <c r="BN249" s="286">
        <v>0.51</v>
      </c>
      <c r="BO249" s="286">
        <v>0.51</v>
      </c>
      <c r="BP249" s="286">
        <v>0.51</v>
      </c>
    </row>
    <row r="250" spans="1:68" s="23" customFormat="1" ht="15" customHeight="1" x14ac:dyDescent="0.2">
      <c r="A250" s="8" t="s">
        <v>118</v>
      </c>
      <c r="B250" s="8" t="s">
        <v>118</v>
      </c>
      <c r="C250" s="33" t="s">
        <v>14</v>
      </c>
      <c r="D250" s="33" t="s">
        <v>14</v>
      </c>
      <c r="E250" s="33" t="s">
        <v>14</v>
      </c>
      <c r="F250" s="33" t="s">
        <v>14</v>
      </c>
      <c r="G250" s="33" t="s">
        <v>14</v>
      </c>
      <c r="H250" s="33" t="s">
        <v>14</v>
      </c>
      <c r="I250" s="33" t="s">
        <v>14</v>
      </c>
      <c r="J250" s="33" t="s">
        <v>14</v>
      </c>
      <c r="K250" s="33" t="s">
        <v>14</v>
      </c>
      <c r="L250" s="33" t="s">
        <v>14</v>
      </c>
      <c r="M250" s="33" t="s">
        <v>14</v>
      </c>
      <c r="N250" s="33" t="s">
        <v>14</v>
      </c>
      <c r="O250" s="33" t="s">
        <v>14</v>
      </c>
      <c r="P250" s="33" t="s">
        <v>14</v>
      </c>
      <c r="Q250" s="33" t="s">
        <v>14</v>
      </c>
      <c r="R250" s="33" t="s">
        <v>14</v>
      </c>
      <c r="S250" s="33" t="s">
        <v>14</v>
      </c>
      <c r="T250" s="33" t="s">
        <v>14</v>
      </c>
      <c r="U250" s="33" t="s">
        <v>14</v>
      </c>
      <c r="V250" s="33" t="s">
        <v>14</v>
      </c>
      <c r="W250" s="33" t="s">
        <v>14</v>
      </c>
      <c r="X250" s="33" t="s">
        <v>14</v>
      </c>
      <c r="Y250" s="33" t="s">
        <v>14</v>
      </c>
      <c r="Z250" s="33" t="s">
        <v>14</v>
      </c>
      <c r="AA250" s="33" t="s">
        <v>14</v>
      </c>
      <c r="AB250" s="33">
        <v>0.36</v>
      </c>
      <c r="AC250" s="33">
        <v>0.36</v>
      </c>
      <c r="AD250" s="33">
        <v>0.36</v>
      </c>
      <c r="AE250" s="33">
        <v>0.36</v>
      </c>
      <c r="AF250" s="33">
        <v>0.36</v>
      </c>
      <c r="AG250" s="33">
        <v>0.36</v>
      </c>
      <c r="AH250" s="33">
        <v>0.36</v>
      </c>
      <c r="AI250" s="33">
        <v>0.36</v>
      </c>
      <c r="AJ250" s="33">
        <v>0.36</v>
      </c>
      <c r="AK250" s="33">
        <v>0.36</v>
      </c>
      <c r="AL250" s="33">
        <v>0.36</v>
      </c>
      <c r="AM250" s="33">
        <v>0.36</v>
      </c>
      <c r="AN250" s="33">
        <v>0.36</v>
      </c>
      <c r="AO250" s="33">
        <v>0.36</v>
      </c>
      <c r="AP250" s="33">
        <v>0.36</v>
      </c>
      <c r="AQ250" s="33">
        <v>0.42579999999999996</v>
      </c>
      <c r="AR250" s="33">
        <v>0.42579999999999996</v>
      </c>
      <c r="AS250" s="33">
        <v>0.42579999999999996</v>
      </c>
      <c r="AT250" s="33">
        <v>0.42579999999999996</v>
      </c>
      <c r="AU250" s="33">
        <v>0.42579999999999996</v>
      </c>
      <c r="AV250" s="33">
        <v>0.42579999999999996</v>
      </c>
      <c r="AW250" s="33">
        <v>0.42579999999999996</v>
      </c>
      <c r="AX250" s="33">
        <v>0.42579999999999996</v>
      </c>
      <c r="AY250" s="121">
        <v>0.42579999999999996</v>
      </c>
      <c r="AZ250" s="33">
        <v>0.42579999999999996</v>
      </c>
      <c r="BA250" s="33">
        <v>0.42579999999999996</v>
      </c>
      <c r="BB250" s="33">
        <v>0.42579999999999996</v>
      </c>
      <c r="BC250" s="33">
        <v>0.42579999999999996</v>
      </c>
      <c r="BD250" s="33">
        <v>0.42579999999999996</v>
      </c>
      <c r="BE250" s="33">
        <v>0.42579999999999996</v>
      </c>
      <c r="BF250" s="33">
        <v>0.42579999999999996</v>
      </c>
      <c r="BG250" s="33">
        <v>0.42579999999999996</v>
      </c>
      <c r="BH250" s="33">
        <v>0.42579999999999996</v>
      </c>
      <c r="BI250" s="33">
        <v>0.42579999999999996</v>
      </c>
      <c r="BJ250" s="33">
        <v>0.42579999999999996</v>
      </c>
      <c r="BK250" s="33">
        <v>0.42579999999999996</v>
      </c>
      <c r="BL250" s="33">
        <v>0.42579999999999996</v>
      </c>
      <c r="BM250" s="33">
        <v>0.42579999999999996</v>
      </c>
      <c r="BN250" s="33">
        <v>0.42579999999999996</v>
      </c>
      <c r="BO250" s="33">
        <v>0.42579999999999996</v>
      </c>
      <c r="BP250" s="33">
        <v>0.42579999999999996</v>
      </c>
    </row>
    <row r="251" spans="1:68" s="23" customFormat="1" ht="15" customHeight="1" x14ac:dyDescent="0.2">
      <c r="A251" s="8" t="s">
        <v>157</v>
      </c>
      <c r="B251" s="8" t="s">
        <v>157</v>
      </c>
      <c r="C251" s="33" t="s">
        <v>14</v>
      </c>
      <c r="D251" s="33" t="s">
        <v>14</v>
      </c>
      <c r="E251" s="33" t="s">
        <v>14</v>
      </c>
      <c r="F251" s="33" t="s">
        <v>14</v>
      </c>
      <c r="G251" s="33" t="s">
        <v>14</v>
      </c>
      <c r="H251" s="33" t="s">
        <v>14</v>
      </c>
      <c r="I251" s="33" t="s">
        <v>14</v>
      </c>
      <c r="J251" s="33" t="s">
        <v>14</v>
      </c>
      <c r="K251" s="33" t="s">
        <v>14</v>
      </c>
      <c r="L251" s="33" t="s">
        <v>14</v>
      </c>
      <c r="M251" s="33" t="s">
        <v>14</v>
      </c>
      <c r="N251" s="33" t="s">
        <v>14</v>
      </c>
      <c r="O251" s="33" t="s">
        <v>14</v>
      </c>
      <c r="P251" s="33" t="s">
        <v>14</v>
      </c>
      <c r="Q251" s="33" t="s">
        <v>14</v>
      </c>
      <c r="R251" s="33" t="s">
        <v>14</v>
      </c>
      <c r="S251" s="33" t="s">
        <v>14</v>
      </c>
      <c r="T251" s="33" t="s">
        <v>14</v>
      </c>
      <c r="U251" s="33" t="s">
        <v>14</v>
      </c>
      <c r="V251" s="33" t="s">
        <v>14</v>
      </c>
      <c r="W251" s="33" t="s">
        <v>14</v>
      </c>
      <c r="X251" s="33" t="s">
        <v>14</v>
      </c>
      <c r="Y251" s="33" t="s">
        <v>14</v>
      </c>
      <c r="Z251" s="33" t="s">
        <v>14</v>
      </c>
      <c r="AA251" s="33" t="s">
        <v>14</v>
      </c>
      <c r="AB251" s="33" t="s">
        <v>14</v>
      </c>
      <c r="AC251" s="33" t="s">
        <v>14</v>
      </c>
      <c r="AD251" s="33" t="s">
        <v>14</v>
      </c>
      <c r="AE251" s="33" t="s">
        <v>14</v>
      </c>
      <c r="AF251" s="33" t="s">
        <v>14</v>
      </c>
      <c r="AG251" s="33" t="s">
        <v>14</v>
      </c>
      <c r="AH251" s="33" t="s">
        <v>14</v>
      </c>
      <c r="AI251" s="33" t="s">
        <v>14</v>
      </c>
      <c r="AJ251" s="33" t="s">
        <v>14</v>
      </c>
      <c r="AK251" s="33" t="s">
        <v>14</v>
      </c>
      <c r="AL251" s="33" t="s">
        <v>14</v>
      </c>
      <c r="AM251" s="33" t="s">
        <v>14</v>
      </c>
      <c r="AN251" s="33" t="s">
        <v>14</v>
      </c>
      <c r="AO251" s="33" t="s">
        <v>14</v>
      </c>
      <c r="AP251" s="33" t="s">
        <v>14</v>
      </c>
      <c r="AQ251" s="33" t="s">
        <v>14</v>
      </c>
      <c r="AR251" s="33" t="s">
        <v>14</v>
      </c>
      <c r="AS251" s="33" t="s">
        <v>14</v>
      </c>
      <c r="AT251" s="33" t="s">
        <v>14</v>
      </c>
      <c r="AU251" s="33" t="s">
        <v>14</v>
      </c>
      <c r="AV251" s="33" t="s">
        <v>14</v>
      </c>
      <c r="AW251" s="33" t="s">
        <v>14</v>
      </c>
      <c r="AX251" s="33" t="s">
        <v>14</v>
      </c>
      <c r="AY251" s="119" t="s">
        <v>14</v>
      </c>
      <c r="AZ251" s="33" t="s">
        <v>14</v>
      </c>
      <c r="BA251" s="33" t="s">
        <v>14</v>
      </c>
      <c r="BB251" s="33">
        <v>0.52</v>
      </c>
      <c r="BC251" s="33">
        <v>0.52</v>
      </c>
      <c r="BD251" s="33">
        <v>0.52</v>
      </c>
      <c r="BE251" s="33">
        <v>0.52</v>
      </c>
      <c r="BF251" s="33">
        <v>0.52</v>
      </c>
      <c r="BG251" s="33">
        <v>0.52</v>
      </c>
      <c r="BH251" s="33">
        <v>0.52</v>
      </c>
      <c r="BI251" s="33">
        <v>0.52</v>
      </c>
      <c r="BJ251" s="33">
        <v>0.52</v>
      </c>
      <c r="BK251" s="33">
        <v>0.52</v>
      </c>
      <c r="BL251" s="33">
        <v>0.52</v>
      </c>
      <c r="BM251" s="33">
        <v>0.52</v>
      </c>
      <c r="BN251" s="33">
        <v>0.52</v>
      </c>
      <c r="BO251" s="33">
        <v>0.52</v>
      </c>
      <c r="BP251" s="33">
        <v>0.52</v>
      </c>
    </row>
    <row r="252" spans="1:68" s="23" customFormat="1" ht="15" customHeight="1" thickBot="1" x14ac:dyDescent="0.25">
      <c r="A252" s="25" t="s">
        <v>9</v>
      </c>
      <c r="B252" s="25" t="s">
        <v>9</v>
      </c>
      <c r="C252" s="299" t="s">
        <v>103</v>
      </c>
      <c r="D252" s="299">
        <v>0.54900000000000004</v>
      </c>
      <c r="E252" s="299">
        <v>0.54900000000000004</v>
      </c>
      <c r="F252" s="299">
        <v>0.54900000000000004</v>
      </c>
      <c r="G252" s="299">
        <v>0.56699999999999995</v>
      </c>
      <c r="H252" s="299">
        <v>0.56599999999999995</v>
      </c>
      <c r="I252" s="299">
        <v>0.57399999999999995</v>
      </c>
      <c r="J252" s="299">
        <v>0.58499999999999996</v>
      </c>
      <c r="K252" s="299">
        <v>0.58499999999999996</v>
      </c>
      <c r="L252" s="299">
        <v>0.57899999999999996</v>
      </c>
      <c r="M252" s="299">
        <v>0.57230000000000003</v>
      </c>
      <c r="N252" s="299">
        <v>0.57499999999999996</v>
      </c>
      <c r="O252" s="299">
        <v>0.57499999999999996</v>
      </c>
      <c r="P252" s="299"/>
      <c r="Q252" s="299">
        <v>0.61240000000000006</v>
      </c>
      <c r="R252" s="299">
        <v>0.61960000000000004</v>
      </c>
      <c r="S252" s="299">
        <v>0.61970000000000003</v>
      </c>
      <c r="T252" s="299">
        <v>0.64370000000000005</v>
      </c>
      <c r="U252" s="299">
        <v>0.64370000000000005</v>
      </c>
      <c r="V252" s="299">
        <v>0.64390000000000003</v>
      </c>
      <c r="W252" s="299">
        <v>0.64390000000000003</v>
      </c>
      <c r="X252" s="299">
        <v>0.64549999999999996</v>
      </c>
      <c r="Y252" s="299">
        <v>0.61601091573083211</v>
      </c>
      <c r="Z252" s="299">
        <v>0.61601091573083211</v>
      </c>
      <c r="AA252" s="299">
        <v>0.62020155435486501</v>
      </c>
      <c r="AB252" s="299">
        <v>0.60936691446824298</v>
      </c>
      <c r="AC252" s="299">
        <v>0.60936691446824298</v>
      </c>
      <c r="AD252" s="299">
        <v>0.60936691446824298</v>
      </c>
      <c r="AE252" s="299">
        <v>0.60936691446824298</v>
      </c>
      <c r="AF252" s="299">
        <v>0.60936691446824298</v>
      </c>
      <c r="AG252" s="299">
        <v>0.60936691446824298</v>
      </c>
      <c r="AH252" s="299">
        <v>0.60936691446824298</v>
      </c>
      <c r="AI252" s="299">
        <v>0.60717037082081848</v>
      </c>
      <c r="AJ252" s="299">
        <v>0.60722369871909809</v>
      </c>
      <c r="AK252" s="299">
        <v>0.60723032788969367</v>
      </c>
      <c r="AL252" s="299">
        <v>0.60548424588304051</v>
      </c>
      <c r="AM252" s="299">
        <v>0.60540590332622513</v>
      </c>
      <c r="AN252" s="299">
        <v>0.60540590332622513</v>
      </c>
      <c r="AO252" s="299">
        <v>0.6271241096277741</v>
      </c>
      <c r="AP252" s="299">
        <v>0.63794470544742188</v>
      </c>
      <c r="AQ252" s="299">
        <v>0.66242652204517505</v>
      </c>
      <c r="AR252" s="299">
        <v>0.66243040653432594</v>
      </c>
      <c r="AS252" s="299">
        <v>0.6624150554588506</v>
      </c>
      <c r="AT252" s="299">
        <v>0.66244471930393067</v>
      </c>
      <c r="AU252" s="299">
        <v>0.66244471930393067</v>
      </c>
      <c r="AV252" s="299">
        <v>0.66244471930393067</v>
      </c>
      <c r="AW252" s="299">
        <v>0.66178175744168322</v>
      </c>
      <c r="AX252" s="299">
        <v>0.66171523424705359</v>
      </c>
      <c r="AY252" s="300">
        <v>0.66177172348711566</v>
      </c>
      <c r="AZ252" s="299">
        <v>0.66178223929970115</v>
      </c>
      <c r="BA252" s="299">
        <v>0.66178223929970115</v>
      </c>
      <c r="BB252" s="299">
        <v>0.67569198984574663</v>
      </c>
      <c r="BC252" s="299">
        <v>0.67468318697048324</v>
      </c>
      <c r="BD252" s="299">
        <v>0.67419780620638592</v>
      </c>
      <c r="BE252" s="299">
        <v>0.67418592538295663</v>
      </c>
      <c r="BF252" s="299">
        <v>0.67426551939748802</v>
      </c>
      <c r="BG252" s="299">
        <v>0.67645538229846713</v>
      </c>
      <c r="BH252" s="299">
        <v>0.67660004425944842</v>
      </c>
      <c r="BI252" s="299">
        <v>0.65933194014160867</v>
      </c>
      <c r="BJ252" s="299">
        <v>0.63869046416330189</v>
      </c>
      <c r="BK252" s="299">
        <v>0.63810000062964933</v>
      </c>
      <c r="BL252" s="299">
        <v>0.62021575369129101</v>
      </c>
      <c r="BM252" s="299">
        <v>0.5693428852740321</v>
      </c>
      <c r="BN252" s="299">
        <v>0.56937398669226491</v>
      </c>
      <c r="BO252" s="299">
        <v>0.56937398669226502</v>
      </c>
      <c r="BP252" s="299">
        <v>0.54002004073488863</v>
      </c>
    </row>
    <row r="253" spans="1:68" s="23" customFormat="1" ht="15" customHeight="1" x14ac:dyDescent="0.2">
      <c r="A253" s="28"/>
      <c r="B253" s="28"/>
      <c r="C253" s="100"/>
      <c r="D253" s="100"/>
      <c r="E253" s="101"/>
      <c r="F253" s="101"/>
      <c r="G253" s="102"/>
      <c r="H253" s="102"/>
      <c r="I253" s="102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AY253" s="119"/>
    </row>
    <row r="254" spans="1:68" s="23" customFormat="1" ht="15" customHeight="1" x14ac:dyDescent="0.2">
      <c r="A254" s="1" t="s">
        <v>402</v>
      </c>
      <c r="B254" s="4" t="s">
        <v>620</v>
      </c>
      <c r="C254" s="100"/>
      <c r="D254" s="100"/>
      <c r="E254" s="101"/>
      <c r="F254" s="101"/>
      <c r="G254" s="102"/>
      <c r="H254" s="102"/>
      <c r="I254" s="102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AY254" s="119"/>
    </row>
    <row r="255" spans="1:68" s="23" customFormat="1" ht="15" customHeight="1" x14ac:dyDescent="0.2">
      <c r="A255" s="1" t="s">
        <v>403</v>
      </c>
      <c r="B255" s="37" t="s">
        <v>621</v>
      </c>
      <c r="C255" s="100"/>
      <c r="D255" s="100"/>
      <c r="E255" s="101"/>
      <c r="F255" s="101"/>
      <c r="G255" s="102"/>
      <c r="H255" s="102"/>
      <c r="I255" s="102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AY255" s="119"/>
    </row>
    <row r="256" spans="1:68" s="23" customFormat="1" ht="15" customHeight="1" x14ac:dyDescent="0.2">
      <c r="A256" s="1" t="s">
        <v>618</v>
      </c>
      <c r="B256" s="37" t="s">
        <v>622</v>
      </c>
      <c r="C256" s="100"/>
      <c r="D256" s="100"/>
      <c r="E256" s="101"/>
      <c r="F256" s="101"/>
      <c r="G256" s="102"/>
      <c r="H256" s="102"/>
      <c r="I256" s="102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AY256" s="119"/>
    </row>
    <row r="257" spans="1:68" s="23" customFormat="1" ht="15" customHeight="1" x14ac:dyDescent="0.2">
      <c r="A257" s="1" t="s">
        <v>626</v>
      </c>
      <c r="B257" s="37" t="s">
        <v>614</v>
      </c>
      <c r="C257" s="100"/>
      <c r="D257" s="100"/>
      <c r="E257" s="101"/>
      <c r="F257" s="101"/>
      <c r="G257" s="102"/>
      <c r="H257" s="102"/>
      <c r="I257" s="102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AY257" s="119"/>
    </row>
    <row r="258" spans="1:68" s="23" customFormat="1" ht="15" customHeight="1" x14ac:dyDescent="0.2">
      <c r="A258" s="1" t="s">
        <v>627</v>
      </c>
      <c r="B258" s="37" t="s">
        <v>615</v>
      </c>
      <c r="C258" s="100"/>
      <c r="D258" s="100"/>
      <c r="E258" s="101"/>
      <c r="F258" s="101"/>
      <c r="G258" s="102"/>
      <c r="H258" s="102"/>
      <c r="I258" s="102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AY258" s="119"/>
    </row>
    <row r="259" spans="1:68" s="23" customFormat="1" ht="15" customHeight="1" x14ac:dyDescent="0.2">
      <c r="A259" s="1" t="s">
        <v>619</v>
      </c>
      <c r="B259" s="1" t="s">
        <v>623</v>
      </c>
      <c r="C259" s="100"/>
      <c r="D259" s="100"/>
      <c r="E259" s="101"/>
      <c r="F259" s="101"/>
      <c r="G259" s="102"/>
      <c r="H259" s="102"/>
      <c r="I259" s="102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AY259" s="119"/>
    </row>
    <row r="260" spans="1:68" s="23" customFormat="1" ht="15" customHeight="1" x14ac:dyDescent="0.2">
      <c r="A260" s="28"/>
      <c r="B260" s="28"/>
      <c r="C260" s="100"/>
      <c r="D260" s="100"/>
      <c r="E260" s="101"/>
      <c r="F260" s="101"/>
      <c r="G260" s="102"/>
      <c r="H260" s="102"/>
      <c r="I260" s="102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AY260" s="120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</row>
    <row r="261" spans="1:68" s="34" customFormat="1" ht="15" customHeight="1" x14ac:dyDescent="0.2">
      <c r="A261" s="92" t="s">
        <v>170</v>
      </c>
      <c r="B261" s="92" t="s">
        <v>176</v>
      </c>
      <c r="C261" s="93" t="s">
        <v>459</v>
      </c>
      <c r="D261" s="93" t="s">
        <v>460</v>
      </c>
      <c r="E261" s="93" t="s">
        <v>461</v>
      </c>
      <c r="F261" s="93" t="s">
        <v>462</v>
      </c>
      <c r="G261" s="93" t="s">
        <v>463</v>
      </c>
      <c r="H261" s="93" t="s">
        <v>464</v>
      </c>
      <c r="I261" s="93" t="s">
        <v>465</v>
      </c>
      <c r="J261" s="93" t="s">
        <v>466</v>
      </c>
      <c r="K261" s="93" t="s">
        <v>467</v>
      </c>
      <c r="L261" s="93" t="s">
        <v>468</v>
      </c>
      <c r="M261" s="93" t="s">
        <v>469</v>
      </c>
      <c r="N261" s="93" t="s">
        <v>470</v>
      </c>
      <c r="O261" s="93" t="s">
        <v>471</v>
      </c>
      <c r="P261" s="93" t="s">
        <v>472</v>
      </c>
      <c r="Q261" s="93" t="s">
        <v>473</v>
      </c>
      <c r="R261" s="93" t="s">
        <v>474</v>
      </c>
      <c r="S261" s="93" t="s">
        <v>475</v>
      </c>
      <c r="T261" s="93" t="s">
        <v>476</v>
      </c>
      <c r="U261" s="93" t="s">
        <v>477</v>
      </c>
      <c r="V261" s="93" t="s">
        <v>478</v>
      </c>
      <c r="W261" s="93" t="s">
        <v>479</v>
      </c>
      <c r="X261" s="93" t="s">
        <v>480</v>
      </c>
      <c r="Y261" s="93" t="s">
        <v>481</v>
      </c>
      <c r="Z261" s="93" t="s">
        <v>482</v>
      </c>
      <c r="AA261" s="93" t="s">
        <v>483</v>
      </c>
      <c r="AB261" s="93" t="s">
        <v>484</v>
      </c>
      <c r="AC261" s="93" t="s">
        <v>485</v>
      </c>
      <c r="AD261" s="93" t="s">
        <v>486</v>
      </c>
      <c r="AE261" s="93" t="s">
        <v>487</v>
      </c>
      <c r="AF261" s="93" t="s">
        <v>488</v>
      </c>
      <c r="AG261" s="93" t="s">
        <v>489</v>
      </c>
      <c r="AH261" s="93" t="s">
        <v>490</v>
      </c>
      <c r="AI261" s="93" t="s">
        <v>491</v>
      </c>
      <c r="AJ261" s="93" t="str">
        <f>$AJ$163</f>
        <v>2Q18</v>
      </c>
      <c r="AK261" s="93" t="str">
        <f t="shared" ref="AK261:BE261" si="44">AK163</f>
        <v>3Q18</v>
      </c>
      <c r="AL261" s="93" t="str">
        <f t="shared" si="44"/>
        <v>4Q18</v>
      </c>
      <c r="AM261" s="93" t="str">
        <f t="shared" si="44"/>
        <v>1Q19</v>
      </c>
      <c r="AN261" s="93" t="str">
        <f t="shared" si="44"/>
        <v>2Q19</v>
      </c>
      <c r="AO261" s="93" t="str">
        <f t="shared" si="44"/>
        <v>3Q19</v>
      </c>
      <c r="AP261" s="93" t="str">
        <f t="shared" si="44"/>
        <v>4Q19</v>
      </c>
      <c r="AQ261" s="93" t="str">
        <f t="shared" si="44"/>
        <v>1Q20</v>
      </c>
      <c r="AR261" s="93" t="str">
        <f t="shared" si="44"/>
        <v>2Q20</v>
      </c>
      <c r="AS261" s="93" t="str">
        <f t="shared" si="44"/>
        <v>3Q20</v>
      </c>
      <c r="AT261" s="93" t="str">
        <f t="shared" si="44"/>
        <v>4Q20</v>
      </c>
      <c r="AU261" s="93" t="str">
        <f t="shared" si="44"/>
        <v>1Q21</v>
      </c>
      <c r="AV261" s="93" t="str">
        <f t="shared" si="44"/>
        <v>2Q21</v>
      </c>
      <c r="AW261" s="93" t="str">
        <f t="shared" si="44"/>
        <v>3Q21</v>
      </c>
      <c r="AX261" s="138" t="str">
        <f t="shared" si="44"/>
        <v>4Q21</v>
      </c>
      <c r="AY261" s="93" t="str">
        <f t="shared" si="44"/>
        <v>1Q22</v>
      </c>
      <c r="AZ261" s="93" t="str">
        <f t="shared" si="44"/>
        <v>2Q22</v>
      </c>
      <c r="BA261" s="93" t="str">
        <f t="shared" si="44"/>
        <v>3Q22</v>
      </c>
      <c r="BB261" s="93" t="str">
        <f t="shared" si="44"/>
        <v>4Q22</v>
      </c>
      <c r="BC261" s="93" t="str">
        <f t="shared" si="44"/>
        <v>1Q23</v>
      </c>
      <c r="BD261" s="93" t="str">
        <f t="shared" si="44"/>
        <v>2Q23</v>
      </c>
      <c r="BE261" s="93" t="str">
        <f t="shared" si="44"/>
        <v>3Q23</v>
      </c>
      <c r="BF261" s="93" t="str">
        <f t="shared" ref="BF261:BP261" si="45">BF$163</f>
        <v>4Q23</v>
      </c>
      <c r="BG261" s="93" t="str">
        <f t="shared" si="45"/>
        <v>1Q24</v>
      </c>
      <c r="BH261" s="93" t="str">
        <f t="shared" si="45"/>
        <v>2Q24</v>
      </c>
      <c r="BI261" s="93" t="str">
        <f t="shared" si="45"/>
        <v>3Q24</v>
      </c>
      <c r="BJ261" s="93" t="str">
        <f t="shared" si="45"/>
        <v>4Q24</v>
      </c>
      <c r="BK261" s="93" t="str">
        <f t="shared" si="45"/>
        <v>1Q25</v>
      </c>
      <c r="BL261" s="93" t="str">
        <f t="shared" si="45"/>
        <v>2Q25</v>
      </c>
      <c r="BM261" s="93" t="str">
        <f t="shared" si="45"/>
        <v>3Q25</v>
      </c>
      <c r="BN261" s="93" t="str">
        <f t="shared" si="45"/>
        <v>4Q25</v>
      </c>
      <c r="BO261" s="93" t="str">
        <f t="shared" si="45"/>
        <v>1Q26</v>
      </c>
      <c r="BP261" s="93" t="str">
        <f t="shared" si="45"/>
        <v>2Q26</v>
      </c>
    </row>
    <row r="262" spans="1:68" s="23" customFormat="1" ht="15" customHeight="1" x14ac:dyDescent="0.2">
      <c r="A262" s="8" t="s">
        <v>17</v>
      </c>
      <c r="B262" s="8" t="s">
        <v>17</v>
      </c>
      <c r="C262" s="14">
        <f t="shared" ref="C262:AH262" si="46">IFERROR(C227*C166,"-")</f>
        <v>20138.895</v>
      </c>
      <c r="D262" s="14">
        <f t="shared" si="46"/>
        <v>20138.895</v>
      </c>
      <c r="E262" s="14">
        <f t="shared" si="46"/>
        <v>20316.150000000001</v>
      </c>
      <c r="F262" s="14">
        <f t="shared" si="46"/>
        <v>20307.564999999999</v>
      </c>
      <c r="G262" s="14">
        <f t="shared" si="46"/>
        <v>20393.317999999999</v>
      </c>
      <c r="H262" s="14">
        <f t="shared" si="46"/>
        <v>21618.85</v>
      </c>
      <c r="I262" s="14">
        <f t="shared" si="46"/>
        <v>21516.132000000001</v>
      </c>
      <c r="J262" s="14">
        <f t="shared" si="46"/>
        <v>24251.903999999999</v>
      </c>
      <c r="K262" s="14">
        <f t="shared" si="46"/>
        <v>24251.903999999999</v>
      </c>
      <c r="L262" s="14">
        <f t="shared" si="46"/>
        <v>24251.903999999999</v>
      </c>
      <c r="M262" s="14">
        <f t="shared" si="46"/>
        <v>24251.903999999999</v>
      </c>
      <c r="N262" s="14">
        <f t="shared" si="46"/>
        <v>24315.06</v>
      </c>
      <c r="O262" s="14">
        <f t="shared" si="46"/>
        <v>24315.06</v>
      </c>
      <c r="P262" s="14">
        <f t="shared" si="46"/>
        <v>26916.12</v>
      </c>
      <c r="Q262" s="14">
        <f t="shared" si="46"/>
        <v>26916.12</v>
      </c>
      <c r="R262" s="14">
        <f t="shared" si="46"/>
        <v>26916.12</v>
      </c>
      <c r="S262" s="14">
        <f t="shared" si="46"/>
        <v>26651.611799999999</v>
      </c>
      <c r="T262" s="14">
        <f t="shared" si="46"/>
        <v>26651.611799999999</v>
      </c>
      <c r="U262" s="14">
        <f t="shared" si="46"/>
        <v>26651.611799999999</v>
      </c>
      <c r="V262" s="14">
        <f t="shared" si="46"/>
        <v>26762.333399999996</v>
      </c>
      <c r="W262" s="14">
        <f t="shared" si="46"/>
        <v>26762.333399999996</v>
      </c>
      <c r="X262" s="14">
        <f t="shared" si="46"/>
        <v>26762.333399999996</v>
      </c>
      <c r="Y262" s="14">
        <f t="shared" si="46"/>
        <v>27508.278600000001</v>
      </c>
      <c r="Z262" s="14">
        <f t="shared" si="46"/>
        <v>27508.278600000001</v>
      </c>
      <c r="AA262" s="14">
        <f t="shared" si="46"/>
        <v>27640.780199999997</v>
      </c>
      <c r="AB262" s="14">
        <f t="shared" si="46"/>
        <v>27640.780199999997</v>
      </c>
      <c r="AC262" s="14">
        <f t="shared" si="46"/>
        <v>27640.780199999997</v>
      </c>
      <c r="AD262" s="14">
        <f t="shared" si="46"/>
        <v>27640.780199999997</v>
      </c>
      <c r="AE262" s="14">
        <f t="shared" si="46"/>
        <v>27640.780199999997</v>
      </c>
      <c r="AF262" s="14">
        <f t="shared" si="46"/>
        <v>27640.780199999997</v>
      </c>
      <c r="AG262" s="14">
        <f t="shared" si="46"/>
        <v>27654.9768</v>
      </c>
      <c r="AH262" s="14">
        <f t="shared" si="46"/>
        <v>27659.709000000003</v>
      </c>
      <c r="AI262" s="105">
        <f t="shared" ref="AI262:BN262" si="47">IFERROR(AI227*AI166,"-")</f>
        <v>28594.5713134</v>
      </c>
      <c r="AJ262" s="105">
        <f t="shared" si="47"/>
        <v>28619.015296400001</v>
      </c>
      <c r="AK262" s="105">
        <f t="shared" si="47"/>
        <v>28623.904093000001</v>
      </c>
      <c r="AL262" s="14">
        <f t="shared" si="47"/>
        <v>28638.570482799998</v>
      </c>
      <c r="AM262" s="14">
        <f t="shared" si="47"/>
        <v>28739.925598799997</v>
      </c>
      <c r="AN262" s="14">
        <f t="shared" si="47"/>
        <v>28739.925598799997</v>
      </c>
      <c r="AO262" s="14">
        <f t="shared" si="47"/>
        <v>28739.925598799997</v>
      </c>
      <c r="AP262" s="14">
        <f t="shared" si="47"/>
        <v>28858.304062799998</v>
      </c>
      <c r="AQ262" s="14">
        <f t="shared" si="47"/>
        <v>28896.714968799999</v>
      </c>
      <c r="AR262" s="14">
        <f t="shared" si="47"/>
        <v>28856.294768799999</v>
      </c>
      <c r="AS262" s="14">
        <f t="shared" si="47"/>
        <v>28867.770590800003</v>
      </c>
      <c r="AT262" s="14">
        <f t="shared" si="47"/>
        <v>28856.294768799999</v>
      </c>
      <c r="AU262" s="14">
        <f t="shared" si="47"/>
        <v>28856.294768799999</v>
      </c>
      <c r="AV262" s="14">
        <f t="shared" si="47"/>
        <v>28856.294768799999</v>
      </c>
      <c r="AW262" s="14">
        <f t="shared" si="47"/>
        <v>28854.621333466665</v>
      </c>
      <c r="AX262" s="14">
        <f t="shared" si="47"/>
        <v>28850.911266800002</v>
      </c>
      <c r="AY262" s="112">
        <f t="shared" si="47"/>
        <v>28869.692014799999</v>
      </c>
      <c r="AZ262" s="14">
        <f t="shared" si="47"/>
        <v>28865.474254799996</v>
      </c>
      <c r="BA262" s="14">
        <f t="shared" si="47"/>
        <v>28882.368726799999</v>
      </c>
      <c r="BB262" s="14">
        <f t="shared" si="47"/>
        <v>28882.368726799999</v>
      </c>
      <c r="BC262" s="14">
        <f t="shared" si="47"/>
        <v>28918.834776799999</v>
      </c>
      <c r="BD262" s="14">
        <f t="shared" si="47"/>
        <v>28919.121818799998</v>
      </c>
      <c r="BE262" s="14">
        <f t="shared" si="47"/>
        <v>28936.719250800001</v>
      </c>
      <c r="BF262" s="14">
        <f t="shared" si="47"/>
        <v>28935.6120888</v>
      </c>
      <c r="BG262" s="14">
        <f t="shared" si="47"/>
        <v>29022.126938133333</v>
      </c>
      <c r="BH262" s="14">
        <f t="shared" si="47"/>
        <v>29227.775247866663</v>
      </c>
      <c r="BI262" s="14">
        <f t="shared" si="47"/>
        <v>29661.326325866667</v>
      </c>
      <c r="BJ262" s="14">
        <f t="shared" si="47"/>
        <v>29739.090195266668</v>
      </c>
      <c r="BK262" s="14">
        <f t="shared" si="47"/>
        <v>29276.987834266667</v>
      </c>
      <c r="BL262" s="14">
        <f t="shared" si="47"/>
        <v>29065.114023866667</v>
      </c>
      <c r="BM262" s="14">
        <f t="shared" si="47"/>
        <v>29080.420336800005</v>
      </c>
      <c r="BN262" s="14">
        <f t="shared" si="47"/>
        <v>29146.150829600003</v>
      </c>
      <c r="BO262" s="14">
        <f t="shared" ref="BO262" si="48">IFERROR(BO227*BO166,"-")</f>
        <v>28937.535917800004</v>
      </c>
      <c r="BP262" s="14">
        <f>IFERROR(BP227*BP166,"-")</f>
        <v>28910.621104266669</v>
      </c>
    </row>
    <row r="263" spans="1:68" s="23" customFormat="1" ht="15" customHeight="1" x14ac:dyDescent="0.2">
      <c r="A263" s="8" t="s">
        <v>18</v>
      </c>
      <c r="B263" s="8" t="s">
        <v>18</v>
      </c>
      <c r="C263" s="14" t="str">
        <f t="shared" ref="C263:AH263" si="49">IFERROR(C228*C167,"-")</f>
        <v>-</v>
      </c>
      <c r="D263" s="14" t="str">
        <f t="shared" si="49"/>
        <v>-</v>
      </c>
      <c r="E263" s="14" t="str">
        <f t="shared" si="49"/>
        <v>-</v>
      </c>
      <c r="F263" s="14" t="str">
        <f t="shared" si="49"/>
        <v>-</v>
      </c>
      <c r="G263" s="14" t="str">
        <f t="shared" si="49"/>
        <v>-</v>
      </c>
      <c r="H263" s="14" t="str">
        <f t="shared" si="49"/>
        <v>-</v>
      </c>
      <c r="I263" s="14" t="str">
        <f t="shared" si="49"/>
        <v>-</v>
      </c>
      <c r="J263" s="14" t="str">
        <f t="shared" si="49"/>
        <v>-</v>
      </c>
      <c r="K263" s="14" t="str">
        <f t="shared" si="49"/>
        <v>-</v>
      </c>
      <c r="L263" s="14">
        <f t="shared" si="49"/>
        <v>17646.5</v>
      </c>
      <c r="M263" s="14">
        <f t="shared" si="49"/>
        <v>17646.5</v>
      </c>
      <c r="N263" s="14">
        <f t="shared" si="49"/>
        <v>17646.5</v>
      </c>
      <c r="O263" s="14">
        <f t="shared" si="49"/>
        <v>17646.5</v>
      </c>
      <c r="P263" s="14">
        <f t="shared" si="49"/>
        <v>17646.5</v>
      </c>
      <c r="Q263" s="14">
        <f t="shared" si="49"/>
        <v>17646.5</v>
      </c>
      <c r="R263" s="14">
        <f t="shared" si="49"/>
        <v>17646.5</v>
      </c>
      <c r="S263" s="14">
        <f t="shared" si="49"/>
        <v>22372.48</v>
      </c>
      <c r="T263" s="14">
        <f t="shared" si="49"/>
        <v>22372.48</v>
      </c>
      <c r="U263" s="14">
        <f t="shared" si="49"/>
        <v>22372.48</v>
      </c>
      <c r="V263" s="14">
        <f t="shared" si="49"/>
        <v>22372.48</v>
      </c>
      <c r="W263" s="14">
        <f t="shared" si="49"/>
        <v>22372.48</v>
      </c>
      <c r="X263" s="14">
        <f t="shared" si="49"/>
        <v>22372.48</v>
      </c>
      <c r="Y263" s="14">
        <f t="shared" si="49"/>
        <v>22371.999999999996</v>
      </c>
      <c r="Z263" s="14">
        <f t="shared" si="49"/>
        <v>22371.999999999996</v>
      </c>
      <c r="AA263" s="14">
        <f t="shared" si="49"/>
        <v>22371.999999999996</v>
      </c>
      <c r="AB263" s="14">
        <f t="shared" si="49"/>
        <v>22372.48</v>
      </c>
      <c r="AC263" s="14">
        <f t="shared" si="49"/>
        <v>22372.48</v>
      </c>
      <c r="AD263" s="14">
        <f t="shared" si="49"/>
        <v>22372.48</v>
      </c>
      <c r="AE263" s="14">
        <f t="shared" si="49"/>
        <v>22372.48</v>
      </c>
      <c r="AF263" s="14">
        <f t="shared" si="49"/>
        <v>22372.48</v>
      </c>
      <c r="AG263" s="14">
        <f t="shared" si="49"/>
        <v>22372.48</v>
      </c>
      <c r="AH263" s="14">
        <f t="shared" si="49"/>
        <v>22372.48</v>
      </c>
      <c r="AI263" s="105">
        <f t="shared" ref="AI263:BN263" si="50">IFERROR(AI228*AI167,"-")</f>
        <v>21989.856</v>
      </c>
      <c r="AJ263" s="105">
        <f t="shared" si="50"/>
        <v>21989.856</v>
      </c>
      <c r="AK263" s="105">
        <f t="shared" si="50"/>
        <v>21989.856</v>
      </c>
      <c r="AL263" s="14">
        <f t="shared" si="50"/>
        <v>21989.856</v>
      </c>
      <c r="AM263" s="14">
        <f t="shared" si="50"/>
        <v>21989.856</v>
      </c>
      <c r="AN263" s="14">
        <f t="shared" si="50"/>
        <v>21989.856</v>
      </c>
      <c r="AO263" s="14">
        <f t="shared" si="50"/>
        <v>21989.856</v>
      </c>
      <c r="AP263" s="14">
        <f t="shared" si="50"/>
        <v>21989.088</v>
      </c>
      <c r="AQ263" s="14">
        <f t="shared" si="50"/>
        <v>21989.088</v>
      </c>
      <c r="AR263" s="14">
        <f t="shared" si="50"/>
        <v>21989.088</v>
      </c>
      <c r="AS263" s="14">
        <f t="shared" si="50"/>
        <v>21989.088</v>
      </c>
      <c r="AT263" s="14">
        <f t="shared" si="50"/>
        <v>21988.448</v>
      </c>
      <c r="AU263" s="14">
        <f t="shared" si="50"/>
        <v>21988.637866666668</v>
      </c>
      <c r="AV263" s="14">
        <f t="shared" si="50"/>
        <v>21828.3776</v>
      </c>
      <c r="AW263" s="14">
        <f t="shared" si="50"/>
        <v>21828.243199999997</v>
      </c>
      <c r="AX263" s="14">
        <f t="shared" si="50"/>
        <v>21826.323199999999</v>
      </c>
      <c r="AY263" s="112">
        <f t="shared" si="50"/>
        <v>21815.443199999998</v>
      </c>
      <c r="AZ263" s="14">
        <f t="shared" si="50"/>
        <v>21579.942400000004</v>
      </c>
      <c r="BA263" s="14">
        <f t="shared" si="50"/>
        <v>21475.372799999997</v>
      </c>
      <c r="BB263" s="14">
        <f t="shared" si="50"/>
        <v>33556.160000000003</v>
      </c>
      <c r="BC263" s="14">
        <f t="shared" si="50"/>
        <v>33552.71</v>
      </c>
      <c r="BD263" s="14">
        <f t="shared" si="50"/>
        <v>33553.910000000003</v>
      </c>
      <c r="BE263" s="14">
        <f t="shared" si="50"/>
        <v>33553.910000000003</v>
      </c>
      <c r="BF263" s="14">
        <f t="shared" si="50"/>
        <v>33567.910000000003</v>
      </c>
      <c r="BG263" s="14">
        <f t="shared" si="50"/>
        <v>33574.910333333333</v>
      </c>
      <c r="BH263" s="14">
        <f t="shared" si="50"/>
        <v>33856.910000000003</v>
      </c>
      <c r="BI263" s="14">
        <f t="shared" si="50"/>
        <v>33997.910000000003</v>
      </c>
      <c r="BJ263" s="14">
        <f t="shared" si="50"/>
        <v>33997.910000000003</v>
      </c>
      <c r="BK263" s="14">
        <f t="shared" si="50"/>
        <v>34053.085333333336</v>
      </c>
      <c r="BL263" s="14">
        <f t="shared" si="50"/>
        <v>34080.58</v>
      </c>
      <c r="BM263" s="14">
        <f t="shared" si="50"/>
        <v>34080.553333333337</v>
      </c>
      <c r="BN263" s="14">
        <f t="shared" si="50"/>
        <v>34080.5</v>
      </c>
      <c r="BO263" s="14">
        <f t="shared" ref="BO263:BP263" si="51">IFERROR(BO228*BO167,"-")</f>
        <v>34081.890333333336</v>
      </c>
      <c r="BP263" s="14">
        <f t="shared" si="51"/>
        <v>34083.24</v>
      </c>
    </row>
    <row r="264" spans="1:68" s="23" customFormat="1" ht="15" customHeight="1" x14ac:dyDescent="0.2">
      <c r="A264" s="8" t="s">
        <v>108</v>
      </c>
      <c r="B264" s="8" t="s">
        <v>108</v>
      </c>
      <c r="C264" s="14" t="str">
        <f t="shared" ref="C264:AH264" si="52">IFERROR(C229*C168,"-")</f>
        <v>-</v>
      </c>
      <c r="D264" s="14" t="str">
        <f t="shared" si="52"/>
        <v>-</v>
      </c>
      <c r="E264" s="14" t="str">
        <f t="shared" si="52"/>
        <v>-</v>
      </c>
      <c r="F264" s="14" t="str">
        <f t="shared" si="52"/>
        <v>-</v>
      </c>
      <c r="G264" s="14" t="str">
        <f t="shared" si="52"/>
        <v>-</v>
      </c>
      <c r="H264" s="14" t="str">
        <f t="shared" si="52"/>
        <v>-</v>
      </c>
      <c r="I264" s="14" t="str">
        <f t="shared" si="52"/>
        <v>-</v>
      </c>
      <c r="J264" s="14" t="str">
        <f t="shared" si="52"/>
        <v>-</v>
      </c>
      <c r="K264" s="14" t="str">
        <f t="shared" si="52"/>
        <v>-</v>
      </c>
      <c r="L264" s="14" t="str">
        <f t="shared" si="52"/>
        <v>-</v>
      </c>
      <c r="M264" s="14" t="str">
        <f t="shared" si="52"/>
        <v>-</v>
      </c>
      <c r="N264" s="14" t="str">
        <f t="shared" si="52"/>
        <v>-</v>
      </c>
      <c r="O264" s="14" t="str">
        <f t="shared" si="52"/>
        <v>-</v>
      </c>
      <c r="P264" s="14" t="str">
        <f t="shared" si="52"/>
        <v>-</v>
      </c>
      <c r="Q264" s="14" t="str">
        <f t="shared" si="52"/>
        <v>-</v>
      </c>
      <c r="R264" s="14" t="str">
        <f t="shared" si="52"/>
        <v>-</v>
      </c>
      <c r="S264" s="14" t="str">
        <f t="shared" si="52"/>
        <v>-</v>
      </c>
      <c r="T264" s="14" t="str">
        <f t="shared" si="52"/>
        <v>-</v>
      </c>
      <c r="U264" s="14" t="str">
        <f t="shared" si="52"/>
        <v>-</v>
      </c>
      <c r="V264" s="14" t="str">
        <f t="shared" si="52"/>
        <v>-</v>
      </c>
      <c r="W264" s="14" t="str">
        <f t="shared" si="52"/>
        <v>-</v>
      </c>
      <c r="X264" s="14" t="str">
        <f t="shared" si="52"/>
        <v>-</v>
      </c>
      <c r="Y264" s="14">
        <f t="shared" si="52"/>
        <v>968.44</v>
      </c>
      <c r="Z264" s="14">
        <f t="shared" si="52"/>
        <v>3819.2000000000003</v>
      </c>
      <c r="AA264" s="14">
        <f t="shared" si="52"/>
        <v>3819.2000000000003</v>
      </c>
      <c r="AB264" s="14">
        <f t="shared" si="52"/>
        <v>3819.2000000000003</v>
      </c>
      <c r="AC264" s="14">
        <f t="shared" si="52"/>
        <v>3819.2000000000003</v>
      </c>
      <c r="AD264" s="14">
        <f t="shared" si="52"/>
        <v>3819.2000000000003</v>
      </c>
      <c r="AE264" s="14">
        <f t="shared" si="52"/>
        <v>3819.2000000000003</v>
      </c>
      <c r="AF264" s="14">
        <f t="shared" si="52"/>
        <v>3819.2000000000003</v>
      </c>
      <c r="AG264" s="14">
        <f t="shared" si="52"/>
        <v>3819.2000000000003</v>
      </c>
      <c r="AH264" s="14">
        <f t="shared" si="52"/>
        <v>3819.2000000000003</v>
      </c>
      <c r="AI264" s="105">
        <f t="shared" ref="AI264:BN264" si="53">IFERROR(AI229*AI168,"-")</f>
        <v>3902.66644</v>
      </c>
      <c r="AJ264" s="105">
        <f t="shared" si="53"/>
        <v>3902.8556959999996</v>
      </c>
      <c r="AK264" s="105">
        <f t="shared" si="53"/>
        <v>3902.8556959999996</v>
      </c>
      <c r="AL264" s="14">
        <f t="shared" si="53"/>
        <v>3902.8556959999996</v>
      </c>
      <c r="AM264" s="14">
        <f t="shared" si="53"/>
        <v>3902.7137540000003</v>
      </c>
      <c r="AN264" s="14">
        <f t="shared" si="53"/>
        <v>3902.7137540000003</v>
      </c>
      <c r="AO264" s="14">
        <f t="shared" si="53"/>
        <v>3902.7137540000003</v>
      </c>
      <c r="AP264" s="14">
        <f t="shared" si="53"/>
        <v>3850.3671600000002</v>
      </c>
      <c r="AQ264" s="14">
        <f t="shared" si="53"/>
        <v>3850.037116</v>
      </c>
      <c r="AR264" s="14">
        <f t="shared" si="53"/>
        <v>3850.5702640000004</v>
      </c>
      <c r="AS264" s="14">
        <f t="shared" si="53"/>
        <v>3850.5702640000004</v>
      </c>
      <c r="AT264" s="14">
        <f t="shared" si="53"/>
        <v>3861.2251459999998</v>
      </c>
      <c r="AU264" s="14">
        <f t="shared" si="53"/>
        <v>3861.7923369999999</v>
      </c>
      <c r="AV264" s="14">
        <f t="shared" si="53"/>
        <v>3864.7148420000003</v>
      </c>
      <c r="AW264" s="14">
        <f t="shared" si="53"/>
        <v>3863.4766</v>
      </c>
      <c r="AX264" s="14">
        <f t="shared" si="53"/>
        <v>3864.4340353333337</v>
      </c>
      <c r="AY264" s="112">
        <f t="shared" si="53"/>
        <v>3865.19029</v>
      </c>
      <c r="AZ264" s="14">
        <f t="shared" si="53"/>
        <v>3866.7274179999999</v>
      </c>
      <c r="BA264" s="14">
        <f t="shared" si="53"/>
        <v>3867.0551540000001</v>
      </c>
      <c r="BB264" s="14">
        <f t="shared" si="53"/>
        <v>3867.1347799999999</v>
      </c>
      <c r="BC264" s="14">
        <f t="shared" si="53"/>
        <v>3867.4302040000002</v>
      </c>
      <c r="BD264" s="14">
        <f t="shared" si="53"/>
        <v>3931.7333920000005</v>
      </c>
      <c r="BE264" s="14">
        <f t="shared" si="53"/>
        <v>3931.7333920000005</v>
      </c>
      <c r="BF264" s="14">
        <f t="shared" si="53"/>
        <v>3931.7333920000005</v>
      </c>
      <c r="BG264" s="14">
        <f t="shared" si="53"/>
        <v>3931.7042727333333</v>
      </c>
      <c r="BH264" s="14">
        <f t="shared" si="53"/>
        <v>3931.8257119999998</v>
      </c>
      <c r="BI264" s="14">
        <f t="shared" si="53"/>
        <v>3934.5637693333329</v>
      </c>
      <c r="BJ264" s="14">
        <f t="shared" si="53"/>
        <v>3935.9327980000003</v>
      </c>
      <c r="BK264" s="14">
        <f t="shared" si="53"/>
        <v>3936.1382100000001</v>
      </c>
      <c r="BL264" s="14">
        <f t="shared" si="53"/>
        <v>9874.0805270000001</v>
      </c>
      <c r="BM264" s="14">
        <f t="shared" si="53"/>
        <v>9873.4843500000025</v>
      </c>
      <c r="BN264" s="14">
        <f t="shared" si="53"/>
        <v>9871.8718349999999</v>
      </c>
      <c r="BO264" s="14">
        <f t="shared" ref="BO264:BP264" si="54">IFERROR(BO229*BO168,"-")</f>
        <v>9871.6384015000003</v>
      </c>
      <c r="BP264" s="14">
        <f t="shared" si="54"/>
        <v>9877.2430249999979</v>
      </c>
    </row>
    <row r="265" spans="1:68" s="23" customFormat="1" ht="15" customHeight="1" x14ac:dyDescent="0.2">
      <c r="A265" s="8" t="s">
        <v>728</v>
      </c>
      <c r="B265" s="8" t="s">
        <v>728</v>
      </c>
      <c r="C265" s="143">
        <v>0</v>
      </c>
      <c r="D265" s="143">
        <v>0</v>
      </c>
      <c r="E265" s="143">
        <v>0</v>
      </c>
      <c r="F265" s="143">
        <v>0</v>
      </c>
      <c r="G265" s="143">
        <v>0</v>
      </c>
      <c r="H265" s="143">
        <v>0</v>
      </c>
      <c r="I265" s="143">
        <v>0</v>
      </c>
      <c r="J265" s="143">
        <v>0</v>
      </c>
      <c r="K265" s="143">
        <v>0</v>
      </c>
      <c r="L265" s="143">
        <v>0</v>
      </c>
      <c r="M265" s="143">
        <v>0</v>
      </c>
      <c r="N265" s="143">
        <v>0</v>
      </c>
      <c r="O265" s="143">
        <v>0</v>
      </c>
      <c r="P265" s="143">
        <v>0</v>
      </c>
      <c r="Q265" s="143">
        <v>0</v>
      </c>
      <c r="R265" s="143">
        <v>0</v>
      </c>
      <c r="S265" s="143">
        <v>0</v>
      </c>
      <c r="T265" s="143">
        <v>0</v>
      </c>
      <c r="U265" s="143">
        <v>0</v>
      </c>
      <c r="V265" s="143">
        <v>0</v>
      </c>
      <c r="W265" s="143">
        <v>0</v>
      </c>
      <c r="X265" s="143">
        <v>0</v>
      </c>
      <c r="Y265" s="143">
        <v>0</v>
      </c>
      <c r="Z265" s="143">
        <v>0</v>
      </c>
      <c r="AA265" s="143">
        <v>0</v>
      </c>
      <c r="AB265" s="143">
        <v>0</v>
      </c>
      <c r="AC265" s="143">
        <v>0</v>
      </c>
      <c r="AD265" s="143">
        <v>0</v>
      </c>
      <c r="AE265" s="143">
        <v>0</v>
      </c>
      <c r="AF265" s="143">
        <v>0</v>
      </c>
      <c r="AG265" s="143">
        <v>0</v>
      </c>
      <c r="AH265" s="143">
        <v>0</v>
      </c>
      <c r="AI265" s="143">
        <v>0</v>
      </c>
      <c r="AJ265" s="143">
        <v>0</v>
      </c>
      <c r="AK265" s="143">
        <v>0</v>
      </c>
      <c r="AL265" s="143">
        <v>0</v>
      </c>
      <c r="AM265" s="143">
        <v>0</v>
      </c>
      <c r="AN265" s="143">
        <v>0</v>
      </c>
      <c r="AO265" s="143">
        <v>0</v>
      </c>
      <c r="AP265" s="143">
        <v>0</v>
      </c>
      <c r="AQ265" s="143">
        <v>0</v>
      </c>
      <c r="AR265" s="143">
        <v>0</v>
      </c>
      <c r="AS265" s="143">
        <v>0</v>
      </c>
      <c r="AT265" s="143">
        <v>0</v>
      </c>
      <c r="AU265" s="143">
        <v>0</v>
      </c>
      <c r="AV265" s="143">
        <v>0</v>
      </c>
      <c r="AW265" s="143">
        <v>0</v>
      </c>
      <c r="AX265" s="143">
        <v>0</v>
      </c>
      <c r="AY265" s="143">
        <v>0</v>
      </c>
      <c r="AZ265" s="143">
        <v>0</v>
      </c>
      <c r="BA265" s="143">
        <v>0</v>
      </c>
      <c r="BB265" s="143">
        <v>0</v>
      </c>
      <c r="BC265" s="143">
        <v>0</v>
      </c>
      <c r="BD265" s="143">
        <v>0</v>
      </c>
      <c r="BE265" s="143">
        <v>0</v>
      </c>
      <c r="BF265" s="143">
        <v>0</v>
      </c>
      <c r="BG265" s="143">
        <v>0</v>
      </c>
      <c r="BH265" s="143">
        <v>0</v>
      </c>
      <c r="BI265" s="143">
        <v>0</v>
      </c>
      <c r="BJ265" s="143">
        <v>0</v>
      </c>
      <c r="BK265" s="143">
        <v>0</v>
      </c>
      <c r="BL265" s="14">
        <f t="shared" ref="BL265:BN286" si="55">IFERROR(BL230*BL169,"-")</f>
        <v>4370.2959216666659</v>
      </c>
      <c r="BM265" s="14">
        <f t="shared" si="55"/>
        <v>4367.2830449999992</v>
      </c>
      <c r="BN265" s="14">
        <f t="shared" si="55"/>
        <v>4366.7735200000006</v>
      </c>
      <c r="BO265" s="14">
        <f t="shared" ref="BO265:BP265" si="56">IFERROR(BO230*BO169,"-")</f>
        <v>4366.8490900000006</v>
      </c>
      <c r="BP265" s="14">
        <f t="shared" si="56"/>
        <v>5510.440789166666</v>
      </c>
    </row>
    <row r="266" spans="1:68" s="23" customFormat="1" ht="15" customHeight="1" x14ac:dyDescent="0.2">
      <c r="A266" s="8" t="s">
        <v>19</v>
      </c>
      <c r="B266" s="8" t="s">
        <v>19</v>
      </c>
      <c r="C266" s="14">
        <f t="shared" ref="C266:AH266" si="57">IFERROR(C231*C170,"-")</f>
        <v>26126</v>
      </c>
      <c r="D266" s="14">
        <f t="shared" si="57"/>
        <v>26252</v>
      </c>
      <c r="E266" s="14">
        <f t="shared" si="57"/>
        <v>26236</v>
      </c>
      <c r="F266" s="14">
        <f t="shared" si="57"/>
        <v>26023</v>
      </c>
      <c r="G266" s="14">
        <f t="shared" si="57"/>
        <v>26017</v>
      </c>
      <c r="H266" s="14">
        <f t="shared" si="57"/>
        <v>26017</v>
      </c>
      <c r="I266" s="14">
        <f t="shared" si="57"/>
        <v>26848</v>
      </c>
      <c r="J266" s="14">
        <f t="shared" si="57"/>
        <v>26927</v>
      </c>
      <c r="K266" s="14">
        <f t="shared" si="57"/>
        <v>26927</v>
      </c>
      <c r="L266" s="14">
        <f t="shared" si="57"/>
        <v>26927</v>
      </c>
      <c r="M266" s="14">
        <f t="shared" si="57"/>
        <v>26927</v>
      </c>
      <c r="N266" s="14">
        <f t="shared" si="57"/>
        <v>26927</v>
      </c>
      <c r="O266" s="14">
        <f t="shared" si="57"/>
        <v>26927</v>
      </c>
      <c r="P266" s="14">
        <f t="shared" si="57"/>
        <v>26927</v>
      </c>
      <c r="Q266" s="14">
        <f t="shared" si="57"/>
        <v>26927</v>
      </c>
      <c r="R266" s="14">
        <f t="shared" si="57"/>
        <v>26927</v>
      </c>
      <c r="S266" s="14">
        <f t="shared" si="57"/>
        <v>26940</v>
      </c>
      <c r="T266" s="14">
        <f t="shared" si="57"/>
        <v>26940</v>
      </c>
      <c r="U266" s="14">
        <f t="shared" si="57"/>
        <v>26940</v>
      </c>
      <c r="V266" s="14">
        <f t="shared" si="57"/>
        <v>26940</v>
      </c>
      <c r="W266" s="14">
        <f t="shared" si="57"/>
        <v>26940</v>
      </c>
      <c r="X266" s="14">
        <f t="shared" si="57"/>
        <v>26940</v>
      </c>
      <c r="Y266" s="14">
        <f t="shared" si="57"/>
        <v>26940</v>
      </c>
      <c r="Z266" s="14">
        <f t="shared" si="57"/>
        <v>26940</v>
      </c>
      <c r="AA266" s="14">
        <f t="shared" si="57"/>
        <v>26940</v>
      </c>
      <c r="AB266" s="14">
        <f t="shared" si="57"/>
        <v>26940</v>
      </c>
      <c r="AC266" s="14">
        <f t="shared" si="57"/>
        <v>26940</v>
      </c>
      <c r="AD266" s="14">
        <f t="shared" si="57"/>
        <v>26940</v>
      </c>
      <c r="AE266" s="14">
        <f t="shared" si="57"/>
        <v>26940</v>
      </c>
      <c r="AF266" s="14">
        <f t="shared" si="57"/>
        <v>26940</v>
      </c>
      <c r="AG266" s="14">
        <f t="shared" si="57"/>
        <v>26940</v>
      </c>
      <c r="AH266" s="14">
        <f t="shared" si="57"/>
        <v>26940</v>
      </c>
      <c r="AI266" s="105">
        <f t="shared" ref="AI266:BK266" si="58">IFERROR(AI231*AI170,"-")</f>
        <v>26547.623</v>
      </c>
      <c r="AJ266" s="105">
        <f t="shared" si="58"/>
        <v>26547.623</v>
      </c>
      <c r="AK266" s="105">
        <f t="shared" si="58"/>
        <v>26547.623</v>
      </c>
      <c r="AL266" s="14">
        <f t="shared" si="58"/>
        <v>26547.623</v>
      </c>
      <c r="AM266" s="14">
        <f t="shared" si="58"/>
        <v>26713.053</v>
      </c>
      <c r="AN266" s="14">
        <f t="shared" si="58"/>
        <v>26713.053</v>
      </c>
      <c r="AO266" s="14">
        <f t="shared" si="58"/>
        <v>26713.053</v>
      </c>
      <c r="AP266" s="14">
        <f t="shared" si="58"/>
        <v>26881.473000000002</v>
      </c>
      <c r="AQ266" s="14">
        <f t="shared" si="58"/>
        <v>26882.312999999998</v>
      </c>
      <c r="AR266" s="14">
        <f t="shared" si="58"/>
        <v>26882.312999999998</v>
      </c>
      <c r="AS266" s="14">
        <f t="shared" si="58"/>
        <v>26882.312999999998</v>
      </c>
      <c r="AT266" s="14">
        <f t="shared" si="58"/>
        <v>26881.875</v>
      </c>
      <c r="AU266" s="14">
        <f t="shared" si="58"/>
        <v>26772.006333333335</v>
      </c>
      <c r="AV266" s="14">
        <f t="shared" si="58"/>
        <v>26552.992999999999</v>
      </c>
      <c r="AW266" s="14">
        <f t="shared" si="58"/>
        <v>26552.992999999999</v>
      </c>
      <c r="AX266" s="14">
        <f t="shared" si="58"/>
        <v>26560.149666666664</v>
      </c>
      <c r="AY266" s="112">
        <f t="shared" si="58"/>
        <v>26690.093000000001</v>
      </c>
      <c r="AZ266" s="14">
        <f t="shared" si="58"/>
        <v>26690.093000000001</v>
      </c>
      <c r="BA266" s="14">
        <f t="shared" si="58"/>
        <v>26690.093000000001</v>
      </c>
      <c r="BB266" s="14">
        <f t="shared" si="58"/>
        <v>26690.093000000001</v>
      </c>
      <c r="BC266" s="14">
        <f t="shared" si="58"/>
        <v>26690.093000000001</v>
      </c>
      <c r="BD266" s="14">
        <f t="shared" si="58"/>
        <v>26690.093000000001</v>
      </c>
      <c r="BE266" s="14">
        <f t="shared" si="58"/>
        <v>26690.093000000001</v>
      </c>
      <c r="BF266" s="14">
        <f t="shared" si="58"/>
        <v>26690.093000000004</v>
      </c>
      <c r="BG266" s="14">
        <f t="shared" si="58"/>
        <v>25428.396333333334</v>
      </c>
      <c r="BH266" s="14">
        <f t="shared" si="58"/>
        <v>25159.698666666663</v>
      </c>
      <c r="BI266" s="14">
        <f t="shared" si="58"/>
        <v>22235.486666666668</v>
      </c>
      <c r="BJ266" s="14">
        <f t="shared" si="58"/>
        <v>22129.320000000003</v>
      </c>
      <c r="BK266" s="14">
        <f t="shared" si="58"/>
        <v>21266.251999999997</v>
      </c>
      <c r="BL266" s="14">
        <f t="shared" si="55"/>
        <v>21252.87</v>
      </c>
      <c r="BM266" s="14">
        <f t="shared" si="55"/>
        <v>10839.466219999998</v>
      </c>
      <c r="BN266" s="14">
        <f t="shared" si="55"/>
        <v>10843.869900000002</v>
      </c>
      <c r="BO266" s="14">
        <f t="shared" ref="BO266" si="59">IFERROR(BO231*BO170,"-")</f>
        <v>10683.427300000001</v>
      </c>
      <c r="BP266" s="14">
        <f>IFERROR(BP231*BP170,"-")</f>
        <v>10571.6268</v>
      </c>
    </row>
    <row r="267" spans="1:68" s="23" customFormat="1" ht="15" customHeight="1" x14ac:dyDescent="0.2">
      <c r="A267" s="8" t="s">
        <v>610</v>
      </c>
      <c r="B267" s="8" t="s">
        <v>610</v>
      </c>
      <c r="C267" s="14" t="str">
        <f t="shared" ref="C267:AH267" si="60">IFERROR(C232*C171,"-")</f>
        <v>-</v>
      </c>
      <c r="D267" s="14" t="str">
        <f t="shared" si="60"/>
        <v>-</v>
      </c>
      <c r="E267" s="14" t="str">
        <f t="shared" si="60"/>
        <v>-</v>
      </c>
      <c r="F267" s="14" t="str">
        <f t="shared" si="60"/>
        <v>-</v>
      </c>
      <c r="G267" s="14">
        <f t="shared" si="60"/>
        <v>23538.84</v>
      </c>
      <c r="H267" s="14">
        <f t="shared" si="60"/>
        <v>23538.84</v>
      </c>
      <c r="I267" s="14">
        <f t="shared" si="60"/>
        <v>23829.780000000002</v>
      </c>
      <c r="J267" s="14">
        <f t="shared" si="60"/>
        <v>24041.16</v>
      </c>
      <c r="K267" s="14">
        <f t="shared" si="60"/>
        <v>24041.16</v>
      </c>
      <c r="L267" s="14">
        <f t="shared" si="60"/>
        <v>24041.16</v>
      </c>
      <c r="M267" s="14">
        <f t="shared" si="60"/>
        <v>24041.16</v>
      </c>
      <c r="N267" s="14">
        <f t="shared" si="60"/>
        <v>24041.16</v>
      </c>
      <c r="O267" s="14">
        <f t="shared" si="60"/>
        <v>24041.16</v>
      </c>
      <c r="P267" s="14">
        <f t="shared" si="60"/>
        <v>24041.16</v>
      </c>
      <c r="Q267" s="14">
        <f t="shared" si="60"/>
        <v>24041.16</v>
      </c>
      <c r="R267" s="14">
        <f t="shared" si="60"/>
        <v>24041.16</v>
      </c>
      <c r="S267" s="14">
        <f t="shared" si="60"/>
        <v>24423.360000000001</v>
      </c>
      <c r="T267" s="14">
        <f t="shared" si="60"/>
        <v>24423.360000000001</v>
      </c>
      <c r="U267" s="14">
        <f t="shared" si="60"/>
        <v>24423.360000000001</v>
      </c>
      <c r="V267" s="14">
        <f t="shared" si="60"/>
        <v>24423.360000000001</v>
      </c>
      <c r="W267" s="14">
        <f t="shared" si="60"/>
        <v>24423.360000000001</v>
      </c>
      <c r="X267" s="14">
        <f t="shared" si="60"/>
        <v>24423.360000000001</v>
      </c>
      <c r="Y267" s="14">
        <f t="shared" si="60"/>
        <v>24423</v>
      </c>
      <c r="Z267" s="14">
        <f t="shared" si="60"/>
        <v>24423</v>
      </c>
      <c r="AA267" s="14">
        <f t="shared" si="60"/>
        <v>24423</v>
      </c>
      <c r="AB267" s="14">
        <f t="shared" si="60"/>
        <v>24423.360000000001</v>
      </c>
      <c r="AC267" s="14">
        <f t="shared" si="60"/>
        <v>24423.360000000001</v>
      </c>
      <c r="AD267" s="14">
        <f t="shared" si="60"/>
        <v>24423.360000000001</v>
      </c>
      <c r="AE267" s="14">
        <f t="shared" si="60"/>
        <v>24423.360000000001</v>
      </c>
      <c r="AF267" s="14">
        <f t="shared" si="60"/>
        <v>24423.360000000001</v>
      </c>
      <c r="AG267" s="14">
        <f t="shared" si="60"/>
        <v>24423.360000000001</v>
      </c>
      <c r="AH267" s="14">
        <f t="shared" si="60"/>
        <v>24423.360000000001</v>
      </c>
      <c r="AI267" s="105">
        <f t="shared" ref="AI267:BK267" si="61">IFERROR(AI232*AI171,"-")</f>
        <v>24380.8734</v>
      </c>
      <c r="AJ267" s="105">
        <f t="shared" si="61"/>
        <v>24380.8734</v>
      </c>
      <c r="AK267" s="105">
        <f t="shared" si="61"/>
        <v>24380.8734</v>
      </c>
      <c r="AL267" s="14">
        <f t="shared" si="61"/>
        <v>24380.8734</v>
      </c>
      <c r="AM267" s="14">
        <f t="shared" si="61"/>
        <v>24375.023399999998</v>
      </c>
      <c r="AN267" s="14">
        <f t="shared" si="61"/>
        <v>24375.023399999998</v>
      </c>
      <c r="AO267" s="14">
        <f t="shared" si="61"/>
        <v>24375.023399999998</v>
      </c>
      <c r="AP267" s="14">
        <f t="shared" si="61"/>
        <v>24283.7634</v>
      </c>
      <c r="AQ267" s="14">
        <f t="shared" si="61"/>
        <v>24294.683400000002</v>
      </c>
      <c r="AR267" s="14">
        <f t="shared" si="61"/>
        <v>24294.683400000002</v>
      </c>
      <c r="AS267" s="14">
        <f t="shared" si="61"/>
        <v>24294.683400000002</v>
      </c>
      <c r="AT267" s="14">
        <f t="shared" si="61"/>
        <v>24294.683400000002</v>
      </c>
      <c r="AU267" s="14">
        <f t="shared" si="61"/>
        <v>24294.683400000002</v>
      </c>
      <c r="AV267" s="14">
        <f t="shared" si="61"/>
        <v>24294.683400000002</v>
      </c>
      <c r="AW267" s="14">
        <f t="shared" si="61"/>
        <v>24178.640199999998</v>
      </c>
      <c r="AX267" s="14">
        <f t="shared" si="61"/>
        <v>24120.618600000002</v>
      </c>
      <c r="AY267" s="112">
        <f t="shared" si="61"/>
        <v>24120.618600000002</v>
      </c>
      <c r="AZ267" s="14">
        <f t="shared" si="61"/>
        <v>24168.1986</v>
      </c>
      <c r="BA267" s="14">
        <f t="shared" si="61"/>
        <v>24165.975600000002</v>
      </c>
      <c r="BB267" s="14">
        <f t="shared" si="61"/>
        <v>24165.195600000003</v>
      </c>
      <c r="BC267" s="14">
        <f t="shared" si="61"/>
        <v>24131.296020000002</v>
      </c>
      <c r="BD267" s="14">
        <f t="shared" si="61"/>
        <v>24161.061600000001</v>
      </c>
      <c r="BE267" s="14">
        <f t="shared" si="61"/>
        <v>24154.821600000003</v>
      </c>
      <c r="BF267" s="14">
        <f t="shared" si="61"/>
        <v>24154.821600000003</v>
      </c>
      <c r="BG267" s="14">
        <f t="shared" si="61"/>
        <v>24154.821600000003</v>
      </c>
      <c r="BH267" s="14">
        <f t="shared" si="61"/>
        <v>24154.821600000003</v>
      </c>
      <c r="BI267" s="14">
        <f t="shared" si="61"/>
        <v>22300.598400000003</v>
      </c>
      <c r="BJ267" s="14">
        <f t="shared" si="61"/>
        <v>18574.128000000001</v>
      </c>
      <c r="BK267" s="14">
        <f t="shared" si="61"/>
        <v>18574.320199999998</v>
      </c>
      <c r="BL267" s="14">
        <f t="shared" si="55"/>
        <v>18574.32</v>
      </c>
      <c r="BM267" s="14">
        <f t="shared" si="55"/>
        <v>18574.32</v>
      </c>
      <c r="BN267" s="14">
        <f t="shared" si="55"/>
        <v>18574.672200000001</v>
      </c>
      <c r="BO267" s="14">
        <f t="shared" ref="BO267" si="62">IFERROR(BO232*BO171,"-")</f>
        <v>18575.060000000001</v>
      </c>
      <c r="BP267" s="14">
        <f>IFERROR(BP232*BP171,"-")</f>
        <v>15790.269290000002</v>
      </c>
    </row>
    <row r="268" spans="1:68" s="23" customFormat="1" ht="15" customHeight="1" x14ac:dyDescent="0.2">
      <c r="A268" s="8" t="s">
        <v>22</v>
      </c>
      <c r="B268" s="8" t="s">
        <v>22</v>
      </c>
      <c r="C268" s="14">
        <f t="shared" ref="C268:AH268" si="63">IFERROR(C233*C172,"-")</f>
        <v>35676.550000000003</v>
      </c>
      <c r="D268" s="14">
        <f t="shared" si="63"/>
        <v>35787.050000000003</v>
      </c>
      <c r="E268" s="14">
        <f t="shared" si="63"/>
        <v>35787.050000000003</v>
      </c>
      <c r="F268" s="14">
        <f t="shared" si="63"/>
        <v>35818.25</v>
      </c>
      <c r="G268" s="14">
        <f t="shared" si="63"/>
        <v>35818.25</v>
      </c>
      <c r="H268" s="14">
        <f t="shared" si="63"/>
        <v>36000.9</v>
      </c>
      <c r="I268" s="14">
        <f t="shared" si="63"/>
        <v>35120.15</v>
      </c>
      <c r="J268" s="14">
        <f t="shared" si="63"/>
        <v>37852.5</v>
      </c>
      <c r="K268" s="14">
        <f t="shared" si="63"/>
        <v>37852.5</v>
      </c>
      <c r="L268" s="14">
        <f t="shared" si="63"/>
        <v>37852.5</v>
      </c>
      <c r="M268" s="14">
        <f t="shared" si="63"/>
        <v>37852.5</v>
      </c>
      <c r="N268" s="14">
        <f t="shared" si="63"/>
        <v>37852.5</v>
      </c>
      <c r="O268" s="14">
        <f t="shared" si="63"/>
        <v>37852.5</v>
      </c>
      <c r="P268" s="14">
        <f t="shared" si="63"/>
        <v>37852.5</v>
      </c>
      <c r="Q268" s="14">
        <f t="shared" si="63"/>
        <v>37852.5</v>
      </c>
      <c r="R268" s="14">
        <f t="shared" si="63"/>
        <v>37852.5</v>
      </c>
      <c r="S268" s="14">
        <f t="shared" si="63"/>
        <v>38024.699999999997</v>
      </c>
      <c r="T268" s="14">
        <f t="shared" si="63"/>
        <v>38024.699999999997</v>
      </c>
      <c r="U268" s="14">
        <f t="shared" si="63"/>
        <v>38024.699999999997</v>
      </c>
      <c r="V268" s="14">
        <f t="shared" si="63"/>
        <v>38024.699999999997</v>
      </c>
      <c r="W268" s="14">
        <f t="shared" si="63"/>
        <v>38024.699999999997</v>
      </c>
      <c r="X268" s="14">
        <f t="shared" si="63"/>
        <v>51444.399999999994</v>
      </c>
      <c r="Y268" s="14">
        <f t="shared" si="63"/>
        <v>51444.399999999994</v>
      </c>
      <c r="Z268" s="14">
        <f t="shared" si="63"/>
        <v>51444.399999999994</v>
      </c>
      <c r="AA268" s="14">
        <f t="shared" si="63"/>
        <v>51444.399999999994</v>
      </c>
      <c r="AB268" s="14">
        <f t="shared" si="63"/>
        <v>51444.399999999994</v>
      </c>
      <c r="AC268" s="14">
        <f t="shared" si="63"/>
        <v>51444.399999999994</v>
      </c>
      <c r="AD268" s="14">
        <f t="shared" si="63"/>
        <v>51444.399999999994</v>
      </c>
      <c r="AE268" s="14">
        <f t="shared" si="63"/>
        <v>51444.399999999994</v>
      </c>
      <c r="AF268" s="14">
        <f t="shared" si="63"/>
        <v>51444.399999999994</v>
      </c>
      <c r="AG268" s="14">
        <f t="shared" si="63"/>
        <v>51444.399999999994</v>
      </c>
      <c r="AH268" s="14">
        <f t="shared" si="63"/>
        <v>51444.399999999994</v>
      </c>
      <c r="AI268" s="105">
        <f t="shared" ref="AI268:BK268" si="64">IFERROR(AI233*AI172,"-")</f>
        <v>50861.299999999996</v>
      </c>
      <c r="AJ268" s="105">
        <f t="shared" si="64"/>
        <v>50861.299999999996</v>
      </c>
      <c r="AK268" s="105">
        <f t="shared" si="64"/>
        <v>50861.299999999996</v>
      </c>
      <c r="AL268" s="14">
        <f t="shared" si="64"/>
        <v>50861.299999999996</v>
      </c>
      <c r="AM268" s="14">
        <f t="shared" si="64"/>
        <v>50908.472999999998</v>
      </c>
      <c r="AN268" s="14">
        <f t="shared" si="64"/>
        <v>50908.472999999998</v>
      </c>
      <c r="AO268" s="14">
        <f t="shared" si="64"/>
        <v>50908.472999999998</v>
      </c>
      <c r="AP268" s="14">
        <f t="shared" si="64"/>
        <v>50907.647000000004</v>
      </c>
      <c r="AQ268" s="14">
        <f t="shared" si="64"/>
        <v>50907.647000000004</v>
      </c>
      <c r="AR268" s="14">
        <f t="shared" si="64"/>
        <v>50907.647000000004</v>
      </c>
      <c r="AS268" s="14">
        <f t="shared" si="64"/>
        <v>50907.633000000002</v>
      </c>
      <c r="AT268" s="14">
        <f t="shared" si="64"/>
        <v>50907.633000000002</v>
      </c>
      <c r="AU268" s="14">
        <f t="shared" si="64"/>
        <v>50915.780999999995</v>
      </c>
      <c r="AV268" s="14">
        <f t="shared" si="64"/>
        <v>50907.891999999993</v>
      </c>
      <c r="AW268" s="14">
        <f t="shared" si="64"/>
        <v>51375.902666666661</v>
      </c>
      <c r="AX268" s="14">
        <f t="shared" si="64"/>
        <v>51372.850200000001</v>
      </c>
      <c r="AY268" s="112">
        <f t="shared" si="64"/>
        <v>51371.690999999999</v>
      </c>
      <c r="AZ268" s="14">
        <f t="shared" si="64"/>
        <v>51372.391000000003</v>
      </c>
      <c r="BA268" s="14">
        <f t="shared" si="64"/>
        <v>51372.391000000003</v>
      </c>
      <c r="BB268" s="14">
        <f t="shared" si="64"/>
        <v>51352.909999999996</v>
      </c>
      <c r="BC268" s="14">
        <f t="shared" si="64"/>
        <v>51352.909999999996</v>
      </c>
      <c r="BD268" s="14">
        <f t="shared" si="64"/>
        <v>51236.988599999997</v>
      </c>
      <c r="BE268" s="14">
        <f t="shared" si="64"/>
        <v>51233</v>
      </c>
      <c r="BF268" s="14">
        <f t="shared" si="64"/>
        <v>51197.904333333339</v>
      </c>
      <c r="BG268" s="14">
        <f t="shared" si="64"/>
        <v>51175.11</v>
      </c>
      <c r="BH268" s="14">
        <f t="shared" si="64"/>
        <v>51171.660166666661</v>
      </c>
      <c r="BI268" s="14">
        <f t="shared" si="64"/>
        <v>51184.177799999998</v>
      </c>
      <c r="BJ268" s="14">
        <f t="shared" si="64"/>
        <v>51226.370999999999</v>
      </c>
      <c r="BK268" s="14">
        <f t="shared" si="64"/>
        <v>51248.866433333336</v>
      </c>
      <c r="BL268" s="14">
        <f t="shared" si="55"/>
        <v>51248.649666666672</v>
      </c>
      <c r="BM268" s="14">
        <f t="shared" si="55"/>
        <v>51292.790499999996</v>
      </c>
      <c r="BN268" s="14">
        <f t="shared" si="55"/>
        <v>51344.789299999989</v>
      </c>
      <c r="BO268" s="14">
        <f t="shared" ref="BO268:BP268" si="65">IFERROR(BO233*BO172,"-")</f>
        <v>51345.293999999994</v>
      </c>
      <c r="BP268" s="14">
        <f t="shared" si="65"/>
        <v>51330.779966666669</v>
      </c>
    </row>
    <row r="269" spans="1:68" s="23" customFormat="1" ht="15" customHeight="1" x14ac:dyDescent="0.2">
      <c r="A269" s="8" t="s">
        <v>23</v>
      </c>
      <c r="B269" s="8" t="s">
        <v>23</v>
      </c>
      <c r="C269" s="14">
        <f t="shared" ref="C269:AH269" si="66">IFERROR(C234*C173,"-")</f>
        <v>12007</v>
      </c>
      <c r="D269" s="14">
        <f t="shared" si="66"/>
        <v>12007</v>
      </c>
      <c r="E269" s="14">
        <f t="shared" si="66"/>
        <v>12037</v>
      </c>
      <c r="F269" s="14">
        <f t="shared" si="66"/>
        <v>12028</v>
      </c>
      <c r="G269" s="14">
        <f t="shared" si="66"/>
        <v>11991.5</v>
      </c>
      <c r="H269" s="14">
        <f t="shared" si="66"/>
        <v>11970.5</v>
      </c>
      <c r="I269" s="14">
        <f t="shared" si="66"/>
        <v>12125.5</v>
      </c>
      <c r="J269" s="14">
        <f t="shared" si="66"/>
        <v>12868</v>
      </c>
      <c r="K269" s="14">
        <f t="shared" si="66"/>
        <v>12868</v>
      </c>
      <c r="L269" s="14">
        <f t="shared" si="66"/>
        <v>12868</v>
      </c>
      <c r="M269" s="14">
        <f t="shared" si="66"/>
        <v>16618</v>
      </c>
      <c r="N269" s="14">
        <f t="shared" si="66"/>
        <v>16618</v>
      </c>
      <c r="O269" s="14">
        <f t="shared" si="66"/>
        <v>16618</v>
      </c>
      <c r="P269" s="14">
        <f t="shared" si="66"/>
        <v>16618</v>
      </c>
      <c r="Q269" s="14">
        <f t="shared" si="66"/>
        <v>26588.800000000003</v>
      </c>
      <c r="R269" s="14">
        <f t="shared" si="66"/>
        <v>33236</v>
      </c>
      <c r="S269" s="14">
        <f t="shared" si="66"/>
        <v>33146</v>
      </c>
      <c r="T269" s="14">
        <f t="shared" si="66"/>
        <v>33146</v>
      </c>
      <c r="U269" s="14">
        <f t="shared" si="66"/>
        <v>33146</v>
      </c>
      <c r="V269" s="14">
        <f t="shared" si="66"/>
        <v>33146</v>
      </c>
      <c r="W269" s="14">
        <f t="shared" si="66"/>
        <v>33146</v>
      </c>
      <c r="X269" s="14">
        <f t="shared" si="66"/>
        <v>33146</v>
      </c>
      <c r="Y269" s="14">
        <f t="shared" si="66"/>
        <v>33146</v>
      </c>
      <c r="Z269" s="14">
        <f t="shared" si="66"/>
        <v>33146</v>
      </c>
      <c r="AA269" s="14">
        <f t="shared" si="66"/>
        <v>33146</v>
      </c>
      <c r="AB269" s="14">
        <f t="shared" si="66"/>
        <v>33146</v>
      </c>
      <c r="AC269" s="14">
        <f t="shared" si="66"/>
        <v>33146</v>
      </c>
      <c r="AD269" s="14">
        <f t="shared" si="66"/>
        <v>33146</v>
      </c>
      <c r="AE269" s="14">
        <f t="shared" si="66"/>
        <v>33146</v>
      </c>
      <c r="AF269" s="14">
        <f t="shared" si="66"/>
        <v>33146</v>
      </c>
      <c r="AG269" s="14">
        <f t="shared" si="66"/>
        <v>33146</v>
      </c>
      <c r="AH269" s="14">
        <f t="shared" si="66"/>
        <v>33146</v>
      </c>
      <c r="AI269" s="105">
        <f t="shared" ref="AI269:BK269" si="67">IFERROR(AI234*AI173,"-")</f>
        <v>33263</v>
      </c>
      <c r="AJ269" s="105">
        <f t="shared" si="67"/>
        <v>33263.24</v>
      </c>
      <c r="AK269" s="105">
        <f t="shared" si="67"/>
        <v>33263.24</v>
      </c>
      <c r="AL269" s="14">
        <f t="shared" si="67"/>
        <v>33263.24</v>
      </c>
      <c r="AM269" s="14">
        <f t="shared" si="67"/>
        <v>33244.82</v>
      </c>
      <c r="AN269" s="14">
        <f t="shared" si="67"/>
        <v>33244.82</v>
      </c>
      <c r="AO269" s="14">
        <f t="shared" si="67"/>
        <v>33244.82</v>
      </c>
      <c r="AP269" s="14">
        <f t="shared" si="67"/>
        <v>33249.29</v>
      </c>
      <c r="AQ269" s="14">
        <f t="shared" si="67"/>
        <v>33142.21</v>
      </c>
      <c r="AR269" s="14">
        <f t="shared" si="67"/>
        <v>33142.21</v>
      </c>
      <c r="AS269" s="14">
        <f t="shared" si="67"/>
        <v>33142.21</v>
      </c>
      <c r="AT269" s="14">
        <f t="shared" si="67"/>
        <v>33141.21</v>
      </c>
      <c r="AU269" s="14">
        <f t="shared" si="67"/>
        <v>33141.21</v>
      </c>
      <c r="AV269" s="14">
        <f t="shared" si="67"/>
        <v>33141.21</v>
      </c>
      <c r="AW269" s="14">
        <f t="shared" si="67"/>
        <v>33141.21</v>
      </c>
      <c r="AX269" s="14">
        <f t="shared" si="67"/>
        <v>33141.21</v>
      </c>
      <c r="AY269" s="112">
        <f t="shared" si="67"/>
        <v>33141.21</v>
      </c>
      <c r="AZ269" s="14">
        <f t="shared" si="67"/>
        <v>33141.21</v>
      </c>
      <c r="BA269" s="14">
        <f t="shared" si="67"/>
        <v>33167.26</v>
      </c>
      <c r="BB269" s="14">
        <f t="shared" si="67"/>
        <v>33167.26</v>
      </c>
      <c r="BC269" s="14">
        <f t="shared" si="67"/>
        <v>33167.11</v>
      </c>
      <c r="BD269" s="14">
        <f t="shared" si="67"/>
        <v>33167.11</v>
      </c>
      <c r="BE269" s="14">
        <f t="shared" si="67"/>
        <v>33169.199000000001</v>
      </c>
      <c r="BF269" s="14">
        <f t="shared" si="67"/>
        <v>33275.660333333333</v>
      </c>
      <c r="BG269" s="14">
        <f t="shared" si="67"/>
        <v>33329.58</v>
      </c>
      <c r="BH269" s="14">
        <f t="shared" si="67"/>
        <v>33300.5</v>
      </c>
      <c r="BI269" s="14">
        <f t="shared" si="67"/>
        <v>32731.19</v>
      </c>
      <c r="BJ269" s="14">
        <f t="shared" si="67"/>
        <v>32731.19</v>
      </c>
      <c r="BK269" s="14">
        <f t="shared" si="67"/>
        <v>32229.210333333333</v>
      </c>
      <c r="BL269" s="14">
        <f t="shared" si="55"/>
        <v>31978.22</v>
      </c>
      <c r="BM269" s="14">
        <f t="shared" si="55"/>
        <v>16308.890500000003</v>
      </c>
      <c r="BN269" s="14">
        <f t="shared" si="55"/>
        <v>16397.877</v>
      </c>
      <c r="BO269" s="14">
        <f t="shared" ref="BO269:BP269" si="68">IFERROR(BO234*BO173,"-")</f>
        <v>16398.920120000002</v>
      </c>
      <c r="BP269" s="14">
        <f t="shared" si="68"/>
        <v>16402.028570000002</v>
      </c>
    </row>
    <row r="270" spans="1:68" s="23" customFormat="1" ht="15" customHeight="1" x14ac:dyDescent="0.2">
      <c r="A270" s="8" t="s">
        <v>148</v>
      </c>
      <c r="B270" s="8" t="s">
        <v>148</v>
      </c>
      <c r="C270" s="14">
        <f t="shared" ref="C270:AH270" si="69">IFERROR(C235*C174,"-")</f>
        <v>8215.9110000000001</v>
      </c>
      <c r="D270" s="14">
        <f t="shared" si="69"/>
        <v>8215.9110000000001</v>
      </c>
      <c r="E270" s="14">
        <f t="shared" si="69"/>
        <v>8215.9110000000001</v>
      </c>
      <c r="F270" s="14">
        <f t="shared" si="69"/>
        <v>8215.9110000000001</v>
      </c>
      <c r="G270" s="14">
        <f t="shared" si="69"/>
        <v>9156.4530000000013</v>
      </c>
      <c r="H270" s="14">
        <f t="shared" si="69"/>
        <v>9156.4530000000013</v>
      </c>
      <c r="I270" s="14">
        <f t="shared" si="69"/>
        <v>10511.94</v>
      </c>
      <c r="J270" s="14">
        <f t="shared" si="69"/>
        <v>10511.94</v>
      </c>
      <c r="K270" s="14">
        <f t="shared" si="69"/>
        <v>10511.94</v>
      </c>
      <c r="L270" s="14">
        <f t="shared" si="69"/>
        <v>10511.94</v>
      </c>
      <c r="M270" s="14">
        <f t="shared" si="69"/>
        <v>10511.94</v>
      </c>
      <c r="N270" s="14">
        <f t="shared" si="69"/>
        <v>10511.94</v>
      </c>
      <c r="O270" s="14">
        <f t="shared" si="69"/>
        <v>10511.94</v>
      </c>
      <c r="P270" s="14">
        <f t="shared" si="69"/>
        <v>9249.2000000000007</v>
      </c>
      <c r="Q270" s="14">
        <f t="shared" si="69"/>
        <v>9249.2000000000007</v>
      </c>
      <c r="R270" s="14">
        <f t="shared" si="69"/>
        <v>35350.337</v>
      </c>
      <c r="S270" s="14">
        <f t="shared" si="69"/>
        <v>35636.131999999998</v>
      </c>
      <c r="T270" s="14">
        <f t="shared" si="69"/>
        <v>35636.131999999998</v>
      </c>
      <c r="U270" s="14">
        <f t="shared" si="69"/>
        <v>35636.131999999998</v>
      </c>
      <c r="V270" s="14">
        <f t="shared" si="69"/>
        <v>35636.131999999998</v>
      </c>
      <c r="W270" s="14">
        <f t="shared" si="69"/>
        <v>35636.131999999998</v>
      </c>
      <c r="X270" s="14">
        <f t="shared" si="69"/>
        <v>35636.131999999998</v>
      </c>
      <c r="Y270" s="14">
        <f t="shared" si="69"/>
        <v>35636.131999999998</v>
      </c>
      <c r="Z270" s="14">
        <f t="shared" si="69"/>
        <v>35636.131999999998</v>
      </c>
      <c r="AA270" s="14">
        <f t="shared" si="69"/>
        <v>35636.131999999998</v>
      </c>
      <c r="AB270" s="14">
        <f t="shared" si="69"/>
        <v>35636.131999999998</v>
      </c>
      <c r="AC270" s="14">
        <f t="shared" si="69"/>
        <v>35636.131999999998</v>
      </c>
      <c r="AD270" s="14">
        <f t="shared" si="69"/>
        <v>35636.131999999998</v>
      </c>
      <c r="AE270" s="14">
        <f t="shared" si="69"/>
        <v>35636.131999999998</v>
      </c>
      <c r="AF270" s="14">
        <f t="shared" si="69"/>
        <v>35636.131999999998</v>
      </c>
      <c r="AG270" s="14">
        <f t="shared" si="69"/>
        <v>35636.131999999998</v>
      </c>
      <c r="AH270" s="14">
        <f t="shared" si="69"/>
        <v>35636.131999999998</v>
      </c>
      <c r="AI270" s="105">
        <f t="shared" ref="AI270:BK270" si="70">IFERROR(AI235*AI174,"-")</f>
        <v>35703.683399999994</v>
      </c>
      <c r="AJ270" s="105">
        <f t="shared" si="70"/>
        <v>35703.622492999995</v>
      </c>
      <c r="AK270" s="105">
        <f t="shared" si="70"/>
        <v>35703.622492999995</v>
      </c>
      <c r="AL270" s="14">
        <f t="shared" si="70"/>
        <v>35703.622492999995</v>
      </c>
      <c r="AM270" s="14">
        <f t="shared" si="70"/>
        <v>35832.296835999994</v>
      </c>
      <c r="AN270" s="14">
        <f t="shared" si="70"/>
        <v>35832.296835999994</v>
      </c>
      <c r="AO270" s="14">
        <f t="shared" si="70"/>
        <v>35832.296835999994</v>
      </c>
      <c r="AP270" s="14">
        <f t="shared" si="70"/>
        <v>35883.685732999998</v>
      </c>
      <c r="AQ270" s="14">
        <f t="shared" si="70"/>
        <v>39490.778653480003</v>
      </c>
      <c r="AR270" s="14">
        <f t="shared" si="70"/>
        <v>39490.778653480003</v>
      </c>
      <c r="AS270" s="14">
        <f t="shared" si="70"/>
        <v>39490.778653480003</v>
      </c>
      <c r="AT270" s="14">
        <f t="shared" si="70"/>
        <v>39490.778653480003</v>
      </c>
      <c r="AU270" s="14">
        <f t="shared" si="70"/>
        <v>39490.778653480003</v>
      </c>
      <c r="AV270" s="14">
        <f t="shared" si="70"/>
        <v>39490.778653480003</v>
      </c>
      <c r="AW270" s="14">
        <f t="shared" si="70"/>
        <v>39489.82462882666</v>
      </c>
      <c r="AX270" s="14">
        <f t="shared" si="70"/>
        <v>39489.824847880001</v>
      </c>
      <c r="AY270" s="112">
        <f t="shared" si="70"/>
        <v>39489.831419479997</v>
      </c>
      <c r="AZ270" s="14">
        <f t="shared" si="70"/>
        <v>39489.831419479997</v>
      </c>
      <c r="BA270" s="14">
        <f t="shared" si="70"/>
        <v>39489.831419479997</v>
      </c>
      <c r="BB270" s="14">
        <f t="shared" si="70"/>
        <v>39481.382970519997</v>
      </c>
      <c r="BC270" s="14">
        <f t="shared" si="70"/>
        <v>39482.076931479998</v>
      </c>
      <c r="BD270" s="14">
        <f t="shared" si="70"/>
        <v>39482.076931479998</v>
      </c>
      <c r="BE270" s="14">
        <f t="shared" si="70"/>
        <v>39484.809435039999</v>
      </c>
      <c r="BF270" s="14">
        <f t="shared" si="70"/>
        <v>39486.652018818349</v>
      </c>
      <c r="BG270" s="14">
        <f t="shared" si="70"/>
        <v>39487.338661999995</v>
      </c>
      <c r="BH270" s="14">
        <f t="shared" si="70"/>
        <v>39488.233742643257</v>
      </c>
      <c r="BI270" s="14">
        <f t="shared" si="70"/>
        <v>39475.82569484249</v>
      </c>
      <c r="BJ270" s="14">
        <f t="shared" si="70"/>
        <v>39450.166395226908</v>
      </c>
      <c r="BK270" s="14">
        <f t="shared" si="70"/>
        <v>39445.696356519999</v>
      </c>
      <c r="BL270" s="14">
        <f t="shared" si="55"/>
        <v>39447.29387876</v>
      </c>
      <c r="BM270" s="14">
        <f t="shared" si="55"/>
        <v>39446.902644214664</v>
      </c>
      <c r="BN270" s="14">
        <f t="shared" si="55"/>
        <v>39122.604624800006</v>
      </c>
      <c r="BO270" s="14">
        <f t="shared" ref="BO270:BP270" si="71">IFERROR(BO235*BO174,"-")</f>
        <v>39107.788261999995</v>
      </c>
      <c r="BP270" s="14">
        <f t="shared" si="71"/>
        <v>39112.751018766663</v>
      </c>
    </row>
    <row r="271" spans="1:68" s="23" customFormat="1" ht="15" customHeight="1" x14ac:dyDescent="0.2">
      <c r="A271" s="8" t="s">
        <v>151</v>
      </c>
      <c r="B271" s="8" t="s">
        <v>151</v>
      </c>
      <c r="C271" s="14">
        <f t="shared" ref="C271:AH271" si="72">IFERROR(C236*C175,"-")</f>
        <v>3678</v>
      </c>
      <c r="D271" s="14">
        <f t="shared" si="72"/>
        <v>3678</v>
      </c>
      <c r="E271" s="14">
        <f t="shared" si="72"/>
        <v>3678</v>
      </c>
      <c r="F271" s="14">
        <f t="shared" si="72"/>
        <v>3678</v>
      </c>
      <c r="G271" s="14">
        <f t="shared" si="72"/>
        <v>3678</v>
      </c>
      <c r="H271" s="14">
        <f t="shared" si="72"/>
        <v>3678</v>
      </c>
      <c r="I271" s="14">
        <f t="shared" si="72"/>
        <v>3678</v>
      </c>
      <c r="J271" s="14">
        <f t="shared" si="72"/>
        <v>3678</v>
      </c>
      <c r="K271" s="14">
        <f t="shared" si="72"/>
        <v>3678</v>
      </c>
      <c r="L271" s="14">
        <f t="shared" si="72"/>
        <v>3678</v>
      </c>
      <c r="M271" s="14">
        <f t="shared" si="72"/>
        <v>3678</v>
      </c>
      <c r="N271" s="14">
        <f t="shared" si="72"/>
        <v>3678</v>
      </c>
      <c r="O271" s="14">
        <f t="shared" si="72"/>
        <v>3678</v>
      </c>
      <c r="P271" s="14">
        <f t="shared" si="72"/>
        <v>3678</v>
      </c>
      <c r="Q271" s="14">
        <f t="shared" si="72"/>
        <v>3678</v>
      </c>
      <c r="R271" s="14">
        <f t="shared" si="72"/>
        <v>3678</v>
      </c>
      <c r="S271" s="14">
        <f t="shared" si="72"/>
        <v>3678</v>
      </c>
      <c r="T271" s="14">
        <f t="shared" si="72"/>
        <v>3678</v>
      </c>
      <c r="U271" s="14">
        <f t="shared" si="72"/>
        <v>3678</v>
      </c>
      <c r="V271" s="14">
        <f t="shared" si="72"/>
        <v>3678</v>
      </c>
      <c r="W271" s="14">
        <f t="shared" si="72"/>
        <v>3678</v>
      </c>
      <c r="X271" s="14">
        <f t="shared" si="72"/>
        <v>3678</v>
      </c>
      <c r="Y271" s="14">
        <f t="shared" si="72"/>
        <v>3678</v>
      </c>
      <c r="Z271" s="14">
        <f t="shared" si="72"/>
        <v>3678</v>
      </c>
      <c r="AA271" s="14">
        <f t="shared" si="72"/>
        <v>3678</v>
      </c>
      <c r="AB271" s="14">
        <f t="shared" si="72"/>
        <v>3678</v>
      </c>
      <c r="AC271" s="14">
        <f t="shared" si="72"/>
        <v>3678</v>
      </c>
      <c r="AD271" s="14">
        <f t="shared" si="72"/>
        <v>3678</v>
      </c>
      <c r="AE271" s="14">
        <f t="shared" si="72"/>
        <v>3678</v>
      </c>
      <c r="AF271" s="14">
        <f t="shared" si="72"/>
        <v>3678</v>
      </c>
      <c r="AG271" s="14">
        <f t="shared" si="72"/>
        <v>3678</v>
      </c>
      <c r="AH271" s="14">
        <f t="shared" si="72"/>
        <v>3678</v>
      </c>
      <c r="AI271" s="105">
        <f t="shared" ref="AI271:BK271" si="73">IFERROR(AI236*AI175,"-")</f>
        <v>3678</v>
      </c>
      <c r="AJ271" s="105">
        <f t="shared" si="73"/>
        <v>3678</v>
      </c>
      <c r="AK271" s="105">
        <f t="shared" si="73"/>
        <v>3678</v>
      </c>
      <c r="AL271" s="14">
        <f t="shared" si="73"/>
        <v>3678</v>
      </c>
      <c r="AM271" s="14">
        <f t="shared" si="73"/>
        <v>3678</v>
      </c>
      <c r="AN271" s="14">
        <f t="shared" si="73"/>
        <v>3678</v>
      </c>
      <c r="AO271" s="14">
        <f t="shared" si="73"/>
        <v>3678</v>
      </c>
      <c r="AP271" s="14">
        <f t="shared" si="73"/>
        <v>3678</v>
      </c>
      <c r="AQ271" s="14">
        <f t="shared" si="73"/>
        <v>3678</v>
      </c>
      <c r="AR271" s="14">
        <f t="shared" si="73"/>
        <v>3678</v>
      </c>
      <c r="AS271" s="14">
        <f t="shared" si="73"/>
        <v>3678</v>
      </c>
      <c r="AT271" s="14">
        <f t="shared" si="73"/>
        <v>3678</v>
      </c>
      <c r="AU271" s="14">
        <f t="shared" si="73"/>
        <v>3678</v>
      </c>
      <c r="AV271" s="14">
        <f t="shared" si="73"/>
        <v>3678</v>
      </c>
      <c r="AW271" s="14">
        <f t="shared" si="73"/>
        <v>3678</v>
      </c>
      <c r="AX271" s="14">
        <f t="shared" si="73"/>
        <v>3678</v>
      </c>
      <c r="AY271" s="112">
        <f t="shared" si="73"/>
        <v>3678</v>
      </c>
      <c r="AZ271" s="14">
        <f t="shared" si="73"/>
        <v>3678</v>
      </c>
      <c r="BA271" s="14">
        <f t="shared" si="73"/>
        <v>3678</v>
      </c>
      <c r="BB271" s="14">
        <f t="shared" si="73"/>
        <v>3678</v>
      </c>
      <c r="BC271" s="14">
        <f t="shared" si="73"/>
        <v>3678</v>
      </c>
      <c r="BD271" s="14">
        <f t="shared" si="73"/>
        <v>3678</v>
      </c>
      <c r="BE271" s="14">
        <f t="shared" si="73"/>
        <v>3678</v>
      </c>
      <c r="BF271" s="14">
        <f t="shared" si="73"/>
        <v>3678</v>
      </c>
      <c r="BG271" s="14">
        <f t="shared" si="73"/>
        <v>3678</v>
      </c>
      <c r="BH271" s="14">
        <f t="shared" si="73"/>
        <v>3678</v>
      </c>
      <c r="BI271" s="14">
        <f t="shared" si="73"/>
        <v>3678</v>
      </c>
      <c r="BJ271" s="14">
        <f t="shared" si="73"/>
        <v>3678</v>
      </c>
      <c r="BK271" s="14">
        <f t="shared" si="73"/>
        <v>3678</v>
      </c>
      <c r="BL271" s="14">
        <f t="shared" si="55"/>
        <v>3678</v>
      </c>
      <c r="BM271" s="14">
        <f t="shared" si="55"/>
        <v>3678</v>
      </c>
      <c r="BN271" s="14">
        <f t="shared" si="55"/>
        <v>3678</v>
      </c>
      <c r="BO271" s="14">
        <f t="shared" ref="BO271" si="74">IFERROR(BO236*BO175,"-")</f>
        <v>3678</v>
      </c>
      <c r="BP271" s="14">
        <f>IFERROR(BP236*BP175,"-")</f>
        <v>3678</v>
      </c>
    </row>
    <row r="272" spans="1:68" s="23" customFormat="1" ht="15" customHeight="1" x14ac:dyDescent="0.2">
      <c r="A272" s="8" t="s">
        <v>611</v>
      </c>
      <c r="B272" s="8" t="s">
        <v>611</v>
      </c>
      <c r="C272" s="14">
        <f t="shared" ref="C272:AH272" si="75">IFERROR(C237*C176,"-")</f>
        <v>8570.7000000000007</v>
      </c>
      <c r="D272" s="14">
        <f t="shared" si="75"/>
        <v>8570.7000000000007</v>
      </c>
      <c r="E272" s="14">
        <f t="shared" si="75"/>
        <v>8570.7000000000007</v>
      </c>
      <c r="F272" s="14">
        <f t="shared" si="75"/>
        <v>8559.9</v>
      </c>
      <c r="G272" s="14">
        <f t="shared" si="75"/>
        <v>8559</v>
      </c>
      <c r="H272" s="14">
        <f t="shared" si="75"/>
        <v>8559</v>
      </c>
      <c r="I272" s="14">
        <f t="shared" si="75"/>
        <v>8559</v>
      </c>
      <c r="J272" s="14">
        <f t="shared" si="75"/>
        <v>8565.75</v>
      </c>
      <c r="K272" s="14">
        <f t="shared" si="75"/>
        <v>8565.75</v>
      </c>
      <c r="L272" s="14">
        <f t="shared" si="75"/>
        <v>8565.75</v>
      </c>
      <c r="M272" s="14">
        <f t="shared" si="75"/>
        <v>8565.75</v>
      </c>
      <c r="N272" s="14">
        <f t="shared" si="75"/>
        <v>9517.5</v>
      </c>
      <c r="O272" s="14">
        <f t="shared" si="75"/>
        <v>9517.5</v>
      </c>
      <c r="P272" s="14">
        <f t="shared" si="75"/>
        <v>9517.5</v>
      </c>
      <c r="Q272" s="14">
        <f t="shared" si="75"/>
        <v>9517.5</v>
      </c>
      <c r="R272" s="14">
        <f t="shared" si="75"/>
        <v>9517.5</v>
      </c>
      <c r="S272" s="14">
        <f t="shared" si="75"/>
        <v>9524.5</v>
      </c>
      <c r="T272" s="14">
        <f t="shared" si="75"/>
        <v>11161.5</v>
      </c>
      <c r="U272" s="14">
        <f t="shared" si="75"/>
        <v>11161.5</v>
      </c>
      <c r="V272" s="14">
        <f t="shared" si="75"/>
        <v>11161.5</v>
      </c>
      <c r="W272" s="14">
        <f t="shared" si="75"/>
        <v>11161.5</v>
      </c>
      <c r="X272" s="14">
        <f t="shared" si="75"/>
        <v>11161.5</v>
      </c>
      <c r="Y272" s="14">
        <f t="shared" si="75"/>
        <v>11161.5</v>
      </c>
      <c r="Z272" s="14">
        <f t="shared" si="75"/>
        <v>11161.5</v>
      </c>
      <c r="AA272" s="14">
        <f t="shared" si="75"/>
        <v>11161.5</v>
      </c>
      <c r="AB272" s="14">
        <f t="shared" si="75"/>
        <v>11161.5</v>
      </c>
      <c r="AC272" s="14">
        <f t="shared" si="75"/>
        <v>11161.5</v>
      </c>
      <c r="AD272" s="14">
        <f t="shared" si="75"/>
        <v>11161.5</v>
      </c>
      <c r="AE272" s="14">
        <f t="shared" si="75"/>
        <v>11161.5</v>
      </c>
      <c r="AF272" s="14">
        <f t="shared" si="75"/>
        <v>11161.5</v>
      </c>
      <c r="AG272" s="14">
        <f t="shared" si="75"/>
        <v>11161.5</v>
      </c>
      <c r="AH272" s="14">
        <f t="shared" si="75"/>
        <v>11161.5</v>
      </c>
      <c r="AI272" s="105">
        <f t="shared" ref="AI272:BK272" si="76">IFERROR(AI237*AI176,"-")</f>
        <v>11165.73</v>
      </c>
      <c r="AJ272" s="105">
        <f t="shared" si="76"/>
        <v>11165.73</v>
      </c>
      <c r="AK272" s="105">
        <f t="shared" si="76"/>
        <v>11165.73</v>
      </c>
      <c r="AL272" s="14">
        <f t="shared" si="76"/>
        <v>11165.73</v>
      </c>
      <c r="AM272" s="14">
        <f t="shared" si="76"/>
        <v>11165.73</v>
      </c>
      <c r="AN272" s="14">
        <f t="shared" si="76"/>
        <v>11165.73</v>
      </c>
      <c r="AO272" s="14">
        <f t="shared" si="76"/>
        <v>11165.73</v>
      </c>
      <c r="AP272" s="14">
        <f t="shared" si="76"/>
        <v>11166.98</v>
      </c>
      <c r="AQ272" s="14">
        <f t="shared" si="76"/>
        <v>11166.98</v>
      </c>
      <c r="AR272" s="14">
        <f t="shared" si="76"/>
        <v>11166.98</v>
      </c>
      <c r="AS272" s="14">
        <f t="shared" si="76"/>
        <v>11166.98</v>
      </c>
      <c r="AT272" s="14">
        <f t="shared" si="76"/>
        <v>11166.98</v>
      </c>
      <c r="AU272" s="14">
        <f t="shared" si="76"/>
        <v>11166.980000000001</v>
      </c>
      <c r="AV272" s="14">
        <f t="shared" si="76"/>
        <v>11166.98</v>
      </c>
      <c r="AW272" s="14">
        <f t="shared" si="76"/>
        <v>11166.980000000001</v>
      </c>
      <c r="AX272" s="14">
        <f t="shared" si="76"/>
        <v>11171.86</v>
      </c>
      <c r="AY272" s="112">
        <f t="shared" si="76"/>
        <v>11171.86</v>
      </c>
      <c r="AZ272" s="14">
        <f t="shared" si="76"/>
        <v>11170.605</v>
      </c>
      <c r="BA272" s="14">
        <f t="shared" si="76"/>
        <v>11033.21</v>
      </c>
      <c r="BB272" s="14">
        <f t="shared" si="76"/>
        <v>11033.21</v>
      </c>
      <c r="BC272" s="14">
        <f t="shared" si="76"/>
        <v>11033.21</v>
      </c>
      <c r="BD272" s="14">
        <f t="shared" si="76"/>
        <v>11037.465</v>
      </c>
      <c r="BE272" s="14">
        <f t="shared" si="76"/>
        <v>11035.525</v>
      </c>
      <c r="BF272" s="14">
        <f t="shared" si="76"/>
        <v>11035.525</v>
      </c>
      <c r="BG272" s="14">
        <f t="shared" si="76"/>
        <v>11035.525</v>
      </c>
      <c r="BH272" s="14">
        <f t="shared" si="76"/>
        <v>11034.691666666666</v>
      </c>
      <c r="BI272" s="14">
        <f t="shared" si="76"/>
        <v>7355.3499999999995</v>
      </c>
      <c r="BJ272" s="14" t="str">
        <f t="shared" si="76"/>
        <v>-</v>
      </c>
      <c r="BK272" s="14" t="str">
        <f t="shared" si="76"/>
        <v>-</v>
      </c>
      <c r="BL272" s="14" t="str">
        <f t="shared" si="55"/>
        <v>-</v>
      </c>
      <c r="BM272" s="14" t="str">
        <f t="shared" si="55"/>
        <v>-</v>
      </c>
      <c r="BN272" s="14" t="str">
        <f t="shared" si="55"/>
        <v>-</v>
      </c>
      <c r="BO272" s="14" t="str">
        <f t="shared" ref="BO272" si="77">IFERROR(BO237*BO176,"-")</f>
        <v>-</v>
      </c>
      <c r="BP272" s="14" t="str">
        <f>IFERROR(BP237*#REF!,"-")</f>
        <v>-</v>
      </c>
    </row>
    <row r="273" spans="1:68" s="23" customFormat="1" ht="15" customHeight="1" x14ac:dyDescent="0.2">
      <c r="A273" s="8" t="s">
        <v>25</v>
      </c>
      <c r="B273" s="8" t="s">
        <v>25</v>
      </c>
      <c r="C273" s="14" t="str">
        <f t="shared" ref="C273:AH273" si="78">IFERROR(C238*C177,"-")</f>
        <v>-</v>
      </c>
      <c r="D273" s="14" t="str">
        <f t="shared" si="78"/>
        <v>-</v>
      </c>
      <c r="E273" s="14" t="str">
        <f t="shared" si="78"/>
        <v>-</v>
      </c>
      <c r="F273" s="14" t="str">
        <f t="shared" si="78"/>
        <v>-</v>
      </c>
      <c r="G273" s="14" t="str">
        <f t="shared" si="78"/>
        <v>-</v>
      </c>
      <c r="H273" s="14" t="str">
        <f t="shared" si="78"/>
        <v>-</v>
      </c>
      <c r="I273" s="14" t="str">
        <f t="shared" si="78"/>
        <v>-</v>
      </c>
      <c r="J273" s="14" t="str">
        <f t="shared" si="78"/>
        <v>-</v>
      </c>
      <c r="K273" s="14" t="str">
        <f t="shared" si="78"/>
        <v>-</v>
      </c>
      <c r="L273" s="14" t="str">
        <f t="shared" si="78"/>
        <v>-</v>
      </c>
      <c r="M273" s="14" t="str">
        <f t="shared" si="78"/>
        <v>-</v>
      </c>
      <c r="N273" s="14" t="str">
        <f t="shared" si="78"/>
        <v>-</v>
      </c>
      <c r="O273" s="14" t="str">
        <f t="shared" si="78"/>
        <v>-</v>
      </c>
      <c r="P273" s="14" t="str">
        <f t="shared" si="78"/>
        <v>-</v>
      </c>
      <c r="Q273" s="14">
        <f t="shared" si="78"/>
        <v>38808</v>
      </c>
      <c r="R273" s="14">
        <f t="shared" si="78"/>
        <v>38808</v>
      </c>
      <c r="S273" s="14">
        <f t="shared" si="78"/>
        <v>38410.239999999998</v>
      </c>
      <c r="T273" s="14">
        <f t="shared" si="78"/>
        <v>38410.239999999998</v>
      </c>
      <c r="U273" s="14">
        <f t="shared" si="78"/>
        <v>38410.239999999998</v>
      </c>
      <c r="V273" s="14">
        <f t="shared" si="78"/>
        <v>38410.239999999998</v>
      </c>
      <c r="W273" s="14">
        <f t="shared" si="78"/>
        <v>38410.239999999998</v>
      </c>
      <c r="X273" s="14">
        <f t="shared" si="78"/>
        <v>38410.239999999998</v>
      </c>
      <c r="Y273" s="14">
        <f t="shared" si="78"/>
        <v>38410.239999999998</v>
      </c>
      <c r="Z273" s="14">
        <f t="shared" si="78"/>
        <v>38410.239999999998</v>
      </c>
      <c r="AA273" s="14">
        <f t="shared" si="78"/>
        <v>38410.239999999998</v>
      </c>
      <c r="AB273" s="14">
        <f t="shared" si="78"/>
        <v>38410.239999999998</v>
      </c>
      <c r="AC273" s="14">
        <f t="shared" si="78"/>
        <v>38410.239999999998</v>
      </c>
      <c r="AD273" s="14">
        <f t="shared" si="78"/>
        <v>38410.239999999998</v>
      </c>
      <c r="AE273" s="14">
        <f t="shared" si="78"/>
        <v>38410.239999999998</v>
      </c>
      <c r="AF273" s="14">
        <f t="shared" si="78"/>
        <v>38410.239999999998</v>
      </c>
      <c r="AG273" s="14">
        <f t="shared" si="78"/>
        <v>38410.239999999998</v>
      </c>
      <c r="AH273" s="14">
        <f t="shared" si="78"/>
        <v>38410.239999999998</v>
      </c>
      <c r="AI273" s="105">
        <f t="shared" ref="AI273:BK273" si="79">IFERROR(AI238*AI177,"-")</f>
        <v>35677.840000000004</v>
      </c>
      <c r="AJ273" s="105">
        <f t="shared" si="79"/>
        <v>35677.840000000004</v>
      </c>
      <c r="AK273" s="105">
        <f t="shared" si="79"/>
        <v>35677.840000000004</v>
      </c>
      <c r="AL273" s="14">
        <f t="shared" si="79"/>
        <v>35677.840000000004</v>
      </c>
      <c r="AM273" s="14">
        <f t="shared" si="79"/>
        <v>35632.959999999999</v>
      </c>
      <c r="AN273" s="14">
        <f t="shared" si="79"/>
        <v>35632.959999999999</v>
      </c>
      <c r="AO273" s="14">
        <f t="shared" si="79"/>
        <v>35632.959999999999</v>
      </c>
      <c r="AP273" s="14">
        <f t="shared" si="79"/>
        <v>38126.175999999999</v>
      </c>
      <c r="AQ273" s="14">
        <f t="shared" si="79"/>
        <v>38093.087999999996</v>
      </c>
      <c r="AR273" s="14">
        <f t="shared" si="79"/>
        <v>38093.087999999996</v>
      </c>
      <c r="AS273" s="14">
        <f t="shared" si="79"/>
        <v>38093.087999999996</v>
      </c>
      <c r="AT273" s="14">
        <f t="shared" si="79"/>
        <v>38218.048000000003</v>
      </c>
      <c r="AU273" s="14">
        <f t="shared" si="79"/>
        <v>38217.027199999997</v>
      </c>
      <c r="AV273" s="14">
        <f t="shared" si="79"/>
        <v>38129.924800000001</v>
      </c>
      <c r="AW273" s="14">
        <f t="shared" si="79"/>
        <v>38129.924800000001</v>
      </c>
      <c r="AX273" s="14">
        <f t="shared" si="79"/>
        <v>38129.924800000001</v>
      </c>
      <c r="AY273" s="112">
        <f t="shared" si="79"/>
        <v>38130.7696</v>
      </c>
      <c r="AZ273" s="14">
        <f t="shared" si="79"/>
        <v>38130.7696</v>
      </c>
      <c r="BA273" s="14">
        <f t="shared" si="79"/>
        <v>38130.7696</v>
      </c>
      <c r="BB273" s="14">
        <f t="shared" si="79"/>
        <v>38130.7696</v>
      </c>
      <c r="BC273" s="14">
        <f t="shared" si="79"/>
        <v>38121.4064</v>
      </c>
      <c r="BD273" s="14">
        <f t="shared" si="79"/>
        <v>38137.211199999998</v>
      </c>
      <c r="BE273" s="14">
        <f t="shared" si="79"/>
        <v>38124.785600000003</v>
      </c>
      <c r="BF273" s="14">
        <f t="shared" si="79"/>
        <v>38178.442719999999</v>
      </c>
      <c r="BG273" s="14">
        <f t="shared" si="79"/>
        <v>38162.080000000002</v>
      </c>
      <c r="BH273" s="14">
        <f t="shared" si="79"/>
        <v>38162.299413333334</v>
      </c>
      <c r="BI273" s="14">
        <f t="shared" si="79"/>
        <v>38161.939200000001</v>
      </c>
      <c r="BJ273" s="14">
        <f t="shared" si="79"/>
        <v>38578.251263999991</v>
      </c>
      <c r="BK273" s="14">
        <f t="shared" si="79"/>
        <v>38578.144808533332</v>
      </c>
      <c r="BL273" s="14">
        <f t="shared" si="55"/>
        <v>38581.299330133334</v>
      </c>
      <c r="BM273" s="14">
        <f t="shared" si="55"/>
        <v>38581.880831999995</v>
      </c>
      <c r="BN273" s="14">
        <f t="shared" si="55"/>
        <v>38703.266752000003</v>
      </c>
      <c r="BO273" s="14">
        <f t="shared" ref="BO273" si="80">IFERROR(BO238*BO177,"-")</f>
        <v>38592.202860799996</v>
      </c>
      <c r="BP273" s="14">
        <f>IFERROR(BP238*BP177,"-")</f>
        <v>28198.317333333332</v>
      </c>
    </row>
    <row r="274" spans="1:68" s="23" customFormat="1" ht="15" customHeight="1" x14ac:dyDescent="0.2">
      <c r="A274" s="8" t="s">
        <v>107</v>
      </c>
      <c r="B274" s="8" t="s">
        <v>107</v>
      </c>
      <c r="C274" s="14" t="str">
        <f t="shared" ref="C274:AH274" si="81">IFERROR(C239*C178,"-")</f>
        <v>-</v>
      </c>
      <c r="D274" s="14" t="str">
        <f t="shared" si="81"/>
        <v>-</v>
      </c>
      <c r="E274" s="14" t="str">
        <f t="shared" si="81"/>
        <v>-</v>
      </c>
      <c r="F274" s="14" t="str">
        <f t="shared" si="81"/>
        <v>-</v>
      </c>
      <c r="G274" s="14" t="str">
        <f t="shared" si="81"/>
        <v>-</v>
      </c>
      <c r="H274" s="14" t="str">
        <f t="shared" si="81"/>
        <v>-</v>
      </c>
      <c r="I274" s="14" t="str">
        <f t="shared" si="81"/>
        <v>-</v>
      </c>
      <c r="J274" s="14" t="str">
        <f t="shared" si="81"/>
        <v>-</v>
      </c>
      <c r="K274" s="14" t="str">
        <f t="shared" si="81"/>
        <v>-</v>
      </c>
      <c r="L274" s="14" t="str">
        <f t="shared" si="81"/>
        <v>-</v>
      </c>
      <c r="M274" s="14" t="str">
        <f t="shared" si="81"/>
        <v>-</v>
      </c>
      <c r="N274" s="14" t="str">
        <f t="shared" si="81"/>
        <v>-</v>
      </c>
      <c r="O274" s="14" t="str">
        <f t="shared" si="81"/>
        <v>-</v>
      </c>
      <c r="P274" s="14" t="str">
        <f t="shared" si="81"/>
        <v>-</v>
      </c>
      <c r="Q274" s="14" t="str">
        <f t="shared" si="81"/>
        <v>-</v>
      </c>
      <c r="R274" s="14" t="str">
        <f t="shared" si="81"/>
        <v>-</v>
      </c>
      <c r="S274" s="14" t="str">
        <f t="shared" si="81"/>
        <v>-</v>
      </c>
      <c r="T274" s="14">
        <f t="shared" si="81"/>
        <v>38411.120000000003</v>
      </c>
      <c r="U274" s="14">
        <f t="shared" si="81"/>
        <v>38411.120000000003</v>
      </c>
      <c r="V274" s="14">
        <f t="shared" si="81"/>
        <v>38411.120000000003</v>
      </c>
      <c r="W274" s="14">
        <f t="shared" si="81"/>
        <v>38411.120000000003</v>
      </c>
      <c r="X274" s="14">
        <f t="shared" si="81"/>
        <v>38411.120000000003</v>
      </c>
      <c r="Y274" s="14">
        <f t="shared" si="81"/>
        <v>38411.120000000003</v>
      </c>
      <c r="Z274" s="14">
        <f t="shared" si="81"/>
        <v>38411.120000000003</v>
      </c>
      <c r="AA274" s="14">
        <f t="shared" si="81"/>
        <v>38411.120000000003</v>
      </c>
      <c r="AB274" s="14">
        <f t="shared" si="81"/>
        <v>38411.120000000003</v>
      </c>
      <c r="AC274" s="14">
        <f t="shared" si="81"/>
        <v>38411.120000000003</v>
      </c>
      <c r="AD274" s="14">
        <f t="shared" si="81"/>
        <v>38411.120000000003</v>
      </c>
      <c r="AE274" s="14">
        <f t="shared" si="81"/>
        <v>38411.120000000003</v>
      </c>
      <c r="AF274" s="14">
        <f t="shared" si="81"/>
        <v>38411.120000000003</v>
      </c>
      <c r="AG274" s="14">
        <f t="shared" si="81"/>
        <v>38411.120000000003</v>
      </c>
      <c r="AH274" s="14">
        <f t="shared" si="81"/>
        <v>38411.120000000003</v>
      </c>
      <c r="AI274" s="105">
        <f t="shared" ref="AI274:BK274" si="82">IFERROR(AI239*AI178,"-")</f>
        <v>38320.480000000003</v>
      </c>
      <c r="AJ274" s="105">
        <f t="shared" si="82"/>
        <v>38320.480000000003</v>
      </c>
      <c r="AK274" s="105">
        <f t="shared" si="82"/>
        <v>38320.480000000003</v>
      </c>
      <c r="AL274" s="14">
        <f t="shared" si="82"/>
        <v>38320.480000000003</v>
      </c>
      <c r="AM274" s="14">
        <f t="shared" si="82"/>
        <v>38323.120000000003</v>
      </c>
      <c r="AN274" s="14">
        <f t="shared" si="82"/>
        <v>38323.120000000003</v>
      </c>
      <c r="AO274" s="14">
        <f t="shared" si="82"/>
        <v>38323.120000000003</v>
      </c>
      <c r="AP274" s="14">
        <f t="shared" si="82"/>
        <v>38324</v>
      </c>
      <c r="AQ274" s="14">
        <f t="shared" si="82"/>
        <v>38324</v>
      </c>
      <c r="AR274" s="14">
        <f t="shared" si="82"/>
        <v>38324</v>
      </c>
      <c r="AS274" s="14">
        <f t="shared" si="82"/>
        <v>38324</v>
      </c>
      <c r="AT274" s="14">
        <f t="shared" si="82"/>
        <v>38324</v>
      </c>
      <c r="AU274" s="14">
        <f t="shared" si="82"/>
        <v>38324</v>
      </c>
      <c r="AV274" s="14">
        <f t="shared" si="82"/>
        <v>38324</v>
      </c>
      <c r="AW274" s="14">
        <f t="shared" si="82"/>
        <v>38324</v>
      </c>
      <c r="AX274" s="14">
        <f t="shared" si="82"/>
        <v>38324</v>
      </c>
      <c r="AY274" s="112">
        <f t="shared" si="82"/>
        <v>38324</v>
      </c>
      <c r="AZ274" s="14">
        <f t="shared" si="82"/>
        <v>38324</v>
      </c>
      <c r="BA274" s="14">
        <f t="shared" si="82"/>
        <v>38324</v>
      </c>
      <c r="BB274" s="14">
        <f t="shared" si="82"/>
        <v>38411.120000000003</v>
      </c>
      <c r="BC274" s="14">
        <f t="shared" si="82"/>
        <v>38411.120000000003</v>
      </c>
      <c r="BD274" s="14">
        <f t="shared" si="82"/>
        <v>38411.120000000003</v>
      </c>
      <c r="BE274" s="14">
        <f t="shared" si="82"/>
        <v>38411.120000000003</v>
      </c>
      <c r="BF274" s="14">
        <f t="shared" si="82"/>
        <v>38467.123199999995</v>
      </c>
      <c r="BG274" s="14">
        <f t="shared" si="82"/>
        <v>38467.12349333334</v>
      </c>
      <c r="BH274" s="14">
        <f t="shared" si="82"/>
        <v>38467.123199999995</v>
      </c>
      <c r="BI274" s="14">
        <f t="shared" si="82"/>
        <v>38467.123199999995</v>
      </c>
      <c r="BJ274" s="14">
        <f t="shared" si="82"/>
        <v>38489.049866666661</v>
      </c>
      <c r="BK274" s="14">
        <f t="shared" si="82"/>
        <v>38498.078960000006</v>
      </c>
      <c r="BL274" s="14">
        <f t="shared" si="55"/>
        <v>38501.686666666668</v>
      </c>
      <c r="BM274" s="14">
        <f t="shared" si="55"/>
        <v>38499.903199999993</v>
      </c>
      <c r="BN274" s="14">
        <f t="shared" si="55"/>
        <v>38552.447999999997</v>
      </c>
      <c r="BO274" s="14">
        <f t="shared" ref="BO274" si="83">IFERROR(BO239*BO178,"-")</f>
        <v>38534.036639999991</v>
      </c>
      <c r="BP274" s="14">
        <f>IFERROR(BP239*BP177,"-")</f>
        <v>30367.418666666665</v>
      </c>
    </row>
    <row r="275" spans="1:68" s="23" customFormat="1" ht="15" customHeight="1" x14ac:dyDescent="0.2">
      <c r="A275" s="8" t="s">
        <v>617</v>
      </c>
      <c r="B275" s="8" t="s">
        <v>617</v>
      </c>
      <c r="C275" s="14">
        <f t="shared" ref="C275:AH275" si="84">IFERROR(C240*C179,"-")</f>
        <v>14159.16</v>
      </c>
      <c r="D275" s="14">
        <f t="shared" si="84"/>
        <v>14160.24</v>
      </c>
      <c r="E275" s="14">
        <f t="shared" si="84"/>
        <v>14155.199999999999</v>
      </c>
      <c r="F275" s="14">
        <f t="shared" si="84"/>
        <v>14151.6</v>
      </c>
      <c r="G275" s="14">
        <f t="shared" si="84"/>
        <v>14151.6</v>
      </c>
      <c r="H275" s="14">
        <f t="shared" si="84"/>
        <v>14150.519999999999</v>
      </c>
      <c r="I275" s="14">
        <f t="shared" si="84"/>
        <v>14150.519999999999</v>
      </c>
      <c r="J275" s="14">
        <f t="shared" si="84"/>
        <v>14150.16</v>
      </c>
      <c r="K275" s="14">
        <f t="shared" si="84"/>
        <v>14150.16</v>
      </c>
      <c r="L275" s="14">
        <f t="shared" si="84"/>
        <v>14150.16</v>
      </c>
      <c r="M275" s="14">
        <f t="shared" si="84"/>
        <v>14150.16</v>
      </c>
      <c r="N275" s="14">
        <f t="shared" si="84"/>
        <v>14150.16</v>
      </c>
      <c r="O275" s="14">
        <f t="shared" si="84"/>
        <v>14150.16</v>
      </c>
      <c r="P275" s="14">
        <f t="shared" si="84"/>
        <v>14150.16</v>
      </c>
      <c r="Q275" s="14">
        <f t="shared" si="84"/>
        <v>14150.16</v>
      </c>
      <c r="R275" s="14">
        <f t="shared" si="84"/>
        <v>14150.16</v>
      </c>
      <c r="S275" s="14">
        <f t="shared" si="84"/>
        <v>14013.359999999999</v>
      </c>
      <c r="T275" s="14">
        <f t="shared" si="84"/>
        <v>14013.359999999999</v>
      </c>
      <c r="U275" s="14">
        <f t="shared" si="84"/>
        <v>14013.359999999999</v>
      </c>
      <c r="V275" s="14">
        <f t="shared" si="84"/>
        <v>14013.359999999999</v>
      </c>
      <c r="W275" s="14">
        <f t="shared" si="84"/>
        <v>14013.359999999999</v>
      </c>
      <c r="X275" s="14">
        <f t="shared" si="84"/>
        <v>14013.359999999999</v>
      </c>
      <c r="Y275" s="14">
        <f t="shared" si="84"/>
        <v>14013.359999999999</v>
      </c>
      <c r="Z275" s="14">
        <f t="shared" si="84"/>
        <v>14013.359999999999</v>
      </c>
      <c r="AA275" s="14">
        <f t="shared" si="84"/>
        <v>14013.359999999999</v>
      </c>
      <c r="AB275" s="14">
        <f t="shared" si="84"/>
        <v>21348.719999999998</v>
      </c>
      <c r="AC275" s="14">
        <f t="shared" si="84"/>
        <v>21348.719999999998</v>
      </c>
      <c r="AD275" s="14">
        <f t="shared" si="84"/>
        <v>21348.719999999998</v>
      </c>
      <c r="AE275" s="14">
        <f t="shared" si="84"/>
        <v>21348.719999999998</v>
      </c>
      <c r="AF275" s="14">
        <f t="shared" si="84"/>
        <v>21348.719999999998</v>
      </c>
      <c r="AG275" s="14">
        <f t="shared" si="84"/>
        <v>21348.719999999998</v>
      </c>
      <c r="AH275" s="14">
        <f t="shared" si="84"/>
        <v>21348.719999999998</v>
      </c>
      <c r="AI275" s="105">
        <f t="shared" ref="AI275:BK275" si="85">IFERROR(AI240*AI179,"-")</f>
        <v>22811.752800000002</v>
      </c>
      <c r="AJ275" s="105">
        <f t="shared" si="85"/>
        <v>22811.752800000002</v>
      </c>
      <c r="AK275" s="105">
        <f t="shared" si="85"/>
        <v>22811.752800000002</v>
      </c>
      <c r="AL275" s="14">
        <f t="shared" si="85"/>
        <v>22811.752800000002</v>
      </c>
      <c r="AM275" s="14">
        <f t="shared" si="85"/>
        <v>22811.752800000002</v>
      </c>
      <c r="AN275" s="14">
        <f t="shared" si="85"/>
        <v>22811.752800000002</v>
      </c>
      <c r="AO275" s="14">
        <f t="shared" si="85"/>
        <v>22811.752800000002</v>
      </c>
      <c r="AP275" s="14">
        <f t="shared" si="85"/>
        <v>23130.989999999998</v>
      </c>
      <c r="AQ275" s="14">
        <f t="shared" si="85"/>
        <v>27358.816691999997</v>
      </c>
      <c r="AR275" s="14">
        <f t="shared" si="85"/>
        <v>27358.816691999997</v>
      </c>
      <c r="AS275" s="14">
        <f t="shared" si="85"/>
        <v>27375.742241999997</v>
      </c>
      <c r="AT275" s="14">
        <f t="shared" si="85"/>
        <v>27375.674113999998</v>
      </c>
      <c r="AU275" s="14">
        <f t="shared" si="85"/>
        <v>27521.273585333332</v>
      </c>
      <c r="AV275" s="14">
        <f t="shared" si="85"/>
        <v>27594.637505999995</v>
      </c>
      <c r="AW275" s="14">
        <f t="shared" si="85"/>
        <v>27594.637505999995</v>
      </c>
      <c r="AX275" s="14">
        <f t="shared" si="85"/>
        <v>27588.593984666666</v>
      </c>
      <c r="AY275" s="112">
        <f t="shared" si="85"/>
        <v>27589.813191999998</v>
      </c>
      <c r="AZ275" s="14">
        <f t="shared" si="85"/>
        <v>27592.482957999997</v>
      </c>
      <c r="BA275" s="14">
        <f t="shared" si="85"/>
        <v>27655.003171999997</v>
      </c>
      <c r="BB275" s="14">
        <f t="shared" si="85"/>
        <v>27654.177119999997</v>
      </c>
      <c r="BC275" s="14">
        <f t="shared" si="85"/>
        <v>28885.007373999997</v>
      </c>
      <c r="BD275" s="14">
        <f t="shared" si="85"/>
        <v>28889.708205999999</v>
      </c>
      <c r="BE275" s="14">
        <f t="shared" si="85"/>
        <v>28893.6434496</v>
      </c>
      <c r="BF275" s="14">
        <f t="shared" si="85"/>
        <v>28902.614203999998</v>
      </c>
      <c r="BG275" s="14">
        <f t="shared" si="85"/>
        <v>28916.800440666659</v>
      </c>
      <c r="BH275" s="14">
        <f t="shared" si="85"/>
        <v>28916.256835999997</v>
      </c>
      <c r="BI275" s="14">
        <f t="shared" si="85"/>
        <v>28916.256835999997</v>
      </c>
      <c r="BJ275" s="14">
        <f t="shared" si="85"/>
        <v>28915.321495333334</v>
      </c>
      <c r="BK275" s="14">
        <f t="shared" si="85"/>
        <v>28926.917732533333</v>
      </c>
      <c r="BL275" s="14">
        <f t="shared" si="55"/>
        <v>28898.799035999997</v>
      </c>
      <c r="BM275" s="14">
        <f t="shared" si="55"/>
        <v>28869.581207733325</v>
      </c>
      <c r="BN275" s="14">
        <f t="shared" si="55"/>
        <v>29291.429216</v>
      </c>
      <c r="BO275" s="14">
        <f t="shared" ref="BO275:BP275" si="86">IFERROR(BO240*BO179,"-")</f>
        <v>29299.030313733332</v>
      </c>
      <c r="BP275" s="14">
        <f t="shared" si="86"/>
        <v>29304.89017333334</v>
      </c>
    </row>
    <row r="276" spans="1:68" s="23" customFormat="1" ht="15" customHeight="1" x14ac:dyDescent="0.2">
      <c r="A276" s="8" t="s">
        <v>117</v>
      </c>
      <c r="B276" s="8" t="s">
        <v>117</v>
      </c>
      <c r="C276" s="14">
        <f t="shared" ref="C276:AH276" si="87">IFERROR(C241*C180,"-")</f>
        <v>10524.75</v>
      </c>
      <c r="D276" s="14">
        <f t="shared" si="87"/>
        <v>10504.125</v>
      </c>
      <c r="E276" s="14">
        <f t="shared" si="87"/>
        <v>11003.201999999999</v>
      </c>
      <c r="F276" s="14">
        <f t="shared" si="87"/>
        <v>10846.332</v>
      </c>
      <c r="G276" s="14">
        <f t="shared" si="87"/>
        <v>10846.710000000001</v>
      </c>
      <c r="H276" s="14">
        <f t="shared" si="87"/>
        <v>10911.348</v>
      </c>
      <c r="I276" s="14">
        <f t="shared" si="87"/>
        <v>10913.994000000001</v>
      </c>
      <c r="J276" s="14">
        <f t="shared" si="87"/>
        <v>11370.618</v>
      </c>
      <c r="K276" s="14">
        <f t="shared" si="87"/>
        <v>11370.618</v>
      </c>
      <c r="L276" s="14">
        <f t="shared" si="87"/>
        <v>11370.618</v>
      </c>
      <c r="M276" s="14">
        <f t="shared" si="87"/>
        <v>11370.618</v>
      </c>
      <c r="N276" s="14">
        <f t="shared" si="87"/>
        <v>11370.618</v>
      </c>
      <c r="O276" s="14">
        <f t="shared" si="87"/>
        <v>11370.618</v>
      </c>
      <c r="P276" s="14">
        <f t="shared" si="87"/>
        <v>11370.618</v>
      </c>
      <c r="Q276" s="14">
        <f t="shared" si="87"/>
        <v>11370.618</v>
      </c>
      <c r="R276" s="14">
        <f t="shared" si="87"/>
        <v>18032.490000000002</v>
      </c>
      <c r="S276" s="14">
        <f t="shared" si="87"/>
        <v>17843.490000000002</v>
      </c>
      <c r="T276" s="14">
        <f t="shared" si="87"/>
        <v>17843.490000000002</v>
      </c>
      <c r="U276" s="14">
        <f t="shared" si="87"/>
        <v>17843.490000000002</v>
      </c>
      <c r="V276" s="14">
        <f t="shared" si="87"/>
        <v>17843.490000000002</v>
      </c>
      <c r="W276" s="14">
        <f t="shared" si="87"/>
        <v>17843.490000000002</v>
      </c>
      <c r="X276" s="14">
        <f t="shared" si="87"/>
        <v>17843.490000000002</v>
      </c>
      <c r="Y276" s="14">
        <f t="shared" si="87"/>
        <v>17843.490000000002</v>
      </c>
      <c r="Z276" s="14">
        <f t="shared" si="87"/>
        <v>17843.490000000002</v>
      </c>
      <c r="AA276" s="14">
        <f t="shared" si="87"/>
        <v>17843.490000000002</v>
      </c>
      <c r="AB276" s="14">
        <f t="shared" si="87"/>
        <v>17843.490000000002</v>
      </c>
      <c r="AC276" s="14">
        <f t="shared" si="87"/>
        <v>17843.490000000002</v>
      </c>
      <c r="AD276" s="14">
        <f t="shared" si="87"/>
        <v>17843.490000000002</v>
      </c>
      <c r="AE276" s="14">
        <f t="shared" si="87"/>
        <v>17843.490000000002</v>
      </c>
      <c r="AF276" s="14">
        <f t="shared" si="87"/>
        <v>17843.490000000002</v>
      </c>
      <c r="AG276" s="14">
        <f t="shared" si="87"/>
        <v>17843.490000000002</v>
      </c>
      <c r="AH276" s="14">
        <f t="shared" si="87"/>
        <v>17843.490000000002</v>
      </c>
      <c r="AI276" s="105">
        <f t="shared" ref="AI276:BK276" si="88">IFERROR(AI241*AI180,"-")</f>
        <v>16659.785970000001</v>
      </c>
      <c r="AJ276" s="105">
        <f t="shared" si="88"/>
        <v>16659.785970000001</v>
      </c>
      <c r="AK276" s="105">
        <f t="shared" si="88"/>
        <v>16659.785970000001</v>
      </c>
      <c r="AL276" s="14">
        <f t="shared" si="88"/>
        <v>16659.785970000001</v>
      </c>
      <c r="AM276" s="14">
        <f t="shared" si="88"/>
        <v>16814.341769999999</v>
      </c>
      <c r="AN276" s="14">
        <f t="shared" si="88"/>
        <v>16814.341769999999</v>
      </c>
      <c r="AO276" s="14">
        <f t="shared" si="88"/>
        <v>16814.341769999999</v>
      </c>
      <c r="AP276" s="14">
        <f t="shared" si="88"/>
        <v>16772.631229999999</v>
      </c>
      <c r="AQ276" s="14">
        <f t="shared" si="88"/>
        <v>25715.302455000001</v>
      </c>
      <c r="AR276" s="14">
        <f t="shared" si="88"/>
        <v>25715.302455000001</v>
      </c>
      <c r="AS276" s="14">
        <f t="shared" si="88"/>
        <v>25715.302455000001</v>
      </c>
      <c r="AT276" s="14">
        <f t="shared" si="88"/>
        <v>25715.302455000001</v>
      </c>
      <c r="AU276" s="14">
        <f t="shared" si="88"/>
        <v>25706.508814999997</v>
      </c>
      <c r="AV276" s="14">
        <f t="shared" si="88"/>
        <v>25710.681189999999</v>
      </c>
      <c r="AW276" s="14">
        <f t="shared" si="88"/>
        <v>25778.551823333331</v>
      </c>
      <c r="AX276" s="14">
        <f t="shared" si="88"/>
        <v>25812.487140000001</v>
      </c>
      <c r="AY276" s="112">
        <f t="shared" si="88"/>
        <v>25812.487140000001</v>
      </c>
      <c r="AZ276" s="14">
        <f t="shared" si="88"/>
        <v>25812.487140000001</v>
      </c>
      <c r="BA276" s="14">
        <f t="shared" si="88"/>
        <v>25841.095245</v>
      </c>
      <c r="BB276" s="14">
        <f t="shared" si="88"/>
        <v>25830.644165000002</v>
      </c>
      <c r="BC276" s="14">
        <f t="shared" si="88"/>
        <v>25804.550994999998</v>
      </c>
      <c r="BD276" s="14">
        <f t="shared" si="88"/>
        <v>25804.550994999998</v>
      </c>
      <c r="BE276" s="14">
        <f t="shared" si="88"/>
        <v>25804.550994999998</v>
      </c>
      <c r="BF276" s="14">
        <f t="shared" si="88"/>
        <v>25804.550994999998</v>
      </c>
      <c r="BG276" s="14">
        <f t="shared" si="88"/>
        <v>25789.587994999998</v>
      </c>
      <c r="BH276" s="14">
        <f t="shared" si="88"/>
        <v>25763.86698166667</v>
      </c>
      <c r="BI276" s="14">
        <f t="shared" si="88"/>
        <v>25751.006474999995</v>
      </c>
      <c r="BJ276" s="14">
        <f t="shared" si="88"/>
        <v>25751.006474999995</v>
      </c>
      <c r="BK276" s="14">
        <f t="shared" si="88"/>
        <v>25756.549115500005</v>
      </c>
      <c r="BL276" s="14">
        <f t="shared" si="55"/>
        <v>25756.548539999996</v>
      </c>
      <c r="BM276" s="14">
        <f t="shared" si="55"/>
        <v>25769.963828666667</v>
      </c>
      <c r="BN276" s="14">
        <f t="shared" si="55"/>
        <v>26568.112884999999</v>
      </c>
      <c r="BO276" s="14">
        <f t="shared" ref="BO276:BP276" si="89">IFERROR(BO241*BO180,"-")</f>
        <v>26571.063665333335</v>
      </c>
      <c r="BP276" s="14">
        <f t="shared" si="89"/>
        <v>23337.838065</v>
      </c>
    </row>
    <row r="277" spans="1:68" s="23" customFormat="1" ht="15" customHeight="1" x14ac:dyDescent="0.2">
      <c r="A277" s="8" t="s">
        <v>27</v>
      </c>
      <c r="B277" s="8" t="s">
        <v>27</v>
      </c>
      <c r="C277" s="14">
        <f t="shared" ref="C277:AH277" si="90">IFERROR(C242*C181,"-")</f>
        <v>6069</v>
      </c>
      <c r="D277" s="14">
        <f t="shared" si="90"/>
        <v>6053.4</v>
      </c>
      <c r="E277" s="14">
        <f t="shared" si="90"/>
        <v>6053.4</v>
      </c>
      <c r="F277" s="14">
        <f t="shared" si="90"/>
        <v>6059.0999999999995</v>
      </c>
      <c r="G277" s="14">
        <f t="shared" si="90"/>
        <v>6054</v>
      </c>
      <c r="H277" s="14">
        <f t="shared" si="90"/>
        <v>6054</v>
      </c>
      <c r="I277" s="14">
        <f t="shared" si="90"/>
        <v>6073.8</v>
      </c>
      <c r="J277" s="14">
        <f t="shared" si="90"/>
        <v>6146.0999999999995</v>
      </c>
      <c r="K277" s="14">
        <f t="shared" si="90"/>
        <v>6146.0999999999995</v>
      </c>
      <c r="L277" s="14">
        <f t="shared" si="90"/>
        <v>6146.0999999999995</v>
      </c>
      <c r="M277" s="14">
        <f t="shared" si="90"/>
        <v>6146.0999999999995</v>
      </c>
      <c r="N277" s="14">
        <f t="shared" si="90"/>
        <v>6146.0999999999995</v>
      </c>
      <c r="O277" s="14">
        <f t="shared" si="90"/>
        <v>6146.0999999999995</v>
      </c>
      <c r="P277" s="14">
        <f t="shared" si="90"/>
        <v>6146.0999999999995</v>
      </c>
      <c r="Q277" s="14">
        <f t="shared" si="90"/>
        <v>6146.0999999999995</v>
      </c>
      <c r="R277" s="14">
        <f t="shared" si="90"/>
        <v>6146.0999999999995</v>
      </c>
      <c r="S277" s="14">
        <f t="shared" si="90"/>
        <v>6356.7</v>
      </c>
      <c r="T277" s="14">
        <f t="shared" si="90"/>
        <v>6356.7</v>
      </c>
      <c r="U277" s="14">
        <f t="shared" si="90"/>
        <v>6356.7</v>
      </c>
      <c r="V277" s="14">
        <f t="shared" si="90"/>
        <v>6356.7</v>
      </c>
      <c r="W277" s="14">
        <f t="shared" si="90"/>
        <v>6356.7</v>
      </c>
      <c r="X277" s="14">
        <f t="shared" si="90"/>
        <v>6356.7</v>
      </c>
      <c r="Y277" s="14">
        <f t="shared" si="90"/>
        <v>6356.7</v>
      </c>
      <c r="Z277" s="14">
        <f t="shared" si="90"/>
        <v>6356.7</v>
      </c>
      <c r="AA277" s="14">
        <f t="shared" si="90"/>
        <v>6356.7</v>
      </c>
      <c r="AB277" s="14">
        <f t="shared" si="90"/>
        <v>6356.7</v>
      </c>
      <c r="AC277" s="14">
        <f t="shared" si="90"/>
        <v>6356.7</v>
      </c>
      <c r="AD277" s="14">
        <f t="shared" si="90"/>
        <v>6356.7</v>
      </c>
      <c r="AE277" s="14">
        <f t="shared" si="90"/>
        <v>6356.7</v>
      </c>
      <c r="AF277" s="14">
        <f t="shared" si="90"/>
        <v>6356.7</v>
      </c>
      <c r="AG277" s="14">
        <f t="shared" si="90"/>
        <v>6356.7</v>
      </c>
      <c r="AH277" s="14">
        <f t="shared" si="90"/>
        <v>6356.7</v>
      </c>
      <c r="AI277" s="105">
        <f t="shared" ref="AI277:BK277" si="91">IFERROR(AI242*AI181,"-")</f>
        <v>6332.799</v>
      </c>
      <c r="AJ277" s="105">
        <f t="shared" si="91"/>
        <v>6332.799</v>
      </c>
      <c r="AK277" s="105">
        <f t="shared" si="91"/>
        <v>6332.799</v>
      </c>
      <c r="AL277" s="14">
        <f t="shared" si="91"/>
        <v>6332.799</v>
      </c>
      <c r="AM277" s="14">
        <f t="shared" si="91"/>
        <v>6332.799</v>
      </c>
      <c r="AN277" s="14">
        <f t="shared" si="91"/>
        <v>6332.799</v>
      </c>
      <c r="AO277" s="14">
        <f t="shared" si="91"/>
        <v>6332.799</v>
      </c>
      <c r="AP277" s="14">
        <f t="shared" si="91"/>
        <v>0</v>
      </c>
      <c r="AQ277" s="14">
        <f t="shared" si="91"/>
        <v>0</v>
      </c>
      <c r="AR277" s="14">
        <f t="shared" si="91"/>
        <v>0</v>
      </c>
      <c r="AS277" s="14">
        <f t="shared" si="91"/>
        <v>0</v>
      </c>
      <c r="AT277" s="14">
        <f t="shared" si="91"/>
        <v>0</v>
      </c>
      <c r="AU277" s="14">
        <f t="shared" si="91"/>
        <v>0</v>
      </c>
      <c r="AV277" s="14">
        <f t="shared" si="91"/>
        <v>0</v>
      </c>
      <c r="AW277" s="14">
        <f t="shared" si="91"/>
        <v>0</v>
      </c>
      <c r="AX277" s="14">
        <f t="shared" si="91"/>
        <v>0</v>
      </c>
      <c r="AY277" s="112" t="str">
        <f t="shared" si="91"/>
        <v>-</v>
      </c>
      <c r="AZ277" s="14" t="str">
        <f t="shared" si="91"/>
        <v>-</v>
      </c>
      <c r="BA277" s="14" t="str">
        <f t="shared" si="91"/>
        <v>-</v>
      </c>
      <c r="BB277" s="14" t="str">
        <f t="shared" si="91"/>
        <v>-</v>
      </c>
      <c r="BC277" s="14" t="str">
        <f t="shared" si="91"/>
        <v>-</v>
      </c>
      <c r="BD277" s="14" t="str">
        <f t="shared" si="91"/>
        <v>-</v>
      </c>
      <c r="BE277" s="14" t="str">
        <f t="shared" si="91"/>
        <v>-</v>
      </c>
      <c r="BF277" s="14" t="str">
        <f t="shared" si="91"/>
        <v>-</v>
      </c>
      <c r="BG277" s="14" t="str">
        <f t="shared" si="91"/>
        <v>-</v>
      </c>
      <c r="BH277" s="14" t="str">
        <f t="shared" si="91"/>
        <v>-</v>
      </c>
      <c r="BI277" s="14" t="str">
        <f t="shared" si="91"/>
        <v>-</v>
      </c>
      <c r="BJ277" s="14" t="str">
        <f t="shared" si="91"/>
        <v>-</v>
      </c>
      <c r="BK277" s="14" t="str">
        <f t="shared" si="91"/>
        <v>-</v>
      </c>
      <c r="BL277" s="14" t="str">
        <f t="shared" si="55"/>
        <v>-</v>
      </c>
      <c r="BM277" s="14" t="str">
        <f t="shared" si="55"/>
        <v>-</v>
      </c>
      <c r="BN277" s="14" t="str">
        <f t="shared" si="55"/>
        <v>-</v>
      </c>
      <c r="BO277" s="14" t="str">
        <f t="shared" ref="BO277:BP277" si="92">IFERROR(BO242*BO181,"-")</f>
        <v>-</v>
      </c>
      <c r="BP277" s="14" t="str">
        <f t="shared" si="92"/>
        <v>-</v>
      </c>
    </row>
    <row r="278" spans="1:68" s="23" customFormat="1" ht="15" customHeight="1" x14ac:dyDescent="0.2">
      <c r="A278" s="8" t="s">
        <v>28</v>
      </c>
      <c r="B278" s="8" t="s">
        <v>28</v>
      </c>
      <c r="C278" s="14">
        <f t="shared" ref="C278:AH278" si="93">IFERROR(C243*C182,"-")</f>
        <v>2602.4880000000003</v>
      </c>
      <c r="D278" s="14">
        <f t="shared" si="93"/>
        <v>2547.2160000000003</v>
      </c>
      <c r="E278" s="14">
        <f t="shared" si="93"/>
        <v>2547.2160000000003</v>
      </c>
      <c r="F278" s="14">
        <f t="shared" si="93"/>
        <v>2547.2160000000003</v>
      </c>
      <c r="G278" s="14">
        <f t="shared" si="93"/>
        <v>2444.4840000000004</v>
      </c>
      <c r="H278" s="14">
        <f t="shared" si="93"/>
        <v>2444.4840000000004</v>
      </c>
      <c r="I278" s="14">
        <f t="shared" si="93"/>
        <v>2444.4840000000004</v>
      </c>
      <c r="J278" s="14">
        <f t="shared" si="93"/>
        <v>2547.2160000000003</v>
      </c>
      <c r="K278" s="14">
        <f t="shared" si="93"/>
        <v>2547.2160000000003</v>
      </c>
      <c r="L278" s="14">
        <f t="shared" si="93"/>
        <v>2547.2160000000003</v>
      </c>
      <c r="M278" s="14">
        <f t="shared" si="93"/>
        <v>2547.2160000000003</v>
      </c>
      <c r="N278" s="14">
        <f t="shared" si="93"/>
        <v>2547.2160000000003</v>
      </c>
      <c r="O278" s="14">
        <f t="shared" si="93"/>
        <v>2547.2160000000003</v>
      </c>
      <c r="P278" s="14">
        <f t="shared" si="93"/>
        <v>2547.2160000000003</v>
      </c>
      <c r="Q278" s="14">
        <f t="shared" si="93"/>
        <v>2547.2160000000003</v>
      </c>
      <c r="R278" s="14">
        <f t="shared" si="93"/>
        <v>2547.2160000000003</v>
      </c>
      <c r="S278" s="14">
        <f t="shared" si="93"/>
        <v>2547.2160000000003</v>
      </c>
      <c r="T278" s="14">
        <f t="shared" si="93"/>
        <v>2547.2160000000003</v>
      </c>
      <c r="U278" s="14">
        <f t="shared" si="93"/>
        <v>2547.2160000000003</v>
      </c>
      <c r="V278" s="14">
        <f t="shared" si="93"/>
        <v>2547.2160000000003</v>
      </c>
      <c r="W278" s="14">
        <f t="shared" si="93"/>
        <v>2547.2160000000003</v>
      </c>
      <c r="X278" s="14">
        <f t="shared" si="93"/>
        <v>2547.2160000000003</v>
      </c>
      <c r="Y278" s="14">
        <f t="shared" si="93"/>
        <v>2547.2160000000003</v>
      </c>
      <c r="Z278" s="14">
        <f t="shared" si="93"/>
        <v>2547.2160000000003</v>
      </c>
      <c r="AA278" s="14">
        <f t="shared" si="93"/>
        <v>2547.2160000000003</v>
      </c>
      <c r="AB278" s="14">
        <f t="shared" si="93"/>
        <v>2547.2160000000003</v>
      </c>
      <c r="AC278" s="14">
        <f t="shared" si="93"/>
        <v>2547.2160000000003</v>
      </c>
      <c r="AD278" s="14">
        <f t="shared" si="93"/>
        <v>2547.2160000000003</v>
      </c>
      <c r="AE278" s="14">
        <f t="shared" si="93"/>
        <v>2547.2160000000003</v>
      </c>
      <c r="AF278" s="14">
        <f t="shared" si="93"/>
        <v>2547.2160000000003</v>
      </c>
      <c r="AG278" s="14">
        <f t="shared" si="93"/>
        <v>2547.2160000000003</v>
      </c>
      <c r="AH278" s="14">
        <f t="shared" si="93"/>
        <v>2547.2160000000003</v>
      </c>
      <c r="AI278" s="105">
        <f t="shared" ref="AI278:BK278" si="94">IFERROR(AI243*AI182,"-")</f>
        <v>2547.2160000000003</v>
      </c>
      <c r="AJ278" s="105">
        <f t="shared" si="94"/>
        <v>2547.2160000000003</v>
      </c>
      <c r="AK278" s="105">
        <f t="shared" si="94"/>
        <v>2547.2160000000003</v>
      </c>
      <c r="AL278" s="14">
        <f t="shared" si="94"/>
        <v>2547.2160000000003</v>
      </c>
      <c r="AM278" s="14">
        <f t="shared" si="94"/>
        <v>2547.2160000000003</v>
      </c>
      <c r="AN278" s="14">
        <f t="shared" si="94"/>
        <v>2547.2160000000003</v>
      </c>
      <c r="AO278" s="14">
        <f t="shared" si="94"/>
        <v>0</v>
      </c>
      <c r="AP278" s="14">
        <f t="shared" si="94"/>
        <v>0</v>
      </c>
      <c r="AQ278" s="14">
        <f t="shared" si="94"/>
        <v>0</v>
      </c>
      <c r="AR278" s="14">
        <f t="shared" si="94"/>
        <v>0</v>
      </c>
      <c r="AS278" s="14">
        <f t="shared" si="94"/>
        <v>0</v>
      </c>
      <c r="AT278" s="14">
        <f t="shared" si="94"/>
        <v>0</v>
      </c>
      <c r="AU278" s="14">
        <f t="shared" si="94"/>
        <v>0</v>
      </c>
      <c r="AV278" s="14">
        <f t="shared" si="94"/>
        <v>0</v>
      </c>
      <c r="AW278" s="14">
        <f t="shared" si="94"/>
        <v>0</v>
      </c>
      <c r="AX278" s="14">
        <f t="shared" si="94"/>
        <v>0</v>
      </c>
      <c r="AY278" s="112" t="str">
        <f t="shared" si="94"/>
        <v>-</v>
      </c>
      <c r="AZ278" s="14" t="str">
        <f t="shared" si="94"/>
        <v>-</v>
      </c>
      <c r="BA278" s="14" t="str">
        <f t="shared" si="94"/>
        <v>-</v>
      </c>
      <c r="BB278" s="14" t="str">
        <f t="shared" si="94"/>
        <v>-</v>
      </c>
      <c r="BC278" s="14" t="str">
        <f t="shared" si="94"/>
        <v>-</v>
      </c>
      <c r="BD278" s="14" t="str">
        <f t="shared" si="94"/>
        <v>-</v>
      </c>
      <c r="BE278" s="14" t="str">
        <f t="shared" si="94"/>
        <v>-</v>
      </c>
      <c r="BF278" s="14" t="str">
        <f t="shared" si="94"/>
        <v>-</v>
      </c>
      <c r="BG278" s="14" t="str">
        <f t="shared" si="94"/>
        <v>-</v>
      </c>
      <c r="BH278" s="14" t="str">
        <f t="shared" si="94"/>
        <v>-</v>
      </c>
      <c r="BI278" s="14" t="str">
        <f t="shared" si="94"/>
        <v>-</v>
      </c>
      <c r="BJ278" s="14" t="str">
        <f t="shared" si="94"/>
        <v>-</v>
      </c>
      <c r="BK278" s="14" t="str">
        <f t="shared" si="94"/>
        <v>-</v>
      </c>
      <c r="BL278" s="14" t="str">
        <f t="shared" si="55"/>
        <v>-</v>
      </c>
      <c r="BM278" s="14" t="str">
        <f t="shared" si="55"/>
        <v>-</v>
      </c>
      <c r="BN278" s="14" t="str">
        <f t="shared" si="55"/>
        <v>-</v>
      </c>
      <c r="BO278" s="14" t="str">
        <f t="shared" ref="BO278:BP278" si="95">IFERROR(BO243*BO182,"-")</f>
        <v>-</v>
      </c>
      <c r="BP278" s="14" t="str">
        <f t="shared" si="95"/>
        <v>-</v>
      </c>
    </row>
    <row r="279" spans="1:68" s="23" customFormat="1" ht="15" customHeight="1" x14ac:dyDescent="0.2">
      <c r="A279" s="8" t="s">
        <v>21</v>
      </c>
      <c r="B279" s="8" t="s">
        <v>21</v>
      </c>
      <c r="C279" s="14">
        <f t="shared" ref="C279:AH279" si="96">IFERROR(C244*C183,"-")</f>
        <v>21632</v>
      </c>
      <c r="D279" s="14">
        <f t="shared" si="96"/>
        <v>21632</v>
      </c>
      <c r="E279" s="14">
        <f t="shared" si="96"/>
        <v>21632</v>
      </c>
      <c r="F279" s="14">
        <f t="shared" si="96"/>
        <v>21632</v>
      </c>
      <c r="G279" s="14">
        <f t="shared" si="96"/>
        <v>21632</v>
      </c>
      <c r="H279" s="14">
        <f t="shared" si="96"/>
        <v>21632</v>
      </c>
      <c r="I279" s="14">
        <f t="shared" si="96"/>
        <v>21632</v>
      </c>
      <c r="J279" s="14">
        <f t="shared" si="96"/>
        <v>20366.080000000002</v>
      </c>
      <c r="K279" s="14">
        <f t="shared" si="96"/>
        <v>20366.080000000002</v>
      </c>
      <c r="L279" s="14">
        <f t="shared" si="96"/>
        <v>20366.080000000002</v>
      </c>
      <c r="M279" s="14">
        <f t="shared" si="96"/>
        <v>20366.080000000002</v>
      </c>
      <c r="N279" s="14">
        <f t="shared" si="96"/>
        <v>20366.080000000002</v>
      </c>
      <c r="O279" s="14">
        <f t="shared" si="96"/>
        <v>20366.080000000002</v>
      </c>
      <c r="P279" s="14">
        <f t="shared" si="96"/>
        <v>20366.080000000002</v>
      </c>
      <c r="Q279" s="14">
        <f t="shared" si="96"/>
        <v>20366.080000000002</v>
      </c>
      <c r="R279" s="14">
        <f t="shared" si="96"/>
        <v>20366.080000000002</v>
      </c>
      <c r="S279" s="14">
        <f t="shared" si="96"/>
        <v>20673.28</v>
      </c>
      <c r="T279" s="14">
        <f t="shared" si="96"/>
        <v>20673.28</v>
      </c>
      <c r="U279" s="14">
        <f t="shared" si="96"/>
        <v>20673.28</v>
      </c>
      <c r="V279" s="14">
        <f t="shared" si="96"/>
        <v>20673.28</v>
      </c>
      <c r="W279" s="14">
        <f t="shared" si="96"/>
        <v>20673.28</v>
      </c>
      <c r="X279" s="14">
        <f t="shared" si="96"/>
        <v>20673.28</v>
      </c>
      <c r="Y279" s="14">
        <f t="shared" si="96"/>
        <v>20673.28</v>
      </c>
      <c r="Z279" s="14">
        <f t="shared" si="96"/>
        <v>20673.28</v>
      </c>
      <c r="AA279" s="14">
        <f t="shared" si="96"/>
        <v>20673.28</v>
      </c>
      <c r="AB279" s="14">
        <f t="shared" si="96"/>
        <v>20673.28</v>
      </c>
      <c r="AC279" s="14">
        <f t="shared" si="96"/>
        <v>20673.28</v>
      </c>
      <c r="AD279" s="14">
        <f t="shared" si="96"/>
        <v>20673.28</v>
      </c>
      <c r="AE279" s="14">
        <f t="shared" si="96"/>
        <v>20673.28</v>
      </c>
      <c r="AF279" s="14">
        <f t="shared" si="96"/>
        <v>20673.28</v>
      </c>
      <c r="AG279" s="14">
        <f t="shared" si="96"/>
        <v>20673.28</v>
      </c>
      <c r="AH279" s="14">
        <f t="shared" si="96"/>
        <v>20673.28</v>
      </c>
      <c r="AI279" s="105">
        <f t="shared" ref="AI279:BK279" si="97">IFERROR(AI244*AI183,"-")</f>
        <v>21854.400000000001</v>
      </c>
      <c r="AJ279" s="105">
        <f t="shared" si="97"/>
        <v>21854.400000000001</v>
      </c>
      <c r="AK279" s="105">
        <f t="shared" si="97"/>
        <v>21854.400000000001</v>
      </c>
      <c r="AL279" s="14">
        <f t="shared" si="97"/>
        <v>21854.400000000001</v>
      </c>
      <c r="AM279" s="14">
        <f t="shared" si="97"/>
        <v>21858.240000000002</v>
      </c>
      <c r="AN279" s="14">
        <f t="shared" si="97"/>
        <v>21858.240000000002</v>
      </c>
      <c r="AO279" s="14">
        <f t="shared" si="97"/>
        <v>21858.240000000002</v>
      </c>
      <c r="AP279" s="14">
        <f t="shared" si="97"/>
        <v>21639.500800000002</v>
      </c>
      <c r="AQ279" s="14">
        <f t="shared" si="97"/>
        <v>22045.2608</v>
      </c>
      <c r="AR279" s="14">
        <f t="shared" si="97"/>
        <v>22045.2608</v>
      </c>
      <c r="AS279" s="14">
        <f t="shared" si="97"/>
        <v>22045.2608</v>
      </c>
      <c r="AT279" s="14">
        <f t="shared" si="97"/>
        <v>22045.900799999999</v>
      </c>
      <c r="AU279" s="14">
        <f t="shared" si="97"/>
        <v>22090.777600000001</v>
      </c>
      <c r="AV279" s="14">
        <f t="shared" si="97"/>
        <v>22180.876800000002</v>
      </c>
      <c r="AW279" s="14">
        <f t="shared" si="97"/>
        <v>22180.876800000002</v>
      </c>
      <c r="AX279" s="14">
        <f t="shared" si="97"/>
        <v>22180.876800000002</v>
      </c>
      <c r="AY279" s="112">
        <f t="shared" si="97"/>
        <v>22180.6656</v>
      </c>
      <c r="AZ279" s="14">
        <f t="shared" si="97"/>
        <v>22180.6656</v>
      </c>
      <c r="BA279" s="14">
        <f t="shared" si="97"/>
        <v>22180.6656</v>
      </c>
      <c r="BB279" s="14">
        <f t="shared" si="97"/>
        <v>22180.6656</v>
      </c>
      <c r="BC279" s="14">
        <f t="shared" si="97"/>
        <v>22180.6656</v>
      </c>
      <c r="BD279" s="14">
        <f t="shared" si="97"/>
        <v>22180.6656</v>
      </c>
      <c r="BE279" s="14">
        <f t="shared" si="97"/>
        <v>22180.6656</v>
      </c>
      <c r="BF279" s="14">
        <f t="shared" si="97"/>
        <v>22180.586880000003</v>
      </c>
      <c r="BG279" s="14">
        <f t="shared" si="97"/>
        <v>22180.2176</v>
      </c>
      <c r="BH279" s="14">
        <f t="shared" si="97"/>
        <v>22180.29653333333</v>
      </c>
      <c r="BI279" s="14">
        <f t="shared" si="97"/>
        <v>22180.454399999999</v>
      </c>
      <c r="BJ279" s="14">
        <f t="shared" si="97"/>
        <v>22180.454613333332</v>
      </c>
      <c r="BK279" s="14">
        <f t="shared" si="97"/>
        <v>22197.529600000005</v>
      </c>
      <c r="BL279" s="14">
        <f t="shared" si="55"/>
        <v>22206.126933333333</v>
      </c>
      <c r="BM279" s="14">
        <f t="shared" si="55"/>
        <v>22206.643199999999</v>
      </c>
      <c r="BN279" s="14">
        <f t="shared" si="55"/>
        <v>22206.867200000004</v>
      </c>
      <c r="BO279" s="14">
        <f t="shared" ref="BO279:BP279" si="98">IFERROR(BO244*BO183,"-")</f>
        <v>22143.993386666669</v>
      </c>
      <c r="BP279" s="14">
        <f t="shared" si="98"/>
        <v>22112.600106666665</v>
      </c>
    </row>
    <row r="280" spans="1:68" s="23" customFormat="1" ht="15" customHeight="1" x14ac:dyDescent="0.2">
      <c r="A280" s="8" t="s">
        <v>717</v>
      </c>
      <c r="B280" s="8" t="s">
        <v>717</v>
      </c>
      <c r="C280" s="14" t="str">
        <f t="shared" ref="C280:AH280" si="99">IFERROR(C245*C184,"-")</f>
        <v>-</v>
      </c>
      <c r="D280" s="14" t="str">
        <f t="shared" si="99"/>
        <v>-</v>
      </c>
      <c r="E280" s="14" t="str">
        <f t="shared" si="99"/>
        <v>-</v>
      </c>
      <c r="F280" s="14" t="str">
        <f t="shared" si="99"/>
        <v>-</v>
      </c>
      <c r="G280" s="14" t="str">
        <f t="shared" si="99"/>
        <v>-</v>
      </c>
      <c r="H280" s="14" t="str">
        <f t="shared" si="99"/>
        <v>-</v>
      </c>
      <c r="I280" s="14" t="str">
        <f t="shared" si="99"/>
        <v>-</v>
      </c>
      <c r="J280" s="14" t="str">
        <f t="shared" si="99"/>
        <v>-</v>
      </c>
      <c r="K280" s="14" t="str">
        <f t="shared" si="99"/>
        <v>-</v>
      </c>
      <c r="L280" s="14" t="str">
        <f t="shared" si="99"/>
        <v>-</v>
      </c>
      <c r="M280" s="14" t="str">
        <f t="shared" si="99"/>
        <v>-</v>
      </c>
      <c r="N280" s="14" t="str">
        <f t="shared" si="99"/>
        <v>-</v>
      </c>
      <c r="O280" s="14" t="str">
        <f t="shared" si="99"/>
        <v>-</v>
      </c>
      <c r="P280" s="14" t="str">
        <f t="shared" si="99"/>
        <v>-</v>
      </c>
      <c r="Q280" s="14" t="str">
        <f t="shared" si="99"/>
        <v>-</v>
      </c>
      <c r="R280" s="14" t="str">
        <f t="shared" si="99"/>
        <v>-</v>
      </c>
      <c r="S280" s="14" t="str">
        <f t="shared" si="99"/>
        <v>-</v>
      </c>
      <c r="T280" s="14" t="str">
        <f t="shared" si="99"/>
        <v>-</v>
      </c>
      <c r="U280" s="14" t="str">
        <f t="shared" si="99"/>
        <v>-</v>
      </c>
      <c r="V280" s="14" t="str">
        <f t="shared" si="99"/>
        <v>-</v>
      </c>
      <c r="W280" s="14" t="str">
        <f t="shared" si="99"/>
        <v>-</v>
      </c>
      <c r="X280" s="14" t="str">
        <f t="shared" si="99"/>
        <v>-</v>
      </c>
      <c r="Y280" s="14" t="str">
        <f t="shared" si="99"/>
        <v>-</v>
      </c>
      <c r="Z280" s="14" t="str">
        <f t="shared" si="99"/>
        <v>-</v>
      </c>
      <c r="AA280" s="14" t="str">
        <f t="shared" si="99"/>
        <v>-</v>
      </c>
      <c r="AB280" s="14" t="str">
        <f t="shared" si="99"/>
        <v>-</v>
      </c>
      <c r="AC280" s="14" t="str">
        <f t="shared" si="99"/>
        <v>-</v>
      </c>
      <c r="AD280" s="14" t="str">
        <f t="shared" si="99"/>
        <v>-</v>
      </c>
      <c r="AE280" s="14" t="str">
        <f t="shared" si="99"/>
        <v>-</v>
      </c>
      <c r="AF280" s="14" t="str">
        <f t="shared" si="99"/>
        <v>-</v>
      </c>
      <c r="AG280" s="14" t="str">
        <f t="shared" si="99"/>
        <v>-</v>
      </c>
      <c r="AH280" s="14" t="str">
        <f t="shared" si="99"/>
        <v>-</v>
      </c>
      <c r="AI280" s="14" t="str">
        <f t="shared" ref="AI280:BK280" si="100">IFERROR(AI245*AI184,"-")</f>
        <v>-</v>
      </c>
      <c r="AJ280" s="14" t="str">
        <f t="shared" si="100"/>
        <v>-</v>
      </c>
      <c r="AK280" s="14" t="str">
        <f t="shared" si="100"/>
        <v>-</v>
      </c>
      <c r="AL280" s="14" t="str">
        <f t="shared" si="100"/>
        <v>-</v>
      </c>
      <c r="AM280" s="14" t="str">
        <f t="shared" si="100"/>
        <v>-</v>
      </c>
      <c r="AN280" s="14" t="str">
        <f t="shared" si="100"/>
        <v>-</v>
      </c>
      <c r="AO280" s="14" t="str">
        <f t="shared" si="100"/>
        <v>-</v>
      </c>
      <c r="AP280" s="14" t="str">
        <f t="shared" si="100"/>
        <v>-</v>
      </c>
      <c r="AQ280" s="14" t="str">
        <f t="shared" si="100"/>
        <v>-</v>
      </c>
      <c r="AR280" s="14" t="str">
        <f t="shared" si="100"/>
        <v>-</v>
      </c>
      <c r="AS280" s="14" t="str">
        <f t="shared" si="100"/>
        <v>-</v>
      </c>
      <c r="AT280" s="14" t="str">
        <f t="shared" si="100"/>
        <v>-</v>
      </c>
      <c r="AU280" s="14" t="str">
        <f t="shared" si="100"/>
        <v>-</v>
      </c>
      <c r="AV280" s="14" t="str">
        <f t="shared" si="100"/>
        <v>-</v>
      </c>
      <c r="AW280" s="14" t="str">
        <f t="shared" si="100"/>
        <v>-</v>
      </c>
      <c r="AX280" s="14" t="str">
        <f t="shared" si="100"/>
        <v>-</v>
      </c>
      <c r="AY280" s="14" t="str">
        <f t="shared" si="100"/>
        <v>-</v>
      </c>
      <c r="AZ280" s="14" t="str">
        <f t="shared" si="100"/>
        <v>-</v>
      </c>
      <c r="BA280" s="14" t="str">
        <f t="shared" si="100"/>
        <v>-</v>
      </c>
      <c r="BB280" s="14" t="str">
        <f t="shared" si="100"/>
        <v>-</v>
      </c>
      <c r="BC280" s="14" t="str">
        <f t="shared" si="100"/>
        <v>-</v>
      </c>
      <c r="BD280" s="14" t="str">
        <f t="shared" si="100"/>
        <v>-</v>
      </c>
      <c r="BE280" s="14" t="str">
        <f t="shared" si="100"/>
        <v>-</v>
      </c>
      <c r="BF280" s="14" t="str">
        <f t="shared" si="100"/>
        <v>-</v>
      </c>
      <c r="BG280" s="14" t="str">
        <f t="shared" si="100"/>
        <v>-</v>
      </c>
      <c r="BH280" s="14" t="str">
        <f t="shared" si="100"/>
        <v>-</v>
      </c>
      <c r="BI280" s="14" t="str">
        <f t="shared" si="100"/>
        <v>-</v>
      </c>
      <c r="BJ280" s="14">
        <f t="shared" si="100"/>
        <v>8641.9757542749303</v>
      </c>
      <c r="BK280" s="14">
        <f t="shared" si="100"/>
        <v>8642.5472719415939</v>
      </c>
      <c r="BL280" s="14">
        <f t="shared" si="55"/>
        <v>8643.5079180916418</v>
      </c>
      <c r="BM280" s="14">
        <f t="shared" si="55"/>
        <v>8637.9085903333325</v>
      </c>
      <c r="BN280" s="14">
        <f t="shared" si="55"/>
        <v>8625.9993484333336</v>
      </c>
      <c r="BO280" s="14">
        <f t="shared" ref="BO280:BP280" si="101">IFERROR(BO245*BO184,"-")</f>
        <v>8624.0422191666676</v>
      </c>
      <c r="BP280" s="14">
        <f t="shared" si="101"/>
        <v>8616.3680839333338</v>
      </c>
    </row>
    <row r="281" spans="1:68" s="23" customFormat="1" ht="15" customHeight="1" x14ac:dyDescent="0.2">
      <c r="A281" s="8" t="s">
        <v>110</v>
      </c>
      <c r="B281" s="8" t="s">
        <v>110</v>
      </c>
      <c r="C281" s="14" t="str">
        <f t="shared" ref="C281:AH281" si="102">IFERROR(C246*C185,"-")</f>
        <v>-</v>
      </c>
      <c r="D281" s="14" t="str">
        <f t="shared" si="102"/>
        <v>-</v>
      </c>
      <c r="E281" s="14" t="str">
        <f t="shared" si="102"/>
        <v>-</v>
      </c>
      <c r="F281" s="14" t="str">
        <f t="shared" si="102"/>
        <v>-</v>
      </c>
      <c r="G281" s="14" t="str">
        <f t="shared" si="102"/>
        <v>-</v>
      </c>
      <c r="H281" s="14" t="str">
        <f t="shared" si="102"/>
        <v>-</v>
      </c>
      <c r="I281" s="14" t="str">
        <f t="shared" si="102"/>
        <v>-</v>
      </c>
      <c r="J281" s="14" t="str">
        <f t="shared" si="102"/>
        <v>-</v>
      </c>
      <c r="K281" s="14" t="str">
        <f t="shared" si="102"/>
        <v>-</v>
      </c>
      <c r="L281" s="14" t="str">
        <f t="shared" si="102"/>
        <v>-</v>
      </c>
      <c r="M281" s="14" t="str">
        <f t="shared" si="102"/>
        <v>-</v>
      </c>
      <c r="N281" s="14" t="str">
        <f t="shared" si="102"/>
        <v>-</v>
      </c>
      <c r="O281" s="14" t="str">
        <f t="shared" si="102"/>
        <v>-</v>
      </c>
      <c r="P281" s="14" t="str">
        <f t="shared" si="102"/>
        <v>-</v>
      </c>
      <c r="Q281" s="14">
        <f t="shared" si="102"/>
        <v>8235.67</v>
      </c>
      <c r="R281" s="14">
        <f t="shared" si="102"/>
        <v>8235.67</v>
      </c>
      <c r="S281" s="14">
        <f t="shared" si="102"/>
        <v>8247.15</v>
      </c>
      <c r="T281" s="14">
        <f t="shared" si="102"/>
        <v>8247.15</v>
      </c>
      <c r="U281" s="14">
        <f t="shared" si="102"/>
        <v>8247.15</v>
      </c>
      <c r="V281" s="14">
        <f t="shared" si="102"/>
        <v>8247.15</v>
      </c>
      <c r="W281" s="14">
        <f t="shared" si="102"/>
        <v>8247.15</v>
      </c>
      <c r="X281" s="14">
        <f t="shared" si="102"/>
        <v>8247.15</v>
      </c>
      <c r="Y281" s="14">
        <f t="shared" si="102"/>
        <v>8247.15</v>
      </c>
      <c r="Z281" s="14">
        <f t="shared" si="102"/>
        <v>8247.15</v>
      </c>
      <c r="AA281" s="14">
        <f t="shared" si="102"/>
        <v>8247.15</v>
      </c>
      <c r="AB281" s="14">
        <f t="shared" si="102"/>
        <v>8247.15</v>
      </c>
      <c r="AC281" s="14">
        <f t="shared" si="102"/>
        <v>8247.15</v>
      </c>
      <c r="AD281" s="14">
        <f t="shared" si="102"/>
        <v>8247.15</v>
      </c>
      <c r="AE281" s="14">
        <f t="shared" si="102"/>
        <v>8247.15</v>
      </c>
      <c r="AF281" s="14">
        <f t="shared" si="102"/>
        <v>8247.15</v>
      </c>
      <c r="AG281" s="14">
        <f t="shared" si="102"/>
        <v>8247.15</v>
      </c>
      <c r="AH281" s="14">
        <f t="shared" si="102"/>
        <v>8247.15</v>
      </c>
      <c r="AI281" s="105">
        <f t="shared" ref="AI281:BK281" si="103">IFERROR(AI246*AI185,"-")</f>
        <v>8235.0139999999992</v>
      </c>
      <c r="AJ281" s="105">
        <f t="shared" si="103"/>
        <v>8235.0139999999992</v>
      </c>
      <c r="AK281" s="105">
        <f t="shared" si="103"/>
        <v>8235.0139999999992</v>
      </c>
      <c r="AL281" s="14">
        <f t="shared" si="103"/>
        <v>8235.0139999999992</v>
      </c>
      <c r="AM281" s="14">
        <f t="shared" si="103"/>
        <v>8235.0139999999992</v>
      </c>
      <c r="AN281" s="14">
        <f t="shared" si="103"/>
        <v>8235.0139999999992</v>
      </c>
      <c r="AO281" s="14">
        <f t="shared" si="103"/>
        <v>8235.0139999999992</v>
      </c>
      <c r="AP281" s="14">
        <f t="shared" si="103"/>
        <v>8223.0829999999987</v>
      </c>
      <c r="AQ281" s="14">
        <f t="shared" si="103"/>
        <v>8223.0829999999987</v>
      </c>
      <c r="AR281" s="14">
        <f t="shared" si="103"/>
        <v>8223.0829999999987</v>
      </c>
      <c r="AS281" s="14">
        <f t="shared" si="103"/>
        <v>8223.0829999999987</v>
      </c>
      <c r="AT281" s="14">
        <f t="shared" si="103"/>
        <v>8223.0829999999987</v>
      </c>
      <c r="AU281" s="14">
        <f t="shared" si="103"/>
        <v>8223.0829999999987</v>
      </c>
      <c r="AV281" s="14">
        <f t="shared" si="103"/>
        <v>8223.0829999999987</v>
      </c>
      <c r="AW281" s="14">
        <f t="shared" si="103"/>
        <v>8223.3016666666663</v>
      </c>
      <c r="AX281" s="14">
        <f t="shared" si="103"/>
        <v>8223.4109999999982</v>
      </c>
      <c r="AY281" s="112">
        <f t="shared" si="103"/>
        <v>8219.8480999999992</v>
      </c>
      <c r="AZ281" s="14">
        <f t="shared" si="103"/>
        <v>8219.8480999999992</v>
      </c>
      <c r="BA281" s="14">
        <f t="shared" si="103"/>
        <v>8219.8480999999992</v>
      </c>
      <c r="BB281" s="14">
        <f t="shared" si="103"/>
        <v>8219.8480999999992</v>
      </c>
      <c r="BC281" s="14">
        <f t="shared" si="103"/>
        <v>8219.8480999999992</v>
      </c>
      <c r="BD281" s="14">
        <f t="shared" si="103"/>
        <v>8219.8480999999992</v>
      </c>
      <c r="BE281" s="14">
        <f t="shared" si="103"/>
        <v>8219.7906999999996</v>
      </c>
      <c r="BF281" s="14">
        <f t="shared" si="103"/>
        <v>8219.7906999999996</v>
      </c>
      <c r="BG281" s="14">
        <f t="shared" si="103"/>
        <v>10224.617700000001</v>
      </c>
      <c r="BH281" s="14">
        <f t="shared" si="103"/>
        <v>10224.617700000001</v>
      </c>
      <c r="BI281" s="14">
        <f t="shared" si="103"/>
        <v>10224.617700000001</v>
      </c>
      <c r="BJ281" s="14">
        <f t="shared" si="103"/>
        <v>10224.617700000001</v>
      </c>
      <c r="BK281" s="14">
        <f t="shared" si="103"/>
        <v>10224.61787</v>
      </c>
      <c r="BL281" s="14">
        <f t="shared" si="55"/>
        <v>10224.683999999999</v>
      </c>
      <c r="BM281" s="14">
        <f t="shared" si="55"/>
        <v>10224.803000000002</v>
      </c>
      <c r="BN281" s="14">
        <f t="shared" si="55"/>
        <v>10260.94551</v>
      </c>
      <c r="BO281" s="14">
        <f t="shared" ref="BO281:BP281" si="104">IFERROR(BO246*BO185,"-")</f>
        <v>10225.229699999998</v>
      </c>
      <c r="BP281" s="14">
        <f t="shared" si="104"/>
        <v>10227.718670000002</v>
      </c>
    </row>
    <row r="282" spans="1:68" s="23" customFormat="1" ht="15" customHeight="1" x14ac:dyDescent="0.2">
      <c r="A282" s="8" t="s">
        <v>128</v>
      </c>
      <c r="B282" s="8" t="s">
        <v>128</v>
      </c>
      <c r="C282" s="14" t="str">
        <f t="shared" ref="C282:AH282" si="105">IFERROR(C247*C186,"-")</f>
        <v>-</v>
      </c>
      <c r="D282" s="14" t="str">
        <f t="shared" si="105"/>
        <v>-</v>
      </c>
      <c r="E282" s="14" t="str">
        <f t="shared" si="105"/>
        <v>-</v>
      </c>
      <c r="F282" s="14" t="str">
        <f t="shared" si="105"/>
        <v>-</v>
      </c>
      <c r="G282" s="14" t="str">
        <f t="shared" si="105"/>
        <v>-</v>
      </c>
      <c r="H282" s="14" t="str">
        <f t="shared" si="105"/>
        <v>-</v>
      </c>
      <c r="I282" s="14" t="str">
        <f t="shared" si="105"/>
        <v>-</v>
      </c>
      <c r="J282" s="14" t="str">
        <f t="shared" si="105"/>
        <v>-</v>
      </c>
      <c r="K282" s="14" t="str">
        <f t="shared" si="105"/>
        <v>-</v>
      </c>
      <c r="L282" s="14" t="str">
        <f t="shared" si="105"/>
        <v>-</v>
      </c>
      <c r="M282" s="14" t="str">
        <f t="shared" si="105"/>
        <v>-</v>
      </c>
      <c r="N282" s="14" t="str">
        <f t="shared" si="105"/>
        <v>-</v>
      </c>
      <c r="O282" s="14" t="str">
        <f t="shared" si="105"/>
        <v>-</v>
      </c>
      <c r="P282" s="14" t="str">
        <f t="shared" si="105"/>
        <v>-</v>
      </c>
      <c r="Q282" s="14" t="str">
        <f t="shared" si="105"/>
        <v>-</v>
      </c>
      <c r="R282" s="14" t="str">
        <f t="shared" si="105"/>
        <v>-</v>
      </c>
      <c r="S282" s="14" t="str">
        <f t="shared" si="105"/>
        <v>-</v>
      </c>
      <c r="T282" s="14" t="str">
        <f t="shared" si="105"/>
        <v>-</v>
      </c>
      <c r="U282" s="14" t="str">
        <f t="shared" si="105"/>
        <v>-</v>
      </c>
      <c r="V282" s="14" t="str">
        <f t="shared" si="105"/>
        <v>-</v>
      </c>
      <c r="W282" s="14" t="str">
        <f t="shared" si="105"/>
        <v>-</v>
      </c>
      <c r="X282" s="14" t="str">
        <f t="shared" si="105"/>
        <v>-</v>
      </c>
      <c r="Y282" s="14" t="str">
        <f t="shared" si="105"/>
        <v>-</v>
      </c>
      <c r="Z282" s="14" t="str">
        <f t="shared" si="105"/>
        <v>-</v>
      </c>
      <c r="AA282" s="14" t="str">
        <f t="shared" si="105"/>
        <v>-</v>
      </c>
      <c r="AB282" s="14" t="str">
        <f t="shared" si="105"/>
        <v>-</v>
      </c>
      <c r="AC282" s="14" t="str">
        <f t="shared" si="105"/>
        <v>-</v>
      </c>
      <c r="AD282" s="14" t="str">
        <f t="shared" si="105"/>
        <v>-</v>
      </c>
      <c r="AE282" s="14" t="str">
        <f t="shared" si="105"/>
        <v>-</v>
      </c>
      <c r="AF282" s="14" t="str">
        <f t="shared" si="105"/>
        <v>-</v>
      </c>
      <c r="AG282" s="14" t="str">
        <f t="shared" si="105"/>
        <v>-</v>
      </c>
      <c r="AH282" s="14" t="str">
        <f t="shared" si="105"/>
        <v>-</v>
      </c>
      <c r="AI282" s="14" t="str">
        <f t="shared" ref="AI282:BK282" si="106">IFERROR(AI247*AI186,"-")</f>
        <v>-</v>
      </c>
      <c r="AJ282" s="14" t="str">
        <f t="shared" si="106"/>
        <v>-</v>
      </c>
      <c r="AK282" s="14" t="str">
        <f t="shared" si="106"/>
        <v>-</v>
      </c>
      <c r="AL282" s="14">
        <f t="shared" si="106"/>
        <v>10739.4714</v>
      </c>
      <c r="AM282" s="14">
        <f t="shared" si="106"/>
        <v>10739.4714</v>
      </c>
      <c r="AN282" s="14">
        <f t="shared" si="106"/>
        <v>10739.4714</v>
      </c>
      <c r="AO282" s="14">
        <f t="shared" si="106"/>
        <v>10739.4714</v>
      </c>
      <c r="AP282" s="14">
        <f t="shared" si="106"/>
        <v>10712.660400000001</v>
      </c>
      <c r="AQ282" s="14">
        <f t="shared" si="106"/>
        <v>10712.660400000001</v>
      </c>
      <c r="AR282" s="14">
        <f t="shared" si="106"/>
        <v>10712.660400000001</v>
      </c>
      <c r="AS282" s="14">
        <f t="shared" si="106"/>
        <v>10712.660400000001</v>
      </c>
      <c r="AT282" s="14">
        <f t="shared" si="106"/>
        <v>10711.580400000001</v>
      </c>
      <c r="AU282" s="14">
        <f t="shared" si="106"/>
        <v>10711.580400000001</v>
      </c>
      <c r="AV282" s="14">
        <f t="shared" si="106"/>
        <v>10711.580400000001</v>
      </c>
      <c r="AW282" s="14">
        <f t="shared" si="106"/>
        <v>10711.580400000001</v>
      </c>
      <c r="AX282" s="14">
        <f t="shared" si="106"/>
        <v>10711.580400000001</v>
      </c>
      <c r="AY282" s="112">
        <f t="shared" si="106"/>
        <v>10711.580400000001</v>
      </c>
      <c r="AZ282" s="14">
        <f t="shared" si="106"/>
        <v>10711.580400000001</v>
      </c>
      <c r="BA282" s="14">
        <f t="shared" si="106"/>
        <v>10699.7004</v>
      </c>
      <c r="BB282" s="14">
        <f t="shared" si="106"/>
        <v>10697.702400000002</v>
      </c>
      <c r="BC282" s="14">
        <f t="shared" si="106"/>
        <v>10697.702400000002</v>
      </c>
      <c r="BD282" s="14">
        <f t="shared" si="106"/>
        <v>10861.7112</v>
      </c>
      <c r="BE282" s="14">
        <f t="shared" si="106"/>
        <v>10861.7112</v>
      </c>
      <c r="BF282" s="14">
        <f t="shared" si="106"/>
        <v>10861.322400000001</v>
      </c>
      <c r="BG282" s="14">
        <f t="shared" si="106"/>
        <v>10861.343999999999</v>
      </c>
      <c r="BH282" s="14">
        <f t="shared" si="106"/>
        <v>10861.6518</v>
      </c>
      <c r="BI282" s="14">
        <f t="shared" si="106"/>
        <v>10862.267400000001</v>
      </c>
      <c r="BJ282" s="14">
        <f t="shared" si="106"/>
        <v>10862.267400000001</v>
      </c>
      <c r="BK282" s="14">
        <f t="shared" si="106"/>
        <v>10862.267940000002</v>
      </c>
      <c r="BL282" s="14">
        <f t="shared" si="55"/>
        <v>10862.1486</v>
      </c>
      <c r="BM282" s="14">
        <f t="shared" si="55"/>
        <v>10862.514000000001</v>
      </c>
      <c r="BN282" s="14">
        <f>IFERROR(BN247*BN186,"-")</f>
        <v>10864.535580000002</v>
      </c>
      <c r="BO282" s="14">
        <f t="shared" ref="BO282:BP282" si="107">IFERROR(BO247*BO186,"-")</f>
        <v>10864.681200000001</v>
      </c>
      <c r="BP282" s="14">
        <f t="shared" si="107"/>
        <v>10864.513799999999</v>
      </c>
    </row>
    <row r="283" spans="1:68" s="23" customFormat="1" ht="15" customHeight="1" x14ac:dyDescent="0.2">
      <c r="A283" s="8" t="s">
        <v>616</v>
      </c>
      <c r="B283" s="8" t="s">
        <v>616</v>
      </c>
      <c r="C283" s="14">
        <f t="shared" ref="C283:AH283" si="108">IFERROR(C248*C187,"-")</f>
        <v>22465.52</v>
      </c>
      <c r="D283" s="14">
        <f t="shared" si="108"/>
        <v>22465.52</v>
      </c>
      <c r="E283" s="14">
        <f t="shared" si="108"/>
        <v>22465.52</v>
      </c>
      <c r="F283" s="14">
        <f t="shared" si="108"/>
        <v>22465.52</v>
      </c>
      <c r="G283" s="14">
        <f t="shared" si="108"/>
        <v>22465.52</v>
      </c>
      <c r="H283" s="14">
        <f t="shared" si="108"/>
        <v>22465.52</v>
      </c>
      <c r="I283" s="14">
        <f t="shared" si="108"/>
        <v>22465.52</v>
      </c>
      <c r="J283" s="14">
        <f t="shared" si="108"/>
        <v>24690.82</v>
      </c>
      <c r="K283" s="14">
        <f t="shared" si="108"/>
        <v>24690.82</v>
      </c>
      <c r="L283" s="14">
        <f t="shared" si="108"/>
        <v>24690.82</v>
      </c>
      <c r="M283" s="14">
        <f t="shared" si="108"/>
        <v>24690.82</v>
      </c>
      <c r="N283" s="14">
        <f t="shared" si="108"/>
        <v>24690.82</v>
      </c>
      <c r="O283" s="14">
        <f t="shared" si="108"/>
        <v>24690.82</v>
      </c>
      <c r="P283" s="14">
        <f t="shared" si="108"/>
        <v>24690.82</v>
      </c>
      <c r="Q283" s="14">
        <f t="shared" si="108"/>
        <v>24690.82</v>
      </c>
      <c r="R283" s="14">
        <f t="shared" si="108"/>
        <v>24690.82</v>
      </c>
      <c r="S283" s="14">
        <f t="shared" si="108"/>
        <v>24964.940000000002</v>
      </c>
      <c r="T283" s="14">
        <f t="shared" si="108"/>
        <v>24964.940000000002</v>
      </c>
      <c r="U283" s="14">
        <f t="shared" si="108"/>
        <v>24964.940000000002</v>
      </c>
      <c r="V283" s="14">
        <f t="shared" si="108"/>
        <v>24964.940000000002</v>
      </c>
      <c r="W283" s="14">
        <f t="shared" si="108"/>
        <v>24964.940000000002</v>
      </c>
      <c r="X283" s="14">
        <f t="shared" si="108"/>
        <v>24964.940000000002</v>
      </c>
      <c r="Y283" s="14">
        <f t="shared" si="108"/>
        <v>24964.940000000002</v>
      </c>
      <c r="Z283" s="14">
        <f t="shared" si="108"/>
        <v>24964.940000000002</v>
      </c>
      <c r="AA283" s="14">
        <f t="shared" si="108"/>
        <v>24964.940000000002</v>
      </c>
      <c r="AB283" s="14">
        <f t="shared" si="108"/>
        <v>24964.940000000002</v>
      </c>
      <c r="AC283" s="14">
        <f t="shared" si="108"/>
        <v>24964.940000000002</v>
      </c>
      <c r="AD283" s="14">
        <f t="shared" si="108"/>
        <v>24964.940000000002</v>
      </c>
      <c r="AE283" s="14">
        <f t="shared" si="108"/>
        <v>24964.940000000002</v>
      </c>
      <c r="AF283" s="14">
        <f t="shared" si="108"/>
        <v>24964.940000000002</v>
      </c>
      <c r="AG283" s="14">
        <f t="shared" si="108"/>
        <v>24964.940000000002</v>
      </c>
      <c r="AH283" s="14">
        <f t="shared" si="108"/>
        <v>24964.940000000002</v>
      </c>
      <c r="AI283" s="105">
        <f t="shared" ref="AI283:BK283" si="109">IFERROR(AI248*AI187,"-")</f>
        <v>22963.017</v>
      </c>
      <c r="AJ283" s="105">
        <f t="shared" si="109"/>
        <v>22963.017</v>
      </c>
      <c r="AK283" s="105">
        <f t="shared" si="109"/>
        <v>22963.017</v>
      </c>
      <c r="AL283" s="14">
        <f t="shared" si="109"/>
        <v>22963.017</v>
      </c>
      <c r="AM283" s="14">
        <f t="shared" si="109"/>
        <v>22963.017</v>
      </c>
      <c r="AN283" s="14">
        <f t="shared" si="109"/>
        <v>22963.017</v>
      </c>
      <c r="AO283" s="14">
        <f t="shared" si="109"/>
        <v>22963.017</v>
      </c>
      <c r="AP283" s="14">
        <f t="shared" si="109"/>
        <v>22963.017</v>
      </c>
      <c r="AQ283" s="14">
        <f t="shared" si="109"/>
        <v>22963.017</v>
      </c>
      <c r="AR283" s="14">
        <f t="shared" si="109"/>
        <v>22963.017</v>
      </c>
      <c r="AS283" s="14">
        <f t="shared" si="109"/>
        <v>22963.017</v>
      </c>
      <c r="AT283" s="14">
        <f t="shared" si="109"/>
        <v>22963.017</v>
      </c>
      <c r="AU283" s="14">
        <f t="shared" si="109"/>
        <v>22963.016999999996</v>
      </c>
      <c r="AV283" s="14">
        <f t="shared" si="109"/>
        <v>21201.256999999998</v>
      </c>
      <c r="AW283" s="14">
        <f t="shared" si="109"/>
        <v>21201.256999999998</v>
      </c>
      <c r="AX283" s="14">
        <f t="shared" si="109"/>
        <v>21201.256999999998</v>
      </c>
      <c r="AY283" s="112">
        <f t="shared" si="109"/>
        <v>21201.256999999998</v>
      </c>
      <c r="AZ283" s="14">
        <f t="shared" si="109"/>
        <v>21201.256999999998</v>
      </c>
      <c r="BA283" s="14">
        <f t="shared" si="109"/>
        <v>21201.256999999998</v>
      </c>
      <c r="BB283" s="14">
        <f t="shared" si="109"/>
        <v>21201.256999999998</v>
      </c>
      <c r="BC283" s="14">
        <f t="shared" si="109"/>
        <v>21201.256999999998</v>
      </c>
      <c r="BD283" s="14">
        <f t="shared" si="109"/>
        <v>21201.256999999998</v>
      </c>
      <c r="BE283" s="14">
        <f t="shared" si="109"/>
        <v>21201.256999999998</v>
      </c>
      <c r="BF283" s="14">
        <f t="shared" si="109"/>
        <v>21201.256999999998</v>
      </c>
      <c r="BG283" s="14">
        <f t="shared" si="109"/>
        <v>21201.256999999998</v>
      </c>
      <c r="BH283" s="14">
        <f t="shared" si="109"/>
        <v>21201.256999999998</v>
      </c>
      <c r="BI283" s="14">
        <f t="shared" si="109"/>
        <v>21201.256999999998</v>
      </c>
      <c r="BJ283" s="14">
        <f t="shared" si="109"/>
        <v>21201.256999999998</v>
      </c>
      <c r="BK283" s="14">
        <f t="shared" si="109"/>
        <v>21201.256999999998</v>
      </c>
      <c r="BL283" s="14">
        <f t="shared" si="55"/>
        <v>21201.256999999998</v>
      </c>
      <c r="BM283" s="14">
        <f t="shared" si="55"/>
        <v>21201.256999999998</v>
      </c>
      <c r="BN283" s="14">
        <f t="shared" si="55"/>
        <v>21201.256999999998</v>
      </c>
      <c r="BO283" s="14">
        <f t="shared" ref="BO283:BP283" si="110">IFERROR(BO248*BO187,"-")</f>
        <v>21201.256999999998</v>
      </c>
      <c r="BP283" s="14">
        <f t="shared" si="110"/>
        <v>21201.256999999998</v>
      </c>
    </row>
    <row r="284" spans="1:68" s="23" customFormat="1" ht="15" customHeight="1" x14ac:dyDescent="0.2">
      <c r="A284" s="285" t="s">
        <v>432</v>
      </c>
      <c r="B284" s="285" t="s">
        <v>433</v>
      </c>
      <c r="C284" s="288">
        <f t="shared" ref="C284:AH284" si="111">IFERROR(C249*C188,"-")</f>
        <v>29080</v>
      </c>
      <c r="D284" s="288">
        <f t="shared" si="111"/>
        <v>29080</v>
      </c>
      <c r="E284" s="288">
        <f t="shared" si="111"/>
        <v>29080</v>
      </c>
      <c r="F284" s="288">
        <f t="shared" si="111"/>
        <v>29080</v>
      </c>
      <c r="G284" s="288">
        <f t="shared" si="111"/>
        <v>29080</v>
      </c>
      <c r="H284" s="288">
        <f t="shared" si="111"/>
        <v>29080</v>
      </c>
      <c r="I284" s="288">
        <f t="shared" si="111"/>
        <v>29080</v>
      </c>
      <c r="J284" s="288">
        <f t="shared" si="111"/>
        <v>29080</v>
      </c>
      <c r="K284" s="288">
        <f t="shared" si="111"/>
        <v>29080</v>
      </c>
      <c r="L284" s="288">
        <f t="shared" si="111"/>
        <v>29080</v>
      </c>
      <c r="M284" s="288">
        <f t="shared" si="111"/>
        <v>29080</v>
      </c>
      <c r="N284" s="288">
        <f t="shared" si="111"/>
        <v>29080</v>
      </c>
      <c r="O284" s="288">
        <f t="shared" si="111"/>
        <v>29080</v>
      </c>
      <c r="P284" s="288">
        <f t="shared" si="111"/>
        <v>29080</v>
      </c>
      <c r="Q284" s="288">
        <f t="shared" si="111"/>
        <v>29080</v>
      </c>
      <c r="R284" s="288">
        <f t="shared" si="111"/>
        <v>29080</v>
      </c>
      <c r="S284" s="288">
        <f t="shared" si="111"/>
        <v>29080</v>
      </c>
      <c r="T284" s="288">
        <f t="shared" si="111"/>
        <v>29080</v>
      </c>
      <c r="U284" s="288">
        <f t="shared" si="111"/>
        <v>29080</v>
      </c>
      <c r="V284" s="288">
        <f t="shared" si="111"/>
        <v>29080</v>
      </c>
      <c r="W284" s="288">
        <f t="shared" si="111"/>
        <v>29080</v>
      </c>
      <c r="X284" s="288">
        <f t="shared" si="111"/>
        <v>29080</v>
      </c>
      <c r="Y284" s="288">
        <f t="shared" si="111"/>
        <v>29080</v>
      </c>
      <c r="Z284" s="288">
        <f t="shared" si="111"/>
        <v>29080</v>
      </c>
      <c r="AA284" s="288">
        <f t="shared" si="111"/>
        <v>29080</v>
      </c>
      <c r="AB284" s="288">
        <f t="shared" si="111"/>
        <v>29080</v>
      </c>
      <c r="AC284" s="288">
        <f t="shared" si="111"/>
        <v>29080</v>
      </c>
      <c r="AD284" s="288">
        <f t="shared" si="111"/>
        <v>29080</v>
      </c>
      <c r="AE284" s="288">
        <f t="shared" si="111"/>
        <v>29080</v>
      </c>
      <c r="AF284" s="288">
        <f t="shared" si="111"/>
        <v>29080</v>
      </c>
      <c r="AG284" s="288">
        <f t="shared" si="111"/>
        <v>29080</v>
      </c>
      <c r="AH284" s="288">
        <f t="shared" si="111"/>
        <v>29080</v>
      </c>
      <c r="AI284" s="289">
        <f t="shared" ref="AI284:BK284" si="112">IFERROR(AI249*AI188,"-")</f>
        <v>28593</v>
      </c>
      <c r="AJ284" s="289">
        <f t="shared" si="112"/>
        <v>28593.22</v>
      </c>
      <c r="AK284" s="289">
        <f t="shared" si="112"/>
        <v>28593.22</v>
      </c>
      <c r="AL284" s="288">
        <f t="shared" si="112"/>
        <v>28593.22</v>
      </c>
      <c r="AM284" s="288">
        <f t="shared" si="112"/>
        <v>28593.22</v>
      </c>
      <c r="AN284" s="288">
        <f t="shared" si="112"/>
        <v>28593.22</v>
      </c>
      <c r="AO284" s="288">
        <f t="shared" si="112"/>
        <v>28593.22</v>
      </c>
      <c r="AP284" s="288">
        <f t="shared" si="112"/>
        <v>28593.22</v>
      </c>
      <c r="AQ284" s="288">
        <f t="shared" si="112"/>
        <v>28593.22</v>
      </c>
      <c r="AR284" s="288">
        <f t="shared" si="112"/>
        <v>28593.22</v>
      </c>
      <c r="AS284" s="288">
        <f t="shared" si="112"/>
        <v>28593.22</v>
      </c>
      <c r="AT284" s="288">
        <f t="shared" si="112"/>
        <v>28709.03</v>
      </c>
      <c r="AU284" s="288">
        <f t="shared" si="112"/>
        <v>28703.709999999995</v>
      </c>
      <c r="AV284" s="288">
        <f t="shared" si="112"/>
        <v>28703.709999999995</v>
      </c>
      <c r="AW284" s="288">
        <f t="shared" si="112"/>
        <v>28703.709999999995</v>
      </c>
      <c r="AX284" s="288">
        <f t="shared" si="112"/>
        <v>28733.71</v>
      </c>
      <c r="AY284" s="290">
        <f t="shared" si="112"/>
        <v>28734</v>
      </c>
      <c r="AZ284" s="288">
        <f t="shared" si="112"/>
        <v>28734</v>
      </c>
      <c r="BA284" s="288">
        <f t="shared" si="112"/>
        <v>28734</v>
      </c>
      <c r="BB284" s="288">
        <f t="shared" si="112"/>
        <v>28734</v>
      </c>
      <c r="BC284" s="288">
        <f t="shared" si="112"/>
        <v>28734</v>
      </c>
      <c r="BD284" s="288">
        <f t="shared" si="112"/>
        <v>28734</v>
      </c>
      <c r="BE284" s="288">
        <f t="shared" si="112"/>
        <v>28734</v>
      </c>
      <c r="BF284" s="288">
        <f t="shared" si="112"/>
        <v>28734</v>
      </c>
      <c r="BG284" s="288">
        <f t="shared" si="112"/>
        <v>28734</v>
      </c>
      <c r="BH284" s="288">
        <f t="shared" si="112"/>
        <v>28734</v>
      </c>
      <c r="BI284" s="288">
        <f t="shared" si="112"/>
        <v>28734</v>
      </c>
      <c r="BJ284" s="288">
        <f t="shared" si="112"/>
        <v>28734</v>
      </c>
      <c r="BK284" s="288">
        <f t="shared" si="112"/>
        <v>28734</v>
      </c>
      <c r="BL284" s="288">
        <f t="shared" si="55"/>
        <v>28734</v>
      </c>
      <c r="BM284" s="288">
        <f t="shared" si="55"/>
        <v>14654.34</v>
      </c>
      <c r="BN284" s="288">
        <f t="shared" si="55"/>
        <v>14654.34</v>
      </c>
      <c r="BO284" s="288">
        <f t="shared" ref="BO284:BP284" si="113">IFERROR(BO249*BO188,"-")</f>
        <v>14654.34</v>
      </c>
      <c r="BP284" s="288">
        <f t="shared" si="113"/>
        <v>14654.34</v>
      </c>
    </row>
    <row r="285" spans="1:68" s="23" customFormat="1" ht="15" customHeight="1" x14ac:dyDescent="0.2">
      <c r="A285" s="8" t="s">
        <v>118</v>
      </c>
      <c r="B285" s="8" t="s">
        <v>118</v>
      </c>
      <c r="C285" s="14" t="str">
        <f t="shared" ref="C285:AH285" si="114">IFERROR(C250*C189,"-")</f>
        <v>-</v>
      </c>
      <c r="D285" s="14" t="str">
        <f t="shared" si="114"/>
        <v>-</v>
      </c>
      <c r="E285" s="14" t="str">
        <f t="shared" si="114"/>
        <v>-</v>
      </c>
      <c r="F285" s="14" t="str">
        <f t="shared" si="114"/>
        <v>-</v>
      </c>
      <c r="G285" s="14" t="str">
        <f t="shared" si="114"/>
        <v>-</v>
      </c>
      <c r="H285" s="14" t="str">
        <f t="shared" si="114"/>
        <v>-</v>
      </c>
      <c r="I285" s="14" t="str">
        <f t="shared" si="114"/>
        <v>-</v>
      </c>
      <c r="J285" s="14" t="str">
        <f t="shared" si="114"/>
        <v>-</v>
      </c>
      <c r="K285" s="14" t="str">
        <f t="shared" si="114"/>
        <v>-</v>
      </c>
      <c r="L285" s="14" t="str">
        <f t="shared" si="114"/>
        <v>-</v>
      </c>
      <c r="M285" s="14" t="str">
        <f t="shared" si="114"/>
        <v>-</v>
      </c>
      <c r="N285" s="14" t="str">
        <f t="shared" si="114"/>
        <v>-</v>
      </c>
      <c r="O285" s="14" t="str">
        <f t="shared" si="114"/>
        <v>-</v>
      </c>
      <c r="P285" s="14" t="str">
        <f t="shared" si="114"/>
        <v>-</v>
      </c>
      <c r="Q285" s="14" t="str">
        <f t="shared" si="114"/>
        <v>-</v>
      </c>
      <c r="R285" s="14" t="str">
        <f t="shared" si="114"/>
        <v>-</v>
      </c>
      <c r="S285" s="14" t="str">
        <f t="shared" si="114"/>
        <v>-</v>
      </c>
      <c r="T285" s="14" t="str">
        <f t="shared" si="114"/>
        <v>-</v>
      </c>
      <c r="U285" s="14" t="str">
        <f t="shared" si="114"/>
        <v>-</v>
      </c>
      <c r="V285" s="14" t="str">
        <f t="shared" si="114"/>
        <v>-</v>
      </c>
      <c r="W285" s="14" t="str">
        <f t="shared" si="114"/>
        <v>-</v>
      </c>
      <c r="X285" s="14" t="str">
        <f t="shared" si="114"/>
        <v>-</v>
      </c>
      <c r="Y285" s="14" t="str">
        <f t="shared" si="114"/>
        <v>-</v>
      </c>
      <c r="Z285" s="14" t="str">
        <f t="shared" si="114"/>
        <v>-</v>
      </c>
      <c r="AA285" s="14" t="str">
        <f t="shared" si="114"/>
        <v>-</v>
      </c>
      <c r="AB285" s="14">
        <f t="shared" si="114"/>
        <v>3849.12</v>
      </c>
      <c r="AC285" s="14">
        <f t="shared" si="114"/>
        <v>3849.12</v>
      </c>
      <c r="AD285" s="14">
        <f t="shared" si="114"/>
        <v>3849.12</v>
      </c>
      <c r="AE285" s="14">
        <f t="shared" si="114"/>
        <v>3849.12</v>
      </c>
      <c r="AF285" s="14">
        <f t="shared" si="114"/>
        <v>3849.12</v>
      </c>
      <c r="AG285" s="14">
        <f t="shared" si="114"/>
        <v>3849.12</v>
      </c>
      <c r="AH285" s="14">
        <f t="shared" si="114"/>
        <v>3849.12</v>
      </c>
      <c r="AI285" s="14">
        <f t="shared" ref="AI285:BK285" si="115">IFERROR(AI250*AI189,"-")</f>
        <v>3700.08</v>
      </c>
      <c r="AJ285" s="14">
        <f t="shared" si="115"/>
        <v>3699.9863999999998</v>
      </c>
      <c r="AK285" s="14">
        <f t="shared" si="115"/>
        <v>3699.9863999999998</v>
      </c>
      <c r="AL285" s="14">
        <f t="shared" si="115"/>
        <v>3699.9863999999998</v>
      </c>
      <c r="AM285" s="14">
        <f t="shared" si="115"/>
        <v>3699.9863999999998</v>
      </c>
      <c r="AN285" s="14">
        <f t="shared" si="115"/>
        <v>3699.9863999999998</v>
      </c>
      <c r="AO285" s="14">
        <f t="shared" si="115"/>
        <v>3699.9863999999998</v>
      </c>
      <c r="AP285" s="14">
        <f t="shared" si="115"/>
        <v>3699.9863999999998</v>
      </c>
      <c r="AQ285" s="14">
        <f t="shared" si="115"/>
        <v>4376.2616919999991</v>
      </c>
      <c r="AR285" s="14">
        <f t="shared" si="115"/>
        <v>4376.2616919999991</v>
      </c>
      <c r="AS285" s="14">
        <f t="shared" si="115"/>
        <v>4376.2616919999991</v>
      </c>
      <c r="AT285" s="14">
        <f t="shared" si="115"/>
        <v>4375.7166679999991</v>
      </c>
      <c r="AU285" s="14">
        <f t="shared" si="115"/>
        <v>4375.7166679999991</v>
      </c>
      <c r="AV285" s="14">
        <f t="shared" si="115"/>
        <v>4297.1735999999992</v>
      </c>
      <c r="AW285" s="14">
        <f t="shared" si="115"/>
        <v>4297.1735999999992</v>
      </c>
      <c r="AX285" s="14">
        <f t="shared" si="115"/>
        <v>4375.5207999999993</v>
      </c>
      <c r="AY285" s="119">
        <f t="shared" si="115"/>
        <v>4375.5207999999993</v>
      </c>
      <c r="AZ285" s="14">
        <f t="shared" si="115"/>
        <v>4375.5207999999993</v>
      </c>
      <c r="BA285" s="14">
        <f t="shared" si="115"/>
        <v>4375.5207999999993</v>
      </c>
      <c r="BB285" s="14">
        <f t="shared" si="115"/>
        <v>4375.5207999999993</v>
      </c>
      <c r="BC285" s="14">
        <f t="shared" si="115"/>
        <v>4375.5207999999993</v>
      </c>
      <c r="BD285" s="14">
        <f t="shared" si="115"/>
        <v>4375.5207999999993</v>
      </c>
      <c r="BE285" s="14">
        <f t="shared" si="115"/>
        <v>4375.5207999999993</v>
      </c>
      <c r="BF285" s="14">
        <f t="shared" si="115"/>
        <v>4375.5207999999993</v>
      </c>
      <c r="BG285" s="14">
        <f t="shared" si="115"/>
        <v>4375.5207999999993</v>
      </c>
      <c r="BH285" s="14">
        <f t="shared" si="115"/>
        <v>4375.5207999999993</v>
      </c>
      <c r="BI285" s="14">
        <f t="shared" si="115"/>
        <v>4375.5207999999993</v>
      </c>
      <c r="BJ285" s="14">
        <f t="shared" si="115"/>
        <v>4375.5207999999993</v>
      </c>
      <c r="BK285" s="14">
        <f t="shared" si="115"/>
        <v>4375.5207999999993</v>
      </c>
      <c r="BL285" s="14">
        <f t="shared" si="55"/>
        <v>4375.5207999999993</v>
      </c>
      <c r="BM285" s="14">
        <f t="shared" si="55"/>
        <v>4375.5207999999993</v>
      </c>
      <c r="BN285" s="14">
        <f t="shared" si="55"/>
        <v>4375.5207999999993</v>
      </c>
      <c r="BO285" s="14">
        <f t="shared" ref="BO285:BP285" si="116">IFERROR(BO250*BO189,"-")</f>
        <v>4375.5207999999993</v>
      </c>
      <c r="BP285" s="14">
        <f t="shared" si="116"/>
        <v>4375.5207999999993</v>
      </c>
    </row>
    <row r="286" spans="1:68" s="23" customFormat="1" ht="15" customHeight="1" x14ac:dyDescent="0.2">
      <c r="A286" s="8" t="s">
        <v>157</v>
      </c>
      <c r="B286" s="8" t="s">
        <v>157</v>
      </c>
      <c r="C286" s="14" t="str">
        <f t="shared" ref="C286:AH286" si="117">IFERROR(C251*C190,"-")</f>
        <v>-</v>
      </c>
      <c r="D286" s="14" t="str">
        <f t="shared" si="117"/>
        <v>-</v>
      </c>
      <c r="E286" s="14" t="str">
        <f t="shared" si="117"/>
        <v>-</v>
      </c>
      <c r="F286" s="14" t="str">
        <f t="shared" si="117"/>
        <v>-</v>
      </c>
      <c r="G286" s="14" t="str">
        <f t="shared" si="117"/>
        <v>-</v>
      </c>
      <c r="H286" s="14" t="str">
        <f t="shared" si="117"/>
        <v>-</v>
      </c>
      <c r="I286" s="14" t="str">
        <f t="shared" si="117"/>
        <v>-</v>
      </c>
      <c r="J286" s="14" t="str">
        <f t="shared" si="117"/>
        <v>-</v>
      </c>
      <c r="K286" s="14" t="str">
        <f t="shared" si="117"/>
        <v>-</v>
      </c>
      <c r="L286" s="14" t="str">
        <f t="shared" si="117"/>
        <v>-</v>
      </c>
      <c r="M286" s="14" t="str">
        <f t="shared" si="117"/>
        <v>-</v>
      </c>
      <c r="N286" s="14" t="str">
        <f t="shared" si="117"/>
        <v>-</v>
      </c>
      <c r="O286" s="14" t="str">
        <f t="shared" si="117"/>
        <v>-</v>
      </c>
      <c r="P286" s="14" t="str">
        <f t="shared" si="117"/>
        <v>-</v>
      </c>
      <c r="Q286" s="14" t="str">
        <f t="shared" si="117"/>
        <v>-</v>
      </c>
      <c r="R286" s="14" t="str">
        <f t="shared" si="117"/>
        <v>-</v>
      </c>
      <c r="S286" s="14" t="str">
        <f t="shared" si="117"/>
        <v>-</v>
      </c>
      <c r="T286" s="14" t="str">
        <f t="shared" si="117"/>
        <v>-</v>
      </c>
      <c r="U286" s="14" t="str">
        <f t="shared" si="117"/>
        <v>-</v>
      </c>
      <c r="V286" s="14" t="str">
        <f t="shared" si="117"/>
        <v>-</v>
      </c>
      <c r="W286" s="14" t="str">
        <f t="shared" si="117"/>
        <v>-</v>
      </c>
      <c r="X286" s="14" t="str">
        <f t="shared" si="117"/>
        <v>-</v>
      </c>
      <c r="Y286" s="14" t="str">
        <f t="shared" si="117"/>
        <v>-</v>
      </c>
      <c r="Z286" s="14" t="str">
        <f t="shared" si="117"/>
        <v>-</v>
      </c>
      <c r="AA286" s="14" t="str">
        <f t="shared" si="117"/>
        <v>-</v>
      </c>
      <c r="AB286" s="14" t="str">
        <f t="shared" si="117"/>
        <v>-</v>
      </c>
      <c r="AC286" s="14" t="str">
        <f t="shared" si="117"/>
        <v>-</v>
      </c>
      <c r="AD286" s="14" t="str">
        <f t="shared" si="117"/>
        <v>-</v>
      </c>
      <c r="AE286" s="14" t="str">
        <f t="shared" si="117"/>
        <v>-</v>
      </c>
      <c r="AF286" s="14" t="str">
        <f t="shared" si="117"/>
        <v>-</v>
      </c>
      <c r="AG286" s="14" t="str">
        <f t="shared" si="117"/>
        <v>-</v>
      </c>
      <c r="AH286" s="14" t="str">
        <f t="shared" si="117"/>
        <v>-</v>
      </c>
      <c r="AI286" s="14" t="str">
        <f t="shared" ref="AI286:BK286" si="118">IFERROR(AI251*AI190,"-")</f>
        <v>-</v>
      </c>
      <c r="AJ286" s="14" t="str">
        <f t="shared" si="118"/>
        <v>-</v>
      </c>
      <c r="AK286" s="14" t="str">
        <f t="shared" si="118"/>
        <v>-</v>
      </c>
      <c r="AL286" s="14" t="str">
        <f t="shared" si="118"/>
        <v>-</v>
      </c>
      <c r="AM286" s="14" t="str">
        <f t="shared" si="118"/>
        <v>-</v>
      </c>
      <c r="AN286" s="14" t="str">
        <f t="shared" si="118"/>
        <v>-</v>
      </c>
      <c r="AO286" s="14" t="str">
        <f t="shared" si="118"/>
        <v>-</v>
      </c>
      <c r="AP286" s="14" t="str">
        <f t="shared" si="118"/>
        <v>-</v>
      </c>
      <c r="AQ286" s="14" t="str">
        <f t="shared" si="118"/>
        <v>-</v>
      </c>
      <c r="AR286" s="14" t="str">
        <f t="shared" si="118"/>
        <v>-</v>
      </c>
      <c r="AS286" s="14" t="str">
        <f t="shared" si="118"/>
        <v>-</v>
      </c>
      <c r="AT286" s="14" t="str">
        <f t="shared" si="118"/>
        <v>-</v>
      </c>
      <c r="AU286" s="14" t="str">
        <f t="shared" si="118"/>
        <v>-</v>
      </c>
      <c r="AV286" s="14" t="str">
        <f t="shared" si="118"/>
        <v>-</v>
      </c>
      <c r="AW286" s="14" t="str">
        <f t="shared" si="118"/>
        <v>-</v>
      </c>
      <c r="AX286" s="14" t="str">
        <f t="shared" si="118"/>
        <v>-</v>
      </c>
      <c r="AY286" s="119" t="str">
        <f t="shared" si="118"/>
        <v>-</v>
      </c>
      <c r="AZ286" s="14" t="str">
        <f t="shared" si="118"/>
        <v>-</v>
      </c>
      <c r="BA286" s="14" t="str">
        <f t="shared" si="118"/>
        <v>-</v>
      </c>
      <c r="BB286" s="14">
        <f t="shared" si="118"/>
        <v>7540</v>
      </c>
      <c r="BC286" s="14">
        <f t="shared" si="118"/>
        <v>7540</v>
      </c>
      <c r="BD286" s="14">
        <f t="shared" si="118"/>
        <v>7540</v>
      </c>
      <c r="BE286" s="14">
        <f t="shared" si="118"/>
        <v>7540</v>
      </c>
      <c r="BF286" s="14">
        <f t="shared" si="118"/>
        <v>7540</v>
      </c>
      <c r="BG286" s="14">
        <f t="shared" si="118"/>
        <v>7540</v>
      </c>
      <c r="BH286" s="14">
        <f t="shared" si="118"/>
        <v>7540</v>
      </c>
      <c r="BI286" s="14">
        <f t="shared" si="118"/>
        <v>7540</v>
      </c>
      <c r="BJ286" s="14">
        <f t="shared" si="118"/>
        <v>7540</v>
      </c>
      <c r="BK286" s="14">
        <f t="shared" si="118"/>
        <v>7540</v>
      </c>
      <c r="BL286" s="14">
        <f t="shared" si="55"/>
        <v>7540</v>
      </c>
      <c r="BM286" s="14">
        <f t="shared" si="55"/>
        <v>7540</v>
      </c>
      <c r="BN286" s="14">
        <f t="shared" si="55"/>
        <v>7540</v>
      </c>
      <c r="BO286" s="14">
        <f t="shared" ref="BO286:BP286" si="119">IFERROR(BO251*BO190,"-")</f>
        <v>7540</v>
      </c>
      <c r="BP286" s="14">
        <f t="shared" si="119"/>
        <v>7540</v>
      </c>
    </row>
    <row r="287" spans="1:68" s="23" customFormat="1" ht="15" customHeight="1" thickBot="1" x14ac:dyDescent="0.25">
      <c r="A287" s="25" t="s">
        <v>9</v>
      </c>
      <c r="B287" s="25" t="s">
        <v>9</v>
      </c>
      <c r="C287" s="26">
        <f t="shared" ref="C287:AH287" si="120">SUM(C262:C286)</f>
        <v>220945.97400000002</v>
      </c>
      <c r="D287" s="26">
        <f t="shared" si="120"/>
        <v>221092.057</v>
      </c>
      <c r="E287" s="26">
        <f t="shared" si="120"/>
        <v>221777.34899999996</v>
      </c>
      <c r="F287" s="26">
        <f t="shared" si="120"/>
        <v>221412.394</v>
      </c>
      <c r="G287" s="26">
        <f t="shared" si="120"/>
        <v>245826.67499999999</v>
      </c>
      <c r="H287" s="26">
        <f t="shared" si="120"/>
        <v>247277.41499999998</v>
      </c>
      <c r="I287" s="26">
        <f t="shared" si="120"/>
        <v>248948.81999999998</v>
      </c>
      <c r="J287" s="26">
        <f t="shared" si="120"/>
        <v>257047.24800000002</v>
      </c>
      <c r="K287" s="26">
        <f t="shared" si="120"/>
        <v>257047.24800000002</v>
      </c>
      <c r="L287" s="26">
        <f t="shared" si="120"/>
        <v>274693.74800000002</v>
      </c>
      <c r="M287" s="26">
        <f t="shared" si="120"/>
        <v>278443.74800000002</v>
      </c>
      <c r="N287" s="26">
        <f t="shared" si="120"/>
        <v>279458.65400000004</v>
      </c>
      <c r="O287" s="26">
        <f t="shared" si="120"/>
        <v>279458.65400000004</v>
      </c>
      <c r="P287" s="26">
        <f t="shared" si="120"/>
        <v>280796.97400000005</v>
      </c>
      <c r="Q287" s="26">
        <f t="shared" si="120"/>
        <v>337811.44400000002</v>
      </c>
      <c r="R287" s="26">
        <f t="shared" si="120"/>
        <v>377221.65299999999</v>
      </c>
      <c r="S287" s="26">
        <f t="shared" si="120"/>
        <v>382533.15979999996</v>
      </c>
      <c r="T287" s="26">
        <f t="shared" si="120"/>
        <v>422581.27979999996</v>
      </c>
      <c r="U287" s="26">
        <f t="shared" si="120"/>
        <v>422581.27979999996</v>
      </c>
      <c r="V287" s="26">
        <f t="shared" si="120"/>
        <v>422692.00140000001</v>
      </c>
      <c r="W287" s="26">
        <f t="shared" si="120"/>
        <v>422692.00140000001</v>
      </c>
      <c r="X287" s="26">
        <f t="shared" si="120"/>
        <v>436111.70139999996</v>
      </c>
      <c r="Y287" s="26">
        <f t="shared" si="120"/>
        <v>437825.24660000001</v>
      </c>
      <c r="Z287" s="26">
        <f t="shared" si="120"/>
        <v>440676.00660000002</v>
      </c>
      <c r="AA287" s="26">
        <f t="shared" si="120"/>
        <v>440808.50819999998</v>
      </c>
      <c r="AB287" s="26">
        <f t="shared" si="120"/>
        <v>451993.82819999993</v>
      </c>
      <c r="AC287" s="26">
        <f t="shared" si="120"/>
        <v>451993.82819999993</v>
      </c>
      <c r="AD287" s="26">
        <f t="shared" si="120"/>
        <v>451993.82819999993</v>
      </c>
      <c r="AE287" s="26">
        <f t="shared" si="120"/>
        <v>451993.82819999993</v>
      </c>
      <c r="AF287" s="26">
        <f t="shared" si="120"/>
        <v>451993.82819999993</v>
      </c>
      <c r="AG287" s="26">
        <f t="shared" si="120"/>
        <v>452008.02479999996</v>
      </c>
      <c r="AH287" s="26">
        <f t="shared" si="120"/>
        <v>452012.75699999993</v>
      </c>
      <c r="AI287" s="36">
        <f t="shared" ref="AI287:BH287" si="121">SUM(AI262:AI286)</f>
        <v>447782.6883234001</v>
      </c>
      <c r="AJ287" s="36">
        <f t="shared" si="121"/>
        <v>447807.62705540011</v>
      </c>
      <c r="AK287" s="36">
        <f t="shared" si="121"/>
        <v>447812.51585200004</v>
      </c>
      <c r="AL287" s="36">
        <f t="shared" si="121"/>
        <v>458566.65364180011</v>
      </c>
      <c r="AM287" s="36">
        <f t="shared" si="121"/>
        <v>459101.02995880001</v>
      </c>
      <c r="AN287" s="36">
        <f t="shared" si="121"/>
        <v>459101.02995880001</v>
      </c>
      <c r="AO287" s="36">
        <f t="shared" si="121"/>
        <v>456553.81395879999</v>
      </c>
      <c r="AP287" s="36">
        <f t="shared" si="121"/>
        <v>452933.86318579997</v>
      </c>
      <c r="AQ287" s="36">
        <f t="shared" si="121"/>
        <v>470703.16217727994</v>
      </c>
      <c r="AR287" s="36">
        <f t="shared" si="121"/>
        <v>470663.27512527991</v>
      </c>
      <c r="AS287" s="36">
        <f t="shared" si="121"/>
        <v>470691.66249727993</v>
      </c>
      <c r="AT287" s="36">
        <f t="shared" si="121"/>
        <v>470928.4804052799</v>
      </c>
      <c r="AU287" s="36">
        <f t="shared" si="121"/>
        <v>471002.85862761323</v>
      </c>
      <c r="AV287" s="36">
        <f t="shared" si="121"/>
        <v>468858.84856027993</v>
      </c>
      <c r="AW287" s="36">
        <f t="shared" si="121"/>
        <v>469274.90522496001</v>
      </c>
      <c r="AX287" s="36">
        <f t="shared" si="121"/>
        <v>469357.54374134669</v>
      </c>
      <c r="AY287" s="118">
        <f t="shared" si="121"/>
        <v>469493.57135627995</v>
      </c>
      <c r="AZ287" s="26">
        <f t="shared" si="121"/>
        <v>469305.08469027991</v>
      </c>
      <c r="BA287" s="26">
        <f t="shared" si="121"/>
        <v>469183.41761727992</v>
      </c>
      <c r="BB287" s="26">
        <f t="shared" si="121"/>
        <v>488849.41986232001</v>
      </c>
      <c r="BC287" s="26">
        <f t="shared" si="121"/>
        <v>490044.74960127997</v>
      </c>
      <c r="BD287" s="26">
        <f t="shared" si="121"/>
        <v>490213.15344328003</v>
      </c>
      <c r="BE287" s="26">
        <f t="shared" si="121"/>
        <v>490214.85602243996</v>
      </c>
      <c r="BF287" s="26">
        <f t="shared" si="121"/>
        <v>490419.12066528504</v>
      </c>
      <c r="BG287" s="26">
        <f t="shared" si="121"/>
        <v>491270.06216853333</v>
      </c>
      <c r="BH287" s="26">
        <f t="shared" si="121"/>
        <v>491431.00706684322</v>
      </c>
      <c r="BI287" s="26">
        <f t="shared" ref="BI287:BN287" si="122">SUM(BI262:BI286)</f>
        <v>482968.87166770914</v>
      </c>
      <c r="BJ287" s="26">
        <f t="shared" si="122"/>
        <v>480955.83075710188</v>
      </c>
      <c r="BK287" s="26">
        <f t="shared" si="122"/>
        <v>479245.98779929499</v>
      </c>
      <c r="BL287" s="26">
        <f t="shared" si="122"/>
        <v>489095.00284218497</v>
      </c>
      <c r="BM287" s="26">
        <f t="shared" si="122"/>
        <v>448966.42658808129</v>
      </c>
      <c r="BN287" s="26">
        <f t="shared" si="122"/>
        <v>450271.83150083339</v>
      </c>
      <c r="BO287" s="26">
        <f t="shared" ref="BO287:BP287" si="123">SUM(BO262:BO286)</f>
        <v>449671.80121033324</v>
      </c>
      <c r="BP287" s="26">
        <f t="shared" si="123"/>
        <v>426067.78326280002</v>
      </c>
    </row>
    <row r="288" spans="1:68" s="23" customFormat="1" ht="15" customHeight="1" x14ac:dyDescent="0.2">
      <c r="A288" s="37"/>
      <c r="B288" s="3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97"/>
      <c r="T288" s="97"/>
      <c r="AX288" s="139"/>
      <c r="BJ288" s="393"/>
      <c r="BK288" s="393"/>
      <c r="BL288" s="393"/>
      <c r="BM288" s="393"/>
      <c r="BN288" s="393"/>
      <c r="BO288" s="393"/>
      <c r="BP288" s="393"/>
    </row>
    <row r="289" spans="1:74" s="23" customFormat="1" ht="15" customHeight="1" x14ac:dyDescent="0.2">
      <c r="A289" s="1" t="s">
        <v>402</v>
      </c>
      <c r="B289" s="4" t="s">
        <v>620</v>
      </c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  <c r="R289" s="97"/>
      <c r="S289" s="97"/>
      <c r="T289" s="97"/>
    </row>
    <row r="290" spans="1:74" s="23" customFormat="1" ht="15" customHeight="1" x14ac:dyDescent="0.2">
      <c r="A290" s="1" t="s">
        <v>403</v>
      </c>
      <c r="B290" s="37" t="s">
        <v>621</v>
      </c>
      <c r="C290" s="97"/>
      <c r="D290" s="97"/>
      <c r="E290" s="97"/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  <c r="R290" s="97"/>
      <c r="S290" s="97"/>
      <c r="T290" s="97"/>
    </row>
    <row r="291" spans="1:74" s="23" customFormat="1" ht="15" customHeight="1" x14ac:dyDescent="0.2">
      <c r="A291" s="1" t="s">
        <v>618</v>
      </c>
      <c r="B291" s="37" t="s">
        <v>622</v>
      </c>
      <c r="C291" s="97"/>
      <c r="D291" s="97"/>
      <c r="E291" s="97"/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  <c r="R291" s="97"/>
      <c r="S291" s="97"/>
      <c r="T291" s="97"/>
    </row>
    <row r="292" spans="1:74" s="23" customFormat="1" ht="15" customHeight="1" x14ac:dyDescent="0.2">
      <c r="A292" s="1" t="s">
        <v>626</v>
      </c>
      <c r="B292" s="37" t="s">
        <v>614</v>
      </c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  <c r="R292" s="97"/>
      <c r="S292" s="97"/>
      <c r="T292" s="97"/>
    </row>
    <row r="293" spans="1:74" s="23" customFormat="1" ht="15" customHeight="1" x14ac:dyDescent="0.2">
      <c r="A293" s="1" t="s">
        <v>627</v>
      </c>
      <c r="B293" s="37" t="s">
        <v>615</v>
      </c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  <c r="R293" s="97"/>
      <c r="S293" s="97"/>
      <c r="T293" s="97"/>
    </row>
    <row r="294" spans="1:74" s="23" customFormat="1" ht="15" customHeight="1" x14ac:dyDescent="0.2">
      <c r="A294" s="1" t="s">
        <v>619</v>
      </c>
      <c r="B294" s="1" t="s">
        <v>623</v>
      </c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</row>
    <row r="298" spans="1:74" s="23" customFormat="1" ht="15" customHeight="1" x14ac:dyDescent="0.2">
      <c r="A298" s="104" t="s">
        <v>535</v>
      </c>
      <c r="B298" s="104" t="s">
        <v>534</v>
      </c>
      <c r="C298" s="93" t="s">
        <v>459</v>
      </c>
      <c r="D298" s="93" t="s">
        <v>460</v>
      </c>
      <c r="E298" s="93" t="s">
        <v>461</v>
      </c>
      <c r="F298" s="93" t="s">
        <v>462</v>
      </c>
      <c r="G298" s="93" t="s">
        <v>463</v>
      </c>
      <c r="H298" s="93" t="s">
        <v>464</v>
      </c>
      <c r="I298" s="93" t="s">
        <v>465</v>
      </c>
      <c r="J298" s="93" t="s">
        <v>466</v>
      </c>
      <c r="K298" s="93" t="s">
        <v>467</v>
      </c>
      <c r="L298" s="93" t="s">
        <v>468</v>
      </c>
      <c r="M298" s="93" t="s">
        <v>469</v>
      </c>
      <c r="N298" s="93" t="s">
        <v>470</v>
      </c>
      <c r="O298" s="93" t="s">
        <v>471</v>
      </c>
      <c r="P298" s="93" t="s">
        <v>472</v>
      </c>
      <c r="Q298" s="93" t="s">
        <v>473</v>
      </c>
      <c r="R298" s="93" t="s">
        <v>474</v>
      </c>
      <c r="S298" s="93" t="s">
        <v>475</v>
      </c>
      <c r="T298" s="93" t="s">
        <v>476</v>
      </c>
      <c r="U298" s="93" t="s">
        <v>477</v>
      </c>
      <c r="V298" s="93" t="s">
        <v>478</v>
      </c>
      <c r="W298" s="93" t="s">
        <v>479</v>
      </c>
      <c r="X298" s="93" t="s">
        <v>480</v>
      </c>
      <c r="Y298" s="93" t="s">
        <v>481</v>
      </c>
      <c r="Z298" s="93" t="s">
        <v>482</v>
      </c>
      <c r="AA298" s="93" t="s">
        <v>483</v>
      </c>
      <c r="AB298" s="93" t="s">
        <v>484</v>
      </c>
      <c r="AC298" s="93" t="s">
        <v>485</v>
      </c>
      <c r="AD298" s="93" t="s">
        <v>486</v>
      </c>
      <c r="AE298" s="93" t="s">
        <v>487</v>
      </c>
      <c r="AF298" s="93" t="s">
        <v>488</v>
      </c>
      <c r="AG298" s="93" t="s">
        <v>489</v>
      </c>
      <c r="AH298" s="93" t="s">
        <v>490</v>
      </c>
      <c r="AI298" s="93" t="s">
        <v>491</v>
      </c>
      <c r="AJ298" s="93" t="s">
        <v>492</v>
      </c>
      <c r="AK298" s="93" t="s">
        <v>493</v>
      </c>
      <c r="AL298" s="93" t="s">
        <v>494</v>
      </c>
      <c r="AM298" s="93" t="s">
        <v>495</v>
      </c>
      <c r="AN298" s="93" t="s">
        <v>496</v>
      </c>
      <c r="AO298" s="93" t="s">
        <v>497</v>
      </c>
      <c r="AP298" s="93" t="s">
        <v>498</v>
      </c>
      <c r="AQ298" s="93" t="s">
        <v>499</v>
      </c>
      <c r="AR298" s="93" t="s">
        <v>500</v>
      </c>
      <c r="AS298" s="93" t="s">
        <v>501</v>
      </c>
      <c r="AT298" s="93" t="s">
        <v>502</v>
      </c>
      <c r="AU298" s="93" t="s">
        <v>503</v>
      </c>
      <c r="AV298" s="93" t="s">
        <v>504</v>
      </c>
      <c r="AW298" s="93" t="s">
        <v>505</v>
      </c>
      <c r="AX298" s="93" t="s">
        <v>506</v>
      </c>
      <c r="AY298" s="93" t="s">
        <v>507</v>
      </c>
      <c r="AZ298" s="93" t="s">
        <v>508</v>
      </c>
      <c r="BA298" s="93" t="s">
        <v>509</v>
      </c>
      <c r="BB298" s="93" t="s">
        <v>510</v>
      </c>
      <c r="BC298" s="93" t="s">
        <v>511</v>
      </c>
      <c r="BD298" s="93" t="s">
        <v>512</v>
      </c>
      <c r="BE298" s="93" t="s">
        <v>513</v>
      </c>
      <c r="BF298" s="93" t="s">
        <v>514</v>
      </c>
      <c r="BG298" s="93" t="s">
        <v>515</v>
      </c>
      <c r="BH298" s="93" t="s">
        <v>447</v>
      </c>
      <c r="BI298" s="93" t="str">
        <f t="shared" ref="BI298:BP298" si="124">BI$163</f>
        <v>3Q24</v>
      </c>
      <c r="BJ298" s="93" t="str">
        <f t="shared" si="124"/>
        <v>4Q24</v>
      </c>
      <c r="BK298" s="93" t="str">
        <f t="shared" si="124"/>
        <v>1Q25</v>
      </c>
      <c r="BL298" s="93" t="str">
        <f t="shared" si="124"/>
        <v>2Q25</v>
      </c>
      <c r="BM298" s="93" t="str">
        <f t="shared" si="124"/>
        <v>3Q25</v>
      </c>
      <c r="BN298" s="93" t="str">
        <f t="shared" si="124"/>
        <v>4Q25</v>
      </c>
      <c r="BO298" s="93" t="str">
        <f t="shared" si="124"/>
        <v>1Q26</v>
      </c>
      <c r="BP298" s="93" t="str">
        <f t="shared" si="124"/>
        <v>2Q26</v>
      </c>
      <c r="BR298" s="24"/>
      <c r="BS298" s="24"/>
      <c r="BT298" s="24"/>
      <c r="BU298" s="24"/>
      <c r="BV298" s="24"/>
    </row>
    <row r="299" spans="1:74" ht="15" customHeight="1" x14ac:dyDescent="0.2">
      <c r="A299" s="8" t="s">
        <v>17</v>
      </c>
      <c r="B299" s="8" t="s">
        <v>17</v>
      </c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 t="s">
        <v>14</v>
      </c>
      <c r="AU299" s="9" t="s">
        <v>14</v>
      </c>
      <c r="AV299" s="9" t="s">
        <v>14</v>
      </c>
      <c r="AW299" s="9" t="s">
        <v>14</v>
      </c>
      <c r="AX299" s="9" t="s">
        <v>14</v>
      </c>
      <c r="AY299" s="9" t="s">
        <v>14</v>
      </c>
      <c r="AZ299" s="9" t="s">
        <v>14</v>
      </c>
      <c r="BA299" s="9" t="s">
        <v>14</v>
      </c>
      <c r="BB299" s="9" t="s">
        <v>14</v>
      </c>
      <c r="BC299" s="9" t="s">
        <v>14</v>
      </c>
      <c r="BD299" s="9" t="s">
        <v>14</v>
      </c>
      <c r="BE299" s="9" t="s">
        <v>14</v>
      </c>
      <c r="BF299" s="9" t="s">
        <v>14</v>
      </c>
      <c r="BG299" s="9" t="s">
        <v>14</v>
      </c>
      <c r="BH299" s="9" t="s">
        <v>14</v>
      </c>
      <c r="BI299" s="9" t="s">
        <v>14</v>
      </c>
      <c r="BJ299" s="9" t="s">
        <v>14</v>
      </c>
      <c r="BK299" s="9" t="s">
        <v>14</v>
      </c>
      <c r="BL299" s="9"/>
      <c r="BM299" s="9"/>
      <c r="BN299" s="9"/>
      <c r="BO299" s="9"/>
      <c r="BP299" s="9"/>
    </row>
    <row r="300" spans="1:74" ht="15" customHeight="1" x14ac:dyDescent="0.2">
      <c r="A300" s="8" t="s">
        <v>624</v>
      </c>
      <c r="B300" s="8" t="s">
        <v>624</v>
      </c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>
        <v>782000</v>
      </c>
      <c r="AU300" s="9">
        <v>782000</v>
      </c>
      <c r="AV300" s="9">
        <v>782000</v>
      </c>
      <c r="AW300" s="9">
        <v>782000</v>
      </c>
      <c r="AX300" s="9">
        <v>782000</v>
      </c>
      <c r="AY300" s="9">
        <v>782000</v>
      </c>
      <c r="AZ300" s="9">
        <v>782000</v>
      </c>
      <c r="BA300" s="9">
        <v>782000</v>
      </c>
      <c r="BB300" s="9">
        <v>1044185.1099999999</v>
      </c>
      <c r="BC300" s="9">
        <v>1044185.1099999999</v>
      </c>
      <c r="BD300" s="9">
        <v>1044185.1099999999</v>
      </c>
      <c r="BE300" s="9">
        <v>1044185.1099999999</v>
      </c>
      <c r="BF300" s="9">
        <v>1044185</v>
      </c>
      <c r="BG300" s="9">
        <v>1044185</v>
      </c>
      <c r="BH300" s="9">
        <v>1044185</v>
      </c>
      <c r="BI300" s="9">
        <v>1044185</v>
      </c>
      <c r="BJ300" s="9">
        <v>1044185</v>
      </c>
      <c r="BK300" s="9">
        <v>1009072.1</v>
      </c>
      <c r="BL300" s="9">
        <v>1009072</v>
      </c>
      <c r="BM300" s="9">
        <v>1009072</v>
      </c>
      <c r="BN300" s="9">
        <v>1009072</v>
      </c>
      <c r="BO300" s="9">
        <v>1009072.1</v>
      </c>
      <c r="BP300" s="9">
        <v>1009072.1</v>
      </c>
    </row>
    <row r="301" spans="1:74" ht="15" customHeight="1" x14ac:dyDescent="0.2">
      <c r="A301" s="8" t="s">
        <v>525</v>
      </c>
      <c r="B301" s="8" t="s">
        <v>525</v>
      </c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>
        <v>108000</v>
      </c>
      <c r="AU301" s="9">
        <v>108000</v>
      </c>
      <c r="AV301" s="9">
        <v>108000</v>
      </c>
      <c r="AW301" s="9">
        <v>108000</v>
      </c>
      <c r="AX301" s="9">
        <v>108000</v>
      </c>
      <c r="AY301" s="9">
        <v>108000</v>
      </c>
      <c r="AZ301" s="9">
        <v>108000</v>
      </c>
      <c r="BA301" s="9">
        <v>108000</v>
      </c>
      <c r="BB301" s="9">
        <v>83000</v>
      </c>
      <c r="BC301" s="9">
        <v>83000</v>
      </c>
      <c r="BD301" s="9">
        <v>83000</v>
      </c>
      <c r="BE301" s="9">
        <v>83000</v>
      </c>
      <c r="BF301" s="9">
        <v>60300</v>
      </c>
      <c r="BG301" s="9">
        <v>60300</v>
      </c>
      <c r="BH301" s="9">
        <v>60300</v>
      </c>
      <c r="BI301" s="9">
        <v>60300</v>
      </c>
      <c r="BJ301" s="9">
        <v>60300</v>
      </c>
      <c r="BK301" s="9">
        <v>60300</v>
      </c>
      <c r="BL301" s="9">
        <v>60300</v>
      </c>
      <c r="BM301" s="9">
        <v>60300</v>
      </c>
      <c r="BN301" s="9">
        <v>67600</v>
      </c>
      <c r="BO301" s="9">
        <v>67600</v>
      </c>
      <c r="BP301" s="9">
        <v>67600</v>
      </c>
    </row>
    <row r="302" spans="1:74" ht="15" customHeight="1" x14ac:dyDescent="0.2">
      <c r="A302" s="8" t="s">
        <v>526</v>
      </c>
      <c r="B302" s="8" t="s">
        <v>526</v>
      </c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>
        <v>181635</v>
      </c>
      <c r="AU302" s="9">
        <v>181635</v>
      </c>
      <c r="AV302" s="9">
        <v>181635</v>
      </c>
      <c r="AW302" s="9">
        <v>181635</v>
      </c>
      <c r="AX302" s="9">
        <v>181635</v>
      </c>
      <c r="AY302" s="9">
        <v>181635</v>
      </c>
      <c r="AZ302" s="9">
        <v>181635</v>
      </c>
      <c r="BA302" s="9">
        <v>181635</v>
      </c>
      <c r="BB302" s="9">
        <v>181635</v>
      </c>
      <c r="BC302" s="9">
        <v>181635</v>
      </c>
      <c r="BD302" s="9">
        <v>181635</v>
      </c>
      <c r="BE302" s="9">
        <v>181635</v>
      </c>
      <c r="BF302" s="9">
        <v>181635</v>
      </c>
      <c r="BG302" s="9">
        <v>181635</v>
      </c>
      <c r="BH302" s="9">
        <v>181635</v>
      </c>
      <c r="BI302" s="9">
        <v>181635</v>
      </c>
      <c r="BJ302" s="9">
        <v>181635</v>
      </c>
      <c r="BK302" s="9">
        <v>181635</v>
      </c>
      <c r="BL302" s="9">
        <v>181635</v>
      </c>
      <c r="BM302" s="9">
        <v>181635</v>
      </c>
      <c r="BN302" s="9">
        <v>181635</v>
      </c>
      <c r="BO302" s="9">
        <v>181635</v>
      </c>
      <c r="BP302" s="9">
        <v>181635</v>
      </c>
    </row>
    <row r="303" spans="1:74" ht="15" customHeight="1" x14ac:dyDescent="0.2">
      <c r="A303" s="8" t="s">
        <v>26</v>
      </c>
      <c r="B303" s="8" t="s">
        <v>26</v>
      </c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>
        <v>27352</v>
      </c>
      <c r="AU303" s="9">
        <v>27352</v>
      </c>
      <c r="AV303" s="9">
        <v>27352</v>
      </c>
      <c r="AW303" s="9">
        <v>27352</v>
      </c>
      <c r="AX303" s="9">
        <v>27352</v>
      </c>
      <c r="AY303" s="9">
        <v>27352</v>
      </c>
      <c r="AZ303" s="9">
        <v>27352</v>
      </c>
      <c r="BA303" s="9">
        <v>27352</v>
      </c>
      <c r="BB303" s="9">
        <v>27352</v>
      </c>
      <c r="BC303" s="9">
        <v>27352</v>
      </c>
      <c r="BD303" s="9">
        <v>27352</v>
      </c>
      <c r="BE303" s="9">
        <v>27352</v>
      </c>
      <c r="BF303" s="9">
        <v>29150</v>
      </c>
      <c r="BG303" s="9">
        <v>29150</v>
      </c>
      <c r="BH303" s="9">
        <v>29150</v>
      </c>
      <c r="BI303" s="9">
        <v>29150</v>
      </c>
      <c r="BJ303" s="9">
        <v>29150</v>
      </c>
      <c r="BK303" s="9">
        <v>29150</v>
      </c>
      <c r="BL303" s="9">
        <v>29150</v>
      </c>
      <c r="BM303" s="9">
        <v>29150</v>
      </c>
      <c r="BN303" s="9">
        <v>30600</v>
      </c>
      <c r="BO303" s="9">
        <v>30600</v>
      </c>
      <c r="BP303" s="9">
        <v>30600</v>
      </c>
    </row>
    <row r="304" spans="1:74" ht="15" customHeight="1" x14ac:dyDescent="0.2">
      <c r="A304" s="8" t="s">
        <v>527</v>
      </c>
      <c r="B304" s="8" t="s">
        <v>527</v>
      </c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>
        <v>33060</v>
      </c>
      <c r="AU304" s="9">
        <v>33060</v>
      </c>
      <c r="AV304" s="9">
        <v>33060</v>
      </c>
      <c r="AW304" s="9">
        <v>33060</v>
      </c>
      <c r="AX304" s="9">
        <v>33060</v>
      </c>
      <c r="AY304" s="9">
        <v>33060</v>
      </c>
      <c r="AZ304" s="9">
        <v>33060</v>
      </c>
      <c r="BA304" s="9">
        <v>33060</v>
      </c>
      <c r="BB304" s="9">
        <v>105000</v>
      </c>
      <c r="BC304" s="9">
        <v>105000</v>
      </c>
      <c r="BD304" s="9">
        <v>105000</v>
      </c>
      <c r="BE304" s="9">
        <v>105000</v>
      </c>
      <c r="BF304" s="9">
        <v>105000</v>
      </c>
      <c r="BG304" s="9">
        <v>105000</v>
      </c>
      <c r="BH304" s="9">
        <v>105000</v>
      </c>
      <c r="BI304" s="9">
        <v>105000</v>
      </c>
      <c r="BJ304" s="9">
        <v>105000</v>
      </c>
      <c r="BK304" s="9">
        <v>105000</v>
      </c>
      <c r="BL304" s="9">
        <v>105000</v>
      </c>
      <c r="BM304" s="9">
        <v>105000</v>
      </c>
      <c r="BN304" s="9">
        <v>188355</v>
      </c>
      <c r="BO304" s="9">
        <v>188355</v>
      </c>
      <c r="BP304" s="9">
        <v>188355</v>
      </c>
    </row>
    <row r="305" spans="1:70" ht="15" customHeight="1" x14ac:dyDescent="0.2">
      <c r="A305" s="8" t="s">
        <v>112</v>
      </c>
      <c r="B305" s="8" t="s">
        <v>112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 t="s">
        <v>14</v>
      </c>
      <c r="AU305" s="9" t="s">
        <v>14</v>
      </c>
      <c r="AV305" s="9" t="s">
        <v>14</v>
      </c>
      <c r="AW305" s="9" t="s">
        <v>14</v>
      </c>
      <c r="AX305" s="9" t="s">
        <v>14</v>
      </c>
      <c r="AY305" s="9" t="s">
        <v>14</v>
      </c>
      <c r="AZ305" s="9" t="s">
        <v>14</v>
      </c>
      <c r="BA305" s="9" t="s">
        <v>14</v>
      </c>
      <c r="BB305" s="9" t="s">
        <v>14</v>
      </c>
      <c r="BC305" s="9" t="s">
        <v>14</v>
      </c>
      <c r="BD305" s="9" t="s">
        <v>14</v>
      </c>
      <c r="BE305" s="9" t="s">
        <v>14</v>
      </c>
      <c r="BF305" s="9" t="s">
        <v>14</v>
      </c>
      <c r="BG305" s="9" t="s">
        <v>14</v>
      </c>
      <c r="BH305" s="9" t="s">
        <v>14</v>
      </c>
      <c r="BI305" s="9" t="s">
        <v>14</v>
      </c>
      <c r="BJ305" s="9" t="s">
        <v>14</v>
      </c>
      <c r="BK305" s="9" t="s">
        <v>14</v>
      </c>
      <c r="BL305" s="9" t="s">
        <v>14</v>
      </c>
      <c r="BM305" s="9" t="s">
        <v>14</v>
      </c>
      <c r="BN305" s="9" t="s">
        <v>14</v>
      </c>
      <c r="BO305" s="9">
        <v>0</v>
      </c>
      <c r="BP305" s="9">
        <v>0</v>
      </c>
    </row>
    <row r="306" spans="1:70" ht="15" customHeight="1" x14ac:dyDescent="0.2">
      <c r="A306" s="8" t="s">
        <v>23</v>
      </c>
      <c r="B306" s="8" t="s">
        <v>23</v>
      </c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>
        <v>44300</v>
      </c>
      <c r="AU306" s="9">
        <v>44300</v>
      </c>
      <c r="AV306" s="9">
        <v>44300</v>
      </c>
      <c r="AW306" s="9">
        <v>44300</v>
      </c>
      <c r="AX306" s="9">
        <v>44300</v>
      </c>
      <c r="AY306" s="9">
        <v>44300</v>
      </c>
      <c r="AZ306" s="9">
        <v>44300</v>
      </c>
      <c r="BA306" s="9">
        <v>44300</v>
      </c>
      <c r="BB306" s="9">
        <v>27000</v>
      </c>
      <c r="BC306" s="9">
        <v>27000</v>
      </c>
      <c r="BD306" s="9">
        <v>27000</v>
      </c>
      <c r="BE306" s="9">
        <v>27000</v>
      </c>
      <c r="BF306" s="9">
        <v>27000</v>
      </c>
      <c r="BG306" s="9">
        <v>27000</v>
      </c>
      <c r="BH306" s="9">
        <v>27000</v>
      </c>
      <c r="BI306" s="9">
        <v>27000</v>
      </c>
      <c r="BJ306" s="9">
        <v>27000</v>
      </c>
      <c r="BK306" s="9">
        <v>27000</v>
      </c>
      <c r="BL306" s="9">
        <v>27000</v>
      </c>
      <c r="BM306" s="9">
        <v>27000</v>
      </c>
      <c r="BN306" s="9">
        <v>43500</v>
      </c>
      <c r="BO306" s="9">
        <v>43500</v>
      </c>
      <c r="BP306" s="9">
        <v>43500</v>
      </c>
    </row>
    <row r="307" spans="1:70" ht="15" customHeight="1" x14ac:dyDescent="0.2">
      <c r="A307" s="8" t="s">
        <v>19</v>
      </c>
      <c r="B307" s="8" t="s">
        <v>19</v>
      </c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>
        <v>30000</v>
      </c>
      <c r="AU307" s="9">
        <v>30000</v>
      </c>
      <c r="AV307" s="9">
        <v>30000</v>
      </c>
      <c r="AW307" s="9">
        <v>30000</v>
      </c>
      <c r="AX307" s="9">
        <v>30000</v>
      </c>
      <c r="AY307" s="9">
        <v>30000</v>
      </c>
      <c r="AZ307" s="9">
        <v>30000</v>
      </c>
      <c r="BA307" s="9">
        <v>30000</v>
      </c>
      <c r="BB307" s="9">
        <v>30000</v>
      </c>
      <c r="BC307" s="9">
        <v>30000</v>
      </c>
      <c r="BD307" s="9">
        <v>30000</v>
      </c>
      <c r="BE307" s="9">
        <v>30000</v>
      </c>
      <c r="BF307" s="9">
        <v>11400</v>
      </c>
      <c r="BG307" s="9">
        <v>11400</v>
      </c>
      <c r="BH307" s="9">
        <v>11400</v>
      </c>
      <c r="BI307" s="9">
        <v>11400</v>
      </c>
      <c r="BJ307" s="9" t="s">
        <v>14</v>
      </c>
      <c r="BK307" s="9" t="s">
        <v>14</v>
      </c>
      <c r="BL307" s="9" t="s">
        <v>14</v>
      </c>
      <c r="BM307" s="9" t="s">
        <v>14</v>
      </c>
      <c r="BN307" s="9" t="s">
        <v>14</v>
      </c>
      <c r="BO307" s="9"/>
      <c r="BP307" s="9"/>
    </row>
    <row r="308" spans="1:70" ht="15" customHeight="1" x14ac:dyDescent="0.2">
      <c r="A308" s="8" t="s">
        <v>24</v>
      </c>
      <c r="B308" s="8" t="s">
        <v>24</v>
      </c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>
        <v>15000</v>
      </c>
      <c r="AU308" s="9">
        <v>15000</v>
      </c>
      <c r="AV308" s="9">
        <v>15000</v>
      </c>
      <c r="AW308" s="9">
        <v>15000</v>
      </c>
      <c r="AX308" s="9">
        <v>15000</v>
      </c>
      <c r="AY308" s="9">
        <v>15000</v>
      </c>
      <c r="AZ308" s="9">
        <v>15000</v>
      </c>
      <c r="BA308" s="9">
        <v>15000</v>
      </c>
      <c r="BB308" s="9">
        <v>15000</v>
      </c>
      <c r="BC308" s="9">
        <v>15000</v>
      </c>
      <c r="BD308" s="9">
        <v>15000</v>
      </c>
      <c r="BE308" s="9">
        <v>15000</v>
      </c>
      <c r="BF308" s="9">
        <v>15000</v>
      </c>
      <c r="BG308" s="9">
        <v>15000</v>
      </c>
      <c r="BH308" s="9">
        <v>15000</v>
      </c>
      <c r="BI308" s="9" t="s">
        <v>14</v>
      </c>
      <c r="BJ308" s="9" t="s">
        <v>14</v>
      </c>
      <c r="BK308" s="9" t="s">
        <v>14</v>
      </c>
      <c r="BL308" s="9" t="s">
        <v>14</v>
      </c>
      <c r="BM308" s="9" t="s">
        <v>14</v>
      </c>
      <c r="BN308" s="9" t="s">
        <v>14</v>
      </c>
      <c r="BO308" s="9"/>
      <c r="BP308" s="9"/>
    </row>
    <row r="309" spans="1:70" ht="15" customHeight="1" x14ac:dyDescent="0.2">
      <c r="A309" s="8" t="s">
        <v>21</v>
      </c>
      <c r="B309" s="8" t="s">
        <v>21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 t="s">
        <v>14</v>
      </c>
      <c r="AU309" s="9" t="s">
        <v>14</v>
      </c>
      <c r="AV309" s="9" t="s">
        <v>14</v>
      </c>
      <c r="AW309" s="9" t="s">
        <v>14</v>
      </c>
      <c r="AX309" s="9" t="s">
        <v>14</v>
      </c>
      <c r="AY309" s="9" t="s">
        <v>14</v>
      </c>
      <c r="AZ309" s="9" t="s">
        <v>14</v>
      </c>
      <c r="BA309" s="9" t="s">
        <v>14</v>
      </c>
      <c r="BB309" s="9" t="s">
        <v>14</v>
      </c>
      <c r="BC309" s="9" t="s">
        <v>14</v>
      </c>
      <c r="BD309" s="9" t="s">
        <v>14</v>
      </c>
      <c r="BE309" s="9" t="s">
        <v>14</v>
      </c>
      <c r="BF309" s="9">
        <v>5292</v>
      </c>
      <c r="BG309" s="9">
        <v>5292</v>
      </c>
      <c r="BH309" s="9">
        <v>5292</v>
      </c>
      <c r="BI309" s="9">
        <v>5292</v>
      </c>
      <c r="BJ309" s="9">
        <v>5292</v>
      </c>
      <c r="BK309" s="9">
        <v>5292</v>
      </c>
      <c r="BL309" s="9">
        <v>5292</v>
      </c>
      <c r="BM309" s="9">
        <v>5292</v>
      </c>
      <c r="BN309" s="9">
        <v>5292</v>
      </c>
      <c r="BO309" s="9">
        <v>5292</v>
      </c>
      <c r="BP309" s="9">
        <v>5292</v>
      </c>
    </row>
    <row r="310" spans="1:70" ht="15" customHeight="1" x14ac:dyDescent="0.2">
      <c r="A310" s="8" t="s">
        <v>20</v>
      </c>
      <c r="B310" s="8" t="s">
        <v>20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 t="s">
        <v>14</v>
      </c>
      <c r="AU310" s="9" t="s">
        <v>14</v>
      </c>
      <c r="AV310" s="9" t="s">
        <v>14</v>
      </c>
      <c r="AW310" s="9" t="s">
        <v>14</v>
      </c>
      <c r="AX310" s="9" t="s">
        <v>14</v>
      </c>
      <c r="AY310" s="9" t="s">
        <v>14</v>
      </c>
      <c r="AZ310" s="9" t="s">
        <v>14</v>
      </c>
      <c r="BA310" s="9" t="s">
        <v>14</v>
      </c>
      <c r="BB310" s="9" t="s">
        <v>14</v>
      </c>
      <c r="BC310" s="9" t="s">
        <v>14</v>
      </c>
      <c r="BD310" s="9" t="s">
        <v>14</v>
      </c>
      <c r="BE310" s="9" t="s">
        <v>14</v>
      </c>
      <c r="BF310" s="9" t="s">
        <v>14</v>
      </c>
      <c r="BG310" s="9" t="s">
        <v>14</v>
      </c>
      <c r="BH310" s="9" t="s">
        <v>14</v>
      </c>
      <c r="BI310" s="9" t="s">
        <v>14</v>
      </c>
      <c r="BJ310" s="9" t="s">
        <v>14</v>
      </c>
      <c r="BK310" s="9" t="s">
        <v>14</v>
      </c>
      <c r="BL310" s="9" t="s">
        <v>14</v>
      </c>
      <c r="BM310" s="9" t="s">
        <v>14</v>
      </c>
      <c r="BN310" s="9" t="s">
        <v>14</v>
      </c>
      <c r="BO310" s="9">
        <v>0</v>
      </c>
      <c r="BP310" s="9">
        <v>0</v>
      </c>
    </row>
    <row r="311" spans="1:70" ht="15" customHeight="1" x14ac:dyDescent="0.2">
      <c r="A311" s="8" t="s">
        <v>25</v>
      </c>
      <c r="B311" s="8" t="s">
        <v>25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>
        <v>8500</v>
      </c>
      <c r="AU311" s="9">
        <v>8500</v>
      </c>
      <c r="AV311" s="9">
        <v>8500</v>
      </c>
      <c r="AW311" s="9">
        <v>8500</v>
      </c>
      <c r="AX311" s="9">
        <v>8500</v>
      </c>
      <c r="AY311" s="9">
        <v>8500</v>
      </c>
      <c r="AZ311" s="9">
        <v>8500</v>
      </c>
      <c r="BA311" s="9">
        <v>8500</v>
      </c>
      <c r="BB311" s="9">
        <v>17000</v>
      </c>
      <c r="BC311" s="9">
        <v>17000</v>
      </c>
      <c r="BD311" s="9">
        <v>17000</v>
      </c>
      <c r="BE311" s="9">
        <v>17000</v>
      </c>
      <c r="BF311" s="9" t="s">
        <v>14</v>
      </c>
      <c r="BG311" s="9" t="s">
        <v>14</v>
      </c>
      <c r="BH311" s="9" t="s">
        <v>14</v>
      </c>
      <c r="BI311" s="9" t="s">
        <v>14</v>
      </c>
      <c r="BJ311" s="9" t="s">
        <v>14</v>
      </c>
      <c r="BK311" s="9" t="s">
        <v>14</v>
      </c>
      <c r="BL311" s="9" t="s">
        <v>14</v>
      </c>
      <c r="BM311" s="9" t="s">
        <v>14</v>
      </c>
      <c r="BN311" s="9" t="s">
        <v>14</v>
      </c>
      <c r="BO311" s="9">
        <v>0</v>
      </c>
      <c r="BP311" s="9">
        <v>0</v>
      </c>
    </row>
    <row r="312" spans="1:70" ht="15" customHeight="1" x14ac:dyDescent="0.2">
      <c r="A312" s="8" t="s">
        <v>110</v>
      </c>
      <c r="B312" s="8" t="s">
        <v>110</v>
      </c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>
        <v>6500</v>
      </c>
      <c r="AU312" s="9">
        <v>6500</v>
      </c>
      <c r="AV312" s="9">
        <v>6500</v>
      </c>
      <c r="AW312" s="9">
        <v>6500</v>
      </c>
      <c r="AX312" s="9">
        <v>6500</v>
      </c>
      <c r="AY312" s="9">
        <v>6500</v>
      </c>
      <c r="AZ312" s="9">
        <v>6500</v>
      </c>
      <c r="BA312" s="9">
        <v>6500</v>
      </c>
      <c r="BB312" s="9" t="s">
        <v>14</v>
      </c>
      <c r="BC312" s="9" t="s">
        <v>14</v>
      </c>
      <c r="BD312" s="9" t="s">
        <v>14</v>
      </c>
      <c r="BE312" s="9" t="s">
        <v>14</v>
      </c>
      <c r="BF312" s="9" t="s">
        <v>14</v>
      </c>
      <c r="BG312" s="9" t="s">
        <v>14</v>
      </c>
      <c r="BH312" s="9" t="s">
        <v>14</v>
      </c>
      <c r="BI312" s="9" t="s">
        <v>14</v>
      </c>
      <c r="BJ312" s="9" t="s">
        <v>14</v>
      </c>
      <c r="BK312" s="9" t="s">
        <v>14</v>
      </c>
      <c r="BL312" s="9" t="s">
        <v>14</v>
      </c>
      <c r="BM312" s="9" t="s">
        <v>14</v>
      </c>
      <c r="BN312" s="9" t="s">
        <v>14</v>
      </c>
      <c r="BO312" s="9">
        <v>0</v>
      </c>
      <c r="BP312" s="9">
        <v>0</v>
      </c>
    </row>
    <row r="313" spans="1:70" ht="15" customHeight="1" x14ac:dyDescent="0.2">
      <c r="A313" s="8" t="s">
        <v>625</v>
      </c>
      <c r="B313" s="8" t="s">
        <v>625</v>
      </c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>
        <v>8000</v>
      </c>
      <c r="AU313" s="9">
        <v>8000</v>
      </c>
      <c r="AV313" s="9">
        <v>8000</v>
      </c>
      <c r="AW313" s="9">
        <v>8000</v>
      </c>
      <c r="AX313" s="9">
        <v>8000</v>
      </c>
      <c r="AY313" s="9">
        <v>8000</v>
      </c>
      <c r="AZ313" s="9">
        <v>8000</v>
      </c>
      <c r="BA313" s="9">
        <v>8000</v>
      </c>
      <c r="BB313" s="9" t="s">
        <v>14</v>
      </c>
      <c r="BC313" s="9" t="s">
        <v>14</v>
      </c>
      <c r="BD313" s="9" t="s">
        <v>14</v>
      </c>
      <c r="BE313" s="9" t="s">
        <v>14</v>
      </c>
      <c r="BF313" s="9" t="s">
        <v>14</v>
      </c>
      <c r="BG313" s="9" t="s">
        <v>14</v>
      </c>
      <c r="BH313" s="9" t="s">
        <v>14</v>
      </c>
      <c r="BI313" s="9" t="s">
        <v>14</v>
      </c>
      <c r="BJ313" s="9" t="s">
        <v>14</v>
      </c>
      <c r="BK313" s="9" t="s">
        <v>14</v>
      </c>
      <c r="BL313" s="9" t="s">
        <v>14</v>
      </c>
      <c r="BM313" s="9" t="s">
        <v>14</v>
      </c>
      <c r="BN313" s="9" t="s">
        <v>14</v>
      </c>
      <c r="BO313" s="9">
        <v>0</v>
      </c>
      <c r="BP313" s="9">
        <v>0</v>
      </c>
    </row>
    <row r="314" spans="1:70" ht="15" customHeight="1" x14ac:dyDescent="0.2">
      <c r="A314" s="8" t="s">
        <v>107</v>
      </c>
      <c r="B314" s="8" t="s">
        <v>107</v>
      </c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 t="s">
        <v>14</v>
      </c>
      <c r="AU314" s="9" t="s">
        <v>14</v>
      </c>
      <c r="AV314" s="9" t="s">
        <v>14</v>
      </c>
      <c r="AW314" s="9" t="s">
        <v>14</v>
      </c>
      <c r="AX314" s="9" t="s">
        <v>14</v>
      </c>
      <c r="AY314" s="9" t="s">
        <v>14</v>
      </c>
      <c r="AZ314" s="9" t="s">
        <v>14</v>
      </c>
      <c r="BA314" s="9" t="s">
        <v>14</v>
      </c>
      <c r="BB314" s="9" t="s">
        <v>14</v>
      </c>
      <c r="BC314" s="9" t="s">
        <v>14</v>
      </c>
      <c r="BD314" s="9" t="s">
        <v>14</v>
      </c>
      <c r="BE314" s="9" t="s">
        <v>14</v>
      </c>
      <c r="BF314" s="9">
        <v>20000</v>
      </c>
      <c r="BG314" s="9">
        <v>20000</v>
      </c>
      <c r="BH314" s="9">
        <v>20000</v>
      </c>
      <c r="BI314" s="9">
        <v>20000</v>
      </c>
      <c r="BJ314" s="9">
        <v>20000</v>
      </c>
      <c r="BK314" s="9">
        <v>20000</v>
      </c>
      <c r="BL314" s="9">
        <v>20000</v>
      </c>
      <c r="BM314" s="9">
        <v>20000</v>
      </c>
      <c r="BN314" s="9">
        <v>41500</v>
      </c>
      <c r="BO314" s="9">
        <v>41500</v>
      </c>
      <c r="BP314" s="9">
        <v>41500</v>
      </c>
    </row>
    <row r="315" spans="1:70" ht="15" customHeight="1" x14ac:dyDescent="0.2">
      <c r="A315" s="8" t="s">
        <v>18</v>
      </c>
      <c r="B315" s="8" t="s">
        <v>18</v>
      </c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</row>
    <row r="316" spans="1:70" ht="15" customHeight="1" x14ac:dyDescent="0.2">
      <c r="A316" s="150" t="s">
        <v>9</v>
      </c>
      <c r="B316" s="150" t="s">
        <v>9</v>
      </c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50">
        <v>1266613</v>
      </c>
      <c r="AU316" s="50">
        <v>1266613</v>
      </c>
      <c r="AV316" s="50">
        <v>1266613</v>
      </c>
      <c r="AW316" s="50">
        <v>1266613</v>
      </c>
      <c r="AX316" s="50">
        <v>1266613</v>
      </c>
      <c r="AY316" s="50">
        <v>1266613</v>
      </c>
      <c r="AZ316" s="50">
        <v>1266613</v>
      </c>
      <c r="BA316" s="50">
        <v>1266613</v>
      </c>
      <c r="BB316" s="50">
        <v>1552438.1099999999</v>
      </c>
      <c r="BC316" s="50">
        <v>1552438.1099999999</v>
      </c>
      <c r="BD316" s="50">
        <v>1552438.1099999999</v>
      </c>
      <c r="BE316" s="50">
        <v>1552438.1099999999</v>
      </c>
      <c r="BF316" s="50">
        <v>1521228</v>
      </c>
      <c r="BG316" s="50">
        <v>1521228</v>
      </c>
      <c r="BH316" s="50">
        <v>1521228</v>
      </c>
      <c r="BI316" s="50">
        <v>1506228</v>
      </c>
      <c r="BJ316" s="50">
        <f>SUM(BJ299:BJ315)</f>
        <v>1472562</v>
      </c>
      <c r="BK316" s="50">
        <f>SUM(BK299:BK315)</f>
        <v>1437449.1</v>
      </c>
      <c r="BL316" s="50">
        <f>SUM(BL299:BL315)</f>
        <v>1437449</v>
      </c>
      <c r="BM316" s="50">
        <f t="shared" ref="BM316:BN316" si="125">SUM(BM299:BM315)</f>
        <v>1437449</v>
      </c>
      <c r="BN316" s="50">
        <f t="shared" si="125"/>
        <v>1567554</v>
      </c>
      <c r="BO316" s="50">
        <f>SUM(BO300:BO315)</f>
        <v>1567554.1</v>
      </c>
      <c r="BP316" s="50">
        <f>SUM(BP300:BP315)</f>
        <v>1567554.1</v>
      </c>
    </row>
    <row r="317" spans="1:70" ht="15" customHeight="1" x14ac:dyDescent="0.2"/>
    <row r="318" spans="1:70" ht="15" customHeight="1" x14ac:dyDescent="0.2"/>
    <row r="319" spans="1:70" s="23" customFormat="1" ht="15" customHeight="1" x14ac:dyDescent="0.2">
      <c r="A319" s="104" t="s">
        <v>536</v>
      </c>
      <c r="B319" s="104" t="s">
        <v>537</v>
      </c>
      <c r="C319" s="93" t="s">
        <v>459</v>
      </c>
      <c r="D319" s="93" t="s">
        <v>460</v>
      </c>
      <c r="E319" s="93" t="s">
        <v>461</v>
      </c>
      <c r="F319" s="93" t="s">
        <v>462</v>
      </c>
      <c r="G319" s="93" t="s">
        <v>463</v>
      </c>
      <c r="H319" s="93" t="s">
        <v>464</v>
      </c>
      <c r="I319" s="93" t="s">
        <v>465</v>
      </c>
      <c r="J319" s="93" t="s">
        <v>466</v>
      </c>
      <c r="K319" s="93" t="s">
        <v>467</v>
      </c>
      <c r="L319" s="93" t="s">
        <v>468</v>
      </c>
      <c r="M319" s="93" t="s">
        <v>469</v>
      </c>
      <c r="N319" s="93" t="s">
        <v>470</v>
      </c>
      <c r="O319" s="93" t="s">
        <v>471</v>
      </c>
      <c r="P319" s="93" t="s">
        <v>472</v>
      </c>
      <c r="Q319" s="93" t="s">
        <v>473</v>
      </c>
      <c r="R319" s="93" t="s">
        <v>474</v>
      </c>
      <c r="S319" s="93" t="s">
        <v>475</v>
      </c>
      <c r="T319" s="93" t="s">
        <v>476</v>
      </c>
      <c r="U319" s="93" t="s">
        <v>477</v>
      </c>
      <c r="V319" s="93" t="s">
        <v>478</v>
      </c>
      <c r="W319" s="93" t="s">
        <v>479</v>
      </c>
      <c r="X319" s="93" t="s">
        <v>480</v>
      </c>
      <c r="Y319" s="93" t="s">
        <v>481</v>
      </c>
      <c r="Z319" s="93" t="s">
        <v>482</v>
      </c>
      <c r="AA319" s="93" t="s">
        <v>483</v>
      </c>
      <c r="AB319" s="93" t="s">
        <v>484</v>
      </c>
      <c r="AC319" s="93" t="s">
        <v>485</v>
      </c>
      <c r="AD319" s="93" t="s">
        <v>486</v>
      </c>
      <c r="AE319" s="93" t="s">
        <v>487</v>
      </c>
      <c r="AF319" s="93" t="s">
        <v>488</v>
      </c>
      <c r="AG319" s="93" t="s">
        <v>489</v>
      </c>
      <c r="AH319" s="93" t="s">
        <v>490</v>
      </c>
      <c r="AI319" s="93" t="s">
        <v>491</v>
      </c>
      <c r="AJ319" s="93" t="s">
        <v>492</v>
      </c>
      <c r="AK319" s="93" t="s">
        <v>493</v>
      </c>
      <c r="AL319" s="93" t="s">
        <v>494</v>
      </c>
      <c r="AM319" s="93" t="s">
        <v>495</v>
      </c>
      <c r="AN319" s="93" t="s">
        <v>496</v>
      </c>
      <c r="AO319" s="93" t="s">
        <v>497</v>
      </c>
      <c r="AP319" s="93" t="s">
        <v>498</v>
      </c>
      <c r="AQ319" s="93" t="s">
        <v>499</v>
      </c>
      <c r="AR319" s="93" t="s">
        <v>500</v>
      </c>
      <c r="AS319" s="93" t="s">
        <v>501</v>
      </c>
      <c r="AT319" s="93" t="s">
        <v>502</v>
      </c>
      <c r="AU319" s="93" t="s">
        <v>503</v>
      </c>
      <c r="AV319" s="93" t="s">
        <v>504</v>
      </c>
      <c r="AW319" s="93" t="s">
        <v>505</v>
      </c>
      <c r="AX319" s="93" t="s">
        <v>506</v>
      </c>
      <c r="AY319" s="93" t="s">
        <v>507</v>
      </c>
      <c r="AZ319" s="93" t="s">
        <v>508</v>
      </c>
      <c r="BA319" s="93" t="s">
        <v>509</v>
      </c>
      <c r="BB319" s="93" t="s">
        <v>510</v>
      </c>
      <c r="BC319" s="93" t="s">
        <v>511</v>
      </c>
      <c r="BD319" s="93" t="s">
        <v>512</v>
      </c>
      <c r="BE319" s="93" t="s">
        <v>513</v>
      </c>
      <c r="BF319" s="93" t="s">
        <v>514</v>
      </c>
      <c r="BG319" s="93" t="s">
        <v>515</v>
      </c>
      <c r="BH319" s="93" t="s">
        <v>447</v>
      </c>
      <c r="BI319" s="93" t="str">
        <f t="shared" ref="BI319:BP319" si="126">BI$163</f>
        <v>3Q24</v>
      </c>
      <c r="BJ319" s="93" t="str">
        <f t="shared" si="126"/>
        <v>4Q24</v>
      </c>
      <c r="BK319" s="93" t="str">
        <f t="shared" si="126"/>
        <v>1Q25</v>
      </c>
      <c r="BL319" s="93" t="str">
        <f t="shared" si="126"/>
        <v>2Q25</v>
      </c>
      <c r="BM319" s="93" t="str">
        <f t="shared" si="126"/>
        <v>3Q25</v>
      </c>
      <c r="BN319" s="93" t="str">
        <f t="shared" si="126"/>
        <v>4Q25</v>
      </c>
      <c r="BO319" s="93" t="str">
        <f t="shared" si="126"/>
        <v>1Q26</v>
      </c>
      <c r="BP319" s="93" t="str">
        <f t="shared" si="126"/>
        <v>2Q26</v>
      </c>
      <c r="BR319" s="24"/>
    </row>
    <row r="320" spans="1:70" ht="15" customHeight="1" x14ac:dyDescent="0.2">
      <c r="A320" s="8" t="s">
        <v>17</v>
      </c>
      <c r="B320" s="8" t="s">
        <v>17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>
        <v>0.58579999999999999</v>
      </c>
      <c r="AU320" s="10">
        <v>0.58579999999999999</v>
      </c>
      <c r="AV320" s="10">
        <v>0.58579999999999999</v>
      </c>
      <c r="AW320" s="10">
        <v>0.58579999999999999</v>
      </c>
      <c r="AX320" s="10">
        <v>0.58579999999999999</v>
      </c>
      <c r="AY320" s="10">
        <v>0.58579999999999999</v>
      </c>
      <c r="AZ320" s="10">
        <v>0.58579999999999999</v>
      </c>
      <c r="BA320" s="10">
        <v>0.58579999999999999</v>
      </c>
      <c r="BB320" s="10">
        <v>0.58579999999999999</v>
      </c>
      <c r="BC320" s="10">
        <v>0.58579999999999999</v>
      </c>
      <c r="BD320" s="10">
        <v>0.58579999999999999</v>
      </c>
      <c r="BE320" s="10">
        <v>0.58579999999999999</v>
      </c>
      <c r="BF320" s="10">
        <v>0.58579999999999999</v>
      </c>
      <c r="BG320" s="10">
        <v>0.58579999999999999</v>
      </c>
      <c r="BH320" s="10">
        <v>0.58579999999999999</v>
      </c>
      <c r="BI320" s="10">
        <v>0.59570000000000001</v>
      </c>
      <c r="BJ320" s="10">
        <v>0.59570000000000001</v>
      </c>
      <c r="BK320" s="10">
        <v>0.59570000000000001</v>
      </c>
      <c r="BL320" s="10">
        <v>0.59570000000000001</v>
      </c>
      <c r="BM320" s="10">
        <v>0.59570000000000001</v>
      </c>
      <c r="BN320" s="10">
        <v>0.59570000000000001</v>
      </c>
      <c r="BO320" s="10">
        <v>0.59570000000000001</v>
      </c>
      <c r="BP320" s="10">
        <v>0.59570000000000001</v>
      </c>
    </row>
    <row r="321" spans="1:68" ht="15" customHeight="1" x14ac:dyDescent="0.2">
      <c r="A321" s="8" t="s">
        <v>624</v>
      </c>
      <c r="B321" s="8" t="s">
        <v>624</v>
      </c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>
        <v>0.248</v>
      </c>
      <c r="AU321" s="10">
        <v>0.248</v>
      </c>
      <c r="AV321" s="10">
        <v>0.248</v>
      </c>
      <c r="AW321" s="10">
        <v>0.248</v>
      </c>
      <c r="AX321" s="10">
        <v>0.248</v>
      </c>
      <c r="AY321" s="10">
        <v>0.248</v>
      </c>
      <c r="AZ321" s="10">
        <v>0.248</v>
      </c>
      <c r="BA321" s="10">
        <v>0.248</v>
      </c>
      <c r="BB321" s="10">
        <v>0.248</v>
      </c>
      <c r="BC321" s="10">
        <v>0.248</v>
      </c>
      <c r="BD321" s="10">
        <v>0.248</v>
      </c>
      <c r="BE321" s="10">
        <v>0.248</v>
      </c>
      <c r="BF321" s="10">
        <v>0.248</v>
      </c>
      <c r="BG321" s="10">
        <v>0.248</v>
      </c>
      <c r="BH321" s="10">
        <v>0.248</v>
      </c>
      <c r="BI321" s="10">
        <v>0.248</v>
      </c>
      <c r="BJ321" s="10">
        <v>0.248</v>
      </c>
      <c r="BK321" s="10">
        <v>0.248</v>
      </c>
      <c r="BL321" s="10">
        <v>0.248</v>
      </c>
      <c r="BM321" s="10">
        <v>0.248</v>
      </c>
      <c r="BN321" s="10">
        <v>0.248</v>
      </c>
      <c r="BO321" s="10">
        <v>0.248</v>
      </c>
      <c r="BP321" s="10">
        <v>0.248</v>
      </c>
    </row>
    <row r="322" spans="1:68" ht="15" customHeight="1" x14ac:dyDescent="0.2">
      <c r="A322" s="8" t="s">
        <v>525</v>
      </c>
      <c r="B322" s="8" t="s">
        <v>525</v>
      </c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>
        <v>0.7</v>
      </c>
      <c r="AU322" s="10">
        <v>0.7</v>
      </c>
      <c r="AV322" s="10">
        <v>0.7</v>
      </c>
      <c r="AW322" s="10">
        <v>0.7</v>
      </c>
      <c r="AX322" s="10">
        <v>0.7</v>
      </c>
      <c r="AY322" s="10">
        <v>0.7</v>
      </c>
      <c r="AZ322" s="10">
        <v>0.7</v>
      </c>
      <c r="BA322" s="10">
        <v>0.7</v>
      </c>
      <c r="BB322" s="10">
        <v>0.7</v>
      </c>
      <c r="BC322" s="10">
        <v>0.7</v>
      </c>
      <c r="BD322" s="10">
        <v>0.7</v>
      </c>
      <c r="BE322" s="10">
        <v>0.7</v>
      </c>
      <c r="BF322" s="10">
        <v>0.7</v>
      </c>
      <c r="BG322" s="10">
        <v>0.7</v>
      </c>
      <c r="BH322" s="10">
        <v>0.7</v>
      </c>
      <c r="BI322" s="10">
        <v>0.7</v>
      </c>
      <c r="BJ322" s="10">
        <v>0.7</v>
      </c>
      <c r="BK322" s="10">
        <v>0.7</v>
      </c>
      <c r="BL322" s="10">
        <v>0.7</v>
      </c>
      <c r="BM322" s="10">
        <v>0.7</v>
      </c>
      <c r="BN322" s="10">
        <v>0.7</v>
      </c>
      <c r="BO322" s="10">
        <v>0.7</v>
      </c>
      <c r="BP322" s="10">
        <v>0.7</v>
      </c>
    </row>
    <row r="323" spans="1:68" ht="15" customHeight="1" x14ac:dyDescent="0.2">
      <c r="A323" s="8" t="s">
        <v>526</v>
      </c>
      <c r="B323" s="8" t="s">
        <v>526</v>
      </c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>
        <v>0.77</v>
      </c>
      <c r="AU323" s="10">
        <v>0.77</v>
      </c>
      <c r="AV323" s="10">
        <v>0.77</v>
      </c>
      <c r="AW323" s="10">
        <v>0.77</v>
      </c>
      <c r="AX323" s="10">
        <v>0.77</v>
      </c>
      <c r="AY323" s="10">
        <v>0.77</v>
      </c>
      <c r="AZ323" s="10">
        <v>0.77</v>
      </c>
      <c r="BA323" s="10">
        <v>0.77</v>
      </c>
      <c r="BB323" s="10">
        <v>0.77</v>
      </c>
      <c r="BC323" s="10">
        <v>0.77</v>
      </c>
      <c r="BD323" s="10">
        <v>0.77</v>
      </c>
      <c r="BE323" s="10">
        <v>0.77</v>
      </c>
      <c r="BF323" s="10">
        <v>0.77</v>
      </c>
      <c r="BG323" s="10">
        <v>0.77</v>
      </c>
      <c r="BH323" s="10">
        <v>0.77</v>
      </c>
      <c r="BI323" s="10">
        <v>0.77</v>
      </c>
      <c r="BJ323" s="10">
        <v>0.77</v>
      </c>
      <c r="BK323" s="10">
        <v>0.77</v>
      </c>
      <c r="BL323" s="10">
        <v>0.77</v>
      </c>
      <c r="BM323" s="10">
        <v>0.77</v>
      </c>
      <c r="BN323" s="10">
        <v>0.77</v>
      </c>
      <c r="BO323" s="10">
        <v>0.77</v>
      </c>
      <c r="BP323" s="10">
        <v>0.77</v>
      </c>
    </row>
    <row r="324" spans="1:68" ht="15" customHeight="1" x14ac:dyDescent="0.2">
      <c r="A324" s="8" t="s">
        <v>26</v>
      </c>
      <c r="B324" s="8" t="s">
        <v>26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>
        <v>0.42579999999999996</v>
      </c>
      <c r="AU324" s="10">
        <v>0.42579999999999996</v>
      </c>
      <c r="AV324" s="10">
        <v>0.42579999999999996</v>
      </c>
      <c r="AW324" s="10">
        <v>0.42579999999999996</v>
      </c>
      <c r="AX324" s="10">
        <v>0.42579999999999996</v>
      </c>
      <c r="AY324" s="10">
        <v>0.42579999999999996</v>
      </c>
      <c r="AZ324" s="10">
        <v>0.42579999999999996</v>
      </c>
      <c r="BA324" s="10">
        <v>0.42579999999999996</v>
      </c>
      <c r="BB324" s="10">
        <v>0.42579999999999996</v>
      </c>
      <c r="BC324" s="10">
        <v>0.42579999999999996</v>
      </c>
      <c r="BD324" s="10">
        <v>0.42579999999999996</v>
      </c>
      <c r="BE324" s="10">
        <v>0.42579999999999996</v>
      </c>
      <c r="BF324" s="10">
        <v>0.42579999999999996</v>
      </c>
      <c r="BG324" s="10">
        <v>0.42579999999999996</v>
      </c>
      <c r="BH324" s="10">
        <v>0.42579999999999996</v>
      </c>
      <c r="BI324" s="10">
        <v>0.42579999999999996</v>
      </c>
      <c r="BJ324" s="10">
        <v>0.42579999999999996</v>
      </c>
      <c r="BK324" s="10">
        <v>0.42579999999999996</v>
      </c>
      <c r="BL324" s="10">
        <v>0.42580000000000001</v>
      </c>
      <c r="BM324" s="10">
        <v>0.42580000000000001</v>
      </c>
      <c r="BN324" s="10">
        <v>0.42580000000000001</v>
      </c>
      <c r="BO324" s="10">
        <v>0.42580000000000001</v>
      </c>
      <c r="BP324" s="10">
        <v>0.42580000000000001</v>
      </c>
    </row>
    <row r="325" spans="1:68" ht="15" customHeight="1" x14ac:dyDescent="0.2">
      <c r="A325" s="8" t="s">
        <v>527</v>
      </c>
      <c r="B325" s="8" t="s">
        <v>527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>
        <v>0.46</v>
      </c>
      <c r="AU325" s="10">
        <v>0.46</v>
      </c>
      <c r="AV325" s="10">
        <v>0.46</v>
      </c>
      <c r="AW325" s="10">
        <v>0.46</v>
      </c>
      <c r="AX325" s="10">
        <v>0.46</v>
      </c>
      <c r="AY325" s="10">
        <v>0.46</v>
      </c>
      <c r="AZ325" s="10">
        <v>0.46</v>
      </c>
      <c r="BA325" s="10">
        <v>0.46</v>
      </c>
      <c r="BB325" s="10">
        <v>0.46</v>
      </c>
      <c r="BC325" s="10">
        <v>0.46</v>
      </c>
      <c r="BD325" s="10">
        <v>0.46</v>
      </c>
      <c r="BE325" s="10">
        <v>0.46</v>
      </c>
      <c r="BF325" s="10">
        <v>0.46</v>
      </c>
      <c r="BG325" s="10">
        <v>0.46</v>
      </c>
      <c r="BH325" s="10">
        <v>0.46</v>
      </c>
      <c r="BI325" s="10">
        <v>0.46</v>
      </c>
      <c r="BJ325" s="10">
        <v>0.46</v>
      </c>
      <c r="BK325" s="10">
        <v>0.41262152457142859</v>
      </c>
      <c r="BL325" s="10">
        <v>0.41262152457142859</v>
      </c>
      <c r="BM325" s="10">
        <v>0.41262152457142859</v>
      </c>
      <c r="BN325" s="10">
        <v>0.41262152457142859</v>
      </c>
      <c r="BO325" s="10">
        <v>0.41262152457142859</v>
      </c>
      <c r="BP325" s="10">
        <v>0.41262152457142859</v>
      </c>
    </row>
    <row r="326" spans="1:68" ht="15" customHeight="1" x14ac:dyDescent="0.2">
      <c r="A326" s="8" t="s">
        <v>112</v>
      </c>
      <c r="B326" s="8" t="s">
        <v>112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>
        <v>0.3755</v>
      </c>
      <c r="AU326" s="10">
        <v>0.3755</v>
      </c>
      <c r="AV326" s="10">
        <v>0.3755</v>
      </c>
      <c r="AW326" s="10">
        <v>0.3755</v>
      </c>
      <c r="AX326" s="10">
        <v>0.3755</v>
      </c>
      <c r="AY326" s="10">
        <v>0.3755</v>
      </c>
      <c r="AZ326" s="10">
        <v>0.3755</v>
      </c>
      <c r="BA326" s="10">
        <v>0.3755</v>
      </c>
      <c r="BB326" s="10">
        <v>0.3755</v>
      </c>
      <c r="BC326" s="10">
        <v>0.3755</v>
      </c>
      <c r="BD326" s="10">
        <v>0.3755</v>
      </c>
      <c r="BE326" s="10">
        <v>0.3755</v>
      </c>
      <c r="BF326" s="10">
        <v>0.3755</v>
      </c>
      <c r="BG326" s="10">
        <v>0.3755</v>
      </c>
      <c r="BH326" s="10">
        <v>0.3755</v>
      </c>
      <c r="BI326" s="10">
        <v>0.3755</v>
      </c>
      <c r="BJ326" s="10">
        <v>0.376</v>
      </c>
      <c r="BK326" s="10">
        <v>0.376</v>
      </c>
      <c r="BL326" s="10">
        <v>0.57550000000000001</v>
      </c>
      <c r="BM326" s="10">
        <v>0.57550000000000001</v>
      </c>
      <c r="BN326" s="10">
        <v>0.57550000000000001</v>
      </c>
      <c r="BO326" s="10">
        <v>0.57550000000000001</v>
      </c>
      <c r="BP326" s="10">
        <v>0.50549999999999995</v>
      </c>
    </row>
    <row r="327" spans="1:68" ht="15" customHeight="1" x14ac:dyDescent="0.2">
      <c r="A327" s="8" t="s">
        <v>23</v>
      </c>
      <c r="B327" s="8" t="s">
        <v>23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>
        <v>1</v>
      </c>
      <c r="AU327" s="10">
        <v>1</v>
      </c>
      <c r="AV327" s="10">
        <v>1</v>
      </c>
      <c r="AW327" s="10">
        <v>1</v>
      </c>
      <c r="AX327" s="10">
        <v>1</v>
      </c>
      <c r="AY327" s="10">
        <v>1</v>
      </c>
      <c r="AZ327" s="10">
        <v>1</v>
      </c>
      <c r="BA327" s="10">
        <v>1</v>
      </c>
      <c r="BB327" s="10">
        <v>1</v>
      </c>
      <c r="BC327" s="10">
        <v>1</v>
      </c>
      <c r="BD327" s="10">
        <v>1</v>
      </c>
      <c r="BE327" s="10">
        <v>1</v>
      </c>
      <c r="BF327" s="10">
        <v>1</v>
      </c>
      <c r="BG327" s="10">
        <v>1</v>
      </c>
      <c r="BH327" s="10">
        <v>1</v>
      </c>
      <c r="BI327" s="10">
        <v>1</v>
      </c>
      <c r="BJ327" s="10">
        <v>1</v>
      </c>
      <c r="BK327" s="10">
        <v>1</v>
      </c>
      <c r="BL327" s="10">
        <v>1</v>
      </c>
      <c r="BM327" s="10">
        <v>0.51</v>
      </c>
      <c r="BN327" s="10">
        <v>0.51</v>
      </c>
      <c r="BO327" s="10">
        <v>0.51</v>
      </c>
      <c r="BP327" s="10">
        <v>0.51</v>
      </c>
    </row>
    <row r="328" spans="1:68" ht="15" customHeight="1" x14ac:dyDescent="0.2">
      <c r="A328" s="8" t="s">
        <v>19</v>
      </c>
      <c r="B328" s="8" t="s">
        <v>19</v>
      </c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>
        <v>1</v>
      </c>
      <c r="AU328" s="10">
        <v>1</v>
      </c>
      <c r="AV328" s="10">
        <v>1</v>
      </c>
      <c r="AW328" s="10">
        <v>1</v>
      </c>
      <c r="AX328" s="10">
        <v>1</v>
      </c>
      <c r="AY328" s="10">
        <v>1</v>
      </c>
      <c r="AZ328" s="10">
        <v>1</v>
      </c>
      <c r="BA328" s="10">
        <v>1</v>
      </c>
      <c r="BB328" s="10">
        <v>1</v>
      </c>
      <c r="BC328" s="10">
        <v>1</v>
      </c>
      <c r="BD328" s="10">
        <v>1</v>
      </c>
      <c r="BE328" s="10">
        <v>1</v>
      </c>
      <c r="BF328" s="10">
        <v>1</v>
      </c>
      <c r="BG328" s="10">
        <v>1</v>
      </c>
      <c r="BH328" s="10">
        <v>1</v>
      </c>
      <c r="BI328" s="10">
        <v>1</v>
      </c>
      <c r="BJ328" s="10">
        <v>1</v>
      </c>
      <c r="BK328" s="10">
        <v>1</v>
      </c>
      <c r="BL328" s="10">
        <v>1</v>
      </c>
      <c r="BM328" s="10">
        <v>0.51</v>
      </c>
      <c r="BN328" s="10">
        <v>0.51</v>
      </c>
      <c r="BO328" s="10">
        <v>0.51</v>
      </c>
      <c r="BP328" s="10">
        <v>0.51</v>
      </c>
    </row>
    <row r="329" spans="1:68" ht="15" customHeight="1" x14ac:dyDescent="0.2">
      <c r="A329" s="8" t="s">
        <v>24</v>
      </c>
      <c r="B329" s="8" t="s">
        <v>24</v>
      </c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>
        <v>0.5</v>
      </c>
      <c r="AU329" s="10">
        <v>0.5</v>
      </c>
      <c r="AV329" s="10">
        <v>0.5</v>
      </c>
      <c r="AW329" s="10">
        <v>0.5</v>
      </c>
      <c r="AX329" s="10">
        <v>0.5</v>
      </c>
      <c r="AY329" s="10">
        <v>0.5</v>
      </c>
      <c r="AZ329" s="10">
        <v>0.5</v>
      </c>
      <c r="BA329" s="10">
        <v>0.5</v>
      </c>
      <c r="BB329" s="10">
        <v>0.5</v>
      </c>
      <c r="BC329" s="10">
        <v>0.5</v>
      </c>
      <c r="BD329" s="10">
        <v>0.5</v>
      </c>
      <c r="BE329" s="10">
        <v>0.5</v>
      </c>
      <c r="BF329" s="10">
        <v>0.5</v>
      </c>
      <c r="BG329" s="10">
        <v>0.5</v>
      </c>
      <c r="BH329" s="10">
        <v>0.5</v>
      </c>
      <c r="BI329" s="10" t="s">
        <v>14</v>
      </c>
      <c r="BJ329" s="10" t="s">
        <v>14</v>
      </c>
      <c r="BK329" s="10" t="s">
        <v>14</v>
      </c>
      <c r="BL329" s="10" t="s">
        <v>14</v>
      </c>
      <c r="BM329" s="10" t="s">
        <v>14</v>
      </c>
      <c r="BN329" s="10" t="s">
        <v>14</v>
      </c>
      <c r="BO329" s="10" t="s">
        <v>14</v>
      </c>
      <c r="BP329" s="10"/>
    </row>
    <row r="330" spans="1:68" ht="15" customHeight="1" x14ac:dyDescent="0.2">
      <c r="A330" s="8" t="s">
        <v>21</v>
      </c>
      <c r="B330" s="8" t="s">
        <v>21</v>
      </c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>
        <v>0.64</v>
      </c>
      <c r="AU330" s="10">
        <v>0.64</v>
      </c>
      <c r="AV330" s="10">
        <v>0.64</v>
      </c>
      <c r="AW330" s="10">
        <v>0.64</v>
      </c>
      <c r="AX330" s="10">
        <v>0.64</v>
      </c>
      <c r="AY330" s="10">
        <v>0.64</v>
      </c>
      <c r="AZ330" s="10">
        <v>0.64</v>
      </c>
      <c r="BA330" s="10">
        <v>0.64</v>
      </c>
      <c r="BB330" s="10">
        <v>0.64</v>
      </c>
      <c r="BC330" s="10">
        <v>0.64</v>
      </c>
      <c r="BD330" s="10">
        <v>0.64</v>
      </c>
      <c r="BE330" s="10">
        <v>0.64</v>
      </c>
      <c r="BF330" s="10">
        <v>0.64</v>
      </c>
      <c r="BG330" s="10">
        <v>0.64</v>
      </c>
      <c r="BH330" s="10">
        <v>0.64</v>
      </c>
      <c r="BI330" s="10">
        <v>0.64</v>
      </c>
      <c r="BJ330" s="10">
        <v>0.64</v>
      </c>
      <c r="BK330" s="10">
        <v>0.64</v>
      </c>
      <c r="BL330" s="10">
        <v>0.64</v>
      </c>
      <c r="BM330" s="10">
        <v>0.64</v>
      </c>
      <c r="BN330" s="10">
        <v>0.64</v>
      </c>
      <c r="BO330" s="10">
        <v>0.64</v>
      </c>
      <c r="BP330" s="10">
        <v>0.64</v>
      </c>
    </row>
    <row r="331" spans="1:68" ht="15" customHeight="1" x14ac:dyDescent="0.2">
      <c r="A331" s="8" t="s">
        <v>20</v>
      </c>
      <c r="B331" s="8" t="s">
        <v>20</v>
      </c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>
        <v>0.78</v>
      </c>
      <c r="AU331" s="10">
        <v>0.78</v>
      </c>
      <c r="AV331" s="10">
        <v>0.78</v>
      </c>
      <c r="AW331" s="10">
        <v>0.78</v>
      </c>
      <c r="AX331" s="10">
        <v>0.78</v>
      </c>
      <c r="AY331" s="10">
        <v>0.78</v>
      </c>
      <c r="AZ331" s="10">
        <v>0.78</v>
      </c>
      <c r="BA331" s="10">
        <v>0.78</v>
      </c>
      <c r="BB331" s="10">
        <v>0.78</v>
      </c>
      <c r="BC331" s="10">
        <v>0.78</v>
      </c>
      <c r="BD331" s="10">
        <v>0.78</v>
      </c>
      <c r="BE331" s="10">
        <v>0.78</v>
      </c>
      <c r="BF331" s="10">
        <v>0.78</v>
      </c>
      <c r="BG331" s="10">
        <v>0.78</v>
      </c>
      <c r="BH331" s="10">
        <v>0.78</v>
      </c>
      <c r="BI331" s="10">
        <v>0.6</v>
      </c>
      <c r="BJ331" s="10">
        <v>0.6</v>
      </c>
      <c r="BK331" s="10">
        <v>0.6</v>
      </c>
      <c r="BL331" s="10">
        <v>0.6</v>
      </c>
      <c r="BM331" s="10">
        <v>0.6</v>
      </c>
      <c r="BN331" s="10">
        <v>0.6</v>
      </c>
      <c r="BO331" s="10">
        <v>0.6</v>
      </c>
      <c r="BP331" s="10">
        <v>0.51</v>
      </c>
    </row>
    <row r="332" spans="1:68" ht="15" customHeight="1" x14ac:dyDescent="0.2">
      <c r="A332" s="8" t="s">
        <v>25</v>
      </c>
      <c r="B332" s="8" t="s">
        <v>25</v>
      </c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>
        <v>0.88</v>
      </c>
      <c r="AU332" s="10">
        <v>0.88</v>
      </c>
      <c r="AV332" s="10">
        <v>0.88</v>
      </c>
      <c r="AW332" s="10">
        <v>0.88</v>
      </c>
      <c r="AX332" s="10">
        <v>0.88</v>
      </c>
      <c r="AY332" s="10">
        <v>0.88</v>
      </c>
      <c r="AZ332" s="10">
        <v>0.88</v>
      </c>
      <c r="BA332" s="10">
        <v>0.88</v>
      </c>
      <c r="BB332" s="10">
        <v>0.88</v>
      </c>
      <c r="BC332" s="10">
        <v>0.88</v>
      </c>
      <c r="BD332" s="10">
        <v>0.88</v>
      </c>
      <c r="BE332" s="10">
        <v>0.88</v>
      </c>
      <c r="BF332" s="10">
        <v>0.88</v>
      </c>
      <c r="BG332" s="10">
        <v>0.88</v>
      </c>
      <c r="BH332" s="10">
        <v>0.88</v>
      </c>
      <c r="BI332" s="10">
        <v>0.88</v>
      </c>
      <c r="BJ332" s="10">
        <v>0.89</v>
      </c>
      <c r="BK332" s="10">
        <v>0.88959999999999995</v>
      </c>
      <c r="BL332" s="10">
        <v>0.89</v>
      </c>
      <c r="BM332" s="10">
        <v>0.89</v>
      </c>
      <c r="BN332" s="10">
        <v>0.89</v>
      </c>
      <c r="BO332" s="10">
        <v>0.89</v>
      </c>
      <c r="BP332" s="10">
        <v>0.65</v>
      </c>
    </row>
    <row r="333" spans="1:68" ht="15" customHeight="1" x14ac:dyDescent="0.2">
      <c r="A333" s="8" t="s">
        <v>110</v>
      </c>
      <c r="B333" s="8" t="s">
        <v>110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>
        <v>0.41</v>
      </c>
      <c r="AU333" s="10">
        <v>0.41</v>
      </c>
      <c r="AV333" s="10">
        <v>0.41</v>
      </c>
      <c r="AW333" s="10">
        <v>0.41</v>
      </c>
      <c r="AX333" s="10">
        <v>0.41</v>
      </c>
      <c r="AY333" s="10">
        <v>0.41</v>
      </c>
      <c r="AZ333" s="10">
        <v>0.41</v>
      </c>
      <c r="BA333" s="10">
        <v>0.41</v>
      </c>
      <c r="BB333" s="10">
        <v>0.41</v>
      </c>
      <c r="BC333" s="10">
        <v>0.41</v>
      </c>
      <c r="BD333" s="10">
        <v>0.41</v>
      </c>
      <c r="BE333" s="10">
        <v>0.41</v>
      </c>
      <c r="BF333" s="10">
        <v>0.41</v>
      </c>
      <c r="BG333" s="10">
        <v>0.41</v>
      </c>
      <c r="BH333" s="10">
        <v>0.41</v>
      </c>
      <c r="BI333" s="10">
        <v>0.51</v>
      </c>
      <c r="BJ333" s="10">
        <v>0.51</v>
      </c>
      <c r="BK333" s="10">
        <v>0.51</v>
      </c>
      <c r="BL333" s="10">
        <v>0.51</v>
      </c>
      <c r="BM333" s="10">
        <v>0.51</v>
      </c>
      <c r="BN333" s="10">
        <v>0.51</v>
      </c>
      <c r="BO333" s="10">
        <v>0.51</v>
      </c>
      <c r="BP333" s="10">
        <v>0.51</v>
      </c>
    </row>
    <row r="334" spans="1:68" ht="15" customHeight="1" x14ac:dyDescent="0.2">
      <c r="A334" s="8" t="s">
        <v>625</v>
      </c>
      <c r="B334" s="8" t="s">
        <v>625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>
        <v>0.54</v>
      </c>
      <c r="AU334" s="10">
        <v>0.54</v>
      </c>
      <c r="AV334" s="10">
        <v>0.54</v>
      </c>
      <c r="AW334" s="10">
        <v>0.54</v>
      </c>
      <c r="AX334" s="10">
        <v>0.54</v>
      </c>
      <c r="AY334" s="10">
        <v>0.54</v>
      </c>
      <c r="AZ334" s="10">
        <v>0.54</v>
      </c>
      <c r="BA334" s="10">
        <v>0.54</v>
      </c>
      <c r="BB334" s="10">
        <v>0.54</v>
      </c>
      <c r="BC334" s="10">
        <v>0.54</v>
      </c>
      <c r="BD334" s="10">
        <v>0.54</v>
      </c>
      <c r="BE334" s="10">
        <v>0.54</v>
      </c>
      <c r="BF334" s="10">
        <v>0.54</v>
      </c>
      <c r="BG334" s="10">
        <v>0.54</v>
      </c>
      <c r="BH334" s="10">
        <v>0.54</v>
      </c>
      <c r="BI334" s="10">
        <v>0.54</v>
      </c>
      <c r="BJ334" s="10">
        <v>0.54</v>
      </c>
      <c r="BK334" s="10">
        <v>0.54</v>
      </c>
      <c r="BL334" s="10">
        <v>0.54</v>
      </c>
      <c r="BM334" s="10">
        <v>0.54</v>
      </c>
      <c r="BN334" s="10">
        <v>0.54</v>
      </c>
      <c r="BO334" s="10">
        <v>0.54</v>
      </c>
      <c r="BP334" s="10">
        <v>0.54</v>
      </c>
    </row>
    <row r="335" spans="1:68" ht="15" customHeight="1" x14ac:dyDescent="0.2">
      <c r="A335" s="8" t="s">
        <v>107</v>
      </c>
      <c r="B335" s="8" t="s">
        <v>107</v>
      </c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>
        <v>0.88</v>
      </c>
      <c r="AU335" s="10">
        <v>0.88</v>
      </c>
      <c r="AV335" s="10">
        <v>0.88</v>
      </c>
      <c r="AW335" s="10">
        <v>0.88</v>
      </c>
      <c r="AX335" s="10">
        <v>0.88</v>
      </c>
      <c r="AY335" s="10">
        <v>0.88</v>
      </c>
      <c r="AZ335" s="10">
        <v>0.88</v>
      </c>
      <c r="BA335" s="10">
        <v>0.88</v>
      </c>
      <c r="BB335" s="10">
        <v>0.88</v>
      </c>
      <c r="BC335" s="10">
        <v>0.88</v>
      </c>
      <c r="BD335" s="10">
        <v>0.88</v>
      </c>
      <c r="BE335" s="10">
        <v>0.88</v>
      </c>
      <c r="BF335" s="10">
        <v>0.88</v>
      </c>
      <c r="BG335" s="10">
        <v>0.88</v>
      </c>
      <c r="BH335" s="10">
        <v>0.88</v>
      </c>
      <c r="BI335" s="10">
        <v>0.88</v>
      </c>
      <c r="BJ335" s="10">
        <v>0.88</v>
      </c>
      <c r="BK335" s="10">
        <v>0.88</v>
      </c>
      <c r="BL335" s="10">
        <v>0.88</v>
      </c>
      <c r="BM335" s="10">
        <v>0.88</v>
      </c>
      <c r="BN335" s="10">
        <v>0.88</v>
      </c>
      <c r="BO335" s="10">
        <v>0.88</v>
      </c>
      <c r="BP335" s="10">
        <v>0.7</v>
      </c>
    </row>
    <row r="336" spans="1:68" ht="15" customHeight="1" x14ac:dyDescent="0.2">
      <c r="A336" s="8" t="s">
        <v>18</v>
      </c>
      <c r="B336" s="8" t="s">
        <v>18</v>
      </c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</row>
    <row r="337" spans="1:68" ht="15" customHeight="1" x14ac:dyDescent="0.2">
      <c r="A337" s="150" t="s">
        <v>9</v>
      </c>
      <c r="B337" s="150" t="s">
        <v>9</v>
      </c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>
        <v>0.45476737463583933</v>
      </c>
      <c r="AU337" s="100">
        <v>0.45476737463583933</v>
      </c>
      <c r="AV337" s="100">
        <v>0.45476737463583933</v>
      </c>
      <c r="AW337" s="100">
        <v>0.45476737463583933</v>
      </c>
      <c r="AX337" s="100">
        <v>0.45476737463583933</v>
      </c>
      <c r="AY337" s="100">
        <v>0.45476737463583933</v>
      </c>
      <c r="AZ337" s="100">
        <v>0.45476737463583933</v>
      </c>
      <c r="BA337" s="100">
        <v>0.45476737463583933</v>
      </c>
      <c r="BB337" s="100">
        <v>0.40565616123170301</v>
      </c>
      <c r="BC337" s="100">
        <v>0.40565616123170301</v>
      </c>
      <c r="BD337" s="100">
        <v>0.40565616123170301</v>
      </c>
      <c r="BE337" s="100">
        <v>0.40565616123170301</v>
      </c>
      <c r="BF337" s="100">
        <v>0.39627869367462226</v>
      </c>
      <c r="BG337" s="100">
        <v>0.39627869367462226</v>
      </c>
      <c r="BH337" s="100">
        <v>0.39627869367462226</v>
      </c>
      <c r="BI337" s="100">
        <v>0.3939706689570795</v>
      </c>
      <c r="BJ337" s="100">
        <v>0.3896722916848171</v>
      </c>
      <c r="BK337" s="100">
        <v>0.36806337817564533</v>
      </c>
      <c r="BL337" s="100">
        <v>0.36806337817564533</v>
      </c>
      <c r="BM337" s="100">
        <v>0.36806337817564533</v>
      </c>
      <c r="BN337" s="100">
        <v>0.36806337817564533</v>
      </c>
      <c r="BO337" s="100">
        <v>0.36806337817564533</v>
      </c>
      <c r="BP337" s="100">
        <v>0.39015209622471808</v>
      </c>
    </row>
    <row r="338" spans="1:68" ht="15" customHeight="1" x14ac:dyDescent="0.2"/>
    <row r="339" spans="1:68" ht="15" customHeight="1" x14ac:dyDescent="0.2"/>
    <row r="340" spans="1:68" ht="15" customHeight="1" x14ac:dyDescent="0.2">
      <c r="A340" s="334" t="s">
        <v>528</v>
      </c>
      <c r="B340" s="334" t="s">
        <v>532</v>
      </c>
    </row>
    <row r="341" spans="1:68" ht="15" customHeight="1" x14ac:dyDescent="0.2">
      <c r="A341" s="334" t="s">
        <v>529</v>
      </c>
      <c r="B341" s="334" t="s">
        <v>533</v>
      </c>
    </row>
    <row r="342" spans="1:68" ht="15" customHeight="1" x14ac:dyDescent="0.2">
      <c r="A342" s="335" t="s">
        <v>530</v>
      </c>
      <c r="B342" s="335" t="s">
        <v>531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W4:Z4"/>
    <mergeCell ref="C4:F4"/>
    <mergeCell ref="G4:J4"/>
    <mergeCell ref="K4:N4"/>
    <mergeCell ref="O4:R4"/>
    <mergeCell ref="S4:V4"/>
    <mergeCell ref="BG4:BJ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5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BS207"/>
  <sheetViews>
    <sheetView showGridLines="0" zoomScale="80" zoomScaleNormal="80" workbookViewId="0">
      <pane xSplit="1" ySplit="5" topLeftCell="BC6" activePane="bottomRight" state="frozen"/>
      <selection pane="topRight" activeCell="B1" sqref="B1"/>
      <selection pane="bottomLeft" activeCell="A6" sqref="A6"/>
      <selection pane="bottomRight" activeCell="BU6" sqref="BU6"/>
    </sheetView>
  </sheetViews>
  <sheetFormatPr defaultColWidth="11.7109375" defaultRowHeight="12.75" outlineLevelCol="1" x14ac:dyDescent="0.2"/>
  <cols>
    <col min="1" max="2" width="44.7109375" style="4" customWidth="1"/>
    <col min="3" max="49" width="13.7109375" style="24" hidden="1" customWidth="1" outlineLevel="1"/>
    <col min="50" max="50" width="13.7109375" style="172" hidden="1" customWidth="1" outlineLevel="1"/>
    <col min="51" max="51" width="13.7109375" style="24" customWidth="1" collapsed="1"/>
    <col min="52" max="59" width="13.7109375" style="24" customWidth="1"/>
    <col min="60" max="66" width="10.85546875" style="24" customWidth="1"/>
    <col min="67" max="67" width="12.5703125" style="24" customWidth="1"/>
    <col min="68" max="68" width="12.42578125" style="24" customWidth="1"/>
    <col min="69" max="69" width="13.7109375" style="24" customWidth="1"/>
    <col min="70" max="71" width="19.140625" style="24" customWidth="1"/>
    <col min="72" max="205" width="13.7109375" style="24" customWidth="1"/>
    <col min="206" max="16384" width="11.7109375" style="24"/>
  </cols>
  <sheetData>
    <row r="1" spans="1:71" ht="6" customHeight="1" x14ac:dyDescent="0.2"/>
    <row r="2" spans="1:71" ht="26.1" customHeight="1" x14ac:dyDescent="0.2">
      <c r="S2" s="244"/>
      <c r="AP2" s="251"/>
      <c r="BR2" s="464" t="s">
        <v>776</v>
      </c>
      <c r="BS2" s="463"/>
    </row>
    <row r="3" spans="1:71" ht="6" customHeight="1" x14ac:dyDescent="0.2"/>
    <row r="4" spans="1:71" ht="20.100000000000001" customHeight="1" x14ac:dyDescent="0.2">
      <c r="A4" s="94"/>
      <c r="B4" s="94"/>
      <c r="C4" s="474" t="s">
        <v>168</v>
      </c>
      <c r="D4" s="474"/>
      <c r="E4" s="474"/>
      <c r="F4" s="474"/>
      <c r="G4" s="474" t="s">
        <v>168</v>
      </c>
      <c r="H4" s="474"/>
      <c r="I4" s="474"/>
      <c r="J4" s="474"/>
      <c r="K4" s="474" t="s">
        <v>168</v>
      </c>
      <c r="L4" s="474"/>
      <c r="M4" s="474"/>
      <c r="N4" s="474"/>
      <c r="O4" s="474" t="s">
        <v>168</v>
      </c>
      <c r="P4" s="474"/>
      <c r="Q4" s="474"/>
      <c r="R4" s="474"/>
      <c r="S4" s="474" t="s">
        <v>168</v>
      </c>
      <c r="T4" s="474"/>
      <c r="U4" s="474"/>
      <c r="V4" s="474"/>
      <c r="W4" s="474" t="s">
        <v>168</v>
      </c>
      <c r="X4" s="474"/>
      <c r="Y4" s="474"/>
      <c r="Z4" s="474"/>
      <c r="AA4" s="474" t="s">
        <v>168</v>
      </c>
      <c r="AB4" s="474"/>
      <c r="AC4" s="474"/>
      <c r="AD4" s="474"/>
      <c r="AE4" s="474" t="s">
        <v>168</v>
      </c>
      <c r="AF4" s="474"/>
      <c r="AG4" s="474"/>
      <c r="AH4" s="474"/>
      <c r="AI4" s="474" t="s">
        <v>168</v>
      </c>
      <c r="AJ4" s="474"/>
      <c r="AK4" s="474"/>
      <c r="AL4" s="474"/>
      <c r="AM4" s="474" t="s">
        <v>168</v>
      </c>
      <c r="AN4" s="474"/>
      <c r="AO4" s="474"/>
      <c r="AP4" s="474"/>
      <c r="AQ4" s="474" t="s">
        <v>168</v>
      </c>
      <c r="AR4" s="474"/>
      <c r="AS4" s="474"/>
      <c r="AT4" s="474"/>
      <c r="AU4" s="474" t="s">
        <v>168</v>
      </c>
      <c r="AV4" s="474"/>
      <c r="AW4" s="474"/>
      <c r="AX4" s="474"/>
      <c r="AY4" s="473" t="s">
        <v>167</v>
      </c>
      <c r="AZ4" s="473"/>
      <c r="BA4" s="473"/>
      <c r="BB4" s="473"/>
      <c r="BC4" s="473" t="s">
        <v>167</v>
      </c>
      <c r="BD4" s="473"/>
      <c r="BE4" s="473"/>
      <c r="BF4" s="473"/>
      <c r="BG4" s="473" t="s">
        <v>167</v>
      </c>
      <c r="BH4" s="473"/>
      <c r="BI4" s="473"/>
      <c r="BJ4" s="473"/>
      <c r="BK4" s="473" t="s">
        <v>167</v>
      </c>
      <c r="BL4" s="473"/>
      <c r="BM4" s="473"/>
      <c r="BN4" s="473"/>
      <c r="BO4" s="473" t="s">
        <v>167</v>
      </c>
      <c r="BP4" s="473"/>
    </row>
    <row r="5" spans="1:71" ht="15" customHeight="1" x14ac:dyDescent="0.2">
      <c r="A5" s="7" t="s">
        <v>11</v>
      </c>
      <c r="B5" s="7" t="s">
        <v>199</v>
      </c>
      <c r="C5" s="310" t="str">
        <f>'Indicadores | Indicators'!C5</f>
        <v>1Q10</v>
      </c>
      <c r="D5" s="311" t="str">
        <f>'Indicadores | Indicators'!D5</f>
        <v>2Q10</v>
      </c>
      <c r="E5" s="311" t="str">
        <f>'Indicadores | Indicators'!E5</f>
        <v>3Q10</v>
      </c>
      <c r="F5" s="312" t="str">
        <f>'Indicadores | Indicators'!F5</f>
        <v>4Q10</v>
      </c>
      <c r="G5" s="310" t="str">
        <f>'Indicadores | Indicators'!G5</f>
        <v>1Q11</v>
      </c>
      <c r="H5" s="311" t="str">
        <f>'Indicadores | Indicators'!H5</f>
        <v>2Q11</v>
      </c>
      <c r="I5" s="311" t="str">
        <f>'Indicadores | Indicators'!I5</f>
        <v>3Q11</v>
      </c>
      <c r="J5" s="312" t="str">
        <f>'Indicadores | Indicators'!J5</f>
        <v>4Q11</v>
      </c>
      <c r="K5" s="310" t="str">
        <f>'Indicadores | Indicators'!K5</f>
        <v>1Q12</v>
      </c>
      <c r="L5" s="311" t="str">
        <f>'Indicadores | Indicators'!L5</f>
        <v>2Q12</v>
      </c>
      <c r="M5" s="311" t="str">
        <f>'Indicadores | Indicators'!M5</f>
        <v>3Q12</v>
      </c>
      <c r="N5" s="312" t="str">
        <f>'Indicadores | Indicators'!N5</f>
        <v>4Q12</v>
      </c>
      <c r="O5" s="310" t="str">
        <f>'Indicadores | Indicators'!O5</f>
        <v>1Q13</v>
      </c>
      <c r="P5" s="311" t="str">
        <f>'Indicadores | Indicators'!P5</f>
        <v>2Q13</v>
      </c>
      <c r="Q5" s="311" t="str">
        <f>'Indicadores | Indicators'!Q5</f>
        <v>3Q13</v>
      </c>
      <c r="R5" s="312" t="str">
        <f>'Indicadores | Indicators'!R5</f>
        <v>4Q13</v>
      </c>
      <c r="S5" s="310" t="str">
        <f>'Indicadores | Indicators'!S5</f>
        <v>1Q14</v>
      </c>
      <c r="T5" s="311" t="str">
        <f>'Indicadores | Indicators'!T5</f>
        <v>2Q14</v>
      </c>
      <c r="U5" s="311" t="str">
        <f>'Indicadores | Indicators'!U5</f>
        <v>3Q14</v>
      </c>
      <c r="V5" s="312" t="str">
        <f>'Indicadores | Indicators'!V5</f>
        <v>4Q14</v>
      </c>
      <c r="W5" s="310" t="str">
        <f>'Indicadores | Indicators'!W5</f>
        <v>1Q15</v>
      </c>
      <c r="X5" s="311" t="str">
        <f>'Indicadores | Indicators'!X5</f>
        <v>2Q15</v>
      </c>
      <c r="Y5" s="311" t="str">
        <f>'Indicadores | Indicators'!Y5</f>
        <v>3Q15</v>
      </c>
      <c r="Z5" s="312" t="str">
        <f>'Indicadores | Indicators'!Z5</f>
        <v>4Q15</v>
      </c>
      <c r="AA5" s="310" t="str">
        <f>'Indicadores | Indicators'!AA5</f>
        <v>1Q16</v>
      </c>
      <c r="AB5" s="311" t="str">
        <f>'Indicadores | Indicators'!AB5</f>
        <v>2Q16</v>
      </c>
      <c r="AC5" s="311" t="str">
        <f>'Indicadores | Indicators'!AC5</f>
        <v>3Q16</v>
      </c>
      <c r="AD5" s="312" t="str">
        <f>'Indicadores | Indicators'!AD5</f>
        <v>4Q16</v>
      </c>
      <c r="AE5" s="310" t="str">
        <f>'Indicadores | Indicators'!AE5</f>
        <v>1Q17</v>
      </c>
      <c r="AF5" s="311" t="str">
        <f>'Indicadores | Indicators'!AF5</f>
        <v>2Q17</v>
      </c>
      <c r="AG5" s="311" t="str">
        <f>'Indicadores | Indicators'!AG5</f>
        <v>3Q17</v>
      </c>
      <c r="AH5" s="312" t="str">
        <f>'Indicadores | Indicators'!AH5</f>
        <v>4Q17</v>
      </c>
      <c r="AI5" s="310" t="str">
        <f>'Indicadores | Indicators'!AI5</f>
        <v>1Q18</v>
      </c>
      <c r="AJ5" s="311" t="str">
        <f>'Indicadores | Indicators'!AJ5</f>
        <v>2Q18</v>
      </c>
      <c r="AK5" s="311" t="str">
        <f>'Indicadores | Indicators'!AK5</f>
        <v>3Q18</v>
      </c>
      <c r="AL5" s="312" t="str">
        <f>'Indicadores | Indicators'!AL5</f>
        <v>4Q18</v>
      </c>
      <c r="AM5" s="310" t="str">
        <f>'Indicadores | Indicators'!AM5</f>
        <v>1Q19</v>
      </c>
      <c r="AN5" s="311" t="str">
        <f>'Indicadores | Indicators'!AN5</f>
        <v>2Q19</v>
      </c>
      <c r="AO5" s="311" t="str">
        <f>'Indicadores | Indicators'!AO5</f>
        <v>3Q19</v>
      </c>
      <c r="AP5" s="312" t="str">
        <f>'Indicadores | Indicators'!AP5</f>
        <v>4Q19</v>
      </c>
      <c r="AQ5" s="310" t="str">
        <f>'Indicadores | Indicators'!AQ5</f>
        <v>1Q20</v>
      </c>
      <c r="AR5" s="311" t="str">
        <f>'Indicadores | Indicators'!AR5</f>
        <v>2Q20</v>
      </c>
      <c r="AS5" s="311" t="str">
        <f>'Indicadores | Indicators'!AS5</f>
        <v>3Q20</v>
      </c>
      <c r="AT5" s="312" t="str">
        <f>'Indicadores | Indicators'!AT5</f>
        <v>4Q20</v>
      </c>
      <c r="AU5" s="310" t="str">
        <f>'Indicadores | Indicators'!AU5</f>
        <v>1Q21</v>
      </c>
      <c r="AV5" s="311" t="str">
        <f>'Indicadores | Indicators'!AV5</f>
        <v>2Q21</v>
      </c>
      <c r="AW5" s="311" t="str">
        <f>'Indicadores | Indicators'!AW5</f>
        <v>3Q21</v>
      </c>
      <c r="AX5" s="312" t="str">
        <f>'Indicadores | Indicators'!AX5</f>
        <v>4Q21</v>
      </c>
      <c r="AY5" s="310" t="str">
        <f>'Indicadores | Indicators'!AY5</f>
        <v>1Q22</v>
      </c>
      <c r="AZ5" s="311" t="str">
        <f>'Indicadores | Indicators'!AZ5</f>
        <v>2Q22</v>
      </c>
      <c r="BA5" s="311" t="str">
        <f>'Indicadores | Indicators'!BA5</f>
        <v>3Q22</v>
      </c>
      <c r="BB5" s="312" t="str">
        <f>'Indicadores | Indicators'!BB5</f>
        <v>4Q22</v>
      </c>
      <c r="BC5" s="310" t="str">
        <f>'Indicadores | Indicators'!BC5</f>
        <v>1Q23</v>
      </c>
      <c r="BD5" s="311" t="str">
        <f>'Indicadores | Indicators'!BD5</f>
        <v>2Q23</v>
      </c>
      <c r="BE5" s="311" t="str">
        <f>'Indicadores | Indicators'!BE5</f>
        <v>3Q23</v>
      </c>
      <c r="BF5" s="311" t="str">
        <f>'Indicadores | Indicators'!BF5</f>
        <v>4Q23</v>
      </c>
      <c r="BG5" s="310" t="s">
        <v>515</v>
      </c>
      <c r="BH5" s="311" t="s">
        <v>447</v>
      </c>
      <c r="BI5" s="311" t="s">
        <v>591</v>
      </c>
      <c r="BJ5" s="394" t="s">
        <v>707</v>
      </c>
      <c r="BK5" s="394" t="s">
        <v>712</v>
      </c>
      <c r="BL5" s="394" t="s">
        <v>723</v>
      </c>
      <c r="BM5" s="394" t="s">
        <v>736</v>
      </c>
      <c r="BN5" s="394" t="s">
        <v>741</v>
      </c>
      <c r="BO5" s="394" t="s">
        <v>764</v>
      </c>
      <c r="BP5" s="394" t="s">
        <v>769</v>
      </c>
    </row>
    <row r="6" spans="1:71" ht="15" customHeight="1" x14ac:dyDescent="0.2">
      <c r="C6" s="95"/>
      <c r="D6" s="89"/>
      <c r="E6" s="89"/>
      <c r="F6" s="96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AE6" s="89"/>
      <c r="AF6" s="89"/>
      <c r="AG6" s="89"/>
      <c r="AH6" s="89"/>
      <c r="AI6" s="89"/>
      <c r="AJ6" s="89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225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71" ht="15" customHeight="1" x14ac:dyDescent="0.2">
      <c r="A7" s="92" t="s">
        <v>158</v>
      </c>
      <c r="B7" s="92" t="s">
        <v>200</v>
      </c>
      <c r="C7" s="93" t="str">
        <f t="shared" ref="C7:BG7" si="0">C$5</f>
        <v>1Q10</v>
      </c>
      <c r="D7" s="93" t="str">
        <f t="shared" si="0"/>
        <v>2Q10</v>
      </c>
      <c r="E7" s="93" t="str">
        <f t="shared" si="0"/>
        <v>3Q10</v>
      </c>
      <c r="F7" s="93" t="str">
        <f t="shared" si="0"/>
        <v>4Q10</v>
      </c>
      <c r="G7" s="93" t="str">
        <f t="shared" si="0"/>
        <v>1Q11</v>
      </c>
      <c r="H7" s="93" t="str">
        <f t="shared" si="0"/>
        <v>2Q11</v>
      </c>
      <c r="I7" s="93" t="str">
        <f t="shared" si="0"/>
        <v>3Q11</v>
      </c>
      <c r="J7" s="93" t="str">
        <f t="shared" si="0"/>
        <v>4Q11</v>
      </c>
      <c r="K7" s="93" t="str">
        <f t="shared" si="0"/>
        <v>1Q12</v>
      </c>
      <c r="L7" s="93" t="str">
        <f t="shared" si="0"/>
        <v>2Q12</v>
      </c>
      <c r="M7" s="93" t="str">
        <f t="shared" si="0"/>
        <v>3Q12</v>
      </c>
      <c r="N7" s="93" t="str">
        <f t="shared" si="0"/>
        <v>4Q12</v>
      </c>
      <c r="O7" s="93" t="str">
        <f t="shared" si="0"/>
        <v>1Q13</v>
      </c>
      <c r="P7" s="93" t="str">
        <f t="shared" si="0"/>
        <v>2Q13</v>
      </c>
      <c r="Q7" s="93" t="str">
        <f t="shared" si="0"/>
        <v>3Q13</v>
      </c>
      <c r="R7" s="93" t="str">
        <f t="shared" si="0"/>
        <v>4Q13</v>
      </c>
      <c r="S7" s="93" t="str">
        <f t="shared" si="0"/>
        <v>1Q14</v>
      </c>
      <c r="T7" s="93" t="str">
        <f t="shared" si="0"/>
        <v>2Q14</v>
      </c>
      <c r="U7" s="93" t="str">
        <f t="shared" si="0"/>
        <v>3Q14</v>
      </c>
      <c r="V7" s="93" t="str">
        <f t="shared" si="0"/>
        <v>4Q14</v>
      </c>
      <c r="W7" s="93" t="str">
        <f t="shared" si="0"/>
        <v>1Q15</v>
      </c>
      <c r="X7" s="93" t="str">
        <f t="shared" si="0"/>
        <v>2Q15</v>
      </c>
      <c r="Y7" s="93" t="str">
        <f t="shared" si="0"/>
        <v>3Q15</v>
      </c>
      <c r="Z7" s="93" t="str">
        <f t="shared" si="0"/>
        <v>4Q15</v>
      </c>
      <c r="AA7" s="93" t="str">
        <f t="shared" si="0"/>
        <v>1Q16</v>
      </c>
      <c r="AB7" s="93" t="str">
        <f t="shared" si="0"/>
        <v>2Q16</v>
      </c>
      <c r="AC7" s="93" t="str">
        <f t="shared" si="0"/>
        <v>3Q16</v>
      </c>
      <c r="AD7" s="93" t="str">
        <f t="shared" si="0"/>
        <v>4Q16</v>
      </c>
      <c r="AE7" s="93" t="str">
        <f t="shared" si="0"/>
        <v>1Q17</v>
      </c>
      <c r="AF7" s="93" t="str">
        <f t="shared" si="0"/>
        <v>2Q17</v>
      </c>
      <c r="AG7" s="93" t="str">
        <f t="shared" si="0"/>
        <v>3Q17</v>
      </c>
      <c r="AH7" s="93" t="str">
        <f t="shared" si="0"/>
        <v>4Q17</v>
      </c>
      <c r="AI7" s="93" t="str">
        <f t="shared" si="0"/>
        <v>1Q18</v>
      </c>
      <c r="AJ7" s="93" t="str">
        <f t="shared" si="0"/>
        <v>2Q18</v>
      </c>
      <c r="AK7" s="93" t="str">
        <f t="shared" si="0"/>
        <v>3Q18</v>
      </c>
      <c r="AL7" s="93" t="str">
        <f t="shared" si="0"/>
        <v>4Q18</v>
      </c>
      <c r="AM7" s="93" t="str">
        <f t="shared" si="0"/>
        <v>1Q19</v>
      </c>
      <c r="AN7" s="93" t="str">
        <f t="shared" si="0"/>
        <v>2Q19</v>
      </c>
      <c r="AO7" s="93" t="str">
        <f t="shared" si="0"/>
        <v>3Q19</v>
      </c>
      <c r="AP7" s="93" t="str">
        <f t="shared" si="0"/>
        <v>4Q19</v>
      </c>
      <c r="AQ7" s="93" t="str">
        <f t="shared" si="0"/>
        <v>1Q20</v>
      </c>
      <c r="AR7" s="93" t="str">
        <f t="shared" si="0"/>
        <v>2Q20</v>
      </c>
      <c r="AS7" s="93" t="str">
        <f t="shared" si="0"/>
        <v>3Q20</v>
      </c>
      <c r="AT7" s="93" t="str">
        <f t="shared" si="0"/>
        <v>4Q20</v>
      </c>
      <c r="AU7" s="93" t="str">
        <f t="shared" si="0"/>
        <v>1Q21</v>
      </c>
      <c r="AV7" s="93" t="str">
        <f t="shared" si="0"/>
        <v>2Q21</v>
      </c>
      <c r="AW7" s="93" t="str">
        <f t="shared" si="0"/>
        <v>3Q21</v>
      </c>
      <c r="AX7" s="138" t="str">
        <f t="shared" si="0"/>
        <v>4Q21</v>
      </c>
      <c r="AY7" s="93" t="str">
        <f t="shared" si="0"/>
        <v>1Q22</v>
      </c>
      <c r="AZ7" s="93" t="str">
        <f t="shared" si="0"/>
        <v>2Q22</v>
      </c>
      <c r="BA7" s="93" t="str">
        <f t="shared" si="0"/>
        <v>3Q22</v>
      </c>
      <c r="BB7" s="93" t="str">
        <f t="shared" si="0"/>
        <v>4Q22</v>
      </c>
      <c r="BC7" s="93" t="str">
        <f t="shared" si="0"/>
        <v>1Q23</v>
      </c>
      <c r="BD7" s="93" t="str">
        <f t="shared" si="0"/>
        <v>2Q23</v>
      </c>
      <c r="BE7" s="93" t="str">
        <f t="shared" si="0"/>
        <v>3Q23</v>
      </c>
      <c r="BF7" s="93" t="str">
        <f t="shared" si="0"/>
        <v>4Q23</v>
      </c>
      <c r="BG7" s="93" t="str">
        <f t="shared" si="0"/>
        <v>1Q24</v>
      </c>
      <c r="BH7" s="93" t="str">
        <f t="shared" ref="BH7:BM7" si="1">BH5</f>
        <v>2Q24</v>
      </c>
      <c r="BI7" s="93" t="str">
        <f t="shared" si="1"/>
        <v>3Q24</v>
      </c>
      <c r="BJ7" s="93" t="str">
        <f t="shared" si="1"/>
        <v>4Q24</v>
      </c>
      <c r="BK7" s="93" t="str">
        <f t="shared" si="1"/>
        <v>1Q25</v>
      </c>
      <c r="BL7" s="93" t="str">
        <f t="shared" si="1"/>
        <v>2Q25</v>
      </c>
      <c r="BM7" s="93" t="str">
        <f t="shared" si="1"/>
        <v>3Q25</v>
      </c>
      <c r="BN7" s="93" t="str">
        <f t="shared" ref="BN7:BO7" si="2">BN5</f>
        <v>4Q25</v>
      </c>
      <c r="BO7" s="93" t="str">
        <f t="shared" si="2"/>
        <v>1Q26</v>
      </c>
      <c r="BP7" s="93" t="str">
        <f t="shared" ref="BP7" si="3">BP5</f>
        <v>2Q26</v>
      </c>
    </row>
    <row r="8" spans="1:71" ht="15" customHeight="1" x14ac:dyDescent="0.2">
      <c r="A8" s="4" t="s">
        <v>353</v>
      </c>
      <c r="B8" s="4" t="s">
        <v>360</v>
      </c>
      <c r="C8" s="47">
        <v>41471</v>
      </c>
      <c r="D8" s="47">
        <v>46248</v>
      </c>
      <c r="E8" s="47">
        <v>47177</v>
      </c>
      <c r="F8" s="47">
        <v>45051</v>
      </c>
      <c r="G8" s="47">
        <v>47726</v>
      </c>
      <c r="H8" s="47">
        <v>53390</v>
      </c>
      <c r="I8" s="47">
        <v>56453</v>
      </c>
      <c r="J8" s="47">
        <v>52749</v>
      </c>
      <c r="K8" s="47">
        <v>58879</v>
      </c>
      <c r="L8" s="47">
        <v>60739</v>
      </c>
      <c r="M8" s="47">
        <v>66897</v>
      </c>
      <c r="N8" s="47">
        <v>67956</v>
      </c>
      <c r="O8" s="47">
        <v>68440</v>
      </c>
      <c r="P8" s="47">
        <v>69726</v>
      </c>
      <c r="Q8" s="47">
        <v>71654</v>
      </c>
      <c r="R8" s="47">
        <v>83552</v>
      </c>
      <c r="S8" s="47">
        <v>84405</v>
      </c>
      <c r="T8" s="47">
        <v>90160</v>
      </c>
      <c r="U8" s="47">
        <v>93863</v>
      </c>
      <c r="V8" s="47">
        <v>97567</v>
      </c>
      <c r="W8" s="47">
        <v>95373</v>
      </c>
      <c r="X8" s="47">
        <v>97679</v>
      </c>
      <c r="Y8" s="47">
        <v>101134</v>
      </c>
      <c r="Z8" s="47">
        <v>105352</v>
      </c>
      <c r="AA8" s="47">
        <v>106329</v>
      </c>
      <c r="AB8" s="47">
        <v>107466</v>
      </c>
      <c r="AC8" s="47">
        <v>111953</v>
      </c>
      <c r="AD8" s="47">
        <v>118181</v>
      </c>
      <c r="AE8" s="47">
        <v>116354</v>
      </c>
      <c r="AF8" s="47">
        <v>115188</v>
      </c>
      <c r="AG8" s="47">
        <v>121382</v>
      </c>
      <c r="AH8" s="47">
        <v>122247</v>
      </c>
      <c r="AI8" s="47">
        <v>117027</v>
      </c>
      <c r="AJ8" s="47">
        <v>119152</v>
      </c>
      <c r="AK8" s="47">
        <v>122469</v>
      </c>
      <c r="AL8" s="47">
        <v>130088</v>
      </c>
      <c r="AM8" s="47">
        <v>120820</v>
      </c>
      <c r="AN8" s="47">
        <v>123647</v>
      </c>
      <c r="AO8" s="47">
        <v>126398</v>
      </c>
      <c r="AP8" s="47">
        <v>131749</v>
      </c>
      <c r="AQ8" s="47">
        <v>134567</v>
      </c>
      <c r="AR8" s="47">
        <v>136256</v>
      </c>
      <c r="AS8" s="47">
        <v>132070</v>
      </c>
      <c r="AT8" s="47">
        <v>137449</v>
      </c>
      <c r="AU8" s="47">
        <v>138981</v>
      </c>
      <c r="AV8" s="47">
        <v>148005</v>
      </c>
      <c r="AW8" s="47">
        <v>156305</v>
      </c>
      <c r="AX8" s="205">
        <v>170717</v>
      </c>
      <c r="AY8" s="47">
        <v>173254</v>
      </c>
      <c r="AZ8" s="47">
        <v>177374.86600000004</v>
      </c>
      <c r="BA8" s="47">
        <v>182763.40300000008</v>
      </c>
      <c r="BB8" s="47">
        <v>195193</v>
      </c>
      <c r="BC8" s="47">
        <v>202018</v>
      </c>
      <c r="BD8" s="47">
        <v>202277.04799999989</v>
      </c>
      <c r="BE8" s="47">
        <v>202852.21099999998</v>
      </c>
      <c r="BF8" s="47">
        <v>199147.69199999989</v>
      </c>
      <c r="BG8" s="47">
        <v>202014.78600000002</v>
      </c>
      <c r="BH8" s="47">
        <v>203537.34899999999</v>
      </c>
      <c r="BI8" s="47">
        <v>203167.43899999993</v>
      </c>
      <c r="BJ8" s="47">
        <v>212280.10499999998</v>
      </c>
      <c r="BK8" s="47">
        <v>210484.17899999992</v>
      </c>
      <c r="BL8" s="47">
        <v>246127.11900000001</v>
      </c>
      <c r="BM8" s="47">
        <v>227249.408</v>
      </c>
      <c r="BN8" s="47">
        <v>223040.84899999996</v>
      </c>
      <c r="BO8" s="47">
        <v>220489</v>
      </c>
      <c r="BP8" s="47">
        <v>217946.73299999995</v>
      </c>
    </row>
    <row r="9" spans="1:71" ht="15" customHeight="1" x14ac:dyDescent="0.2">
      <c r="A9" s="4" t="s">
        <v>99</v>
      </c>
      <c r="B9" s="4" t="s">
        <v>361</v>
      </c>
      <c r="C9" s="47">
        <v>2441</v>
      </c>
      <c r="D9" s="47">
        <v>3780</v>
      </c>
      <c r="E9" s="47">
        <v>3370</v>
      </c>
      <c r="F9" s="47">
        <v>5100</v>
      </c>
      <c r="G9" s="47">
        <v>2894</v>
      </c>
      <c r="H9" s="47">
        <v>4801</v>
      </c>
      <c r="I9" s="47">
        <v>4441</v>
      </c>
      <c r="J9" s="47">
        <v>10553</v>
      </c>
      <c r="K9" s="47">
        <v>5336</v>
      </c>
      <c r="L9" s="47">
        <v>6060</v>
      </c>
      <c r="M9" s="47">
        <v>6290</v>
      </c>
      <c r="N9" s="47">
        <v>8225</v>
      </c>
      <c r="O9" s="47">
        <v>5159</v>
      </c>
      <c r="P9" s="47">
        <v>6112</v>
      </c>
      <c r="Q9" s="47">
        <v>5171</v>
      </c>
      <c r="R9" s="47">
        <v>8917</v>
      </c>
      <c r="S9" s="47">
        <v>5679</v>
      </c>
      <c r="T9" s="47">
        <v>7502</v>
      </c>
      <c r="U9" s="47">
        <v>6802</v>
      </c>
      <c r="V9" s="47">
        <v>9431</v>
      </c>
      <c r="W9" s="47">
        <v>6673</v>
      </c>
      <c r="X9" s="47">
        <v>7875</v>
      </c>
      <c r="Y9" s="47">
        <v>7180</v>
      </c>
      <c r="Z9" s="47">
        <v>10364</v>
      </c>
      <c r="AA9" s="47">
        <v>6704</v>
      </c>
      <c r="AB9" s="47">
        <v>8476</v>
      </c>
      <c r="AC9" s="47">
        <v>6906</v>
      </c>
      <c r="AD9" s="47">
        <v>11234</v>
      </c>
      <c r="AE9" s="47">
        <v>6526</v>
      </c>
      <c r="AF9" s="47">
        <v>8237</v>
      </c>
      <c r="AG9" s="47">
        <v>6382</v>
      </c>
      <c r="AH9" s="47">
        <v>10336</v>
      </c>
      <c r="AI9" s="47">
        <v>6251</v>
      </c>
      <c r="AJ9" s="47">
        <v>7283</v>
      </c>
      <c r="AK9" s="47">
        <v>6793</v>
      </c>
      <c r="AL9" s="47">
        <v>10852</v>
      </c>
      <c r="AM9" s="47">
        <v>7224</v>
      </c>
      <c r="AN9" s="47">
        <v>10414</v>
      </c>
      <c r="AO9" s="47">
        <v>8490</v>
      </c>
      <c r="AP9" s="47">
        <v>13251</v>
      </c>
      <c r="AQ9" s="47">
        <v>4149</v>
      </c>
      <c r="AR9" s="47">
        <v>3626</v>
      </c>
      <c r="AS9" s="47">
        <v>6892</v>
      </c>
      <c r="AT9" s="47">
        <v>14725</v>
      </c>
      <c r="AU9" s="47">
        <v>5787</v>
      </c>
      <c r="AV9" s="47">
        <v>13195</v>
      </c>
      <c r="AW9" s="47">
        <v>14210</v>
      </c>
      <c r="AX9" s="205">
        <v>22510</v>
      </c>
      <c r="AY9" s="47">
        <v>8471</v>
      </c>
      <c r="AZ9" s="47">
        <v>17370.785000000003</v>
      </c>
      <c r="BA9" s="47">
        <v>11691.766999999998</v>
      </c>
      <c r="BB9" s="47">
        <v>16809</v>
      </c>
      <c r="BC9" s="47">
        <v>13215</v>
      </c>
      <c r="BD9" s="47">
        <v>18685.813999999998</v>
      </c>
      <c r="BE9" s="47">
        <v>15986.064000000006</v>
      </c>
      <c r="BF9" s="47">
        <v>23068.157000000007</v>
      </c>
      <c r="BG9" s="47">
        <v>13044.797000000002</v>
      </c>
      <c r="BH9" s="47">
        <v>22004.209000000006</v>
      </c>
      <c r="BI9" s="47">
        <v>19557.135000000009</v>
      </c>
      <c r="BJ9" s="47">
        <v>28290.026999999995</v>
      </c>
      <c r="BK9" s="47">
        <v>15593.897000000001</v>
      </c>
      <c r="BL9" s="47">
        <v>29942.974999999995</v>
      </c>
      <c r="BM9" s="47">
        <v>23817.926999999996</v>
      </c>
      <c r="BN9" s="47">
        <v>35222.802000000003</v>
      </c>
      <c r="BO9" s="47">
        <v>19705</v>
      </c>
      <c r="BP9" s="47">
        <v>29742.260999999995</v>
      </c>
    </row>
    <row r="10" spans="1:71" ht="15" customHeight="1" x14ac:dyDescent="0.2">
      <c r="A10" s="4" t="s">
        <v>354</v>
      </c>
      <c r="B10" s="4" t="s">
        <v>362</v>
      </c>
      <c r="C10" s="47">
        <v>3046</v>
      </c>
      <c r="D10" s="47">
        <v>3726</v>
      </c>
      <c r="E10" s="47">
        <v>4250</v>
      </c>
      <c r="F10" s="47">
        <v>7550</v>
      </c>
      <c r="G10" s="47">
        <v>4188</v>
      </c>
      <c r="H10" s="47">
        <v>5083</v>
      </c>
      <c r="I10" s="47">
        <v>5224</v>
      </c>
      <c r="J10" s="47">
        <v>8959</v>
      </c>
      <c r="K10" s="47">
        <v>5399</v>
      </c>
      <c r="L10" s="47">
        <v>6861</v>
      </c>
      <c r="M10" s="47">
        <v>7047</v>
      </c>
      <c r="N10" s="47">
        <v>8987</v>
      </c>
      <c r="O10" s="47">
        <v>5166</v>
      </c>
      <c r="P10" s="47">
        <v>8129</v>
      </c>
      <c r="Q10" s="47">
        <v>8080</v>
      </c>
      <c r="R10" s="47">
        <v>11400</v>
      </c>
      <c r="S10" s="47">
        <v>7678</v>
      </c>
      <c r="T10" s="47">
        <v>9408</v>
      </c>
      <c r="U10" s="47">
        <v>9587</v>
      </c>
      <c r="V10" s="47">
        <v>14778</v>
      </c>
      <c r="W10" s="47">
        <v>8366</v>
      </c>
      <c r="X10" s="47">
        <v>10013</v>
      </c>
      <c r="Y10" s="47">
        <v>9651</v>
      </c>
      <c r="Z10" s="47">
        <v>12854</v>
      </c>
      <c r="AA10" s="47">
        <v>8404</v>
      </c>
      <c r="AB10" s="47">
        <v>10918</v>
      </c>
      <c r="AC10" s="47">
        <v>9207</v>
      </c>
      <c r="AD10" s="47">
        <v>14497</v>
      </c>
      <c r="AE10" s="47">
        <v>8370</v>
      </c>
      <c r="AF10" s="47">
        <v>10443</v>
      </c>
      <c r="AG10" s="47">
        <v>10356</v>
      </c>
      <c r="AH10" s="47">
        <v>15732</v>
      </c>
      <c r="AI10" s="47">
        <v>9693</v>
      </c>
      <c r="AJ10" s="47">
        <v>11995</v>
      </c>
      <c r="AK10" s="47">
        <v>10507</v>
      </c>
      <c r="AL10" s="47">
        <v>17160</v>
      </c>
      <c r="AM10" s="47">
        <v>10804</v>
      </c>
      <c r="AN10" s="47">
        <v>13315</v>
      </c>
      <c r="AO10" s="47">
        <v>13866</v>
      </c>
      <c r="AP10" s="47">
        <v>18525</v>
      </c>
      <c r="AQ10" s="47">
        <v>13225</v>
      </c>
      <c r="AR10" s="47">
        <v>3397</v>
      </c>
      <c r="AS10" s="47">
        <v>4076</v>
      </c>
      <c r="AT10" s="47">
        <v>11443</v>
      </c>
      <c r="AU10" s="47">
        <v>8118</v>
      </c>
      <c r="AV10" s="47">
        <v>8234</v>
      </c>
      <c r="AW10" s="47">
        <v>12038</v>
      </c>
      <c r="AX10" s="205">
        <v>19564</v>
      </c>
      <c r="AY10" s="47">
        <v>15311</v>
      </c>
      <c r="AZ10" s="47">
        <v>16208.871000000003</v>
      </c>
      <c r="BA10" s="47">
        <v>18594.694999999996</v>
      </c>
      <c r="BB10" s="47">
        <v>23986</v>
      </c>
      <c r="BC10" s="47">
        <v>18429</v>
      </c>
      <c r="BD10" s="47">
        <v>21993.080999999995</v>
      </c>
      <c r="BE10" s="47">
        <v>22145.502999999986</v>
      </c>
      <c r="BF10" s="47">
        <v>32141.422999999999</v>
      </c>
      <c r="BG10" s="47">
        <v>21921.009999999991</v>
      </c>
      <c r="BH10" s="47">
        <v>25363.030000000002</v>
      </c>
      <c r="BI10" s="47">
        <v>25688.416000000012</v>
      </c>
      <c r="BJ10" s="47">
        <v>34795.487999999983</v>
      </c>
      <c r="BK10" s="47">
        <v>23908.807000000008</v>
      </c>
      <c r="BL10" s="47">
        <v>31748.731999999996</v>
      </c>
      <c r="BM10" s="47">
        <v>30136.908000000018</v>
      </c>
      <c r="BN10" s="47">
        <v>38816.823000000004</v>
      </c>
      <c r="BO10" s="47">
        <v>25566</v>
      </c>
      <c r="BP10" s="47">
        <v>31122.784</v>
      </c>
    </row>
    <row r="11" spans="1:71" ht="15" customHeight="1" x14ac:dyDescent="0.2">
      <c r="A11" s="4" t="s">
        <v>97</v>
      </c>
      <c r="B11" s="4" t="s">
        <v>363</v>
      </c>
      <c r="C11" s="47">
        <v>3527</v>
      </c>
      <c r="D11" s="47">
        <v>5172</v>
      </c>
      <c r="E11" s="47">
        <v>6222</v>
      </c>
      <c r="F11" s="47">
        <v>6750</v>
      </c>
      <c r="G11" s="47">
        <v>5623</v>
      </c>
      <c r="H11" s="47">
        <v>5995</v>
      </c>
      <c r="I11" s="245">
        <v>6185</v>
      </c>
      <c r="J11" s="47">
        <v>6156</v>
      </c>
      <c r="K11" s="47">
        <v>7048</v>
      </c>
      <c r="L11" s="47">
        <v>6189</v>
      </c>
      <c r="M11" s="47">
        <v>6182</v>
      </c>
      <c r="N11" s="47">
        <v>7139</v>
      </c>
      <c r="O11" s="47">
        <v>6407</v>
      </c>
      <c r="P11" s="47">
        <v>6430</v>
      </c>
      <c r="Q11" s="47">
        <v>7002</v>
      </c>
      <c r="R11" s="47">
        <v>8492</v>
      </c>
      <c r="S11" s="47">
        <v>8241</v>
      </c>
      <c r="T11" s="47">
        <v>8591</v>
      </c>
      <c r="U11" s="47">
        <v>9647</v>
      </c>
      <c r="V11" s="47">
        <v>10669</v>
      </c>
      <c r="W11" s="47">
        <v>9327</v>
      </c>
      <c r="X11" s="47">
        <v>10461</v>
      </c>
      <c r="Y11" s="47">
        <v>10706</v>
      </c>
      <c r="Z11" s="47">
        <v>12084</v>
      </c>
      <c r="AA11" s="47">
        <v>11356</v>
      </c>
      <c r="AB11" s="47">
        <v>10969</v>
      </c>
      <c r="AC11" s="47">
        <v>10507</v>
      </c>
      <c r="AD11" s="47">
        <v>11116</v>
      </c>
      <c r="AE11" s="47">
        <v>11373</v>
      </c>
      <c r="AF11" s="47">
        <v>11474</v>
      </c>
      <c r="AG11" s="47">
        <v>11559</v>
      </c>
      <c r="AH11" s="47">
        <v>13760</v>
      </c>
      <c r="AI11" s="47">
        <v>11944</v>
      </c>
      <c r="AJ11" s="47">
        <v>11547</v>
      </c>
      <c r="AK11" s="47">
        <v>12378</v>
      </c>
      <c r="AL11" s="47">
        <v>13629</v>
      </c>
      <c r="AM11" s="47">
        <v>11981</v>
      </c>
      <c r="AN11" s="47">
        <v>13556</v>
      </c>
      <c r="AO11" s="47">
        <v>12634</v>
      </c>
      <c r="AP11" s="47">
        <v>14550</v>
      </c>
      <c r="AQ11" s="47">
        <v>11432</v>
      </c>
      <c r="AR11" s="47">
        <v>7071</v>
      </c>
      <c r="AS11" s="47">
        <v>8778</v>
      </c>
      <c r="AT11" s="47">
        <v>11978</v>
      </c>
      <c r="AU11" s="47">
        <v>10322</v>
      </c>
      <c r="AV11" s="47">
        <v>10664</v>
      </c>
      <c r="AW11" s="47">
        <v>12182</v>
      </c>
      <c r="AX11" s="205">
        <v>15226</v>
      </c>
      <c r="AY11" s="47">
        <v>13817</v>
      </c>
      <c r="AZ11" s="47">
        <v>14543.913000000006</v>
      </c>
      <c r="BA11" s="47">
        <v>14988.620000000004</v>
      </c>
      <c r="BB11" s="47">
        <v>17507</v>
      </c>
      <c r="BC11" s="47">
        <v>14843</v>
      </c>
      <c r="BD11" s="47">
        <v>15537.188999999998</v>
      </c>
      <c r="BE11" s="47">
        <v>15545.071000000009</v>
      </c>
      <c r="BF11" s="47">
        <v>17276.010000000002</v>
      </c>
      <c r="BG11" s="47">
        <v>15223.785000000005</v>
      </c>
      <c r="BH11" s="47">
        <v>16053.65</v>
      </c>
      <c r="BI11" s="47">
        <v>16104.987000000008</v>
      </c>
      <c r="BJ11" s="47">
        <v>19873.853000000006</v>
      </c>
      <c r="BK11" s="47">
        <v>19219.21</v>
      </c>
      <c r="BL11" s="47">
        <v>20468.724000000006</v>
      </c>
      <c r="BM11" s="47">
        <v>23377.878000000004</v>
      </c>
      <c r="BN11" s="47">
        <v>24938.098000000009</v>
      </c>
      <c r="BO11" s="47">
        <v>22915</v>
      </c>
      <c r="BP11" s="47">
        <v>23881.657999999985</v>
      </c>
    </row>
    <row r="12" spans="1:71" ht="15" customHeight="1" x14ac:dyDescent="0.2">
      <c r="A12" s="4" t="s">
        <v>98</v>
      </c>
      <c r="B12" s="4" t="s">
        <v>215</v>
      </c>
      <c r="C12" s="47">
        <v>9523</v>
      </c>
      <c r="D12" s="47">
        <v>10704</v>
      </c>
      <c r="E12" s="47">
        <v>11262</v>
      </c>
      <c r="F12" s="47">
        <v>13143</v>
      </c>
      <c r="G12" s="47">
        <v>12375</v>
      </c>
      <c r="H12" s="47">
        <v>14313</v>
      </c>
      <c r="I12" s="47">
        <v>14796</v>
      </c>
      <c r="J12" s="47">
        <v>16480</v>
      </c>
      <c r="K12" s="47">
        <v>16673</v>
      </c>
      <c r="L12" s="47">
        <v>17645</v>
      </c>
      <c r="M12" s="47">
        <v>18680</v>
      </c>
      <c r="N12" s="47">
        <v>20839</v>
      </c>
      <c r="O12" s="47">
        <v>19313</v>
      </c>
      <c r="P12" s="47">
        <v>19783</v>
      </c>
      <c r="Q12" s="47">
        <v>20441</v>
      </c>
      <c r="R12" s="47">
        <v>24498</v>
      </c>
      <c r="S12" s="47">
        <v>24132</v>
      </c>
      <c r="T12" s="47">
        <v>27291</v>
      </c>
      <c r="U12" s="47">
        <v>26725</v>
      </c>
      <c r="V12" s="47">
        <v>30662</v>
      </c>
      <c r="W12" s="47">
        <v>29063</v>
      </c>
      <c r="X12" s="47">
        <v>30941</v>
      </c>
      <c r="Y12" s="47">
        <v>30724</v>
      </c>
      <c r="Z12" s="47">
        <v>37308</v>
      </c>
      <c r="AA12" s="47">
        <v>33832</v>
      </c>
      <c r="AB12" s="47">
        <v>35200</v>
      </c>
      <c r="AC12" s="47">
        <v>33015</v>
      </c>
      <c r="AD12" s="47">
        <v>40002</v>
      </c>
      <c r="AE12" s="47">
        <v>35456</v>
      </c>
      <c r="AF12" s="47">
        <v>36024</v>
      </c>
      <c r="AG12" s="47">
        <v>35455</v>
      </c>
      <c r="AH12" s="47">
        <v>40968</v>
      </c>
      <c r="AI12" s="47">
        <v>35506</v>
      </c>
      <c r="AJ12" s="47">
        <v>36121</v>
      </c>
      <c r="AK12" s="47">
        <v>37671</v>
      </c>
      <c r="AL12" s="47">
        <v>43201</v>
      </c>
      <c r="AM12" s="47">
        <v>37201</v>
      </c>
      <c r="AN12" s="47">
        <v>38253</v>
      </c>
      <c r="AO12" s="47">
        <v>37251</v>
      </c>
      <c r="AP12" s="47">
        <v>43517</v>
      </c>
      <c r="AQ12" s="47">
        <v>33025</v>
      </c>
      <c r="AR12" s="47">
        <v>3199</v>
      </c>
      <c r="AS12" s="47">
        <v>12824</v>
      </c>
      <c r="AT12" s="47">
        <v>27704</v>
      </c>
      <c r="AU12" s="47">
        <v>16061</v>
      </c>
      <c r="AV12" s="47">
        <v>20373</v>
      </c>
      <c r="AW12" s="47">
        <v>28963</v>
      </c>
      <c r="AX12" s="205">
        <v>40852</v>
      </c>
      <c r="AY12" s="47">
        <v>35387</v>
      </c>
      <c r="AZ12" s="47">
        <v>43599.863999999994</v>
      </c>
      <c r="BA12" s="47">
        <v>42987.18</v>
      </c>
      <c r="BB12" s="47">
        <v>48398</v>
      </c>
      <c r="BC12" s="47">
        <v>42978</v>
      </c>
      <c r="BD12" s="47">
        <v>50789.945000000007</v>
      </c>
      <c r="BE12" s="47">
        <v>51204.945999999996</v>
      </c>
      <c r="BF12" s="47">
        <v>58021.88499999998</v>
      </c>
      <c r="BG12" s="47">
        <v>53271.913</v>
      </c>
      <c r="BH12" s="47">
        <v>54386.750000000044</v>
      </c>
      <c r="BI12" s="47">
        <v>55120.792000000009</v>
      </c>
      <c r="BJ12" s="47">
        <v>65534.905000000021</v>
      </c>
      <c r="BK12" s="47">
        <v>60052.239000000038</v>
      </c>
      <c r="BL12" s="47">
        <v>72539.165000000052</v>
      </c>
      <c r="BM12" s="47">
        <v>61312.227999999974</v>
      </c>
      <c r="BN12" s="47">
        <v>67854.889999999985</v>
      </c>
      <c r="BO12" s="47">
        <v>63382</v>
      </c>
      <c r="BP12" s="47">
        <v>65353.72199999998</v>
      </c>
    </row>
    <row r="13" spans="1:71" ht="15" customHeight="1" x14ac:dyDescent="0.2">
      <c r="A13" s="4" t="s">
        <v>375</v>
      </c>
      <c r="B13" s="4" t="s">
        <v>376</v>
      </c>
      <c r="C13" s="47">
        <v>2659</v>
      </c>
      <c r="D13" s="47">
        <v>5111</v>
      </c>
      <c r="E13" s="47">
        <v>3274</v>
      </c>
      <c r="F13" s="47">
        <v>3880</v>
      </c>
      <c r="G13" s="47">
        <v>4106</v>
      </c>
      <c r="H13" s="47">
        <v>6513</v>
      </c>
      <c r="I13" s="47">
        <v>8534</v>
      </c>
      <c r="J13" s="47">
        <v>11965</v>
      </c>
      <c r="K13" s="47">
        <v>9171</v>
      </c>
      <c r="L13" s="47">
        <v>11207</v>
      </c>
      <c r="M13" s="47">
        <v>14516</v>
      </c>
      <c r="N13" s="47">
        <v>18667</v>
      </c>
      <c r="O13" s="47">
        <v>10979</v>
      </c>
      <c r="P13" s="47">
        <v>11858</v>
      </c>
      <c r="Q13" s="47">
        <v>13608</v>
      </c>
      <c r="R13" s="47">
        <v>19389</v>
      </c>
      <c r="S13" s="47">
        <v>14967</v>
      </c>
      <c r="T13" s="47">
        <v>16270</v>
      </c>
      <c r="U13" s="47">
        <v>18966</v>
      </c>
      <c r="V13" s="47">
        <v>24041</v>
      </c>
      <c r="W13" s="47">
        <v>16805</v>
      </c>
      <c r="X13" s="47">
        <v>18747</v>
      </c>
      <c r="Y13" s="47">
        <v>18366</v>
      </c>
      <c r="Z13" s="47">
        <v>18637</v>
      </c>
      <c r="AA13" s="47">
        <v>13793</v>
      </c>
      <c r="AB13" s="47">
        <v>15924</v>
      </c>
      <c r="AC13" s="47">
        <v>15167</v>
      </c>
      <c r="AD13" s="47">
        <v>18013</v>
      </c>
      <c r="AE13" s="47">
        <v>14469</v>
      </c>
      <c r="AF13" s="47">
        <v>15427</v>
      </c>
      <c r="AG13" s="47">
        <v>12701</v>
      </c>
      <c r="AH13" s="47">
        <v>15249</v>
      </c>
      <c r="AI13" s="47">
        <v>11864</v>
      </c>
      <c r="AJ13" s="47">
        <v>15065</v>
      </c>
      <c r="AK13" s="47">
        <v>12355</v>
      </c>
      <c r="AL13" s="47">
        <v>15592</v>
      </c>
      <c r="AM13" s="47">
        <v>3365.0869700000003</v>
      </c>
      <c r="AN13" s="47">
        <v>7108.8951500000003</v>
      </c>
      <c r="AO13" s="47">
        <v>3654.9946500000005</v>
      </c>
      <c r="AP13" s="47">
        <v>6645.0148699999991</v>
      </c>
      <c r="AQ13" s="47">
        <v>2599.2101000000011</v>
      </c>
      <c r="AR13" s="47">
        <v>3228.0473100000004</v>
      </c>
      <c r="AS13" s="47">
        <v>4400.056580000004</v>
      </c>
      <c r="AT13" s="47">
        <v>2049</v>
      </c>
      <c r="AU13" s="47">
        <v>7753.1627600000065</v>
      </c>
      <c r="AV13" s="47">
        <v>6039.9959899999958</v>
      </c>
      <c r="AW13" s="47">
        <v>4805.9358699999866</v>
      </c>
      <c r="AX13" s="205">
        <v>5535</v>
      </c>
      <c r="AY13" s="47">
        <v>3217</v>
      </c>
      <c r="AZ13" s="47">
        <v>4413.0319999999992</v>
      </c>
      <c r="BA13" s="47">
        <v>3361.3030000000012</v>
      </c>
      <c r="BB13" s="47">
        <v>3167</v>
      </c>
      <c r="BC13" s="47">
        <v>4613</v>
      </c>
      <c r="BD13" s="47">
        <v>4235.9670000000006</v>
      </c>
      <c r="BE13" s="47">
        <v>4454.7959999999985</v>
      </c>
      <c r="BF13" s="47">
        <v>5424.9229999999989</v>
      </c>
      <c r="BG13" s="47">
        <v>10546.018</v>
      </c>
      <c r="BH13" s="47">
        <v>3832.1779999999999</v>
      </c>
      <c r="BI13" s="47">
        <v>5157.5689999999995</v>
      </c>
      <c r="BJ13" s="47">
        <v>6896.4710000000014</v>
      </c>
      <c r="BK13" s="47">
        <v>6755.8690000000006</v>
      </c>
      <c r="BL13" s="47">
        <v>4904.7919999999995</v>
      </c>
      <c r="BM13" s="47">
        <v>6306.1270000000013</v>
      </c>
      <c r="BN13" s="47">
        <v>6211.0360000000001</v>
      </c>
      <c r="BO13" s="47">
        <v>6010</v>
      </c>
      <c r="BP13" s="47">
        <v>6235.7650000000003</v>
      </c>
    </row>
    <row r="14" spans="1:71" ht="15" customHeight="1" x14ac:dyDescent="0.2">
      <c r="A14" s="4" t="s">
        <v>356</v>
      </c>
      <c r="B14" s="4" t="s">
        <v>367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0</v>
      </c>
      <c r="AH14" s="47">
        <v>0</v>
      </c>
      <c r="AI14" s="47">
        <v>0</v>
      </c>
      <c r="AJ14" s="47">
        <v>0</v>
      </c>
      <c r="AK14" s="47">
        <v>0</v>
      </c>
      <c r="AL14" s="47">
        <v>0</v>
      </c>
      <c r="AM14" s="47">
        <v>0</v>
      </c>
      <c r="AN14" s="47">
        <v>0</v>
      </c>
      <c r="AO14" s="47">
        <v>0</v>
      </c>
      <c r="AP14" s="47">
        <v>0</v>
      </c>
      <c r="AQ14" s="47">
        <v>0</v>
      </c>
      <c r="AR14" s="47">
        <v>0</v>
      </c>
      <c r="AS14" s="47">
        <v>0</v>
      </c>
      <c r="AT14" s="47">
        <v>0</v>
      </c>
      <c r="AU14" s="47">
        <v>0</v>
      </c>
      <c r="AV14" s="47">
        <v>0</v>
      </c>
      <c r="AW14" s="47">
        <v>0</v>
      </c>
      <c r="AX14" s="205">
        <v>48779</v>
      </c>
      <c r="AY14" s="47">
        <v>25986</v>
      </c>
      <c r="AZ14" s="47">
        <v>32345.756999999991</v>
      </c>
      <c r="BA14" s="47">
        <v>35585.181000000004</v>
      </c>
      <c r="BB14" s="47">
        <v>46092</v>
      </c>
      <c r="BC14" s="47">
        <v>30177</v>
      </c>
      <c r="BD14" s="47">
        <v>39487.920999999995</v>
      </c>
      <c r="BE14" s="47">
        <v>29337.215000000004</v>
      </c>
      <c r="BF14" s="47">
        <v>46994.986000000004</v>
      </c>
      <c r="BG14" s="47">
        <v>25768.088</v>
      </c>
      <c r="BH14" s="47">
        <v>38095.537000000004</v>
      </c>
      <c r="BI14" s="47">
        <v>41821.828000000001</v>
      </c>
      <c r="BJ14" s="47">
        <v>62301.779999999992</v>
      </c>
      <c r="BK14" s="47">
        <v>35426.594999999987</v>
      </c>
      <c r="BL14" s="47">
        <v>53146.754000000001</v>
      </c>
      <c r="BM14" s="47">
        <v>60020.054999999986</v>
      </c>
      <c r="BN14" s="47">
        <v>86453</v>
      </c>
      <c r="BO14" s="47">
        <v>56689</v>
      </c>
      <c r="BP14" s="47">
        <v>67110.69200000001</v>
      </c>
    </row>
    <row r="15" spans="1:71" s="151" customFormat="1" ht="15" customHeight="1" x14ac:dyDescent="0.2">
      <c r="A15" s="174" t="s">
        <v>6</v>
      </c>
      <c r="B15" s="174" t="s">
        <v>201</v>
      </c>
      <c r="C15" s="242">
        <f>SUM(C8:C14)</f>
        <v>62667</v>
      </c>
      <c r="D15" s="242">
        <f t="shared" ref="D15:BO15" si="4">SUM(D8:D14)</f>
        <v>74741</v>
      </c>
      <c r="E15" s="242">
        <f t="shared" si="4"/>
        <v>75555</v>
      </c>
      <c r="F15" s="242">
        <f t="shared" si="4"/>
        <v>81474</v>
      </c>
      <c r="G15" s="242">
        <f t="shared" si="4"/>
        <v>76912</v>
      </c>
      <c r="H15" s="242">
        <f t="shared" si="4"/>
        <v>90095</v>
      </c>
      <c r="I15" s="242">
        <f t="shared" si="4"/>
        <v>95633</v>
      </c>
      <c r="J15" s="242">
        <f t="shared" si="4"/>
        <v>106862</v>
      </c>
      <c r="K15" s="242">
        <f t="shared" si="4"/>
        <v>102506</v>
      </c>
      <c r="L15" s="242">
        <f t="shared" si="4"/>
        <v>108701</v>
      </c>
      <c r="M15" s="242">
        <f t="shared" si="4"/>
        <v>119612</v>
      </c>
      <c r="N15" s="242">
        <f t="shared" si="4"/>
        <v>131813</v>
      </c>
      <c r="O15" s="242">
        <f t="shared" si="4"/>
        <v>115464</v>
      </c>
      <c r="P15" s="242">
        <f t="shared" si="4"/>
        <v>122038</v>
      </c>
      <c r="Q15" s="242">
        <f t="shared" si="4"/>
        <v>125956</v>
      </c>
      <c r="R15" s="242">
        <f t="shared" si="4"/>
        <v>156248</v>
      </c>
      <c r="S15" s="242">
        <f t="shared" si="4"/>
        <v>145102</v>
      </c>
      <c r="T15" s="242">
        <f t="shared" si="4"/>
        <v>159222</v>
      </c>
      <c r="U15" s="242">
        <f t="shared" si="4"/>
        <v>165590</v>
      </c>
      <c r="V15" s="242">
        <f t="shared" si="4"/>
        <v>187148</v>
      </c>
      <c r="W15" s="242">
        <f t="shared" si="4"/>
        <v>165607</v>
      </c>
      <c r="X15" s="242">
        <f t="shared" si="4"/>
        <v>175716</v>
      </c>
      <c r="Y15" s="242">
        <f t="shared" si="4"/>
        <v>177761</v>
      </c>
      <c r="Z15" s="242">
        <f t="shared" si="4"/>
        <v>196599</v>
      </c>
      <c r="AA15" s="242">
        <f t="shared" si="4"/>
        <v>180418</v>
      </c>
      <c r="AB15" s="242">
        <f t="shared" si="4"/>
        <v>188953</v>
      </c>
      <c r="AC15" s="242">
        <f t="shared" si="4"/>
        <v>186755</v>
      </c>
      <c r="AD15" s="242">
        <f t="shared" si="4"/>
        <v>213043</v>
      </c>
      <c r="AE15" s="242">
        <f t="shared" si="4"/>
        <v>192548</v>
      </c>
      <c r="AF15" s="242">
        <f t="shared" si="4"/>
        <v>196793</v>
      </c>
      <c r="AG15" s="242">
        <f t="shared" si="4"/>
        <v>197835</v>
      </c>
      <c r="AH15" s="242">
        <f t="shared" si="4"/>
        <v>218292</v>
      </c>
      <c r="AI15" s="242">
        <f t="shared" si="4"/>
        <v>192285</v>
      </c>
      <c r="AJ15" s="242">
        <f t="shared" si="4"/>
        <v>201163</v>
      </c>
      <c r="AK15" s="242">
        <f t="shared" si="4"/>
        <v>202173</v>
      </c>
      <c r="AL15" s="242">
        <f t="shared" si="4"/>
        <v>230522</v>
      </c>
      <c r="AM15" s="242">
        <f t="shared" si="4"/>
        <v>191395.08697</v>
      </c>
      <c r="AN15" s="242">
        <f t="shared" si="4"/>
        <v>206293.89515</v>
      </c>
      <c r="AO15" s="242">
        <f t="shared" si="4"/>
        <v>202293.99465000001</v>
      </c>
      <c r="AP15" s="242">
        <f t="shared" si="4"/>
        <v>228237.01487000001</v>
      </c>
      <c r="AQ15" s="242">
        <f t="shared" si="4"/>
        <v>198997.2101</v>
      </c>
      <c r="AR15" s="242">
        <f t="shared" si="4"/>
        <v>156777.04730999999</v>
      </c>
      <c r="AS15" s="242">
        <f t="shared" si="4"/>
        <v>169040.05658</v>
      </c>
      <c r="AT15" s="242">
        <f t="shared" si="4"/>
        <v>205348</v>
      </c>
      <c r="AU15" s="242">
        <f t="shared" si="4"/>
        <v>187022.16276000001</v>
      </c>
      <c r="AV15" s="242">
        <f t="shared" si="4"/>
        <v>206510.99599</v>
      </c>
      <c r="AW15" s="242">
        <f t="shared" si="4"/>
        <v>228503.93586999999</v>
      </c>
      <c r="AX15" s="243">
        <f t="shared" si="4"/>
        <v>323183</v>
      </c>
      <c r="AY15" s="224">
        <f t="shared" si="4"/>
        <v>275443</v>
      </c>
      <c r="AZ15" s="224">
        <f t="shared" si="4"/>
        <v>305857.08800000005</v>
      </c>
      <c r="BA15" s="224">
        <f t="shared" si="4"/>
        <v>309972.14900000009</v>
      </c>
      <c r="BB15" s="224">
        <f t="shared" si="4"/>
        <v>351152</v>
      </c>
      <c r="BC15" s="224">
        <f t="shared" si="4"/>
        <v>326273</v>
      </c>
      <c r="BD15" s="224">
        <f t="shared" si="4"/>
        <v>353006.96499999991</v>
      </c>
      <c r="BE15" s="224">
        <f t="shared" si="4"/>
        <v>341525.80599999998</v>
      </c>
      <c r="BF15" s="224">
        <f t="shared" si="4"/>
        <v>382075.07599999988</v>
      </c>
      <c r="BG15" s="224">
        <f t="shared" si="4"/>
        <v>341790.39699999994</v>
      </c>
      <c r="BH15" s="224">
        <f t="shared" si="4"/>
        <v>363272.7030000001</v>
      </c>
      <c r="BI15" s="224">
        <f t="shared" si="4"/>
        <v>366618.16599999997</v>
      </c>
      <c r="BJ15" s="224">
        <f t="shared" si="4"/>
        <v>429972.62900000002</v>
      </c>
      <c r="BK15" s="224">
        <f t="shared" si="4"/>
        <v>371440.79599999997</v>
      </c>
      <c r="BL15" s="224">
        <f t="shared" si="4"/>
        <v>458878.26100000006</v>
      </c>
      <c r="BM15" s="224">
        <f t="shared" si="4"/>
        <v>432220.53100000002</v>
      </c>
      <c r="BN15" s="224">
        <f t="shared" si="4"/>
        <v>482537.49799999996</v>
      </c>
      <c r="BO15" s="224">
        <f t="shared" si="4"/>
        <v>414756</v>
      </c>
      <c r="BP15" s="224">
        <f>SUM(BP8:BP14)</f>
        <v>441393.61499999999</v>
      </c>
      <c r="BQ15" s="24"/>
    </row>
    <row r="16" spans="1:71" ht="15" customHeight="1" x14ac:dyDescent="0.2">
      <c r="A16" s="4" t="s">
        <v>31</v>
      </c>
      <c r="B16" s="4" t="s">
        <v>365</v>
      </c>
      <c r="C16" s="47">
        <v>-6350</v>
      </c>
      <c r="D16" s="47">
        <v>-8041</v>
      </c>
      <c r="E16" s="47">
        <v>-7945</v>
      </c>
      <c r="F16" s="47">
        <v>-8521</v>
      </c>
      <c r="G16" s="47">
        <v>-8025</v>
      </c>
      <c r="H16" s="47">
        <v>-9448</v>
      </c>
      <c r="I16" s="47">
        <v>-10875</v>
      </c>
      <c r="J16" s="47">
        <v>-11631</v>
      </c>
      <c r="K16" s="47">
        <v>-11842</v>
      </c>
      <c r="L16" s="47">
        <v>-11628</v>
      </c>
      <c r="M16" s="47">
        <v>-15306</v>
      </c>
      <c r="N16" s="47">
        <v>-13336</v>
      </c>
      <c r="O16" s="47">
        <v>-12966</v>
      </c>
      <c r="P16" s="47">
        <v>-13922</v>
      </c>
      <c r="Q16" s="47">
        <v>-12903</v>
      </c>
      <c r="R16" s="47">
        <v>-16166</v>
      </c>
      <c r="S16" s="47">
        <v>-13894</v>
      </c>
      <c r="T16" s="47">
        <v>-15385</v>
      </c>
      <c r="U16" s="47">
        <v>-17615</v>
      </c>
      <c r="V16" s="47">
        <v>-20566</v>
      </c>
      <c r="W16" s="47">
        <v>-16784</v>
      </c>
      <c r="X16" s="47">
        <v>-19106</v>
      </c>
      <c r="Y16" s="47">
        <v>-18139</v>
      </c>
      <c r="Z16" s="47">
        <v>-24459</v>
      </c>
      <c r="AA16" s="47">
        <v>-19931</v>
      </c>
      <c r="AB16" s="47">
        <v>-26143</v>
      </c>
      <c r="AC16" s="47">
        <v>-25658</v>
      </c>
      <c r="AD16" s="47">
        <v>-29291</v>
      </c>
      <c r="AE16" s="47">
        <v>-25199</v>
      </c>
      <c r="AF16" s="47">
        <v>-27380</v>
      </c>
      <c r="AG16" s="47">
        <v>-28144</v>
      </c>
      <c r="AH16" s="47">
        <v>-32589</v>
      </c>
      <c r="AI16" s="47">
        <v>-23815</v>
      </c>
      <c r="AJ16" s="47">
        <v>-26152</v>
      </c>
      <c r="AK16" s="47">
        <v>-24619</v>
      </c>
      <c r="AL16" s="47">
        <v>-30029</v>
      </c>
      <c r="AM16" s="47">
        <v>-24016</v>
      </c>
      <c r="AN16" s="47">
        <v>-26368</v>
      </c>
      <c r="AO16" s="47">
        <v>-27080</v>
      </c>
      <c r="AP16" s="47">
        <v>-29793</v>
      </c>
      <c r="AQ16" s="47">
        <v>-48048</v>
      </c>
      <c r="AR16" s="47">
        <v>-95707</v>
      </c>
      <c r="AS16" s="47">
        <v>-62164</v>
      </c>
      <c r="AT16" s="47">
        <v>-59173</v>
      </c>
      <c r="AU16" s="47">
        <v>-56399</v>
      </c>
      <c r="AV16" s="47">
        <v>-60570</v>
      </c>
      <c r="AW16" s="47">
        <v>-58644</v>
      </c>
      <c r="AX16" s="205">
        <v>-68321</v>
      </c>
      <c r="AY16" s="47">
        <v>-42224</v>
      </c>
      <c r="AZ16" s="47">
        <v>-40387</v>
      </c>
      <c r="BA16" s="47">
        <v>-40450.358000000007</v>
      </c>
      <c r="BB16" s="47">
        <v>-46183</v>
      </c>
      <c r="BC16" s="47">
        <v>-38541</v>
      </c>
      <c r="BD16" s="47">
        <v>-44605.039000000033</v>
      </c>
      <c r="BE16" s="47">
        <v>-38263.561000000002</v>
      </c>
      <c r="BF16" s="47">
        <v>-50261.697999999997</v>
      </c>
      <c r="BG16" s="47">
        <v>-36153.891000000003</v>
      </c>
      <c r="BH16" s="47">
        <v>-43447.937999999966</v>
      </c>
      <c r="BI16" s="47">
        <v>-41876.616000000038</v>
      </c>
      <c r="BJ16" s="47">
        <v>-53859.842708900032</v>
      </c>
      <c r="BK16" s="47">
        <v>-40371.105999999985</v>
      </c>
      <c r="BL16" s="47">
        <v>-51002.035000000047</v>
      </c>
      <c r="BM16" s="47">
        <v>-50585.588999999971</v>
      </c>
      <c r="BN16" s="47">
        <v>-59428.667000000001</v>
      </c>
      <c r="BO16" s="47">
        <v>-45297</v>
      </c>
      <c r="BP16" s="47">
        <v>-45175.399999999958</v>
      </c>
    </row>
    <row r="17" spans="1:69" ht="15" customHeight="1" x14ac:dyDescent="0.2">
      <c r="A17" s="4" t="s">
        <v>377</v>
      </c>
      <c r="B17" s="4" t="s">
        <v>378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0</v>
      </c>
      <c r="AI17" s="47">
        <v>0</v>
      </c>
      <c r="AJ17" s="47">
        <v>0</v>
      </c>
      <c r="AK17" s="47">
        <v>0</v>
      </c>
      <c r="AL17" s="47">
        <v>0</v>
      </c>
      <c r="AM17" s="47">
        <v>0</v>
      </c>
      <c r="AN17" s="47">
        <v>0</v>
      </c>
      <c r="AO17" s="47">
        <v>0</v>
      </c>
      <c r="AP17" s="47">
        <v>0</v>
      </c>
      <c r="AQ17" s="47">
        <v>0</v>
      </c>
      <c r="AR17" s="47">
        <v>96632</v>
      </c>
      <c r="AS17" s="47">
        <v>65034</v>
      </c>
      <c r="AT17" s="47">
        <v>15440</v>
      </c>
      <c r="AU17" s="47">
        <v>29666</v>
      </c>
      <c r="AV17" s="47">
        <v>2713</v>
      </c>
      <c r="AW17" s="47">
        <v>15600</v>
      </c>
      <c r="AX17" s="205">
        <v>60616</v>
      </c>
      <c r="AY17" s="47">
        <v>-4846</v>
      </c>
      <c r="AZ17" s="47">
        <v>-11829</v>
      </c>
      <c r="BA17" s="47">
        <v>-15261.006000000005</v>
      </c>
      <c r="BB17" s="47">
        <v>-12655</v>
      </c>
      <c r="BC17" s="47">
        <v>-17515</v>
      </c>
      <c r="BD17" s="47">
        <v>-5729.7280000000028</v>
      </c>
      <c r="BE17" s="47">
        <v>-20556.294999999998</v>
      </c>
      <c r="BF17" s="47">
        <v>-16693.275999999998</v>
      </c>
      <c r="BG17" s="47">
        <v>-22486.855</v>
      </c>
      <c r="BH17" s="47">
        <v>-18450.679000000004</v>
      </c>
      <c r="BI17" s="47">
        <v>-14088.730999999998</v>
      </c>
      <c r="BJ17" s="47">
        <v>-12401.864</v>
      </c>
      <c r="BK17" s="47">
        <v>-15644.953000000007</v>
      </c>
      <c r="BL17" s="47">
        <v>-10158.416999999994</v>
      </c>
      <c r="BM17" s="47">
        <v>-8770.4499999999989</v>
      </c>
      <c r="BN17" s="47">
        <v>-7075.853000000001</v>
      </c>
      <c r="BO17" s="47">
        <v>-8429</v>
      </c>
      <c r="BP17" s="47">
        <v>-2836.6280000000024</v>
      </c>
    </row>
    <row r="18" spans="1:69" s="151" customFormat="1" ht="15" customHeight="1" x14ac:dyDescent="0.2">
      <c r="A18" s="174" t="s">
        <v>8</v>
      </c>
      <c r="B18" s="174" t="s">
        <v>203</v>
      </c>
      <c r="C18" s="242">
        <f>SUM(C15:C17)</f>
        <v>56317</v>
      </c>
      <c r="D18" s="242">
        <f t="shared" ref="D18:BO18" si="5">SUM(D15:D17)</f>
        <v>66700</v>
      </c>
      <c r="E18" s="242">
        <f t="shared" si="5"/>
        <v>67610</v>
      </c>
      <c r="F18" s="242">
        <f t="shared" si="5"/>
        <v>72953</v>
      </c>
      <c r="G18" s="242">
        <f t="shared" si="5"/>
        <v>68887</v>
      </c>
      <c r="H18" s="242">
        <f t="shared" si="5"/>
        <v>80647</v>
      </c>
      <c r="I18" s="242">
        <f t="shared" si="5"/>
        <v>84758</v>
      </c>
      <c r="J18" s="242">
        <f t="shared" si="5"/>
        <v>95231</v>
      </c>
      <c r="K18" s="242">
        <f t="shared" si="5"/>
        <v>90664</v>
      </c>
      <c r="L18" s="242">
        <f t="shared" si="5"/>
        <v>97073</v>
      </c>
      <c r="M18" s="242">
        <f t="shared" si="5"/>
        <v>104306</v>
      </c>
      <c r="N18" s="242">
        <f t="shared" si="5"/>
        <v>118477</v>
      </c>
      <c r="O18" s="242">
        <f t="shared" si="5"/>
        <v>102498</v>
      </c>
      <c r="P18" s="242">
        <f t="shared" si="5"/>
        <v>108116</v>
      </c>
      <c r="Q18" s="242">
        <f t="shared" si="5"/>
        <v>113053</v>
      </c>
      <c r="R18" s="242">
        <f t="shared" si="5"/>
        <v>140082</v>
      </c>
      <c r="S18" s="242">
        <f t="shared" si="5"/>
        <v>131208</v>
      </c>
      <c r="T18" s="242">
        <f t="shared" si="5"/>
        <v>143837</v>
      </c>
      <c r="U18" s="242">
        <f t="shared" si="5"/>
        <v>147975</v>
      </c>
      <c r="V18" s="242">
        <f t="shared" si="5"/>
        <v>166582</v>
      </c>
      <c r="W18" s="242">
        <f t="shared" si="5"/>
        <v>148823</v>
      </c>
      <c r="X18" s="242">
        <f t="shared" si="5"/>
        <v>156610</v>
      </c>
      <c r="Y18" s="242">
        <f t="shared" si="5"/>
        <v>159622</v>
      </c>
      <c r="Z18" s="242">
        <f t="shared" si="5"/>
        <v>172140</v>
      </c>
      <c r="AA18" s="242">
        <f t="shared" si="5"/>
        <v>160487</v>
      </c>
      <c r="AB18" s="242">
        <f t="shared" si="5"/>
        <v>162810</v>
      </c>
      <c r="AC18" s="242">
        <f t="shared" si="5"/>
        <v>161097</v>
      </c>
      <c r="AD18" s="242">
        <f t="shared" si="5"/>
        <v>183752</v>
      </c>
      <c r="AE18" s="242">
        <f t="shared" si="5"/>
        <v>167349</v>
      </c>
      <c r="AF18" s="242">
        <f t="shared" si="5"/>
        <v>169413</v>
      </c>
      <c r="AG18" s="242">
        <f t="shared" si="5"/>
        <v>169691</v>
      </c>
      <c r="AH18" s="242">
        <f t="shared" si="5"/>
        <v>185703</v>
      </c>
      <c r="AI18" s="242">
        <f t="shared" si="5"/>
        <v>168470</v>
      </c>
      <c r="AJ18" s="242">
        <f t="shared" si="5"/>
        <v>175011</v>
      </c>
      <c r="AK18" s="242">
        <f t="shared" si="5"/>
        <v>177554</v>
      </c>
      <c r="AL18" s="242">
        <f t="shared" si="5"/>
        <v>200493</v>
      </c>
      <c r="AM18" s="242">
        <f t="shared" si="5"/>
        <v>167379.08697</v>
      </c>
      <c r="AN18" s="242">
        <f t="shared" si="5"/>
        <v>179925.89515</v>
      </c>
      <c r="AO18" s="242">
        <f t="shared" si="5"/>
        <v>175213.99465000001</v>
      </c>
      <c r="AP18" s="242">
        <f t="shared" si="5"/>
        <v>198444.01487000001</v>
      </c>
      <c r="AQ18" s="242">
        <f t="shared" si="5"/>
        <v>150949.2101</v>
      </c>
      <c r="AR18" s="242">
        <f t="shared" si="5"/>
        <v>157702.04730999999</v>
      </c>
      <c r="AS18" s="242">
        <f t="shared" si="5"/>
        <v>171910.05658</v>
      </c>
      <c r="AT18" s="242">
        <f t="shared" si="5"/>
        <v>161615</v>
      </c>
      <c r="AU18" s="242">
        <f t="shared" si="5"/>
        <v>160289.16276000001</v>
      </c>
      <c r="AV18" s="242">
        <f t="shared" si="5"/>
        <v>148653.99599</v>
      </c>
      <c r="AW18" s="242">
        <f t="shared" si="5"/>
        <v>185459.93586999999</v>
      </c>
      <c r="AX18" s="243">
        <f t="shared" si="5"/>
        <v>315478</v>
      </c>
      <c r="AY18" s="224">
        <f t="shared" si="5"/>
        <v>228373</v>
      </c>
      <c r="AZ18" s="224">
        <f t="shared" si="5"/>
        <v>253641.08800000005</v>
      </c>
      <c r="BA18" s="224">
        <f t="shared" si="5"/>
        <v>254260.78500000009</v>
      </c>
      <c r="BB18" s="224">
        <f t="shared" si="5"/>
        <v>292314</v>
      </c>
      <c r="BC18" s="224">
        <f t="shared" si="5"/>
        <v>270217</v>
      </c>
      <c r="BD18" s="224">
        <f t="shared" si="5"/>
        <v>302672.19799999986</v>
      </c>
      <c r="BE18" s="224">
        <f t="shared" si="5"/>
        <v>282705.95</v>
      </c>
      <c r="BF18" s="224">
        <f t="shared" si="5"/>
        <v>315120.1019999999</v>
      </c>
      <c r="BG18" s="224">
        <f t="shared" si="5"/>
        <v>283149.65099999995</v>
      </c>
      <c r="BH18" s="224">
        <f t="shared" si="5"/>
        <v>301374.08600000013</v>
      </c>
      <c r="BI18" s="224">
        <f t="shared" si="5"/>
        <v>310652.81899999996</v>
      </c>
      <c r="BJ18" s="224">
        <f t="shared" si="5"/>
        <v>363710.92229109997</v>
      </c>
      <c r="BK18" s="224">
        <f t="shared" si="5"/>
        <v>315424.73700000002</v>
      </c>
      <c r="BL18" s="224">
        <f t="shared" si="5"/>
        <v>397717.80900000001</v>
      </c>
      <c r="BM18" s="224">
        <f t="shared" si="5"/>
        <v>372864.49200000003</v>
      </c>
      <c r="BN18" s="224">
        <f t="shared" si="5"/>
        <v>416032.97799999994</v>
      </c>
      <c r="BO18" s="224">
        <f t="shared" si="5"/>
        <v>361030</v>
      </c>
      <c r="BP18" s="224">
        <f>SUM(BP15:BP17)</f>
        <v>393381.587</v>
      </c>
      <c r="BQ18" s="24"/>
    </row>
    <row r="19" spans="1:69" ht="15" customHeight="1" x14ac:dyDescent="0.2">
      <c r="A19" s="4" t="s">
        <v>357</v>
      </c>
      <c r="B19" s="4" t="s">
        <v>374</v>
      </c>
      <c r="C19" s="47">
        <v>-10000</v>
      </c>
      <c r="D19" s="47">
        <v>-15577</v>
      </c>
      <c r="E19" s="47">
        <v>-13451</v>
      </c>
      <c r="F19" s="47">
        <v>-16097</v>
      </c>
      <c r="G19" s="47">
        <v>-14367</v>
      </c>
      <c r="H19" s="47">
        <v>-15888</v>
      </c>
      <c r="I19" s="47">
        <v>-14753</v>
      </c>
      <c r="J19" s="47">
        <v>-21881</v>
      </c>
      <c r="K19" s="47">
        <v>-17212</v>
      </c>
      <c r="L19" s="47">
        <v>-20150</v>
      </c>
      <c r="M19" s="47">
        <v>-25800</v>
      </c>
      <c r="N19" s="47">
        <v>23859</v>
      </c>
      <c r="O19" s="47">
        <v>-20764</v>
      </c>
      <c r="P19" s="47">
        <v>-21348</v>
      </c>
      <c r="Q19" s="47">
        <v>-20699</v>
      </c>
      <c r="R19" s="47">
        <v>-28359</v>
      </c>
      <c r="S19" s="47">
        <v>-24106</v>
      </c>
      <c r="T19" s="47">
        <v>-28945</v>
      </c>
      <c r="U19" s="47">
        <v>-29187</v>
      </c>
      <c r="V19" s="47">
        <v>-31894.463530000008</v>
      </c>
      <c r="W19" s="47">
        <v>-29633</v>
      </c>
      <c r="X19" s="47">
        <v>-31603</v>
      </c>
      <c r="Y19" s="47">
        <v>-30344</v>
      </c>
      <c r="Z19" s="47">
        <v>-35282</v>
      </c>
      <c r="AA19" s="47">
        <v>-27267</v>
      </c>
      <c r="AB19" s="47">
        <v>-32741</v>
      </c>
      <c r="AC19" s="47">
        <v>-27822</v>
      </c>
      <c r="AD19" s="47">
        <v>-32936</v>
      </c>
      <c r="AE19" s="47">
        <v>-30195</v>
      </c>
      <c r="AF19" s="47">
        <v>-32774</v>
      </c>
      <c r="AG19" s="47">
        <v>-28932</v>
      </c>
      <c r="AH19" s="47">
        <v>-29641</v>
      </c>
      <c r="AI19" s="47">
        <v>-29332</v>
      </c>
      <c r="AJ19" s="47">
        <v>-30714</v>
      </c>
      <c r="AK19" s="47">
        <v>-29766</v>
      </c>
      <c r="AL19" s="47">
        <v>-33037</v>
      </c>
      <c r="AM19" s="47">
        <v>-33510</v>
      </c>
      <c r="AN19" s="47">
        <v>-34773</v>
      </c>
      <c r="AO19" s="47">
        <v>-35646</v>
      </c>
      <c r="AP19" s="47">
        <v>-44158</v>
      </c>
      <c r="AQ19" s="47">
        <v>-34790</v>
      </c>
      <c r="AR19" s="47">
        <v>-27434</v>
      </c>
      <c r="AS19" s="47">
        <v>-38998</v>
      </c>
      <c r="AT19" s="47">
        <v>-52890</v>
      </c>
      <c r="AU19" s="47">
        <v>-47286</v>
      </c>
      <c r="AV19" s="47">
        <v>-54020</v>
      </c>
      <c r="AW19" s="47">
        <v>-62302</v>
      </c>
      <c r="AX19" s="205">
        <v>-77442</v>
      </c>
      <c r="AY19" s="47">
        <v>-63562</v>
      </c>
      <c r="AZ19" s="47">
        <v>-71321.310999999725</v>
      </c>
      <c r="BA19" s="47">
        <v>-68699.117999999842</v>
      </c>
      <c r="BB19" s="47">
        <v>-85318</v>
      </c>
      <c r="BC19" s="47">
        <v>-66614</v>
      </c>
      <c r="BD19" s="47">
        <v>-78529.478999999963</v>
      </c>
      <c r="BE19" s="47">
        <v>-58646.27999999981</v>
      </c>
      <c r="BF19" s="47">
        <v>-68759.184999999896</v>
      </c>
      <c r="BG19" s="47">
        <v>-56265.842000000041</v>
      </c>
      <c r="BH19" s="47">
        <v>-63838.881179999851</v>
      </c>
      <c r="BI19" s="47">
        <v>-63402.672599999903</v>
      </c>
      <c r="BJ19" s="47">
        <v>-67376.568775419102</v>
      </c>
      <c r="BK19" s="47">
        <v>-61040.086500000194</v>
      </c>
      <c r="BL19" s="47">
        <v>-72554.507379999879</v>
      </c>
      <c r="BM19" s="47">
        <v>-70342.341170000247</v>
      </c>
      <c r="BN19" s="47">
        <v>-85860.325390000071</v>
      </c>
      <c r="BO19" s="47">
        <v>-70622</v>
      </c>
      <c r="BP19" s="47">
        <v>-72978.725539999999</v>
      </c>
    </row>
    <row r="20" spans="1:69" ht="15" customHeight="1" x14ac:dyDescent="0.2">
      <c r="A20" s="4" t="s">
        <v>421</v>
      </c>
      <c r="B20" s="4" t="s">
        <v>422</v>
      </c>
      <c r="C20" s="47">
        <v>-11357</v>
      </c>
      <c r="D20" s="47">
        <v>-12840</v>
      </c>
      <c r="E20" s="47">
        <v>-12123</v>
      </c>
      <c r="F20" s="47">
        <v>-19157</v>
      </c>
      <c r="G20" s="47">
        <v>-13721</v>
      </c>
      <c r="H20" s="47">
        <v>-15538</v>
      </c>
      <c r="I20" s="47">
        <v>-25761</v>
      </c>
      <c r="J20" s="47">
        <v>-21183</v>
      </c>
      <c r="K20" s="47">
        <v>-13679</v>
      </c>
      <c r="L20" s="47">
        <v>-17128</v>
      </c>
      <c r="M20" s="47">
        <v>-24016</v>
      </c>
      <c r="N20" s="47">
        <v>23780</v>
      </c>
      <c r="O20" s="47">
        <v>-14127</v>
      </c>
      <c r="P20" s="47">
        <v>-17984</v>
      </c>
      <c r="Q20" s="47">
        <v>-21442</v>
      </c>
      <c r="R20" s="47">
        <v>-29107</v>
      </c>
      <c r="S20" s="47">
        <v>-17269</v>
      </c>
      <c r="T20" s="47">
        <v>-17803</v>
      </c>
      <c r="U20" s="47">
        <v>-16662</v>
      </c>
      <c r="V20" s="47">
        <v>-15098.066249999996</v>
      </c>
      <c r="W20" s="47">
        <v>-15055</v>
      </c>
      <c r="X20" s="47">
        <v>-15160</v>
      </c>
      <c r="Y20" s="47">
        <v>-13931</v>
      </c>
      <c r="Z20" s="47">
        <v>-18838</v>
      </c>
      <c r="AA20" s="47">
        <v>-13768</v>
      </c>
      <c r="AB20" s="47">
        <v>-13240</v>
      </c>
      <c r="AC20" s="47">
        <v>-10617</v>
      </c>
      <c r="AD20" s="47">
        <v>-8388</v>
      </c>
      <c r="AE20" s="47">
        <v>-11509</v>
      </c>
      <c r="AF20" s="47">
        <v>-13910</v>
      </c>
      <c r="AG20" s="47">
        <v>-11713</v>
      </c>
      <c r="AH20" s="47">
        <v>-16403</v>
      </c>
      <c r="AI20" s="47">
        <v>-16131</v>
      </c>
      <c r="AJ20" s="47">
        <v>-17922</v>
      </c>
      <c r="AK20" s="47">
        <v>-16703</v>
      </c>
      <c r="AL20" s="47">
        <v>-24315</v>
      </c>
      <c r="AM20" s="47">
        <v>-15011</v>
      </c>
      <c r="AN20" s="47">
        <v>-19890</v>
      </c>
      <c r="AO20" s="47">
        <v>-17998</v>
      </c>
      <c r="AP20" s="47">
        <v>-19187</v>
      </c>
      <c r="AQ20" s="47">
        <v>-16445</v>
      </c>
      <c r="AR20" s="47">
        <v>-11495</v>
      </c>
      <c r="AS20" s="47">
        <v>-13465</v>
      </c>
      <c r="AT20" s="47">
        <v>-15192</v>
      </c>
      <c r="AU20" s="47">
        <v>-16468</v>
      </c>
      <c r="AV20" s="47">
        <v>-20416</v>
      </c>
      <c r="AW20" s="47">
        <v>-19774</v>
      </c>
      <c r="AX20" s="205">
        <v>-25980</v>
      </c>
      <c r="AY20" s="47">
        <v>-21505</v>
      </c>
      <c r="AZ20" s="47">
        <v>-28077.270999999953</v>
      </c>
      <c r="BA20" s="47">
        <v>-28270.915999999997</v>
      </c>
      <c r="BB20" s="47">
        <v>-36561</v>
      </c>
      <c r="BC20" s="47">
        <v>-24736</v>
      </c>
      <c r="BD20" s="47">
        <v>-29989.573000000059</v>
      </c>
      <c r="BE20" s="47">
        <v>-26312.487000000008</v>
      </c>
      <c r="BF20" s="47">
        <v>-30913.322000000087</v>
      </c>
      <c r="BG20" s="47">
        <v>-28226.275749999997</v>
      </c>
      <c r="BH20" s="47">
        <v>-28186.916520000006</v>
      </c>
      <c r="BI20" s="47">
        <v>-25340.357140000051</v>
      </c>
      <c r="BJ20" s="47">
        <v>-41827.401729999998</v>
      </c>
      <c r="BK20" s="47">
        <v>-35876.288599999985</v>
      </c>
      <c r="BL20" s="47">
        <v>-32359.430179999992</v>
      </c>
      <c r="BM20" s="47">
        <v>-28239.876350000035</v>
      </c>
      <c r="BN20" s="47">
        <v>-41426.505250000009</v>
      </c>
      <c r="BO20" s="47">
        <v>-36952</v>
      </c>
      <c r="BP20" s="47">
        <v>-36019.497610000006</v>
      </c>
    </row>
    <row r="21" spans="1:69" ht="15" customHeight="1" x14ac:dyDescent="0.2">
      <c r="A21" s="4" t="s">
        <v>417</v>
      </c>
      <c r="B21" s="4" t="s">
        <v>418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205"/>
      <c r="AY21" s="47"/>
      <c r="AZ21" s="47"/>
      <c r="BA21" s="47"/>
      <c r="BB21" s="47"/>
      <c r="BC21" s="47"/>
      <c r="BD21" s="47"/>
      <c r="BE21" s="47"/>
      <c r="BF21" s="47"/>
      <c r="BG21" s="47">
        <v>-492.52125000000001</v>
      </c>
      <c r="BH21" s="47">
        <v>-622.45429999999999</v>
      </c>
      <c r="BI21" s="47">
        <v>-655.98226</v>
      </c>
      <c r="BJ21" s="47">
        <v>-1155.6798899999999</v>
      </c>
      <c r="BK21" s="47">
        <v>-454.76890000000003</v>
      </c>
      <c r="BL21" s="47">
        <v>-1087.9934400000002</v>
      </c>
      <c r="BM21" s="47">
        <v>-269.83047999999997</v>
      </c>
      <c r="BN21" s="47">
        <v>-360.52735999999999</v>
      </c>
      <c r="BO21" s="47">
        <v>-1082</v>
      </c>
      <c r="BP21" s="47">
        <v>-1704.08185</v>
      </c>
    </row>
    <row r="22" spans="1:69" ht="14.25" customHeight="1" x14ac:dyDescent="0.2">
      <c r="A22" s="4" t="s">
        <v>372</v>
      </c>
      <c r="B22" s="4" t="s">
        <v>373</v>
      </c>
      <c r="C22" s="47">
        <v>189</v>
      </c>
      <c r="D22" s="47">
        <v>11402</v>
      </c>
      <c r="E22" s="47">
        <v>13286</v>
      </c>
      <c r="F22" s="47">
        <v>7077</v>
      </c>
      <c r="G22" s="47">
        <v>509</v>
      </c>
      <c r="H22" s="47">
        <v>8522</v>
      </c>
      <c r="I22" s="47">
        <v>20824</v>
      </c>
      <c r="J22" s="47">
        <v>18721</v>
      </c>
      <c r="K22" s="47">
        <v>1156</v>
      </c>
      <c r="L22" s="47">
        <v>22579</v>
      </c>
      <c r="M22" s="47">
        <v>110636</v>
      </c>
      <c r="N22" s="47">
        <v>26494</v>
      </c>
      <c r="O22" s="47">
        <v>14418</v>
      </c>
      <c r="P22" s="47">
        <v>2481</v>
      </c>
      <c r="Q22" s="47">
        <v>6765</v>
      </c>
      <c r="R22" s="47">
        <v>34204</v>
      </c>
      <c r="S22" s="47">
        <v>8693</v>
      </c>
      <c r="T22" s="47">
        <v>3084</v>
      </c>
      <c r="U22" s="47">
        <v>10324</v>
      </c>
      <c r="V22" s="47">
        <v>23593</v>
      </c>
      <c r="W22" s="47">
        <v>-1460</v>
      </c>
      <c r="X22" s="47">
        <v>12520</v>
      </c>
      <c r="Y22" s="47">
        <v>19384</v>
      </c>
      <c r="Z22" s="47">
        <v>26013</v>
      </c>
      <c r="AA22" s="47">
        <v>9354</v>
      </c>
      <c r="AB22" s="47">
        <v>4534</v>
      </c>
      <c r="AC22" s="47">
        <v>5010</v>
      </c>
      <c r="AD22" s="47">
        <v>91</v>
      </c>
      <c r="AE22" s="47">
        <v>-180</v>
      </c>
      <c r="AF22" s="47">
        <v>7444</v>
      </c>
      <c r="AG22" s="47">
        <v>4499</v>
      </c>
      <c r="AH22" s="47">
        <v>10526</v>
      </c>
      <c r="AI22" s="47">
        <v>2493</v>
      </c>
      <c r="AJ22" s="47">
        <v>5852</v>
      </c>
      <c r="AK22" s="47">
        <v>9828</v>
      </c>
      <c r="AL22" s="47">
        <v>15621</v>
      </c>
      <c r="AM22" s="47">
        <v>4636</v>
      </c>
      <c r="AN22" s="47">
        <v>4369</v>
      </c>
      <c r="AO22" s="47">
        <v>39491</v>
      </c>
      <c r="AP22" s="47">
        <v>52013</v>
      </c>
      <c r="AQ22" s="47">
        <v>-2984</v>
      </c>
      <c r="AR22" s="47">
        <v>-7394</v>
      </c>
      <c r="AS22" s="47">
        <v>4066</v>
      </c>
      <c r="AT22" s="47">
        <v>45583</v>
      </c>
      <c r="AU22" s="47">
        <v>-4432</v>
      </c>
      <c r="AV22" s="47">
        <v>12788</v>
      </c>
      <c r="AW22" s="47">
        <v>23166</v>
      </c>
      <c r="AX22" s="205">
        <v>-26398</v>
      </c>
      <c r="AY22" s="47">
        <v>3672</v>
      </c>
      <c r="AZ22" s="47">
        <v>17551</v>
      </c>
      <c r="BA22" s="47">
        <v>10469</v>
      </c>
      <c r="BB22" s="47">
        <v>21437</v>
      </c>
      <c r="BC22" s="47">
        <v>3468</v>
      </c>
      <c r="BD22" s="47">
        <v>9138</v>
      </c>
      <c r="BE22" s="47">
        <v>30523</v>
      </c>
      <c r="BF22" s="47">
        <v>32555</v>
      </c>
      <c r="BG22" s="47">
        <v>5788.1229999999996</v>
      </c>
      <c r="BH22" s="47">
        <v>6690</v>
      </c>
      <c r="BI22" s="47">
        <v>15874.296</v>
      </c>
      <c r="BJ22" s="47">
        <v>49967.210000000094</v>
      </c>
      <c r="BK22" s="47">
        <v>11292.035999999938</v>
      </c>
      <c r="BL22" s="47">
        <v>143824.16200000001</v>
      </c>
      <c r="BM22" s="47">
        <v>19867.938999999773</v>
      </c>
      <c r="BN22" s="47">
        <v>29186.361999999848</v>
      </c>
      <c r="BO22" s="47">
        <v>144535</v>
      </c>
      <c r="BP22" s="47">
        <v>4881.1710000000348</v>
      </c>
    </row>
    <row r="23" spans="1:69" ht="15" customHeight="1" x14ac:dyDescent="0.2">
      <c r="A23" s="4" t="s">
        <v>359</v>
      </c>
      <c r="B23" s="4" t="s">
        <v>368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7">
        <v>0</v>
      </c>
      <c r="X23" s="47">
        <v>0</v>
      </c>
      <c r="Y23" s="47">
        <v>0</v>
      </c>
      <c r="Z23" s="47">
        <v>0</v>
      </c>
      <c r="AA23" s="47">
        <v>0</v>
      </c>
      <c r="AB23" s="47">
        <v>0</v>
      </c>
      <c r="AC23" s="47">
        <v>0</v>
      </c>
      <c r="AD23" s="47">
        <v>0</v>
      </c>
      <c r="AE23" s="47">
        <v>0</v>
      </c>
      <c r="AF23" s="47">
        <v>0</v>
      </c>
      <c r="AG23" s="47">
        <v>0</v>
      </c>
      <c r="AH23" s="47">
        <v>0</v>
      </c>
      <c r="AI23" s="47">
        <v>0</v>
      </c>
      <c r="AJ23" s="47">
        <v>0</v>
      </c>
      <c r="AK23" s="47">
        <v>0</v>
      </c>
      <c r="AL23" s="47">
        <v>0</v>
      </c>
      <c r="AM23" s="47">
        <v>0</v>
      </c>
      <c r="AN23" s="47">
        <v>0</v>
      </c>
      <c r="AO23" s="47">
        <v>0</v>
      </c>
      <c r="AP23" s="47">
        <v>0</v>
      </c>
      <c r="AQ23" s="47">
        <v>0</v>
      </c>
      <c r="AR23" s="47">
        <v>0</v>
      </c>
      <c r="AS23" s="47">
        <v>0</v>
      </c>
      <c r="AT23" s="47">
        <v>0</v>
      </c>
      <c r="AU23" s="47">
        <v>0</v>
      </c>
      <c r="AV23" s="47">
        <v>0</v>
      </c>
      <c r="AW23" s="47">
        <v>0</v>
      </c>
      <c r="AX23" s="205">
        <v>0</v>
      </c>
      <c r="AY23" s="47">
        <v>576</v>
      </c>
      <c r="AZ23" s="47">
        <v>-5432</v>
      </c>
      <c r="BA23" s="47">
        <v>-2211</v>
      </c>
      <c r="BB23" s="47">
        <v>-2211</v>
      </c>
      <c r="BC23" s="47">
        <v>1764</v>
      </c>
      <c r="BD23" s="47">
        <v>-3450</v>
      </c>
      <c r="BE23" s="47">
        <v>-17441</v>
      </c>
      <c r="BF23" s="47">
        <v>391</v>
      </c>
      <c r="BG23" s="47">
        <v>1945</v>
      </c>
      <c r="BH23" s="47">
        <v>-983</v>
      </c>
      <c r="BI23" s="47">
        <v>-10072</v>
      </c>
      <c r="BJ23" s="47">
        <v>-2685</v>
      </c>
      <c r="BK23" s="47">
        <v>3393.2450000005701</v>
      </c>
      <c r="BL23" s="47">
        <v>1485.9500000002445</v>
      </c>
      <c r="BM23" s="47">
        <v>-2581.2780000000785</v>
      </c>
      <c r="BN23" s="47">
        <v>-11876.361999999324</v>
      </c>
      <c r="BO23" s="47">
        <v>5345</v>
      </c>
      <c r="BP23" s="47">
        <v>4310.5610000000006</v>
      </c>
    </row>
    <row r="24" spans="1:69" ht="15" customHeight="1" x14ac:dyDescent="0.2">
      <c r="A24" s="4" t="s">
        <v>33</v>
      </c>
      <c r="B24" s="4" t="s">
        <v>366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218</v>
      </c>
      <c r="AB24" s="47">
        <v>223</v>
      </c>
      <c r="AC24" s="47">
        <v>257</v>
      </c>
      <c r="AD24" s="47">
        <v>241</v>
      </c>
      <c r="AE24" s="47">
        <v>299</v>
      </c>
      <c r="AF24" s="47">
        <v>299</v>
      </c>
      <c r="AG24" s="47">
        <v>298</v>
      </c>
      <c r="AH24" s="47">
        <v>294</v>
      </c>
      <c r="AI24" s="47">
        <v>279</v>
      </c>
      <c r="AJ24" s="47">
        <v>287</v>
      </c>
      <c r="AK24" s="47">
        <v>281</v>
      </c>
      <c r="AL24" s="47">
        <v>277</v>
      </c>
      <c r="AM24" s="47">
        <v>305</v>
      </c>
      <c r="AN24" s="47">
        <v>292</v>
      </c>
      <c r="AO24" s="47">
        <v>293</v>
      </c>
      <c r="AP24" s="47">
        <v>299</v>
      </c>
      <c r="AQ24" s="47">
        <v>336</v>
      </c>
      <c r="AR24" s="47">
        <v>339</v>
      </c>
      <c r="AS24" s="47">
        <v>335</v>
      </c>
      <c r="AT24" s="47">
        <v>338</v>
      </c>
      <c r="AU24" s="47">
        <v>236</v>
      </c>
      <c r="AV24" s="47">
        <v>251</v>
      </c>
      <c r="AW24" s="47">
        <v>238</v>
      </c>
      <c r="AX24" s="205">
        <v>249</v>
      </c>
      <c r="AY24" s="47">
        <v>262</v>
      </c>
      <c r="AZ24" s="47">
        <v>300.43</v>
      </c>
      <c r="BA24" s="47">
        <v>309.44100000000003</v>
      </c>
      <c r="BB24" s="47">
        <v>-2094</v>
      </c>
      <c r="BC24" s="47">
        <v>-5579</v>
      </c>
      <c r="BD24" s="47">
        <v>-4347.9515599999995</v>
      </c>
      <c r="BE24" s="47">
        <v>386.91998999999998</v>
      </c>
      <c r="BF24" s="47">
        <v>-21171.429900000003</v>
      </c>
      <c r="BG24" s="47">
        <v>-7351.5386200000003</v>
      </c>
      <c r="BH24" s="47">
        <v>-3623.4766</v>
      </c>
      <c r="BI24" s="47">
        <v>431.64394000000004</v>
      </c>
      <c r="BJ24" s="47">
        <v>399.91217</v>
      </c>
      <c r="BK24" s="47">
        <v>392.96503000000001</v>
      </c>
      <c r="BL24" s="47">
        <v>410.62540999999999</v>
      </c>
      <c r="BM24" s="47">
        <v>404.16460999999993</v>
      </c>
      <c r="BN24" s="47">
        <v>402.15210000000002</v>
      </c>
      <c r="BO24" s="47">
        <v>472</v>
      </c>
      <c r="BP24" s="47">
        <v>365.95429000000001</v>
      </c>
    </row>
    <row r="25" spans="1:69" s="151" customFormat="1" ht="15" customHeight="1" x14ac:dyDescent="0.2">
      <c r="A25" s="174" t="s">
        <v>34</v>
      </c>
      <c r="B25" s="174" t="s">
        <v>34</v>
      </c>
      <c r="C25" s="242">
        <f>SUM(C18:C24)</f>
        <v>35149</v>
      </c>
      <c r="D25" s="242">
        <f>SUM(D18:D24)</f>
        <v>49685</v>
      </c>
      <c r="E25" s="242">
        <f t="shared" ref="E25:BL25" si="6">SUM(E18:E24)</f>
        <v>55322</v>
      </c>
      <c r="F25" s="242">
        <f t="shared" si="6"/>
        <v>44776</v>
      </c>
      <c r="G25" s="242">
        <f t="shared" si="6"/>
        <v>41308</v>
      </c>
      <c r="H25" s="242">
        <f t="shared" si="6"/>
        <v>57743</v>
      </c>
      <c r="I25" s="242">
        <f t="shared" si="6"/>
        <v>65068</v>
      </c>
      <c r="J25" s="242">
        <f t="shared" si="6"/>
        <v>70888</v>
      </c>
      <c r="K25" s="242">
        <f t="shared" si="6"/>
        <v>60929</v>
      </c>
      <c r="L25" s="242">
        <f t="shared" si="6"/>
        <v>82374</v>
      </c>
      <c r="M25" s="242">
        <f t="shared" si="6"/>
        <v>165126</v>
      </c>
      <c r="N25" s="242">
        <f t="shared" si="6"/>
        <v>192610</v>
      </c>
      <c r="O25" s="242">
        <f t="shared" si="6"/>
        <v>82025</v>
      </c>
      <c r="P25" s="242">
        <f t="shared" si="6"/>
        <v>71265</v>
      </c>
      <c r="Q25" s="242">
        <f t="shared" si="6"/>
        <v>77677</v>
      </c>
      <c r="R25" s="242">
        <f t="shared" si="6"/>
        <v>116820</v>
      </c>
      <c r="S25" s="242">
        <f t="shared" si="6"/>
        <v>98526</v>
      </c>
      <c r="T25" s="242">
        <f t="shared" si="6"/>
        <v>100173</v>
      </c>
      <c r="U25" s="242">
        <f t="shared" si="6"/>
        <v>112450</v>
      </c>
      <c r="V25" s="242">
        <f t="shared" si="6"/>
        <v>143182.47021999999</v>
      </c>
      <c r="W25" s="242">
        <f t="shared" si="6"/>
        <v>102675</v>
      </c>
      <c r="X25" s="242">
        <f t="shared" si="6"/>
        <v>122367</v>
      </c>
      <c r="Y25" s="242">
        <f t="shared" si="6"/>
        <v>134731</v>
      </c>
      <c r="Z25" s="242">
        <f t="shared" si="6"/>
        <v>144033</v>
      </c>
      <c r="AA25" s="242">
        <f t="shared" si="6"/>
        <v>129024</v>
      </c>
      <c r="AB25" s="242">
        <f t="shared" si="6"/>
        <v>121586</v>
      </c>
      <c r="AC25" s="242">
        <f t="shared" si="6"/>
        <v>127925</v>
      </c>
      <c r="AD25" s="242">
        <f t="shared" si="6"/>
        <v>142760</v>
      </c>
      <c r="AE25" s="242">
        <f t="shared" si="6"/>
        <v>125764</v>
      </c>
      <c r="AF25" s="242">
        <f t="shared" si="6"/>
        <v>130472</v>
      </c>
      <c r="AG25" s="242">
        <f t="shared" si="6"/>
        <v>133843</v>
      </c>
      <c r="AH25" s="242">
        <f t="shared" si="6"/>
        <v>150479</v>
      </c>
      <c r="AI25" s="242">
        <f t="shared" si="6"/>
        <v>125779</v>
      </c>
      <c r="AJ25" s="242">
        <f t="shared" si="6"/>
        <v>132514</v>
      </c>
      <c r="AK25" s="242">
        <f t="shared" si="6"/>
        <v>141194</v>
      </c>
      <c r="AL25" s="242">
        <f t="shared" si="6"/>
        <v>159039</v>
      </c>
      <c r="AM25" s="242">
        <f t="shared" si="6"/>
        <v>123799.08697</v>
      </c>
      <c r="AN25" s="242">
        <f t="shared" si="6"/>
        <v>129923.89515</v>
      </c>
      <c r="AO25" s="242">
        <f t="shared" si="6"/>
        <v>161353.99465000001</v>
      </c>
      <c r="AP25" s="242">
        <f t="shared" si="6"/>
        <v>187411.01487000001</v>
      </c>
      <c r="AQ25" s="242">
        <f t="shared" si="6"/>
        <v>97066.210099999997</v>
      </c>
      <c r="AR25" s="242">
        <f t="shared" si="6"/>
        <v>111718.04730999999</v>
      </c>
      <c r="AS25" s="242">
        <f t="shared" si="6"/>
        <v>123848.05658</v>
      </c>
      <c r="AT25" s="242">
        <f t="shared" si="6"/>
        <v>139454</v>
      </c>
      <c r="AU25" s="242">
        <f t="shared" si="6"/>
        <v>92339.162760000007</v>
      </c>
      <c r="AV25" s="242">
        <f t="shared" si="6"/>
        <v>87256.995989999996</v>
      </c>
      <c r="AW25" s="242">
        <f t="shared" si="6"/>
        <v>126787.93586999999</v>
      </c>
      <c r="AX25" s="243">
        <f t="shared" si="6"/>
        <v>185907</v>
      </c>
      <c r="AY25" s="224">
        <f t="shared" si="6"/>
        <v>147816</v>
      </c>
      <c r="AZ25" s="224">
        <f t="shared" si="6"/>
        <v>166661.93600000037</v>
      </c>
      <c r="BA25" s="224">
        <f t="shared" si="6"/>
        <v>165858.19200000024</v>
      </c>
      <c r="BB25" s="224">
        <f t="shared" si="6"/>
        <v>187567</v>
      </c>
      <c r="BC25" s="224">
        <f t="shared" si="6"/>
        <v>178520</v>
      </c>
      <c r="BD25" s="224">
        <f t="shared" si="6"/>
        <v>195493.19443999985</v>
      </c>
      <c r="BE25" s="224">
        <f t="shared" si="6"/>
        <v>211216.10299000019</v>
      </c>
      <c r="BF25" s="224">
        <f t="shared" si="6"/>
        <v>227222.16509999993</v>
      </c>
      <c r="BG25" s="224">
        <f t="shared" si="6"/>
        <v>198546.59637999992</v>
      </c>
      <c r="BH25" s="224">
        <f t="shared" si="6"/>
        <v>210809.35740000027</v>
      </c>
      <c r="BI25" s="224">
        <f t="shared" si="6"/>
        <v>227487.74694000001</v>
      </c>
      <c r="BJ25" s="224">
        <f t="shared" si="6"/>
        <v>301033.39406568103</v>
      </c>
      <c r="BK25" s="224">
        <f t="shared" si="6"/>
        <v>233131.83903000035</v>
      </c>
      <c r="BL25" s="224">
        <f t="shared" si="6"/>
        <v>437436.61541000044</v>
      </c>
      <c r="BM25" s="224">
        <v>291703.26960999938</v>
      </c>
      <c r="BN25" s="224">
        <v>306097.77210000041</v>
      </c>
      <c r="BO25" s="224">
        <v>402724</v>
      </c>
      <c r="BP25" s="224">
        <v>292236.96829000005</v>
      </c>
      <c r="BQ25" s="24"/>
    </row>
    <row r="26" spans="1:69" ht="15" customHeight="1" x14ac:dyDescent="0.2">
      <c r="A26" s="4" t="s">
        <v>71</v>
      </c>
      <c r="B26" s="4" t="s">
        <v>287</v>
      </c>
      <c r="C26" s="47">
        <v>-4414</v>
      </c>
      <c r="D26" s="47">
        <v>-5537</v>
      </c>
      <c r="E26" s="47">
        <v>-5209</v>
      </c>
      <c r="F26" s="47">
        <v>-5275</v>
      </c>
      <c r="G26" s="47">
        <v>-5056</v>
      </c>
      <c r="H26" s="47">
        <v>-6010</v>
      </c>
      <c r="I26" s="47">
        <v>-6523</v>
      </c>
      <c r="J26" s="47">
        <v>-8142</v>
      </c>
      <c r="K26" s="47">
        <v>-8357</v>
      </c>
      <c r="L26" s="47">
        <v>-9509</v>
      </c>
      <c r="M26" s="47">
        <v>-11208</v>
      </c>
      <c r="N26" s="47">
        <v>-11594</v>
      </c>
      <c r="O26" s="47">
        <v>-11892</v>
      </c>
      <c r="P26" s="47">
        <v>-12057</v>
      </c>
      <c r="Q26" s="47">
        <v>-13259</v>
      </c>
      <c r="R26" s="47">
        <v>-16879</v>
      </c>
      <c r="S26" s="47">
        <v>-18574</v>
      </c>
      <c r="T26" s="47">
        <v>-21824</v>
      </c>
      <c r="U26" s="47">
        <v>-23180</v>
      </c>
      <c r="V26" s="47">
        <v>-23857</v>
      </c>
      <c r="W26" s="47">
        <v>-24335</v>
      </c>
      <c r="X26" s="47">
        <v>-25185</v>
      </c>
      <c r="Y26" s="47">
        <v>-25918</v>
      </c>
      <c r="Z26" s="47">
        <v>-27307</v>
      </c>
      <c r="AA26" s="47">
        <v>-27847</v>
      </c>
      <c r="AB26" s="47">
        <v>-27223</v>
      </c>
      <c r="AC26" s="47">
        <v>-26751</v>
      </c>
      <c r="AD26" s="47">
        <v>-26500</v>
      </c>
      <c r="AE26" s="47">
        <v>-26479</v>
      </c>
      <c r="AF26" s="47">
        <v>-26381</v>
      </c>
      <c r="AG26" s="47">
        <v>-26743</v>
      </c>
      <c r="AH26" s="47">
        <v>-26729</v>
      </c>
      <c r="AI26" s="47">
        <v>-27069</v>
      </c>
      <c r="AJ26" s="47">
        <v>-27274</v>
      </c>
      <c r="AK26" s="47">
        <v>-27468</v>
      </c>
      <c r="AL26" s="47">
        <v>-27830</v>
      </c>
      <c r="AM26" s="47">
        <v>-31104</v>
      </c>
      <c r="AN26" s="47">
        <v>-31524</v>
      </c>
      <c r="AO26" s="47">
        <v>-31948</v>
      </c>
      <c r="AP26" s="47">
        <v>-33446</v>
      </c>
      <c r="AQ26" s="47">
        <v>-37005</v>
      </c>
      <c r="AR26" s="47">
        <v>-37281</v>
      </c>
      <c r="AS26" s="47">
        <v>-36509</v>
      </c>
      <c r="AT26" s="47">
        <v>-38205</v>
      </c>
      <c r="AU26" s="47">
        <v>-37144</v>
      </c>
      <c r="AV26" s="47">
        <v>-38727</v>
      </c>
      <c r="AW26" s="47">
        <v>-39679</v>
      </c>
      <c r="AX26" s="205">
        <v>-39834</v>
      </c>
      <c r="AY26" s="47">
        <v>-38634</v>
      </c>
      <c r="AZ26" s="47">
        <v>-38860.008999999962</v>
      </c>
      <c r="BA26" s="47">
        <v>-41155.865999999929</v>
      </c>
      <c r="BB26" s="47">
        <v>-39931</v>
      </c>
      <c r="BC26" s="47">
        <v>-44296</v>
      </c>
      <c r="BD26" s="47">
        <v>-43481.478999999912</v>
      </c>
      <c r="BE26" s="47">
        <v>-43290.249999999905</v>
      </c>
      <c r="BF26" s="47">
        <v>-43297.378999999935</v>
      </c>
      <c r="BG26" s="47">
        <v>-45305.639999999992</v>
      </c>
      <c r="BH26" s="47">
        <v>-47348.298999999854</v>
      </c>
      <c r="BI26" s="47">
        <v>-47879.052999999847</v>
      </c>
      <c r="BJ26" s="47">
        <v>-55185.647074073997</v>
      </c>
      <c r="BK26" s="47">
        <v>-24621.012999999984</v>
      </c>
      <c r="BL26" s="47">
        <v>-31921.131999999991</v>
      </c>
      <c r="BM26" s="47">
        <v>-31409.511999999995</v>
      </c>
      <c r="BN26" s="47">
        <v>-39348.157000000036</v>
      </c>
      <c r="BO26" s="47">
        <v>-35243</v>
      </c>
      <c r="BP26" s="47">
        <v>-37119.902000000067</v>
      </c>
    </row>
    <row r="27" spans="1:69" s="151" customFormat="1" ht="15" customHeight="1" x14ac:dyDescent="0.2">
      <c r="A27" s="174" t="s">
        <v>36</v>
      </c>
      <c r="B27" s="174" t="s">
        <v>36</v>
      </c>
      <c r="C27" s="242">
        <f>SUM(C25:C26)</f>
        <v>30735</v>
      </c>
      <c r="D27" s="242">
        <f t="shared" ref="D27" si="7">SUM(D25:D26)</f>
        <v>44148</v>
      </c>
      <c r="E27" s="242">
        <f t="shared" ref="E27" si="8">SUM(E25:E26)</f>
        <v>50113</v>
      </c>
      <c r="F27" s="242">
        <f t="shared" ref="F27" si="9">SUM(F25:F26)</f>
        <v>39501</v>
      </c>
      <c r="G27" s="242">
        <f t="shared" ref="G27" si="10">SUM(G25:G26)</f>
        <v>36252</v>
      </c>
      <c r="H27" s="242">
        <f t="shared" ref="H27" si="11">SUM(H25:H26)</f>
        <v>51733</v>
      </c>
      <c r="I27" s="242">
        <f t="shared" ref="I27" si="12">SUM(I25:I26)</f>
        <v>58545</v>
      </c>
      <c r="J27" s="242">
        <f t="shared" ref="J27" si="13">SUM(J25:J26)</f>
        <v>62746</v>
      </c>
      <c r="K27" s="242">
        <f t="shared" ref="K27" si="14">SUM(K25:K26)</f>
        <v>52572</v>
      </c>
      <c r="L27" s="242">
        <f t="shared" ref="L27" si="15">SUM(L25:L26)</f>
        <v>72865</v>
      </c>
      <c r="M27" s="242">
        <f t="shared" ref="M27" si="16">SUM(M25:M26)</f>
        <v>153918</v>
      </c>
      <c r="N27" s="242">
        <f t="shared" ref="N27" si="17">SUM(N25:N26)</f>
        <v>181016</v>
      </c>
      <c r="O27" s="242">
        <f t="shared" ref="O27" si="18">SUM(O25:O26)</f>
        <v>70133</v>
      </c>
      <c r="P27" s="242">
        <f t="shared" ref="P27" si="19">SUM(P25:P26)</f>
        <v>59208</v>
      </c>
      <c r="Q27" s="242">
        <f t="shared" ref="Q27" si="20">SUM(Q25:Q26)</f>
        <v>64418</v>
      </c>
      <c r="R27" s="242">
        <f t="shared" ref="R27" si="21">SUM(R25:R26)</f>
        <v>99941</v>
      </c>
      <c r="S27" s="242">
        <f t="shared" ref="S27" si="22">SUM(S25:S26)</f>
        <v>79952</v>
      </c>
      <c r="T27" s="242">
        <f t="shared" ref="T27" si="23">SUM(T25:T26)</f>
        <v>78349</v>
      </c>
      <c r="U27" s="242">
        <f t="shared" ref="U27" si="24">SUM(U25:U26)</f>
        <v>89270</v>
      </c>
      <c r="V27" s="242">
        <f t="shared" ref="V27" si="25">SUM(V25:V26)</f>
        <v>119325.47021999999</v>
      </c>
      <c r="W27" s="242">
        <f t="shared" ref="W27" si="26">SUM(W25:W26)</f>
        <v>78340</v>
      </c>
      <c r="X27" s="242">
        <f t="shared" ref="X27" si="27">SUM(X25:X26)</f>
        <v>97182</v>
      </c>
      <c r="Y27" s="242">
        <f t="shared" ref="Y27" si="28">SUM(Y25:Y26)</f>
        <v>108813</v>
      </c>
      <c r="Z27" s="242">
        <f t="shared" ref="Z27" si="29">SUM(Z25:Z26)</f>
        <v>116726</v>
      </c>
      <c r="AA27" s="242">
        <f t="shared" ref="AA27" si="30">SUM(AA25:AA26)</f>
        <v>101177</v>
      </c>
      <c r="AB27" s="242">
        <f t="shared" ref="AB27" si="31">SUM(AB25:AB26)</f>
        <v>94363</v>
      </c>
      <c r="AC27" s="242">
        <f t="shared" ref="AC27" si="32">SUM(AC25:AC26)</f>
        <v>101174</v>
      </c>
      <c r="AD27" s="242">
        <f t="shared" ref="AD27" si="33">SUM(AD25:AD26)</f>
        <v>116260</v>
      </c>
      <c r="AE27" s="242">
        <f t="shared" ref="AE27" si="34">SUM(AE25:AE26)</f>
        <v>99285</v>
      </c>
      <c r="AF27" s="242">
        <f t="shared" ref="AF27" si="35">SUM(AF25:AF26)</f>
        <v>104091</v>
      </c>
      <c r="AG27" s="242">
        <f t="shared" ref="AG27" si="36">SUM(AG25:AG26)</f>
        <v>107100</v>
      </c>
      <c r="AH27" s="242">
        <f t="shared" ref="AH27" si="37">SUM(AH25:AH26)</f>
        <v>123750</v>
      </c>
      <c r="AI27" s="242">
        <f t="shared" ref="AI27" si="38">SUM(AI25:AI26)</f>
        <v>98710</v>
      </c>
      <c r="AJ27" s="242">
        <f t="shared" ref="AJ27" si="39">SUM(AJ25:AJ26)</f>
        <v>105240</v>
      </c>
      <c r="AK27" s="242">
        <f t="shared" ref="AK27" si="40">SUM(AK25:AK26)</f>
        <v>113726</v>
      </c>
      <c r="AL27" s="242">
        <f t="shared" ref="AL27" si="41">SUM(AL25:AL26)</f>
        <v>131209</v>
      </c>
      <c r="AM27" s="242">
        <f t="shared" ref="AM27" si="42">SUM(AM25:AM26)</f>
        <v>92695.086970000004</v>
      </c>
      <c r="AN27" s="242">
        <f t="shared" ref="AN27" si="43">SUM(AN25:AN26)</f>
        <v>98399.895149999997</v>
      </c>
      <c r="AO27" s="242">
        <f t="shared" ref="AO27" si="44">SUM(AO25:AO26)</f>
        <v>129405.99465000001</v>
      </c>
      <c r="AP27" s="242">
        <f t="shared" ref="AP27" si="45">SUM(AP25:AP26)</f>
        <v>153965.01487000001</v>
      </c>
      <c r="AQ27" s="242">
        <f t="shared" ref="AQ27" si="46">SUM(AQ25:AQ26)</f>
        <v>60061.210099999997</v>
      </c>
      <c r="AR27" s="242">
        <f t="shared" ref="AR27" si="47">SUM(AR25:AR26)</f>
        <v>74437.047309999994</v>
      </c>
      <c r="AS27" s="242">
        <f t="shared" ref="AS27" si="48">SUM(AS25:AS26)</f>
        <v>87339.056580000004</v>
      </c>
      <c r="AT27" s="242">
        <f t="shared" ref="AT27" si="49">SUM(AT25:AT26)</f>
        <v>101249</v>
      </c>
      <c r="AU27" s="242">
        <f t="shared" ref="AU27" si="50">SUM(AU25:AU26)</f>
        <v>55195.162760000007</v>
      </c>
      <c r="AV27" s="242">
        <f t="shared" ref="AV27" si="51">SUM(AV25:AV26)</f>
        <v>48529.995989999996</v>
      </c>
      <c r="AW27" s="242">
        <f t="shared" ref="AW27" si="52">SUM(AW25:AW26)</f>
        <v>87108.935869999987</v>
      </c>
      <c r="AX27" s="243">
        <f t="shared" ref="AX27" si="53">SUM(AX25:AX26)</f>
        <v>146073</v>
      </c>
      <c r="AY27" s="224">
        <f t="shared" ref="AY27" si="54">SUM(AY25:AY26)</f>
        <v>109182</v>
      </c>
      <c r="AZ27" s="224">
        <f t="shared" ref="AZ27" si="55">SUM(AZ25:AZ26)</f>
        <v>127801.9270000004</v>
      </c>
      <c r="BA27" s="224">
        <f t="shared" ref="BA27" si="56">SUM(BA25:BA26)</f>
        <v>124702.32600000032</v>
      </c>
      <c r="BB27" s="224">
        <f t="shared" ref="BB27" si="57">SUM(BB25:BB26)</f>
        <v>147636</v>
      </c>
      <c r="BC27" s="224">
        <f t="shared" ref="BC27" si="58">SUM(BC25:BC26)</f>
        <v>134224</v>
      </c>
      <c r="BD27" s="224">
        <f t="shared" ref="BD27" si="59">SUM(BD25:BD26)</f>
        <v>152011.71543999994</v>
      </c>
      <c r="BE27" s="224">
        <f t="shared" ref="BE27" si="60">SUM(BE25:BE26)</f>
        <v>167925.85299000028</v>
      </c>
      <c r="BF27" s="224">
        <f t="shared" ref="BF27" si="61">SUM(BF25:BF26)</f>
        <v>183924.7861</v>
      </c>
      <c r="BG27" s="224">
        <f t="shared" ref="BG27" si="62">SUM(BG25:BG26)</f>
        <v>153240.95637999993</v>
      </c>
      <c r="BH27" s="224">
        <f t="shared" ref="BH27:BL27" si="63">SUM(BH25:BH26)</f>
        <v>163461.05840000042</v>
      </c>
      <c r="BI27" s="224">
        <f t="shared" si="63"/>
        <v>179608.69394000017</v>
      </c>
      <c r="BJ27" s="224">
        <f t="shared" si="63"/>
        <v>245847.74699160704</v>
      </c>
      <c r="BK27" s="224">
        <f t="shared" si="63"/>
        <v>208510.82603000037</v>
      </c>
      <c r="BL27" s="224">
        <f t="shared" si="63"/>
        <v>405515.48341000045</v>
      </c>
      <c r="BM27" s="224">
        <v>260293.75760999939</v>
      </c>
      <c r="BN27" s="224">
        <v>266749.6151000004</v>
      </c>
      <c r="BO27" s="224">
        <v>367481</v>
      </c>
      <c r="BP27" s="224">
        <v>255117.06628999999</v>
      </c>
      <c r="BQ27" s="24"/>
    </row>
    <row r="28" spans="1:69" ht="15" customHeight="1" x14ac:dyDescent="0.2">
      <c r="A28" s="4" t="s">
        <v>152</v>
      </c>
      <c r="B28" s="4" t="s">
        <v>369</v>
      </c>
      <c r="C28" s="47">
        <v>14983</v>
      </c>
      <c r="D28" s="47">
        <v>14517</v>
      </c>
      <c r="E28" s="47">
        <v>16615</v>
      </c>
      <c r="F28" s="47">
        <v>16817</v>
      </c>
      <c r="G28" s="47">
        <v>18925</v>
      </c>
      <c r="H28" s="47">
        <v>25628</v>
      </c>
      <c r="I28" s="47">
        <v>33306</v>
      </c>
      <c r="J28" s="47">
        <v>24746</v>
      </c>
      <c r="K28" s="47">
        <v>24435</v>
      </c>
      <c r="L28" s="47">
        <v>27501</v>
      </c>
      <c r="M28" s="47">
        <v>19536</v>
      </c>
      <c r="N28" s="47">
        <v>18093</v>
      </c>
      <c r="O28" s="47">
        <v>19654</v>
      </c>
      <c r="P28" s="47">
        <v>29217</v>
      </c>
      <c r="Q28" s="47">
        <v>32260</v>
      </c>
      <c r="R28" s="47">
        <v>32030</v>
      </c>
      <c r="S28" s="47">
        <v>28946</v>
      </c>
      <c r="T28" s="47">
        <v>32667</v>
      </c>
      <c r="U28" s="47">
        <v>27129</v>
      </c>
      <c r="V28" s="47">
        <v>20126</v>
      </c>
      <c r="W28" s="47">
        <v>29910</v>
      </c>
      <c r="X28" s="47">
        <v>18930</v>
      </c>
      <c r="Y28" s="47">
        <v>28504</v>
      </c>
      <c r="Z28" s="47">
        <v>18544</v>
      </c>
      <c r="AA28" s="47">
        <v>19282</v>
      </c>
      <c r="AB28" s="47">
        <v>17586</v>
      </c>
      <c r="AC28" s="47">
        <v>24619</v>
      </c>
      <c r="AD28" s="47">
        <v>22297</v>
      </c>
      <c r="AE28" s="47">
        <v>17067</v>
      </c>
      <c r="AF28" s="47">
        <v>11577</v>
      </c>
      <c r="AG28" s="47">
        <v>12364</v>
      </c>
      <c r="AH28" s="47">
        <v>13037</v>
      </c>
      <c r="AI28" s="47">
        <v>14488</v>
      </c>
      <c r="AJ28" s="47">
        <v>7189</v>
      </c>
      <c r="AK28" s="47">
        <v>13601</v>
      </c>
      <c r="AL28" s="47">
        <v>14244</v>
      </c>
      <c r="AM28" s="47">
        <v>15366</v>
      </c>
      <c r="AN28" s="47">
        <v>15076</v>
      </c>
      <c r="AO28" s="47">
        <v>13476</v>
      </c>
      <c r="AP28" s="47">
        <v>14372</v>
      </c>
      <c r="AQ28" s="47">
        <v>15706</v>
      </c>
      <c r="AR28" s="47">
        <v>8257</v>
      </c>
      <c r="AS28" s="47">
        <v>16594</v>
      </c>
      <c r="AT28" s="47">
        <v>25566</v>
      </c>
      <c r="AU28" s="47">
        <v>37148</v>
      </c>
      <c r="AV28" s="47">
        <v>450238</v>
      </c>
      <c r="AW28" s="47">
        <v>-153144</v>
      </c>
      <c r="AX28" s="205">
        <v>40228</v>
      </c>
      <c r="AY28" s="47">
        <v>45418.289905254001</v>
      </c>
      <c r="AZ28" s="47">
        <v>21808.930999999997</v>
      </c>
      <c r="BA28" s="47">
        <v>36447.522000000106</v>
      </c>
      <c r="BB28" s="47">
        <v>43426</v>
      </c>
      <c r="BC28" s="47">
        <v>45617.396887305214</v>
      </c>
      <c r="BD28" s="47">
        <v>53182.58600000001</v>
      </c>
      <c r="BE28" s="47">
        <v>31527.060999999994</v>
      </c>
      <c r="BF28" s="47">
        <v>28991.969999999994</v>
      </c>
      <c r="BG28" s="47">
        <v>46379.133000000002</v>
      </c>
      <c r="BH28" s="47">
        <v>35792.408999999971</v>
      </c>
      <c r="BI28" s="47">
        <v>54368.716000000029</v>
      </c>
      <c r="BJ28" s="47">
        <v>31468.606264393504</v>
      </c>
      <c r="BK28" s="47">
        <v>37638.921000000031</v>
      </c>
      <c r="BL28" s="47">
        <v>25674</v>
      </c>
      <c r="BM28" s="47">
        <v>63065.196990699929</v>
      </c>
      <c r="BN28" s="47">
        <v>55699.190092516597</v>
      </c>
      <c r="BO28" s="47">
        <v>57205</v>
      </c>
      <c r="BP28" s="47">
        <v>61555.023855600099</v>
      </c>
    </row>
    <row r="29" spans="1:69" ht="15" customHeight="1" x14ac:dyDescent="0.2">
      <c r="A29" s="4" t="s">
        <v>351</v>
      </c>
      <c r="B29" s="4" t="s">
        <v>340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  <c r="X29" s="47">
        <v>0</v>
      </c>
      <c r="Y29" s="47">
        <v>0</v>
      </c>
      <c r="Z29" s="47">
        <v>0</v>
      </c>
      <c r="AA29" s="47">
        <v>0</v>
      </c>
      <c r="AB29" s="47">
        <v>0</v>
      </c>
      <c r="AC29" s="47">
        <v>0</v>
      </c>
      <c r="AD29" s="47">
        <v>0</v>
      </c>
      <c r="AE29" s="47">
        <v>0</v>
      </c>
      <c r="AF29" s="47">
        <v>0</v>
      </c>
      <c r="AG29" s="47">
        <v>0</v>
      </c>
      <c r="AH29" s="47">
        <v>0</v>
      </c>
      <c r="AI29" s="47">
        <v>0</v>
      </c>
      <c r="AJ29" s="47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0</v>
      </c>
      <c r="AP29" s="47">
        <v>0</v>
      </c>
      <c r="AQ29" s="47">
        <v>0</v>
      </c>
      <c r="AR29" s="47">
        <v>0</v>
      </c>
      <c r="AS29" s="47">
        <v>0</v>
      </c>
      <c r="AT29" s="47">
        <v>0</v>
      </c>
      <c r="AU29" s="47">
        <v>0</v>
      </c>
      <c r="AV29" s="47">
        <v>0</v>
      </c>
      <c r="AW29" s="47">
        <v>0</v>
      </c>
      <c r="AX29" s="205">
        <v>0</v>
      </c>
      <c r="AY29" s="47">
        <v>18562</v>
      </c>
      <c r="AZ29" s="47">
        <v>-3682.4119999999984</v>
      </c>
      <c r="BA29" s="47">
        <v>9669.5320000000011</v>
      </c>
      <c r="BB29" s="47">
        <v>-14958</v>
      </c>
      <c r="BC29" s="47">
        <v>5473</v>
      </c>
      <c r="BD29" s="47">
        <v>7019.7569999999996</v>
      </c>
      <c r="BE29" s="47">
        <v>-22331.827000000001</v>
      </c>
      <c r="BF29" s="47">
        <v>27523.35</v>
      </c>
      <c r="BG29" s="47">
        <v>-8161.9400000000005</v>
      </c>
      <c r="BH29" s="47">
        <v>-19067.360999999997</v>
      </c>
      <c r="BI29" s="47">
        <v>307.03500000000122</v>
      </c>
      <c r="BJ29" s="47">
        <v>-19114.250000000004</v>
      </c>
      <c r="BK29" s="47">
        <v>2949.7439999999992</v>
      </c>
      <c r="BL29" s="47">
        <v>9940.5360000000001</v>
      </c>
      <c r="BM29" s="47">
        <v>0</v>
      </c>
      <c r="BN29" s="47">
        <v>0</v>
      </c>
      <c r="BO29" s="47">
        <v>0</v>
      </c>
      <c r="BP29" s="47">
        <v>0</v>
      </c>
    </row>
    <row r="30" spans="1:69" ht="15" customHeight="1" x14ac:dyDescent="0.2">
      <c r="A30" s="4" t="s">
        <v>153</v>
      </c>
      <c r="B30" s="4" t="s">
        <v>370</v>
      </c>
      <c r="C30" s="47">
        <v>-9019</v>
      </c>
      <c r="D30" s="47">
        <v>-13953</v>
      </c>
      <c r="E30" s="47">
        <v>-12462</v>
      </c>
      <c r="F30" s="47">
        <v>-18676</v>
      </c>
      <c r="G30" s="47">
        <v>-14134</v>
      </c>
      <c r="H30" s="47">
        <v>-27330</v>
      </c>
      <c r="I30" s="47">
        <v>-44872</v>
      </c>
      <c r="J30" s="47">
        <v>-37146</v>
      </c>
      <c r="K30" s="47">
        <v>-35329</v>
      </c>
      <c r="L30" s="47">
        <v>-36522</v>
      </c>
      <c r="M30" s="47">
        <v>-33235</v>
      </c>
      <c r="N30" s="47">
        <v>-33704</v>
      </c>
      <c r="O30" s="47">
        <v>-32454</v>
      </c>
      <c r="P30" s="47">
        <v>-40394</v>
      </c>
      <c r="Q30" s="47">
        <v>-40001</v>
      </c>
      <c r="R30" s="47">
        <v>-63218</v>
      </c>
      <c r="S30" s="47">
        <v>-49537</v>
      </c>
      <c r="T30" s="47">
        <v>-53849</v>
      </c>
      <c r="U30" s="47">
        <v>-58614</v>
      </c>
      <c r="V30" s="47">
        <v>-59779</v>
      </c>
      <c r="W30" s="47">
        <v>-58053</v>
      </c>
      <c r="X30" s="47">
        <v>-56689</v>
      </c>
      <c r="Y30" s="47">
        <v>-68627</v>
      </c>
      <c r="Z30" s="47">
        <v>-72475</v>
      </c>
      <c r="AA30" s="47">
        <v>-71135</v>
      </c>
      <c r="AB30" s="47">
        <v>-70505</v>
      </c>
      <c r="AC30" s="47">
        <v>-78435</v>
      </c>
      <c r="AD30" s="47">
        <v>-73476</v>
      </c>
      <c r="AE30" s="47">
        <v>-60545</v>
      </c>
      <c r="AF30" s="47">
        <v>-54964</v>
      </c>
      <c r="AG30" s="47">
        <v>-55191</v>
      </c>
      <c r="AH30" s="47">
        <v>-52725</v>
      </c>
      <c r="AI30" s="47">
        <v>-40663</v>
      </c>
      <c r="AJ30" s="47">
        <v>-37303</v>
      </c>
      <c r="AK30" s="47">
        <v>-45558</v>
      </c>
      <c r="AL30" s="47">
        <v>-45375</v>
      </c>
      <c r="AM30" s="47">
        <v>-43218</v>
      </c>
      <c r="AN30" s="47">
        <v>-44137</v>
      </c>
      <c r="AO30" s="47">
        <v>-40799</v>
      </c>
      <c r="AP30" s="47">
        <v>-37467</v>
      </c>
      <c r="AQ30" s="47">
        <v>-40893</v>
      </c>
      <c r="AR30" s="47">
        <v>-27819</v>
      </c>
      <c r="AS30" s="47">
        <v>-37463</v>
      </c>
      <c r="AT30" s="47">
        <v>-52507</v>
      </c>
      <c r="AU30" s="47">
        <v>-44652</v>
      </c>
      <c r="AV30" s="47">
        <v>-84716</v>
      </c>
      <c r="AW30" s="47">
        <v>-58389</v>
      </c>
      <c r="AX30" s="205">
        <v>-90123</v>
      </c>
      <c r="AY30" s="47">
        <v>-103711</v>
      </c>
      <c r="AZ30" s="47">
        <v>-105880.88099999999</v>
      </c>
      <c r="BA30" s="47">
        <v>-138073.65200000003</v>
      </c>
      <c r="BB30" s="47">
        <v>-112173</v>
      </c>
      <c r="BC30" s="47">
        <v>-117079</v>
      </c>
      <c r="BD30" s="47">
        <v>-117129.61500000001</v>
      </c>
      <c r="BE30" s="47">
        <v>-109334.33299999997</v>
      </c>
      <c r="BF30" s="47">
        <v>-97747.78</v>
      </c>
      <c r="BG30" s="47">
        <v>-97583.59699999998</v>
      </c>
      <c r="BH30" s="47">
        <v>-93014.067999999999</v>
      </c>
      <c r="BI30" s="47">
        <v>-112248.69</v>
      </c>
      <c r="BJ30" s="47">
        <v>-91393.284</v>
      </c>
      <c r="BK30" s="47">
        <v>-119678.516</v>
      </c>
      <c r="BL30" s="47">
        <v>-211147.266</v>
      </c>
      <c r="BM30" s="47">
        <v>-165187.80565349991</v>
      </c>
      <c r="BN30" s="47">
        <v>-161786.99033358274</v>
      </c>
      <c r="BO30" s="47">
        <v>-157955</v>
      </c>
      <c r="BP30" s="47">
        <v>-146051.2385627999</v>
      </c>
    </row>
    <row r="31" spans="1:69" ht="15" customHeight="1" x14ac:dyDescent="0.2">
      <c r="A31" s="4" t="s">
        <v>154</v>
      </c>
      <c r="B31" s="4" t="s">
        <v>210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  <c r="X31" s="47">
        <v>0</v>
      </c>
      <c r="Y31" s="47">
        <v>0</v>
      </c>
      <c r="Z31" s="47">
        <v>0</v>
      </c>
      <c r="AA31" s="47">
        <v>0</v>
      </c>
      <c r="AB31" s="47">
        <v>0</v>
      </c>
      <c r="AC31" s="47">
        <v>0</v>
      </c>
      <c r="AD31" s="47">
        <v>0</v>
      </c>
      <c r="AE31" s="47">
        <v>0</v>
      </c>
      <c r="AF31" s="47">
        <v>0</v>
      </c>
      <c r="AG31" s="47">
        <v>0</v>
      </c>
      <c r="AH31" s="47">
        <v>0</v>
      </c>
      <c r="AI31" s="47">
        <v>0</v>
      </c>
      <c r="AJ31" s="47">
        <v>0</v>
      </c>
      <c r="AK31" s="47">
        <v>0</v>
      </c>
      <c r="AL31" s="47">
        <v>0</v>
      </c>
      <c r="AM31" s="47">
        <v>0</v>
      </c>
      <c r="AN31" s="47">
        <v>0</v>
      </c>
      <c r="AO31" s="47">
        <v>0</v>
      </c>
      <c r="AP31" s="47">
        <v>0</v>
      </c>
      <c r="AQ31" s="47">
        <v>0</v>
      </c>
      <c r="AR31" s="47">
        <v>0</v>
      </c>
      <c r="AS31" s="47">
        <v>0</v>
      </c>
      <c r="AT31" s="47">
        <v>0</v>
      </c>
      <c r="AU31" s="47">
        <v>0</v>
      </c>
      <c r="AV31" s="47">
        <v>0</v>
      </c>
      <c r="AW31" s="47">
        <v>0</v>
      </c>
      <c r="AX31" s="205">
        <v>29047</v>
      </c>
      <c r="AY31" s="47">
        <v>-86862.289905254001</v>
      </c>
      <c r="AZ31" s="47">
        <v>-258142</v>
      </c>
      <c r="BA31" s="47">
        <v>32763.479999999996</v>
      </c>
      <c r="BB31" s="47">
        <v>-11154</v>
      </c>
      <c r="BC31" s="47">
        <v>-8260.3968873052163</v>
      </c>
      <c r="BD31" s="47">
        <v>-2141</v>
      </c>
      <c r="BE31" s="47">
        <v>0</v>
      </c>
      <c r="BF31" s="47">
        <v>0</v>
      </c>
      <c r="BG31" s="47">
        <v>0</v>
      </c>
      <c r="BH31" s="47">
        <v>0</v>
      </c>
      <c r="BI31" s="47">
        <v>0</v>
      </c>
      <c r="BJ31" s="47">
        <v>0</v>
      </c>
      <c r="BK31" s="47">
        <v>0</v>
      </c>
      <c r="BL31" s="47">
        <v>0</v>
      </c>
      <c r="BM31" s="47">
        <v>0</v>
      </c>
      <c r="BN31" s="47">
        <v>0</v>
      </c>
      <c r="BO31" s="47">
        <v>0</v>
      </c>
      <c r="BP31" s="47">
        <v>0</v>
      </c>
    </row>
    <row r="32" spans="1:69" ht="15" customHeight="1" x14ac:dyDescent="0.2">
      <c r="A32" s="4" t="s">
        <v>37</v>
      </c>
      <c r="B32" s="4" t="s">
        <v>211</v>
      </c>
      <c r="C32" s="47">
        <v>-9483</v>
      </c>
      <c r="D32" s="47">
        <v>-6989</v>
      </c>
      <c r="E32" s="47">
        <v>-11374</v>
      </c>
      <c r="F32" s="47">
        <v>-6128</v>
      </c>
      <c r="G32" s="47">
        <v>-9546</v>
      </c>
      <c r="H32" s="47">
        <v>-7040</v>
      </c>
      <c r="I32" s="47">
        <v>-16261</v>
      </c>
      <c r="J32" s="47">
        <v>-3574</v>
      </c>
      <c r="K32" s="47">
        <v>-9464</v>
      </c>
      <c r="L32" s="47">
        <v>-9797</v>
      </c>
      <c r="M32" s="47">
        <v>-11269</v>
      </c>
      <c r="N32" s="47">
        <v>-17031</v>
      </c>
      <c r="O32" s="47">
        <v>-9995</v>
      </c>
      <c r="P32" s="47">
        <v>-12487</v>
      </c>
      <c r="Q32" s="47">
        <v>-11714</v>
      </c>
      <c r="R32" s="47">
        <v>-12314</v>
      </c>
      <c r="S32" s="47">
        <v>-11226</v>
      </c>
      <c r="T32" s="47">
        <v>-7035</v>
      </c>
      <c r="U32" s="47">
        <v>9298</v>
      </c>
      <c r="V32" s="47">
        <v>-14315</v>
      </c>
      <c r="W32" s="47">
        <v>-5067</v>
      </c>
      <c r="X32" s="47">
        <v>-11523</v>
      </c>
      <c r="Y32" s="47">
        <v>-10247</v>
      </c>
      <c r="Z32" s="47">
        <v>-20610</v>
      </c>
      <c r="AA32" s="47">
        <v>-10612</v>
      </c>
      <c r="AB32" s="47">
        <v>-6357</v>
      </c>
      <c r="AC32" s="47">
        <v>-6735</v>
      </c>
      <c r="AD32" s="47">
        <v>-15309</v>
      </c>
      <c r="AE32" s="47">
        <v>-5188</v>
      </c>
      <c r="AF32" s="47">
        <v>-9729</v>
      </c>
      <c r="AG32" s="47">
        <v>-11211</v>
      </c>
      <c r="AH32" s="47">
        <v>-17415</v>
      </c>
      <c r="AI32" s="47">
        <v>-14431</v>
      </c>
      <c r="AJ32" s="47">
        <v>-14559</v>
      </c>
      <c r="AK32" s="47">
        <v>-16190</v>
      </c>
      <c r="AL32" s="47">
        <v>-24000</v>
      </c>
      <c r="AM32" s="47">
        <v>-15004</v>
      </c>
      <c r="AN32" s="47">
        <v>-16975</v>
      </c>
      <c r="AO32" s="47">
        <v>-22332</v>
      </c>
      <c r="AP32" s="47">
        <v>-31830</v>
      </c>
      <c r="AQ32" s="47">
        <v>-16952</v>
      </c>
      <c r="AR32" s="47">
        <v>-11798</v>
      </c>
      <c r="AS32" s="47">
        <v>-15125</v>
      </c>
      <c r="AT32" s="47">
        <v>-15080</v>
      </c>
      <c r="AU32" s="47">
        <v>-16952</v>
      </c>
      <c r="AV32" s="47">
        <v>-156692</v>
      </c>
      <c r="AW32" s="47">
        <v>39733</v>
      </c>
      <c r="AX32" s="205">
        <v>-42337</v>
      </c>
      <c r="AY32" s="47">
        <v>1059</v>
      </c>
      <c r="AZ32" s="47">
        <v>98537.658999999985</v>
      </c>
      <c r="BA32" s="47">
        <v>640.82800000000134</v>
      </c>
      <c r="BB32" s="47">
        <v>42043</v>
      </c>
      <c r="BC32" s="47">
        <v>-11171</v>
      </c>
      <c r="BD32" s="47">
        <v>-14243.747000000003</v>
      </c>
      <c r="BE32" s="47">
        <v>-6570.1030000000046</v>
      </c>
      <c r="BF32" s="47">
        <v>-22469.748999999996</v>
      </c>
      <c r="BG32" s="47">
        <v>-12783.683999999997</v>
      </c>
      <c r="BH32" s="47">
        <v>-10831.757000000005</v>
      </c>
      <c r="BI32" s="47">
        <v>-20831.448999999997</v>
      </c>
      <c r="BJ32" s="251">
        <v>-25958.290073640888</v>
      </c>
      <c r="BK32" s="251">
        <v>-21916.601999999995</v>
      </c>
      <c r="BL32" s="47">
        <v>-20854.078999999998</v>
      </c>
      <c r="BM32" s="47">
        <v>-37272.999000000011</v>
      </c>
      <c r="BN32" s="47">
        <v>-15565.012000000002</v>
      </c>
      <c r="BO32" s="47">
        <v>-29121</v>
      </c>
      <c r="BP32" s="47">
        <v>-35532.567999999999</v>
      </c>
    </row>
    <row r="33" spans="1:71" ht="15" customHeight="1" x14ac:dyDescent="0.2">
      <c r="A33" s="4" t="s">
        <v>415</v>
      </c>
      <c r="B33" s="4" t="s">
        <v>419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>
        <v>-11302</v>
      </c>
      <c r="AW33" s="47">
        <v>-10550</v>
      </c>
      <c r="AX33" s="205">
        <v>-14631</v>
      </c>
      <c r="AY33" s="47">
        <v>-19565</v>
      </c>
      <c r="AZ33" s="47">
        <v>-17873.560000000005</v>
      </c>
      <c r="BA33" s="47">
        <v>-19076.647999999997</v>
      </c>
      <c r="BB33" s="47">
        <v>-22008.653999999995</v>
      </c>
      <c r="BC33" s="47">
        <v>-21646</v>
      </c>
      <c r="BD33" s="47">
        <v>-19921.170999999998</v>
      </c>
      <c r="BE33" s="47">
        <v>-15080.105000000001</v>
      </c>
      <c r="BF33" s="47">
        <v>-19921.346999999998</v>
      </c>
      <c r="BG33" s="47">
        <v>-22083.673000000003</v>
      </c>
      <c r="BH33" s="47">
        <v>-19192.054000000004</v>
      </c>
      <c r="BI33" s="47">
        <v>-16030.471999999998</v>
      </c>
      <c r="BJ33" s="47">
        <v>-24367.713000000011</v>
      </c>
      <c r="BK33" s="47">
        <v>-25780.233999999997</v>
      </c>
      <c r="BL33" s="47">
        <v>-36352.027000000009</v>
      </c>
      <c r="BM33" s="47">
        <v>-17997.962000000003</v>
      </c>
      <c r="BN33" s="47">
        <v>-25162.211000000003</v>
      </c>
      <c r="BO33" s="47">
        <v>-38453.101000000002</v>
      </c>
      <c r="BP33" s="47">
        <v>-21772.732999999997</v>
      </c>
    </row>
    <row r="34" spans="1:71" ht="15" customHeight="1" x14ac:dyDescent="0.2">
      <c r="A34" s="4" t="s">
        <v>416</v>
      </c>
      <c r="B34" s="4" t="s">
        <v>420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>
        <v>-145390</v>
      </c>
      <c r="AW34" s="47">
        <v>50283</v>
      </c>
      <c r="AX34" s="205">
        <v>-27706</v>
      </c>
      <c r="AY34" s="47">
        <v>20624</v>
      </c>
      <c r="AZ34" s="47">
        <v>116411.219</v>
      </c>
      <c r="BA34" s="47">
        <v>19717.475999999999</v>
      </c>
      <c r="BB34" s="47">
        <v>64052.506999999998</v>
      </c>
      <c r="BC34" s="47">
        <v>10475</v>
      </c>
      <c r="BD34" s="47">
        <v>5677.4239999999963</v>
      </c>
      <c r="BE34" s="47">
        <v>8510.0019999999968</v>
      </c>
      <c r="BF34" s="47">
        <v>-2548.4019999999996</v>
      </c>
      <c r="BG34" s="47">
        <v>9299.989000000005</v>
      </c>
      <c r="BH34" s="47">
        <v>8360.2969999999987</v>
      </c>
      <c r="BI34" s="47">
        <v>-4800.9769999999999</v>
      </c>
      <c r="BJ34" s="47">
        <v>-1590.5770736408776</v>
      </c>
      <c r="BK34" s="47">
        <v>3863.6320000000005</v>
      </c>
      <c r="BL34" s="47">
        <v>15497.948000000011</v>
      </c>
      <c r="BM34" s="47">
        <v>-19275.037000000004</v>
      </c>
      <c r="BN34" s="47">
        <v>9597.1990000000005</v>
      </c>
      <c r="BO34" s="47">
        <v>8708.7669999999998</v>
      </c>
      <c r="BP34" s="47">
        <v>-13759.835000000001</v>
      </c>
    </row>
    <row r="35" spans="1:71" ht="15" customHeight="1" x14ac:dyDescent="0.2">
      <c r="A35" s="4" t="s">
        <v>155</v>
      </c>
      <c r="B35" s="4" t="s">
        <v>212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/>
      <c r="AQ35" s="47">
        <v>0</v>
      </c>
      <c r="AR35" s="47">
        <v>0</v>
      </c>
      <c r="AS35" s="47">
        <v>0</v>
      </c>
      <c r="AT35" s="47">
        <v>0</v>
      </c>
      <c r="AU35" s="47">
        <v>0</v>
      </c>
      <c r="AV35" s="47">
        <v>0</v>
      </c>
      <c r="AW35" s="47">
        <v>0</v>
      </c>
      <c r="AX35" s="205">
        <v>0</v>
      </c>
      <c r="AY35" s="47">
        <v>-979</v>
      </c>
      <c r="AZ35" s="47">
        <v>-1511.6620000000003</v>
      </c>
      <c r="BA35" s="47">
        <v>-1336.8050000000001</v>
      </c>
      <c r="BB35" s="47">
        <v>-1425</v>
      </c>
      <c r="BC35" s="47">
        <v>-990</v>
      </c>
      <c r="BD35" s="47">
        <v>-1323.336</v>
      </c>
      <c r="BE35" s="47">
        <v>-1507.076</v>
      </c>
      <c r="BF35" s="47">
        <v>-400.54499999999996</v>
      </c>
      <c r="BG35" s="47">
        <v>-25.215000000000003</v>
      </c>
      <c r="BH35" s="47">
        <v>-26.610000000000003</v>
      </c>
      <c r="BI35" s="47">
        <v>-33.722000000000001</v>
      </c>
      <c r="BJ35" s="47">
        <v>-46.179000000000002</v>
      </c>
      <c r="BK35" s="47">
        <v>-26.536999999999999</v>
      </c>
      <c r="BL35" s="251">
        <v>-29.077999999999996</v>
      </c>
      <c r="BM35" s="251">
        <v>-28.362000000000002</v>
      </c>
      <c r="BN35" s="251">
        <v>-32.016000000000005</v>
      </c>
      <c r="BO35" s="251">
        <v>-23</v>
      </c>
      <c r="BP35" s="251">
        <v>-30.603999999999999</v>
      </c>
    </row>
    <row r="36" spans="1:71" s="151" customFormat="1" ht="15" customHeight="1" x14ac:dyDescent="0.2">
      <c r="A36" s="174" t="s">
        <v>15</v>
      </c>
      <c r="B36" s="174" t="s">
        <v>371</v>
      </c>
      <c r="C36" s="242">
        <f>SUM(C35,C27:C32)</f>
        <v>27216</v>
      </c>
      <c r="D36" s="242">
        <f t="shared" ref="D36:BK36" si="64">SUM(D35,D27:D32)</f>
        <v>37723</v>
      </c>
      <c r="E36" s="242">
        <f t="shared" si="64"/>
        <v>42892</v>
      </c>
      <c r="F36" s="242">
        <f t="shared" si="64"/>
        <v>31514</v>
      </c>
      <c r="G36" s="242">
        <f t="shared" si="64"/>
        <v>31497</v>
      </c>
      <c r="H36" s="242">
        <f t="shared" si="64"/>
        <v>42991</v>
      </c>
      <c r="I36" s="242">
        <f t="shared" si="64"/>
        <v>30718</v>
      </c>
      <c r="J36" s="242">
        <f t="shared" si="64"/>
        <v>46772</v>
      </c>
      <c r="K36" s="242">
        <f t="shared" si="64"/>
        <v>32214</v>
      </c>
      <c r="L36" s="242">
        <f t="shared" si="64"/>
        <v>54047</v>
      </c>
      <c r="M36" s="242">
        <f t="shared" si="64"/>
        <v>128950</v>
      </c>
      <c r="N36" s="242">
        <f t="shared" si="64"/>
        <v>148374</v>
      </c>
      <c r="O36" s="242">
        <f t="shared" si="64"/>
        <v>47338</v>
      </c>
      <c r="P36" s="242">
        <f t="shared" si="64"/>
        <v>35544</v>
      </c>
      <c r="Q36" s="242">
        <f t="shared" si="64"/>
        <v>44963</v>
      </c>
      <c r="R36" s="242">
        <f t="shared" si="64"/>
        <v>56439</v>
      </c>
      <c r="S36" s="242">
        <f t="shared" si="64"/>
        <v>48135</v>
      </c>
      <c r="T36" s="242">
        <f t="shared" si="64"/>
        <v>50132</v>
      </c>
      <c r="U36" s="242">
        <f t="shared" si="64"/>
        <v>67083</v>
      </c>
      <c r="V36" s="242">
        <f t="shared" si="64"/>
        <v>65357.470219999988</v>
      </c>
      <c r="W36" s="242">
        <f t="shared" si="64"/>
        <v>45130</v>
      </c>
      <c r="X36" s="242">
        <f t="shared" si="64"/>
        <v>47900</v>
      </c>
      <c r="Y36" s="242">
        <f t="shared" si="64"/>
        <v>58443</v>
      </c>
      <c r="Z36" s="242">
        <f t="shared" si="64"/>
        <v>42185</v>
      </c>
      <c r="AA36" s="242">
        <f t="shared" si="64"/>
        <v>38712</v>
      </c>
      <c r="AB36" s="242">
        <f t="shared" si="64"/>
        <v>35087</v>
      </c>
      <c r="AC36" s="242">
        <f t="shared" si="64"/>
        <v>40623</v>
      </c>
      <c r="AD36" s="242">
        <f t="shared" si="64"/>
        <v>49772</v>
      </c>
      <c r="AE36" s="242">
        <f t="shared" si="64"/>
        <v>50619</v>
      </c>
      <c r="AF36" s="242">
        <f t="shared" si="64"/>
        <v>50975</v>
      </c>
      <c r="AG36" s="242">
        <f t="shared" si="64"/>
        <v>53062</v>
      </c>
      <c r="AH36" s="242">
        <f t="shared" si="64"/>
        <v>66647</v>
      </c>
      <c r="AI36" s="242">
        <f t="shared" si="64"/>
        <v>58104</v>
      </c>
      <c r="AJ36" s="242">
        <f t="shared" si="64"/>
        <v>60567</v>
      </c>
      <c r="AK36" s="242">
        <f t="shared" si="64"/>
        <v>65579</v>
      </c>
      <c r="AL36" s="242">
        <f t="shared" si="64"/>
        <v>76078</v>
      </c>
      <c r="AM36" s="242">
        <f t="shared" si="64"/>
        <v>49839.086970000004</v>
      </c>
      <c r="AN36" s="242">
        <f t="shared" si="64"/>
        <v>52363.895149999997</v>
      </c>
      <c r="AO36" s="242">
        <f t="shared" si="64"/>
        <v>79750.994650000008</v>
      </c>
      <c r="AP36" s="242">
        <f t="shared" si="64"/>
        <v>99040.014870000014</v>
      </c>
      <c r="AQ36" s="242">
        <f t="shared" si="64"/>
        <v>17922.210099999997</v>
      </c>
      <c r="AR36" s="242">
        <f t="shared" si="64"/>
        <v>43077.047309999994</v>
      </c>
      <c r="AS36" s="242">
        <f t="shared" si="64"/>
        <v>51345.056580000004</v>
      </c>
      <c r="AT36" s="242">
        <f t="shared" si="64"/>
        <v>59228</v>
      </c>
      <c r="AU36" s="242">
        <f t="shared" si="64"/>
        <v>30739.162760000007</v>
      </c>
      <c r="AV36" s="242">
        <f t="shared" si="64"/>
        <v>257359.99598999997</v>
      </c>
      <c r="AW36" s="242">
        <f t="shared" si="64"/>
        <v>-84691.064130000013</v>
      </c>
      <c r="AX36" s="243">
        <f t="shared" si="64"/>
        <v>82888</v>
      </c>
      <c r="AY36" s="224">
        <f t="shared" si="64"/>
        <v>-17331</v>
      </c>
      <c r="AZ36" s="224">
        <f t="shared" si="64"/>
        <v>-121068.43799999962</v>
      </c>
      <c r="BA36" s="224">
        <f t="shared" si="64"/>
        <v>64813.231000000414</v>
      </c>
      <c r="BB36" s="224">
        <f t="shared" si="64"/>
        <v>93395</v>
      </c>
      <c r="BC36" s="224">
        <f t="shared" si="64"/>
        <v>47814.000000000007</v>
      </c>
      <c r="BD36" s="224">
        <f t="shared" si="64"/>
        <v>77376.360439999946</v>
      </c>
      <c r="BE36" s="224">
        <f t="shared" si="64"/>
        <v>59709.574990000299</v>
      </c>
      <c r="BF36" s="224">
        <f t="shared" si="64"/>
        <v>119822.0321</v>
      </c>
      <c r="BG36" s="224">
        <f t="shared" si="64"/>
        <v>81065.65337999996</v>
      </c>
      <c r="BH36" s="224">
        <f t="shared" si="64"/>
        <v>76313.67140000037</v>
      </c>
      <c r="BI36" s="224">
        <f t="shared" si="64"/>
        <v>101170.58394000022</v>
      </c>
      <c r="BJ36" s="224">
        <f t="shared" si="64"/>
        <v>140804.35018235969</v>
      </c>
      <c r="BK36" s="224">
        <f t="shared" si="64"/>
        <v>107477.8360300004</v>
      </c>
      <c r="BL36" s="224">
        <f>SUM(BL35,BL27:BL32)</f>
        <v>209099.59641000049</v>
      </c>
      <c r="BM36" s="224">
        <v>120869.78794719939</v>
      </c>
      <c r="BN36" s="224">
        <f>SUM(BN35,BN27:BN32)</f>
        <v>145064.78685893427</v>
      </c>
      <c r="BO36" s="224">
        <f>SUM(BO35,BO27:BO32)</f>
        <v>237587</v>
      </c>
      <c r="BP36" s="224">
        <f>SUM(BP35,BP27:BP32)</f>
        <v>135057.67958280019</v>
      </c>
      <c r="BQ36" s="24"/>
    </row>
    <row r="37" spans="1:71" ht="15" customHeight="1" x14ac:dyDescent="0.2">
      <c r="A37" s="301" t="s">
        <v>642</v>
      </c>
      <c r="C37" s="379">
        <f>C36/C18</f>
        <v>0.48326437842924874</v>
      </c>
      <c r="D37" s="379">
        <f t="shared" ref="D37:BK37" si="65">D36/D18</f>
        <v>0.56556221889055469</v>
      </c>
      <c r="E37" s="379">
        <f t="shared" si="65"/>
        <v>0.63440319479366958</v>
      </c>
      <c r="F37" s="379">
        <f t="shared" si="65"/>
        <v>0.43197675215549736</v>
      </c>
      <c r="G37" s="379">
        <f t="shared" si="65"/>
        <v>0.45722705299984034</v>
      </c>
      <c r="H37" s="379">
        <f t="shared" si="65"/>
        <v>0.53307624586159441</v>
      </c>
      <c r="I37" s="379">
        <f t="shared" si="65"/>
        <v>0.36242006654239128</v>
      </c>
      <c r="J37" s="379">
        <f t="shared" si="65"/>
        <v>0.49114259012296418</v>
      </c>
      <c r="K37" s="379">
        <f t="shared" si="65"/>
        <v>0.35531192093885117</v>
      </c>
      <c r="L37" s="379">
        <f t="shared" si="65"/>
        <v>0.55676655712711054</v>
      </c>
      <c r="M37" s="379">
        <f t="shared" si="65"/>
        <v>1.2362663701033498</v>
      </c>
      <c r="N37" s="379">
        <f t="shared" si="65"/>
        <v>1.2523443368755116</v>
      </c>
      <c r="O37" s="379">
        <f t="shared" si="65"/>
        <v>0.46184315791527641</v>
      </c>
      <c r="P37" s="379">
        <f t="shared" si="65"/>
        <v>0.3287580006659514</v>
      </c>
      <c r="Q37" s="379">
        <f t="shared" si="65"/>
        <v>0.39771611545027552</v>
      </c>
      <c r="R37" s="379">
        <f t="shared" si="65"/>
        <v>0.40289973015805031</v>
      </c>
      <c r="S37" s="379">
        <f t="shared" si="65"/>
        <v>0.36686025242363268</v>
      </c>
      <c r="T37" s="379">
        <f t="shared" si="65"/>
        <v>0.34853340934530058</v>
      </c>
      <c r="U37" s="376">
        <f t="shared" si="65"/>
        <v>0.45334009123162694</v>
      </c>
      <c r="V37" s="376">
        <f t="shared" si="65"/>
        <v>0.39234413213912661</v>
      </c>
      <c r="W37" s="376">
        <f t="shared" si="65"/>
        <v>0.30324613802974004</v>
      </c>
      <c r="X37" s="376">
        <f t="shared" si="65"/>
        <v>0.30585530936721794</v>
      </c>
      <c r="Y37" s="376">
        <f t="shared" si="65"/>
        <v>0.36613374096302514</v>
      </c>
      <c r="Z37" s="376">
        <f t="shared" si="65"/>
        <v>0.24506215870802836</v>
      </c>
      <c r="AA37" s="376">
        <f t="shared" si="65"/>
        <v>0.24121579941054416</v>
      </c>
      <c r="AB37" s="376">
        <f t="shared" si="65"/>
        <v>0.21550887537620539</v>
      </c>
      <c r="AC37" s="376">
        <f t="shared" si="65"/>
        <v>0.25216484478295687</v>
      </c>
      <c r="AD37" s="376">
        <f t="shared" si="65"/>
        <v>0.27086507901954809</v>
      </c>
      <c r="AE37" s="379">
        <f t="shared" si="65"/>
        <v>0.30247566462900882</v>
      </c>
      <c r="AF37" s="379">
        <f t="shared" si="65"/>
        <v>0.30089190321876125</v>
      </c>
      <c r="AG37" s="379">
        <f t="shared" si="65"/>
        <v>0.31269778597568521</v>
      </c>
      <c r="AH37" s="379">
        <f t="shared" si="65"/>
        <v>0.35889027102416221</v>
      </c>
      <c r="AI37" s="379">
        <f t="shared" si="65"/>
        <v>0.34489226568528519</v>
      </c>
      <c r="AJ37" s="379">
        <f t="shared" si="65"/>
        <v>0.34607538954694278</v>
      </c>
      <c r="AK37" s="380">
        <f t="shared" si="65"/>
        <v>0.3693467902722552</v>
      </c>
      <c r="AL37" s="380">
        <f t="shared" si="65"/>
        <v>0.3794546443017961</v>
      </c>
      <c r="AM37" s="380">
        <f t="shared" si="65"/>
        <v>0.29776173279600249</v>
      </c>
      <c r="AN37" s="380">
        <f t="shared" si="65"/>
        <v>0.29103034394435245</v>
      </c>
      <c r="AO37" s="380">
        <f t="shared" si="65"/>
        <v>0.45516338354882663</v>
      </c>
      <c r="AP37" s="380">
        <f t="shared" si="65"/>
        <v>0.49908290222247714</v>
      </c>
      <c r="AQ37" s="380">
        <f t="shared" si="65"/>
        <v>0.11873006879682901</v>
      </c>
      <c r="AR37" s="380">
        <f t="shared" si="65"/>
        <v>0.27315464855901367</v>
      </c>
      <c r="AS37" s="380">
        <f t="shared" si="65"/>
        <v>0.29867395544777853</v>
      </c>
      <c r="AT37" s="380">
        <f t="shared" si="65"/>
        <v>0.36647588404541659</v>
      </c>
      <c r="AU37" s="380">
        <f t="shared" si="65"/>
        <v>0.19177318185899797</v>
      </c>
      <c r="AV37" s="380">
        <f t="shared" si="65"/>
        <v>1.7312686031481634</v>
      </c>
      <c r="AW37" s="380">
        <f t="shared" si="65"/>
        <v>-0.45665422956559776</v>
      </c>
      <c r="AX37" s="381">
        <f t="shared" si="65"/>
        <v>0.26273781373027594</v>
      </c>
      <c r="AY37" s="380">
        <f t="shared" si="65"/>
        <v>-7.5889006143458296E-2</v>
      </c>
      <c r="AZ37" s="380">
        <f t="shared" si="65"/>
        <v>-0.4773218682928832</v>
      </c>
      <c r="BA37" s="380">
        <f t="shared" si="65"/>
        <v>0.25490848303642416</v>
      </c>
      <c r="BB37" s="380">
        <f t="shared" si="65"/>
        <v>0.31950231600265466</v>
      </c>
      <c r="BC37" s="380">
        <f t="shared" si="65"/>
        <v>0.17694667618987706</v>
      </c>
      <c r="BD37" s="380">
        <f t="shared" si="65"/>
        <v>0.25564409599325005</v>
      </c>
      <c r="BE37" s="380">
        <f t="shared" si="65"/>
        <v>0.21120735163161686</v>
      </c>
      <c r="BF37" s="380">
        <f t="shared" si="65"/>
        <v>0.38024242610837961</v>
      </c>
      <c r="BG37" s="380">
        <f t="shared" si="65"/>
        <v>0.28629967613839641</v>
      </c>
      <c r="BH37" s="380">
        <f t="shared" si="65"/>
        <v>0.25321908865117332</v>
      </c>
      <c r="BI37" s="380">
        <f t="shared" si="65"/>
        <v>0.3256709025389537</v>
      </c>
      <c r="BJ37" s="380">
        <f t="shared" si="65"/>
        <v>0.3871325867680856</v>
      </c>
      <c r="BK37" s="380">
        <f t="shared" si="65"/>
        <v>0.34074003533210645</v>
      </c>
      <c r="BL37" s="380">
        <f t="shared" ref="BL37:BM37" si="66">BL36/BL18</f>
        <v>0.52574863805005145</v>
      </c>
      <c r="BM37" s="380">
        <f t="shared" si="66"/>
        <v>0.32416545565620497</v>
      </c>
      <c r="BN37" s="380">
        <f t="shared" ref="BN37" si="67">BN36/BN18</f>
        <v>0.34868578821877505</v>
      </c>
      <c r="BO37" s="380">
        <f>BO36/BO18</f>
        <v>0.65808104589646288</v>
      </c>
      <c r="BP37" s="380">
        <f>BP36/BP18</f>
        <v>0.3433248633032745</v>
      </c>
    </row>
    <row r="38" spans="1:71" ht="15" customHeight="1" x14ac:dyDescent="0.2">
      <c r="A38" s="8" t="s">
        <v>644</v>
      </c>
      <c r="C38" s="377">
        <f>C36-C26</f>
        <v>31630</v>
      </c>
      <c r="D38" s="377">
        <f t="shared" ref="D38:BK38" si="68">D36-D26</f>
        <v>43260</v>
      </c>
      <c r="E38" s="377">
        <f t="shared" si="68"/>
        <v>48101</v>
      </c>
      <c r="F38" s="377">
        <f t="shared" si="68"/>
        <v>36789</v>
      </c>
      <c r="G38" s="377">
        <f t="shared" si="68"/>
        <v>36553</v>
      </c>
      <c r="H38" s="377">
        <f t="shared" si="68"/>
        <v>49001</v>
      </c>
      <c r="I38" s="377">
        <f t="shared" si="68"/>
        <v>37241</v>
      </c>
      <c r="J38" s="377">
        <f t="shared" si="68"/>
        <v>54914</v>
      </c>
      <c r="K38" s="377">
        <f t="shared" si="68"/>
        <v>40571</v>
      </c>
      <c r="L38" s="377">
        <f t="shared" si="68"/>
        <v>63556</v>
      </c>
      <c r="M38" s="377">
        <f t="shared" si="68"/>
        <v>140158</v>
      </c>
      <c r="N38" s="377">
        <f t="shared" si="68"/>
        <v>159968</v>
      </c>
      <c r="O38" s="377">
        <f t="shared" si="68"/>
        <v>59230</v>
      </c>
      <c r="P38" s="377">
        <f t="shared" si="68"/>
        <v>47601</v>
      </c>
      <c r="Q38" s="377">
        <f t="shared" si="68"/>
        <v>58222</v>
      </c>
      <c r="R38" s="377">
        <f t="shared" si="68"/>
        <v>73318</v>
      </c>
      <c r="S38" s="377">
        <f t="shared" si="68"/>
        <v>66709</v>
      </c>
      <c r="T38" s="377">
        <f t="shared" si="68"/>
        <v>71956</v>
      </c>
      <c r="U38" s="378">
        <f t="shared" si="68"/>
        <v>90263</v>
      </c>
      <c r="V38" s="378">
        <f t="shared" si="68"/>
        <v>89214.470219999988</v>
      </c>
      <c r="W38" s="378">
        <f t="shared" si="68"/>
        <v>69465</v>
      </c>
      <c r="X38" s="378">
        <f t="shared" si="68"/>
        <v>73085</v>
      </c>
      <c r="Y38" s="378">
        <f t="shared" si="68"/>
        <v>84361</v>
      </c>
      <c r="Z38" s="378">
        <f t="shared" si="68"/>
        <v>69492</v>
      </c>
      <c r="AA38" s="378">
        <f t="shared" si="68"/>
        <v>66559</v>
      </c>
      <c r="AB38" s="378">
        <f t="shared" si="68"/>
        <v>62310</v>
      </c>
      <c r="AC38" s="378">
        <f t="shared" si="68"/>
        <v>67374</v>
      </c>
      <c r="AD38" s="378">
        <f t="shared" si="68"/>
        <v>76272</v>
      </c>
      <c r="AE38" s="377">
        <f t="shared" si="68"/>
        <v>77098</v>
      </c>
      <c r="AF38" s="377">
        <f t="shared" si="68"/>
        <v>77356</v>
      </c>
      <c r="AG38" s="377">
        <f t="shared" si="68"/>
        <v>79805</v>
      </c>
      <c r="AH38" s="377">
        <f t="shared" si="68"/>
        <v>93376</v>
      </c>
      <c r="AI38" s="377">
        <f t="shared" si="68"/>
        <v>85173</v>
      </c>
      <c r="AJ38" s="377">
        <f t="shared" si="68"/>
        <v>87841</v>
      </c>
      <c r="AK38" s="377">
        <f t="shared" si="68"/>
        <v>93047</v>
      </c>
      <c r="AL38" s="377">
        <f t="shared" si="68"/>
        <v>103908</v>
      </c>
      <c r="AM38" s="377">
        <f t="shared" si="68"/>
        <v>80943.086970000004</v>
      </c>
      <c r="AN38" s="377">
        <f t="shared" si="68"/>
        <v>83887.895149999997</v>
      </c>
      <c r="AO38" s="377">
        <f t="shared" si="68"/>
        <v>111698.99465000001</v>
      </c>
      <c r="AP38" s="377">
        <f t="shared" si="68"/>
        <v>132486.01487000001</v>
      </c>
      <c r="AQ38" s="377">
        <f t="shared" si="68"/>
        <v>54927.210099999997</v>
      </c>
      <c r="AR38" s="377">
        <f t="shared" si="68"/>
        <v>80358.047309999994</v>
      </c>
      <c r="AS38" s="377">
        <f t="shared" si="68"/>
        <v>87854.056580000004</v>
      </c>
      <c r="AT38" s="377">
        <f t="shared" si="68"/>
        <v>97433</v>
      </c>
      <c r="AU38" s="377">
        <f t="shared" si="68"/>
        <v>67883.162760000007</v>
      </c>
      <c r="AV38" s="377">
        <f t="shared" si="68"/>
        <v>296086.99598999997</v>
      </c>
      <c r="AW38" s="377">
        <f t="shared" si="68"/>
        <v>-45012.064130000013</v>
      </c>
      <c r="AX38" s="377">
        <f t="shared" si="68"/>
        <v>122722</v>
      </c>
      <c r="AY38" s="377">
        <f t="shared" si="68"/>
        <v>21303</v>
      </c>
      <c r="AZ38" s="377">
        <f t="shared" si="68"/>
        <v>-82208.428999999654</v>
      </c>
      <c r="BA38" s="377">
        <f t="shared" si="68"/>
        <v>105969.09700000034</v>
      </c>
      <c r="BB38" s="377">
        <f t="shared" si="68"/>
        <v>133326</v>
      </c>
      <c r="BC38" s="377">
        <f t="shared" si="68"/>
        <v>92110</v>
      </c>
      <c r="BD38" s="377">
        <f t="shared" si="68"/>
        <v>120857.83943999987</v>
      </c>
      <c r="BE38" s="377">
        <f t="shared" si="68"/>
        <v>102999.8249900002</v>
      </c>
      <c r="BF38" s="377">
        <f t="shared" si="68"/>
        <v>163119.41109999994</v>
      </c>
      <c r="BG38" s="377">
        <f t="shared" si="68"/>
        <v>126371.29337999996</v>
      </c>
      <c r="BH38" s="377">
        <f t="shared" si="68"/>
        <v>123661.97040000022</v>
      </c>
      <c r="BI38" s="377">
        <f t="shared" si="68"/>
        <v>149049.63694000005</v>
      </c>
      <c r="BJ38" s="377">
        <f t="shared" si="68"/>
        <v>195989.99725643368</v>
      </c>
      <c r="BK38" s="377">
        <f t="shared" si="68"/>
        <v>132098.84903000039</v>
      </c>
      <c r="BL38" s="377">
        <f>BL36-BL26</f>
        <v>241020.72841000048</v>
      </c>
      <c r="BM38" s="377">
        <f>BM36-BM26</f>
        <v>152279.29994719938</v>
      </c>
      <c r="BN38" s="377">
        <f>BN36-BN26</f>
        <v>184412.9438589343</v>
      </c>
      <c r="BO38" s="377">
        <f>BO36-BO26</f>
        <v>272830</v>
      </c>
      <c r="BP38" s="377">
        <f>BP36-BP26</f>
        <v>172177.58158280025</v>
      </c>
    </row>
    <row r="39" spans="1:71" ht="15" customHeight="1" x14ac:dyDescent="0.2">
      <c r="A39" s="302" t="s">
        <v>643</v>
      </c>
      <c r="B39" s="74"/>
      <c r="C39" s="318">
        <f>C38/C18</f>
        <v>0.56164213292611465</v>
      </c>
      <c r="D39" s="318">
        <f t="shared" ref="D39:BK39" si="69">D38/D18</f>
        <v>0.64857571214392806</v>
      </c>
      <c r="E39" s="318">
        <f t="shared" si="69"/>
        <v>0.71144801064931218</v>
      </c>
      <c r="F39" s="318">
        <f t="shared" si="69"/>
        <v>0.50428357983907446</v>
      </c>
      <c r="G39" s="318">
        <f t="shared" si="69"/>
        <v>0.53062261384586351</v>
      </c>
      <c r="H39" s="318">
        <f t="shared" si="69"/>
        <v>0.60759854675313407</v>
      </c>
      <c r="I39" s="318">
        <f t="shared" si="69"/>
        <v>0.43938035347695792</v>
      </c>
      <c r="J39" s="318">
        <f t="shared" si="69"/>
        <v>0.57663995967699588</v>
      </c>
      <c r="K39" s="318">
        <f t="shared" si="69"/>
        <v>0.44748742610076769</v>
      </c>
      <c r="L39" s="318">
        <f t="shared" si="69"/>
        <v>0.65472376458953574</v>
      </c>
      <c r="M39" s="318">
        <f t="shared" si="69"/>
        <v>1.3437194408758844</v>
      </c>
      <c r="N39" s="318">
        <f t="shared" si="69"/>
        <v>1.3502029929859805</v>
      </c>
      <c r="O39" s="318">
        <f t="shared" si="69"/>
        <v>0.57786493394993077</v>
      </c>
      <c r="P39" s="318">
        <f t="shared" si="69"/>
        <v>0.44027710977098672</v>
      </c>
      <c r="Q39" s="318">
        <f t="shared" si="69"/>
        <v>0.51499739060440675</v>
      </c>
      <c r="R39" s="318">
        <f t="shared" si="69"/>
        <v>0.52339344098456619</v>
      </c>
      <c r="S39" s="318">
        <f t="shared" si="69"/>
        <v>0.50842174257667216</v>
      </c>
      <c r="T39" s="318">
        <f t="shared" si="69"/>
        <v>0.50026071177791531</v>
      </c>
      <c r="U39" s="382">
        <f t="shared" si="69"/>
        <v>0.60998817367798619</v>
      </c>
      <c r="V39" s="382">
        <f t="shared" si="69"/>
        <v>0.53555888523369866</v>
      </c>
      <c r="W39" s="382">
        <f t="shared" si="69"/>
        <v>0.46676252998528456</v>
      </c>
      <c r="X39" s="382">
        <f t="shared" si="69"/>
        <v>0.4666687950960986</v>
      </c>
      <c r="Y39" s="382">
        <f t="shared" si="69"/>
        <v>0.52850484269085718</v>
      </c>
      <c r="Z39" s="382">
        <f t="shared" si="69"/>
        <v>0.40369466713140467</v>
      </c>
      <c r="AA39" s="382">
        <f t="shared" si="69"/>
        <v>0.41473141126695623</v>
      </c>
      <c r="AB39" s="382">
        <f t="shared" si="69"/>
        <v>0.38271604938271603</v>
      </c>
      <c r="AC39" s="382">
        <f t="shared" si="69"/>
        <v>0.41822007858619342</v>
      </c>
      <c r="AD39" s="382">
        <f t="shared" si="69"/>
        <v>0.41508119639514129</v>
      </c>
      <c r="AE39" s="318">
        <f t="shared" si="69"/>
        <v>0.46070188647676413</v>
      </c>
      <c r="AF39" s="318">
        <f t="shared" si="69"/>
        <v>0.45661194831565466</v>
      </c>
      <c r="AG39" s="318">
        <f t="shared" si="69"/>
        <v>0.47029600862744636</v>
      </c>
      <c r="AH39" s="318">
        <f t="shared" si="69"/>
        <v>0.50282440240599235</v>
      </c>
      <c r="AI39" s="318">
        <f t="shared" si="69"/>
        <v>0.50556775687065947</v>
      </c>
      <c r="AJ39" s="318">
        <f t="shared" si="69"/>
        <v>0.50191702235859459</v>
      </c>
      <c r="AK39" s="318">
        <f t="shared" si="69"/>
        <v>0.52404902170607248</v>
      </c>
      <c r="AL39" s="318">
        <f t="shared" si="69"/>
        <v>0.51826248297945565</v>
      </c>
      <c r="AM39" s="318">
        <f t="shared" si="69"/>
        <v>0.48359139982946464</v>
      </c>
      <c r="AN39" s="318">
        <f t="shared" si="69"/>
        <v>0.46623580824797134</v>
      </c>
      <c r="AO39" s="318">
        <f t="shared" si="69"/>
        <v>0.6375004169793923</v>
      </c>
      <c r="AP39" s="318">
        <f t="shared" si="69"/>
        <v>0.66762414052543306</v>
      </c>
      <c r="AQ39" s="318">
        <f t="shared" si="69"/>
        <v>0.36387875142647069</v>
      </c>
      <c r="AR39" s="318">
        <f t="shared" si="69"/>
        <v>0.50955614515287551</v>
      </c>
      <c r="AS39" s="318">
        <f t="shared" si="69"/>
        <v>0.51104663873527534</v>
      </c>
      <c r="AT39" s="318">
        <f t="shared" si="69"/>
        <v>0.60287102063546083</v>
      </c>
      <c r="AU39" s="318">
        <f t="shared" si="69"/>
        <v>0.423504381650811</v>
      </c>
      <c r="AV39" s="318">
        <f t="shared" si="69"/>
        <v>1.9917863224471801</v>
      </c>
      <c r="AW39" s="318">
        <f t="shared" si="69"/>
        <v>-0.24270505604807108</v>
      </c>
      <c r="AX39" s="319">
        <f t="shared" si="69"/>
        <v>0.38900335364114136</v>
      </c>
      <c r="AY39" s="318">
        <f t="shared" si="69"/>
        <v>9.3281605093421732E-2</v>
      </c>
      <c r="AZ39" s="318">
        <f t="shared" si="69"/>
        <v>-0.32411321701947454</v>
      </c>
      <c r="BA39" s="318">
        <f t="shared" si="69"/>
        <v>0.41677326293160111</v>
      </c>
      <c r="BB39" s="318">
        <f t="shared" si="69"/>
        <v>0.45610542088302303</v>
      </c>
      <c r="BC39" s="318">
        <f t="shared" si="69"/>
        <v>0.34087418630212013</v>
      </c>
      <c r="BD39" s="318">
        <f t="shared" si="69"/>
        <v>0.39930274481305322</v>
      </c>
      <c r="BE39" s="318">
        <f t="shared" si="69"/>
        <v>0.36433554012570374</v>
      </c>
      <c r="BF39" s="318">
        <f t="shared" si="69"/>
        <v>0.51764203573404532</v>
      </c>
      <c r="BG39" s="318">
        <f t="shared" si="69"/>
        <v>0.44630566533878574</v>
      </c>
      <c r="BH39" s="318">
        <f t="shared" si="69"/>
        <v>0.41032715201664743</v>
      </c>
      <c r="BI39" s="318">
        <f t="shared" si="69"/>
        <v>0.47979489585768115</v>
      </c>
      <c r="BJ39" s="318">
        <f t="shared" si="69"/>
        <v>0.53886200618295144</v>
      </c>
      <c r="BK39" s="318">
        <f t="shared" si="69"/>
        <v>0.41879673194433187</v>
      </c>
      <c r="BL39" s="318">
        <f t="shared" ref="BL39:BM39" si="70">BL38/BL18</f>
        <v>0.60600939398718368</v>
      </c>
      <c r="BM39" s="318">
        <f t="shared" si="70"/>
        <v>0.40840386578617782</v>
      </c>
      <c r="BN39" s="318">
        <f t="shared" ref="BN39:BO39" si="71">BN38/BN18</f>
        <v>0.44326520639172584</v>
      </c>
      <c r="BO39" s="318">
        <f t="shared" si="71"/>
        <v>0.7556989723845664</v>
      </c>
      <c r="BP39" s="318">
        <f t="shared" ref="BP39" si="72">BP38/BP18</f>
        <v>0.43768591940425583</v>
      </c>
    </row>
    <row r="40" spans="1:71" ht="15" customHeight="1" x14ac:dyDescent="0.2">
      <c r="C40" s="95"/>
      <c r="D40" s="89"/>
      <c r="E40" s="89"/>
      <c r="F40" s="96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AE40" s="89"/>
      <c r="AF40" s="89"/>
      <c r="AG40" s="89"/>
      <c r="AH40" s="257"/>
      <c r="AI40" s="257"/>
      <c r="AJ40" s="257"/>
      <c r="AK40" s="6"/>
      <c r="AL40" s="6"/>
      <c r="AM40" s="6"/>
      <c r="AN40" s="6"/>
      <c r="AO40" s="6"/>
      <c r="AP40" s="6"/>
      <c r="AQ40" s="6"/>
      <c r="AR40" s="258"/>
      <c r="AS40" s="258"/>
      <c r="AT40" s="259"/>
      <c r="AU40" s="6"/>
      <c r="AV40" s="6"/>
      <c r="AW40" s="6"/>
      <c r="AX40" s="225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R40" s="446" t="s">
        <v>777</v>
      </c>
      <c r="BS40" s="447" t="s">
        <v>778</v>
      </c>
    </row>
    <row r="41" spans="1:71" ht="15" customHeight="1" x14ac:dyDescent="0.2">
      <c r="A41" s="8"/>
      <c r="B41" s="8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BR41" s="448" t="s">
        <v>723</v>
      </c>
      <c r="BS41" s="394" t="s">
        <v>723</v>
      </c>
    </row>
    <row r="42" spans="1:71" ht="15" customHeight="1" x14ac:dyDescent="0.2">
      <c r="A42" s="92" t="s">
        <v>414</v>
      </c>
      <c r="B42" s="92" t="s">
        <v>200</v>
      </c>
      <c r="C42" s="93" t="str">
        <f t="shared" ref="C42:BP42" si="73">C$5</f>
        <v>1Q10</v>
      </c>
      <c r="D42" s="93" t="str">
        <f t="shared" si="73"/>
        <v>2Q10</v>
      </c>
      <c r="E42" s="93" t="str">
        <f t="shared" si="73"/>
        <v>3Q10</v>
      </c>
      <c r="F42" s="93" t="str">
        <f t="shared" si="73"/>
        <v>4Q10</v>
      </c>
      <c r="G42" s="93" t="str">
        <f t="shared" si="73"/>
        <v>1Q11</v>
      </c>
      <c r="H42" s="93" t="str">
        <f t="shared" si="73"/>
        <v>2Q11</v>
      </c>
      <c r="I42" s="93" t="str">
        <f t="shared" si="73"/>
        <v>3Q11</v>
      </c>
      <c r="J42" s="93" t="str">
        <f t="shared" si="73"/>
        <v>4Q11</v>
      </c>
      <c r="K42" s="93" t="str">
        <f t="shared" si="73"/>
        <v>1Q12</v>
      </c>
      <c r="L42" s="93" t="str">
        <f t="shared" si="73"/>
        <v>2Q12</v>
      </c>
      <c r="M42" s="93" t="str">
        <f t="shared" si="73"/>
        <v>3Q12</v>
      </c>
      <c r="N42" s="93" t="str">
        <f t="shared" si="73"/>
        <v>4Q12</v>
      </c>
      <c r="O42" s="93" t="str">
        <f t="shared" si="73"/>
        <v>1Q13</v>
      </c>
      <c r="P42" s="93" t="str">
        <f t="shared" si="73"/>
        <v>2Q13</v>
      </c>
      <c r="Q42" s="93" t="str">
        <f t="shared" si="73"/>
        <v>3Q13</v>
      </c>
      <c r="R42" s="93" t="str">
        <f t="shared" si="73"/>
        <v>4Q13</v>
      </c>
      <c r="S42" s="93" t="str">
        <f t="shared" si="73"/>
        <v>1Q14</v>
      </c>
      <c r="T42" s="93" t="str">
        <f t="shared" si="73"/>
        <v>2Q14</v>
      </c>
      <c r="U42" s="93" t="str">
        <f t="shared" si="73"/>
        <v>3Q14</v>
      </c>
      <c r="V42" s="93" t="str">
        <f t="shared" si="73"/>
        <v>4Q14</v>
      </c>
      <c r="W42" s="93" t="str">
        <f t="shared" si="73"/>
        <v>1Q15</v>
      </c>
      <c r="X42" s="93" t="str">
        <f t="shared" si="73"/>
        <v>2Q15</v>
      </c>
      <c r="Y42" s="93" t="str">
        <f t="shared" si="73"/>
        <v>3Q15</v>
      </c>
      <c r="Z42" s="93" t="str">
        <f t="shared" si="73"/>
        <v>4Q15</v>
      </c>
      <c r="AA42" s="93" t="str">
        <f t="shared" si="73"/>
        <v>1Q16</v>
      </c>
      <c r="AB42" s="93" t="str">
        <f t="shared" si="73"/>
        <v>2Q16</v>
      </c>
      <c r="AC42" s="93" t="str">
        <f t="shared" si="73"/>
        <v>3Q16</v>
      </c>
      <c r="AD42" s="93" t="str">
        <f t="shared" si="73"/>
        <v>4Q16</v>
      </c>
      <c r="AE42" s="93" t="str">
        <f t="shared" si="73"/>
        <v>1Q17</v>
      </c>
      <c r="AF42" s="93" t="str">
        <f t="shared" si="73"/>
        <v>2Q17</v>
      </c>
      <c r="AG42" s="93" t="str">
        <f t="shared" si="73"/>
        <v>3Q17</v>
      </c>
      <c r="AH42" s="93" t="str">
        <f t="shared" si="73"/>
        <v>4Q17</v>
      </c>
      <c r="AI42" s="93" t="str">
        <f t="shared" si="73"/>
        <v>1Q18</v>
      </c>
      <c r="AJ42" s="93" t="str">
        <f t="shared" si="73"/>
        <v>2Q18</v>
      </c>
      <c r="AK42" s="93" t="str">
        <f t="shared" si="73"/>
        <v>3Q18</v>
      </c>
      <c r="AL42" s="93" t="str">
        <f t="shared" si="73"/>
        <v>4Q18</v>
      </c>
      <c r="AM42" s="93" t="str">
        <f t="shared" si="73"/>
        <v>1Q19</v>
      </c>
      <c r="AN42" s="93" t="str">
        <f t="shared" si="73"/>
        <v>2Q19</v>
      </c>
      <c r="AO42" s="93" t="str">
        <f t="shared" si="73"/>
        <v>3Q19</v>
      </c>
      <c r="AP42" s="93" t="str">
        <f t="shared" si="73"/>
        <v>4Q19</v>
      </c>
      <c r="AQ42" s="93" t="str">
        <f t="shared" si="73"/>
        <v>1Q20</v>
      </c>
      <c r="AR42" s="93" t="str">
        <f t="shared" si="73"/>
        <v>2Q20</v>
      </c>
      <c r="AS42" s="93" t="str">
        <f t="shared" si="73"/>
        <v>3Q20</v>
      </c>
      <c r="AT42" s="93" t="str">
        <f t="shared" si="73"/>
        <v>4Q20</v>
      </c>
      <c r="AU42" s="93" t="str">
        <f t="shared" si="73"/>
        <v>1Q21</v>
      </c>
      <c r="AV42" s="93" t="str">
        <f t="shared" si="73"/>
        <v>2Q21</v>
      </c>
      <c r="AW42" s="93" t="str">
        <f t="shared" si="73"/>
        <v>3Q21</v>
      </c>
      <c r="AX42" s="138" t="str">
        <f t="shared" si="73"/>
        <v>4Q21</v>
      </c>
      <c r="AY42" s="93" t="str">
        <f t="shared" si="73"/>
        <v>1Q22</v>
      </c>
      <c r="AZ42" s="93" t="str">
        <f t="shared" si="73"/>
        <v>2Q22</v>
      </c>
      <c r="BA42" s="93" t="str">
        <f t="shared" si="73"/>
        <v>3Q22</v>
      </c>
      <c r="BB42" s="93" t="str">
        <f t="shared" si="73"/>
        <v>4Q22</v>
      </c>
      <c r="BC42" s="93" t="str">
        <f t="shared" si="73"/>
        <v>1Q23</v>
      </c>
      <c r="BD42" s="93" t="str">
        <f t="shared" si="73"/>
        <v>2Q23</v>
      </c>
      <c r="BE42" s="93" t="str">
        <f t="shared" si="73"/>
        <v>3Q23</v>
      </c>
      <c r="BF42" s="93" t="str">
        <f t="shared" si="73"/>
        <v>4Q23</v>
      </c>
      <c r="BG42" s="93" t="str">
        <f t="shared" si="73"/>
        <v>1Q24</v>
      </c>
      <c r="BH42" s="93" t="str">
        <f t="shared" si="73"/>
        <v>2Q24</v>
      </c>
      <c r="BI42" s="93" t="str">
        <f t="shared" si="73"/>
        <v>3Q24</v>
      </c>
      <c r="BJ42" s="93" t="str">
        <f t="shared" si="73"/>
        <v>4Q24</v>
      </c>
      <c r="BK42" s="93" t="str">
        <f t="shared" si="73"/>
        <v>1Q25</v>
      </c>
      <c r="BL42" s="93" t="str">
        <f t="shared" si="73"/>
        <v>2Q25</v>
      </c>
      <c r="BM42" s="93" t="str">
        <f t="shared" si="73"/>
        <v>3Q25</v>
      </c>
      <c r="BN42" s="93" t="str">
        <f t="shared" si="73"/>
        <v>4Q25</v>
      </c>
      <c r="BO42" s="93" t="str">
        <f t="shared" si="73"/>
        <v>1Q26</v>
      </c>
      <c r="BP42" s="93" t="str">
        <f t="shared" si="73"/>
        <v>2Q26</v>
      </c>
      <c r="BR42" s="449" t="str">
        <f>BR41</f>
        <v>2Q25</v>
      </c>
      <c r="BS42" s="450" t="str">
        <f>BS41</f>
        <v>2Q25</v>
      </c>
    </row>
    <row r="43" spans="1:71" ht="15" customHeight="1" x14ac:dyDescent="0.2">
      <c r="A43" s="4" t="s">
        <v>353</v>
      </c>
      <c r="B43" s="4" t="s">
        <v>360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47">
        <v>0</v>
      </c>
      <c r="AA43" s="47">
        <v>0</v>
      </c>
      <c r="AB43" s="47">
        <v>0</v>
      </c>
      <c r="AC43" s="47">
        <v>0</v>
      </c>
      <c r="AD43" s="47">
        <v>0</v>
      </c>
      <c r="AE43" s="47">
        <v>0</v>
      </c>
      <c r="AF43" s="47">
        <v>0</v>
      </c>
      <c r="AG43" s="47">
        <v>0</v>
      </c>
      <c r="AH43" s="47">
        <v>0</v>
      </c>
      <c r="AI43" s="47">
        <v>0</v>
      </c>
      <c r="AJ43" s="47">
        <v>0</v>
      </c>
      <c r="AK43" s="47">
        <v>0</v>
      </c>
      <c r="AL43" s="47">
        <v>0</v>
      </c>
      <c r="AM43" s="47">
        <v>0</v>
      </c>
      <c r="AN43" s="47">
        <v>0</v>
      </c>
      <c r="AO43" s="47">
        <v>0</v>
      </c>
      <c r="AP43" s="47">
        <v>0</v>
      </c>
      <c r="AQ43" s="47">
        <v>0</v>
      </c>
      <c r="AR43" s="47">
        <v>0</v>
      </c>
      <c r="AS43" s="47">
        <v>0</v>
      </c>
      <c r="AT43" s="246">
        <v>137449</v>
      </c>
      <c r="AU43" s="246">
        <v>138981</v>
      </c>
      <c r="AV43" s="246">
        <v>148005</v>
      </c>
      <c r="AW43" s="246">
        <f t="shared" ref="AW43:BE43" si="74">AW8</f>
        <v>156305</v>
      </c>
      <c r="AX43" s="249">
        <f t="shared" si="74"/>
        <v>170717</v>
      </c>
      <c r="AY43" s="246">
        <f t="shared" si="74"/>
        <v>173254</v>
      </c>
      <c r="AZ43" s="246">
        <f t="shared" si="74"/>
        <v>177374.86600000004</v>
      </c>
      <c r="BA43" s="246">
        <f t="shared" si="74"/>
        <v>182763.40300000008</v>
      </c>
      <c r="BB43" s="246">
        <f t="shared" si="74"/>
        <v>195193</v>
      </c>
      <c r="BC43" s="246">
        <f t="shared" si="74"/>
        <v>202018</v>
      </c>
      <c r="BD43" s="246">
        <f t="shared" si="74"/>
        <v>202277.04799999989</v>
      </c>
      <c r="BE43" s="246">
        <f t="shared" si="74"/>
        <v>202852.21099999998</v>
      </c>
      <c r="BF43" s="246">
        <v>199147.69199999989</v>
      </c>
      <c r="BG43" s="246">
        <v>202014.78600000002</v>
      </c>
      <c r="BH43" s="246">
        <v>203537.34899999999</v>
      </c>
      <c r="BI43" s="246">
        <v>203167.43899999993</v>
      </c>
      <c r="BJ43" s="246">
        <v>212280.10499999998</v>
      </c>
      <c r="BK43" s="246">
        <v>210484.17899999992</v>
      </c>
      <c r="BL43" s="246">
        <v>246127.11900000001</v>
      </c>
      <c r="BM43" s="246">
        <v>227249.408</v>
      </c>
      <c r="BN43" s="246">
        <v>223040.84899999996</v>
      </c>
      <c r="BO43" s="246">
        <v>220489</v>
      </c>
      <c r="BP43" s="246">
        <v>217946.73299999995</v>
      </c>
      <c r="BR43" s="451">
        <v>232430.67427472395</v>
      </c>
      <c r="BS43" s="452">
        <v>207942.15122029596</v>
      </c>
    </row>
    <row r="44" spans="1:71" ht="15" customHeight="1" x14ac:dyDescent="0.2">
      <c r="A44" s="4" t="s">
        <v>99</v>
      </c>
      <c r="B44" s="4" t="s">
        <v>361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7">
        <v>0</v>
      </c>
      <c r="X44" s="47">
        <v>0</v>
      </c>
      <c r="Y44" s="47">
        <v>0</v>
      </c>
      <c r="Z44" s="47">
        <v>0</v>
      </c>
      <c r="AA44" s="47">
        <v>0</v>
      </c>
      <c r="AB44" s="47">
        <v>0</v>
      </c>
      <c r="AC44" s="47">
        <v>0</v>
      </c>
      <c r="AD44" s="47">
        <v>0</v>
      </c>
      <c r="AE44" s="47">
        <v>0</v>
      </c>
      <c r="AF44" s="47">
        <v>0</v>
      </c>
      <c r="AG44" s="47">
        <v>0</v>
      </c>
      <c r="AH44" s="47">
        <v>0</v>
      </c>
      <c r="AI44" s="47">
        <v>0</v>
      </c>
      <c r="AJ44" s="47">
        <v>0</v>
      </c>
      <c r="AK44" s="47">
        <v>0</v>
      </c>
      <c r="AL44" s="47">
        <v>0</v>
      </c>
      <c r="AM44" s="47">
        <v>0</v>
      </c>
      <c r="AN44" s="47">
        <v>0</v>
      </c>
      <c r="AO44" s="47">
        <v>0</v>
      </c>
      <c r="AP44" s="47">
        <v>0</v>
      </c>
      <c r="AQ44" s="47">
        <v>0</v>
      </c>
      <c r="AR44" s="47">
        <v>0</v>
      </c>
      <c r="AS44" s="47">
        <v>0</v>
      </c>
      <c r="AT44" s="246">
        <v>14725</v>
      </c>
      <c r="AU44" s="246">
        <v>5787</v>
      </c>
      <c r="AV44" s="246">
        <v>13195</v>
      </c>
      <c r="AW44" s="246">
        <f t="shared" ref="AW44:BE44" si="75">AW9</f>
        <v>14210</v>
      </c>
      <c r="AX44" s="249">
        <f t="shared" si="75"/>
        <v>22510</v>
      </c>
      <c r="AY44" s="246">
        <f t="shared" si="75"/>
        <v>8471</v>
      </c>
      <c r="AZ44" s="246">
        <f t="shared" si="75"/>
        <v>17370.785000000003</v>
      </c>
      <c r="BA44" s="246">
        <f t="shared" si="75"/>
        <v>11691.766999999998</v>
      </c>
      <c r="BB44" s="246">
        <f t="shared" si="75"/>
        <v>16809</v>
      </c>
      <c r="BC44" s="246">
        <f t="shared" si="75"/>
        <v>13215</v>
      </c>
      <c r="BD44" s="246">
        <f t="shared" si="75"/>
        <v>18685.813999999998</v>
      </c>
      <c r="BE44" s="246">
        <f t="shared" si="75"/>
        <v>15986.064000000006</v>
      </c>
      <c r="BF44" s="246">
        <v>23068.157000000007</v>
      </c>
      <c r="BG44" s="246">
        <v>13044.797000000002</v>
      </c>
      <c r="BH44" s="246">
        <v>22004.209000000006</v>
      </c>
      <c r="BI44" s="246">
        <v>19557.135000000009</v>
      </c>
      <c r="BJ44" s="246">
        <v>28290.026999999995</v>
      </c>
      <c r="BK44" s="246">
        <v>15593.897000000001</v>
      </c>
      <c r="BL44" s="246">
        <v>29942.974999999995</v>
      </c>
      <c r="BM44" s="246">
        <v>23817.926999999996</v>
      </c>
      <c r="BN44" s="246">
        <v>35222.802000000003</v>
      </c>
      <c r="BO44" s="246">
        <v>19705</v>
      </c>
      <c r="BP44" s="246">
        <v>29742.260999999995</v>
      </c>
      <c r="BR44" s="451">
        <v>28894.890218829303</v>
      </c>
      <c r="BS44" s="452">
        <v>26678.642681081303</v>
      </c>
    </row>
    <row r="45" spans="1:71" ht="15" customHeight="1" x14ac:dyDescent="0.2">
      <c r="A45" s="4" t="s">
        <v>354</v>
      </c>
      <c r="B45" s="4" t="s">
        <v>362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  <c r="AA45" s="47">
        <v>0</v>
      </c>
      <c r="AB45" s="47">
        <v>0</v>
      </c>
      <c r="AC45" s="47">
        <v>0</v>
      </c>
      <c r="AD45" s="47">
        <v>0</v>
      </c>
      <c r="AE45" s="47">
        <v>0</v>
      </c>
      <c r="AF45" s="47">
        <v>0</v>
      </c>
      <c r="AG45" s="47">
        <v>0</v>
      </c>
      <c r="AH45" s="47">
        <v>0</v>
      </c>
      <c r="AI45" s="47">
        <v>0</v>
      </c>
      <c r="AJ45" s="47">
        <v>0</v>
      </c>
      <c r="AK45" s="47">
        <v>0</v>
      </c>
      <c r="AL45" s="47">
        <v>0</v>
      </c>
      <c r="AM45" s="47">
        <v>0</v>
      </c>
      <c r="AN45" s="47">
        <v>0</v>
      </c>
      <c r="AO45" s="47">
        <v>0</v>
      </c>
      <c r="AP45" s="47">
        <v>0</v>
      </c>
      <c r="AQ45" s="47">
        <v>0</v>
      </c>
      <c r="AR45" s="47">
        <v>0</v>
      </c>
      <c r="AS45" s="47">
        <v>0</v>
      </c>
      <c r="AT45" s="246">
        <v>11443</v>
      </c>
      <c r="AU45" s="246">
        <v>8118</v>
      </c>
      <c r="AV45" s="246">
        <v>8234</v>
      </c>
      <c r="AW45" s="246">
        <f t="shared" ref="AW45:BE45" si="76">AW10</f>
        <v>12038</v>
      </c>
      <c r="AX45" s="249">
        <f t="shared" si="76"/>
        <v>19564</v>
      </c>
      <c r="AY45" s="246">
        <f t="shared" si="76"/>
        <v>15311</v>
      </c>
      <c r="AZ45" s="246">
        <f t="shared" si="76"/>
        <v>16208.871000000003</v>
      </c>
      <c r="BA45" s="246">
        <f t="shared" si="76"/>
        <v>18594.694999999996</v>
      </c>
      <c r="BB45" s="246">
        <f t="shared" si="76"/>
        <v>23986</v>
      </c>
      <c r="BC45" s="246">
        <f t="shared" si="76"/>
        <v>18429</v>
      </c>
      <c r="BD45" s="246">
        <f t="shared" si="76"/>
        <v>21993.080999999995</v>
      </c>
      <c r="BE45" s="246">
        <f t="shared" si="76"/>
        <v>22145.502999999986</v>
      </c>
      <c r="BF45" s="246">
        <v>32141.422999999999</v>
      </c>
      <c r="BG45" s="246">
        <v>21921.009999999991</v>
      </c>
      <c r="BH45" s="246">
        <v>25363.030000000002</v>
      </c>
      <c r="BI45" s="246">
        <v>25688.416000000012</v>
      </c>
      <c r="BJ45" s="246">
        <v>34795.487999999983</v>
      </c>
      <c r="BK45" s="246">
        <v>23908.807000000008</v>
      </c>
      <c r="BL45" s="246">
        <v>31748.731999999996</v>
      </c>
      <c r="BM45" s="246">
        <v>30136.908000000018</v>
      </c>
      <c r="BN45" s="246">
        <v>38816.823000000004</v>
      </c>
      <c r="BO45" s="246">
        <v>25566</v>
      </c>
      <c r="BP45" s="246">
        <v>31122.784</v>
      </c>
      <c r="BR45" s="451">
        <v>30090.854429883577</v>
      </c>
      <c r="BS45" s="452">
        <v>26323.409554399575</v>
      </c>
    </row>
    <row r="46" spans="1:71" ht="15" customHeight="1" x14ac:dyDescent="0.2">
      <c r="A46" s="4" t="s">
        <v>97</v>
      </c>
      <c r="B46" s="4" t="s">
        <v>363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  <c r="AA46" s="47">
        <v>0</v>
      </c>
      <c r="AB46" s="47">
        <v>0</v>
      </c>
      <c r="AC46" s="47">
        <v>0</v>
      </c>
      <c r="AD46" s="47">
        <v>0</v>
      </c>
      <c r="AE46" s="47">
        <v>0</v>
      </c>
      <c r="AF46" s="47">
        <v>0</v>
      </c>
      <c r="AG46" s="47">
        <v>0</v>
      </c>
      <c r="AH46" s="47">
        <v>0</v>
      </c>
      <c r="AI46" s="47">
        <v>0</v>
      </c>
      <c r="AJ46" s="47">
        <v>0</v>
      </c>
      <c r="AK46" s="47">
        <v>0</v>
      </c>
      <c r="AL46" s="47">
        <v>0</v>
      </c>
      <c r="AM46" s="47">
        <v>0</v>
      </c>
      <c r="AN46" s="47">
        <v>0</v>
      </c>
      <c r="AO46" s="47">
        <v>0</v>
      </c>
      <c r="AP46" s="47">
        <v>0</v>
      </c>
      <c r="AQ46" s="47">
        <v>0</v>
      </c>
      <c r="AR46" s="47">
        <v>0</v>
      </c>
      <c r="AS46" s="47">
        <v>0</v>
      </c>
      <c r="AT46" s="246">
        <v>11978</v>
      </c>
      <c r="AU46" s="246">
        <v>10322</v>
      </c>
      <c r="AV46" s="246">
        <v>10664</v>
      </c>
      <c r="AW46" s="246">
        <f t="shared" ref="AW46:BE46" si="77">AW11</f>
        <v>12182</v>
      </c>
      <c r="AX46" s="249">
        <f t="shared" si="77"/>
        <v>15226</v>
      </c>
      <c r="AY46" s="246">
        <f t="shared" si="77"/>
        <v>13817</v>
      </c>
      <c r="AZ46" s="246">
        <f t="shared" si="77"/>
        <v>14543.913000000006</v>
      </c>
      <c r="BA46" s="246">
        <f t="shared" si="77"/>
        <v>14988.620000000004</v>
      </c>
      <c r="BB46" s="246">
        <f t="shared" si="77"/>
        <v>17507</v>
      </c>
      <c r="BC46" s="246">
        <f t="shared" si="77"/>
        <v>14843</v>
      </c>
      <c r="BD46" s="246">
        <f t="shared" si="77"/>
        <v>15537.188999999998</v>
      </c>
      <c r="BE46" s="246">
        <f t="shared" si="77"/>
        <v>15545.071000000009</v>
      </c>
      <c r="BF46" s="246">
        <v>17276.010000000002</v>
      </c>
      <c r="BG46" s="246">
        <v>15223.785000000005</v>
      </c>
      <c r="BH46" s="246">
        <v>16053.65</v>
      </c>
      <c r="BI46" s="246">
        <v>16104.987000000008</v>
      </c>
      <c r="BJ46" s="246">
        <v>19873.853000000006</v>
      </c>
      <c r="BK46" s="246">
        <v>19219.21</v>
      </c>
      <c r="BL46" s="246">
        <v>20468.724000000006</v>
      </c>
      <c r="BM46" s="246">
        <v>23377.878000000004</v>
      </c>
      <c r="BN46" s="246">
        <v>24938.098000000009</v>
      </c>
      <c r="BO46" s="246">
        <v>22915</v>
      </c>
      <c r="BP46" s="246">
        <v>23881.657999999985</v>
      </c>
      <c r="BR46" s="451">
        <v>20468.724000000006</v>
      </c>
      <c r="BS46" s="452">
        <v>20468.724000000006</v>
      </c>
    </row>
    <row r="47" spans="1:71" ht="15" customHeight="1" x14ac:dyDescent="0.2">
      <c r="A47" s="4" t="s">
        <v>98</v>
      </c>
      <c r="B47" s="4" t="s">
        <v>215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47">
        <v>0</v>
      </c>
      <c r="AC47" s="47">
        <v>0</v>
      </c>
      <c r="AD47" s="47">
        <v>0</v>
      </c>
      <c r="AE47" s="47">
        <v>0</v>
      </c>
      <c r="AF47" s="47">
        <v>0</v>
      </c>
      <c r="AG47" s="47">
        <v>0</v>
      </c>
      <c r="AH47" s="47">
        <v>0</v>
      </c>
      <c r="AI47" s="47">
        <v>0</v>
      </c>
      <c r="AJ47" s="47">
        <v>0</v>
      </c>
      <c r="AK47" s="47">
        <v>0</v>
      </c>
      <c r="AL47" s="47">
        <v>0</v>
      </c>
      <c r="AM47" s="47">
        <v>0</v>
      </c>
      <c r="AN47" s="47">
        <v>0</v>
      </c>
      <c r="AO47" s="47">
        <v>0</v>
      </c>
      <c r="AP47" s="47">
        <v>0</v>
      </c>
      <c r="AQ47" s="47">
        <v>0</v>
      </c>
      <c r="AR47" s="47">
        <v>0</v>
      </c>
      <c r="AS47" s="47">
        <v>0</v>
      </c>
      <c r="AT47" s="246">
        <v>27704</v>
      </c>
      <c r="AU47" s="246">
        <v>16061</v>
      </c>
      <c r="AV47" s="246">
        <v>20373</v>
      </c>
      <c r="AW47" s="246">
        <f t="shared" ref="AW47:BE47" si="78">AW12</f>
        <v>28963</v>
      </c>
      <c r="AX47" s="249">
        <f t="shared" si="78"/>
        <v>40852</v>
      </c>
      <c r="AY47" s="246">
        <f t="shared" si="78"/>
        <v>35387</v>
      </c>
      <c r="AZ47" s="246">
        <f t="shared" si="78"/>
        <v>43599.863999999994</v>
      </c>
      <c r="BA47" s="246">
        <f t="shared" si="78"/>
        <v>42987.18</v>
      </c>
      <c r="BB47" s="246">
        <f t="shared" si="78"/>
        <v>48398</v>
      </c>
      <c r="BC47" s="246">
        <f t="shared" si="78"/>
        <v>42978</v>
      </c>
      <c r="BD47" s="246">
        <f t="shared" si="78"/>
        <v>50789.945000000007</v>
      </c>
      <c r="BE47" s="246">
        <f t="shared" si="78"/>
        <v>51204.945999999996</v>
      </c>
      <c r="BF47" s="246">
        <v>58021.88499999998</v>
      </c>
      <c r="BG47" s="246">
        <v>53271.913</v>
      </c>
      <c r="BH47" s="246">
        <v>54386.750000000044</v>
      </c>
      <c r="BI47" s="246">
        <v>55120.792000000009</v>
      </c>
      <c r="BJ47" s="246">
        <v>65534.905000000021</v>
      </c>
      <c r="BK47" s="246">
        <v>60052.239000000038</v>
      </c>
      <c r="BL47" s="246">
        <v>72539.165000000052</v>
      </c>
      <c r="BM47" s="246">
        <v>61312.227999999974</v>
      </c>
      <c r="BN47" s="246">
        <v>67854.889999999985</v>
      </c>
      <c r="BO47" s="246">
        <v>63382</v>
      </c>
      <c r="BP47" s="246">
        <v>65353.72199999998</v>
      </c>
      <c r="BR47" s="451">
        <v>69026.949787563222</v>
      </c>
      <c r="BS47" s="452">
        <v>58133.646794603221</v>
      </c>
    </row>
    <row r="48" spans="1:71" ht="15" customHeight="1" x14ac:dyDescent="0.2">
      <c r="A48" s="4" t="s">
        <v>355</v>
      </c>
      <c r="B48" s="4" t="s">
        <v>364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47">
        <v>0</v>
      </c>
      <c r="AA48" s="47">
        <v>0</v>
      </c>
      <c r="AB48" s="47">
        <v>0</v>
      </c>
      <c r="AC48" s="47">
        <v>0</v>
      </c>
      <c r="AD48" s="47">
        <v>0</v>
      </c>
      <c r="AE48" s="47">
        <v>0</v>
      </c>
      <c r="AF48" s="47">
        <v>0</v>
      </c>
      <c r="AG48" s="47">
        <v>0</v>
      </c>
      <c r="AH48" s="47">
        <v>0</v>
      </c>
      <c r="AI48" s="47">
        <v>0</v>
      </c>
      <c r="AJ48" s="47">
        <v>0</v>
      </c>
      <c r="AK48" s="47">
        <v>0</v>
      </c>
      <c r="AL48" s="47">
        <v>0</v>
      </c>
      <c r="AM48" s="47">
        <v>0</v>
      </c>
      <c r="AN48" s="47">
        <v>0</v>
      </c>
      <c r="AO48" s="47">
        <v>0</v>
      </c>
      <c r="AP48" s="47">
        <v>0</v>
      </c>
      <c r="AQ48" s="47">
        <v>0</v>
      </c>
      <c r="AR48" s="47">
        <v>0</v>
      </c>
      <c r="AS48" s="47">
        <v>0</v>
      </c>
      <c r="AT48" s="246">
        <v>24837</v>
      </c>
      <c r="AU48" s="246">
        <v>16853</v>
      </c>
      <c r="AV48" s="246">
        <v>27688</v>
      </c>
      <c r="AW48" s="246">
        <v>31540</v>
      </c>
      <c r="AX48" s="249">
        <f t="shared" ref="AX48:BE48" si="79">AX13</f>
        <v>5535</v>
      </c>
      <c r="AY48" s="246">
        <f t="shared" si="79"/>
        <v>3217</v>
      </c>
      <c r="AZ48" s="246">
        <f t="shared" si="79"/>
        <v>4413.0319999999992</v>
      </c>
      <c r="BA48" s="246">
        <f t="shared" si="79"/>
        <v>3361.3030000000012</v>
      </c>
      <c r="BB48" s="246">
        <f t="shared" si="79"/>
        <v>3167</v>
      </c>
      <c r="BC48" s="246">
        <f t="shared" si="79"/>
        <v>4613</v>
      </c>
      <c r="BD48" s="246">
        <f t="shared" si="79"/>
        <v>4235.9670000000006</v>
      </c>
      <c r="BE48" s="246">
        <f t="shared" si="79"/>
        <v>4454.7959999999985</v>
      </c>
      <c r="BF48" s="246">
        <v>5424.9229999999989</v>
      </c>
      <c r="BG48" s="246">
        <v>10546.018</v>
      </c>
      <c r="BH48" s="246">
        <v>3832.1779999999999</v>
      </c>
      <c r="BI48" s="246">
        <v>5157.5689999999995</v>
      </c>
      <c r="BJ48" s="246">
        <v>6896.4710000000014</v>
      </c>
      <c r="BK48" s="246">
        <v>6755.8690000000006</v>
      </c>
      <c r="BL48" s="246">
        <v>4904.7919999999995</v>
      </c>
      <c r="BM48" s="246">
        <v>6306.1270000000013</v>
      </c>
      <c r="BN48" s="246">
        <v>6211.0360000000001</v>
      </c>
      <c r="BO48" s="246">
        <v>6010</v>
      </c>
      <c r="BP48" s="246">
        <v>6235.7650000000003</v>
      </c>
      <c r="BR48" s="451">
        <v>4717.1219999999994</v>
      </c>
      <c r="BS48" s="452">
        <v>4367.8306658479996</v>
      </c>
    </row>
    <row r="49" spans="1:71" ht="15" customHeight="1" x14ac:dyDescent="0.2">
      <c r="A49" s="4" t="s">
        <v>356</v>
      </c>
      <c r="B49" s="4" t="s">
        <v>367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  <c r="AA49" s="47">
        <v>0</v>
      </c>
      <c r="AB49" s="47">
        <v>0</v>
      </c>
      <c r="AC49" s="47">
        <v>0</v>
      </c>
      <c r="AD49" s="47">
        <v>0</v>
      </c>
      <c r="AE49" s="47">
        <v>0</v>
      </c>
      <c r="AF49" s="47">
        <v>0</v>
      </c>
      <c r="AG49" s="47">
        <v>0</v>
      </c>
      <c r="AH49" s="47">
        <v>0</v>
      </c>
      <c r="AI49" s="47">
        <v>0</v>
      </c>
      <c r="AJ49" s="47">
        <v>0</v>
      </c>
      <c r="AK49" s="47">
        <v>0</v>
      </c>
      <c r="AL49" s="47">
        <v>0</v>
      </c>
      <c r="AM49" s="47">
        <v>0</v>
      </c>
      <c r="AN49" s="47">
        <v>0</v>
      </c>
      <c r="AO49" s="47">
        <v>0</v>
      </c>
      <c r="AP49" s="47">
        <v>0</v>
      </c>
      <c r="AQ49" s="47">
        <v>0</v>
      </c>
      <c r="AR49" s="47">
        <v>0</v>
      </c>
      <c r="AS49" s="47">
        <v>0</v>
      </c>
      <c r="AT49" s="47">
        <v>0</v>
      </c>
      <c r="AU49" s="47">
        <v>0</v>
      </c>
      <c r="AV49" s="47">
        <v>0</v>
      </c>
      <c r="AW49" s="47"/>
      <c r="AX49" s="205">
        <v>48779</v>
      </c>
      <c r="AY49" s="47">
        <v>25986</v>
      </c>
      <c r="AZ49" s="47">
        <v>32345.756999999991</v>
      </c>
      <c r="BA49" s="47">
        <v>35585.181000000004</v>
      </c>
      <c r="BB49" s="47">
        <v>46092</v>
      </c>
      <c r="BC49" s="47">
        <v>30177</v>
      </c>
      <c r="BD49" s="47">
        <v>39487.920999999995</v>
      </c>
      <c r="BE49" s="47">
        <v>29337.215000000004</v>
      </c>
      <c r="BF49" s="47">
        <v>46994.986000000004</v>
      </c>
      <c r="BG49" s="47">
        <v>25768.088</v>
      </c>
      <c r="BH49" s="47">
        <v>38095.537000000004</v>
      </c>
      <c r="BI49" s="47">
        <v>41821.828000000001</v>
      </c>
      <c r="BJ49" s="47">
        <v>62301.779999999992</v>
      </c>
      <c r="BK49" s="47">
        <v>35426.594999999987</v>
      </c>
      <c r="BL49" s="47">
        <v>53146.754000000001</v>
      </c>
      <c r="BM49" s="47">
        <v>60020.054999999986</v>
      </c>
      <c r="BN49" s="47">
        <v>86453</v>
      </c>
      <c r="BO49" s="47">
        <v>56688.888999999988</v>
      </c>
      <c r="BP49" s="47">
        <v>67110.69200000001</v>
      </c>
      <c r="BR49" s="451">
        <v>53334.450000000004</v>
      </c>
      <c r="BS49" s="452">
        <v>53334.450000000004</v>
      </c>
    </row>
    <row r="50" spans="1:71" s="151" customFormat="1" ht="15" customHeight="1" x14ac:dyDescent="0.2">
      <c r="A50" s="174" t="s">
        <v>6</v>
      </c>
      <c r="B50" s="174" t="s">
        <v>201</v>
      </c>
      <c r="C50" s="247">
        <v>0</v>
      </c>
      <c r="D50" s="247">
        <v>0</v>
      </c>
      <c r="E50" s="247">
        <v>0</v>
      </c>
      <c r="F50" s="247">
        <v>0</v>
      </c>
      <c r="G50" s="247">
        <v>0</v>
      </c>
      <c r="H50" s="247">
        <v>0</v>
      </c>
      <c r="I50" s="247">
        <v>0</v>
      </c>
      <c r="J50" s="247">
        <v>0</v>
      </c>
      <c r="K50" s="247">
        <v>0</v>
      </c>
      <c r="L50" s="247">
        <v>0</v>
      </c>
      <c r="M50" s="247">
        <v>0</v>
      </c>
      <c r="N50" s="247">
        <v>0</v>
      </c>
      <c r="O50" s="247">
        <v>0</v>
      </c>
      <c r="P50" s="247">
        <v>0</v>
      </c>
      <c r="Q50" s="247">
        <v>0</v>
      </c>
      <c r="R50" s="247">
        <v>0</v>
      </c>
      <c r="S50" s="247">
        <v>0</v>
      </c>
      <c r="T50" s="247">
        <v>0</v>
      </c>
      <c r="U50" s="247">
        <v>0</v>
      </c>
      <c r="V50" s="247">
        <v>0</v>
      </c>
      <c r="W50" s="247">
        <v>0</v>
      </c>
      <c r="X50" s="247">
        <v>0</v>
      </c>
      <c r="Y50" s="247">
        <v>0</v>
      </c>
      <c r="Z50" s="247">
        <v>0</v>
      </c>
      <c r="AA50" s="247">
        <v>0</v>
      </c>
      <c r="AB50" s="247">
        <v>0</v>
      </c>
      <c r="AC50" s="247">
        <v>0</v>
      </c>
      <c r="AD50" s="247">
        <v>0</v>
      </c>
      <c r="AE50" s="247">
        <v>0</v>
      </c>
      <c r="AF50" s="247">
        <v>0</v>
      </c>
      <c r="AG50" s="247">
        <v>0</v>
      </c>
      <c r="AH50" s="247">
        <v>0</v>
      </c>
      <c r="AI50" s="247">
        <v>0</v>
      </c>
      <c r="AJ50" s="247">
        <v>0</v>
      </c>
      <c r="AK50" s="247">
        <v>0</v>
      </c>
      <c r="AL50" s="247">
        <v>0</v>
      </c>
      <c r="AM50" s="247">
        <v>0</v>
      </c>
      <c r="AN50" s="247">
        <v>0</v>
      </c>
      <c r="AO50" s="247">
        <v>0</v>
      </c>
      <c r="AP50" s="247">
        <v>0</v>
      </c>
      <c r="AQ50" s="247">
        <v>0</v>
      </c>
      <c r="AR50" s="247">
        <v>0</v>
      </c>
      <c r="AS50" s="247">
        <v>0</v>
      </c>
      <c r="AT50" s="247">
        <f>SUM(AT43:AT49)</f>
        <v>228136</v>
      </c>
      <c r="AU50" s="247">
        <f t="shared" ref="AU50:BL50" si="80">SUM(AU43:AU49)</f>
        <v>196122</v>
      </c>
      <c r="AV50" s="247">
        <f t="shared" si="80"/>
        <v>228159</v>
      </c>
      <c r="AW50" s="247">
        <f t="shared" si="80"/>
        <v>255238</v>
      </c>
      <c r="AX50" s="250">
        <f t="shared" si="80"/>
        <v>323183</v>
      </c>
      <c r="AY50" s="247">
        <f t="shared" si="80"/>
        <v>275443</v>
      </c>
      <c r="AZ50" s="247">
        <f t="shared" si="80"/>
        <v>305857.08800000005</v>
      </c>
      <c r="BA50" s="247">
        <f t="shared" si="80"/>
        <v>309972.14900000009</v>
      </c>
      <c r="BB50" s="247">
        <f t="shared" si="80"/>
        <v>351152</v>
      </c>
      <c r="BC50" s="247">
        <f t="shared" si="80"/>
        <v>326273</v>
      </c>
      <c r="BD50" s="247">
        <f t="shared" si="80"/>
        <v>353006.96499999991</v>
      </c>
      <c r="BE50" s="247">
        <f t="shared" si="80"/>
        <v>341525.80599999998</v>
      </c>
      <c r="BF50" s="247">
        <f t="shared" si="80"/>
        <v>382075.07599999988</v>
      </c>
      <c r="BG50" s="247">
        <f t="shared" si="80"/>
        <v>341790.39699999994</v>
      </c>
      <c r="BH50" s="247">
        <f t="shared" si="80"/>
        <v>363272.7030000001</v>
      </c>
      <c r="BI50" s="247">
        <f t="shared" si="80"/>
        <v>366618.16599999997</v>
      </c>
      <c r="BJ50" s="247">
        <f t="shared" si="80"/>
        <v>429972.62900000002</v>
      </c>
      <c r="BK50" s="247">
        <f t="shared" si="80"/>
        <v>371440.79599999997</v>
      </c>
      <c r="BL50" s="247">
        <f t="shared" si="80"/>
        <v>458878.26100000006</v>
      </c>
      <c r="BM50" s="247">
        <v>432220.53100000002</v>
      </c>
      <c r="BN50" s="247">
        <v>482537.49799999996</v>
      </c>
      <c r="BO50" s="247">
        <f>SUM(BO43:BO49)</f>
        <v>414755.88899999997</v>
      </c>
      <c r="BP50" s="247">
        <f>SUM(BP43:BP49)</f>
        <v>441393.61499999999</v>
      </c>
      <c r="BQ50" s="24"/>
      <c r="BR50" s="453">
        <f>SUM(BR43:BR49)</f>
        <v>438963.66471100005</v>
      </c>
      <c r="BS50" s="454">
        <f>SUM(BS43:BS49)</f>
        <v>397248.85491622804</v>
      </c>
    </row>
    <row r="51" spans="1:71" ht="15" customHeight="1" x14ac:dyDescent="0.2">
      <c r="A51" s="4" t="s">
        <v>31</v>
      </c>
      <c r="B51" s="4" t="s">
        <v>365</v>
      </c>
      <c r="C51" s="246">
        <v>0</v>
      </c>
      <c r="D51" s="246">
        <v>0</v>
      </c>
      <c r="E51" s="246">
        <v>0</v>
      </c>
      <c r="F51" s="246">
        <v>0</v>
      </c>
      <c r="G51" s="246">
        <v>0</v>
      </c>
      <c r="H51" s="246">
        <v>0</v>
      </c>
      <c r="I51" s="246">
        <v>0</v>
      </c>
      <c r="J51" s="246">
        <v>0</v>
      </c>
      <c r="K51" s="246">
        <v>0</v>
      </c>
      <c r="L51" s="246">
        <v>0</v>
      </c>
      <c r="M51" s="246">
        <v>0</v>
      </c>
      <c r="N51" s="246">
        <v>0</v>
      </c>
      <c r="O51" s="246">
        <v>0</v>
      </c>
      <c r="P51" s="246">
        <v>0</v>
      </c>
      <c r="Q51" s="246">
        <v>0</v>
      </c>
      <c r="R51" s="246">
        <v>0</v>
      </c>
      <c r="S51" s="246">
        <v>0</v>
      </c>
      <c r="T51" s="246">
        <v>0</v>
      </c>
      <c r="U51" s="246">
        <v>0</v>
      </c>
      <c r="V51" s="246">
        <v>0</v>
      </c>
      <c r="W51" s="246">
        <v>0</v>
      </c>
      <c r="X51" s="246">
        <v>0</v>
      </c>
      <c r="Y51" s="246">
        <v>0</v>
      </c>
      <c r="Z51" s="246">
        <v>0</v>
      </c>
      <c r="AA51" s="246">
        <v>0</v>
      </c>
      <c r="AB51" s="246">
        <v>0</v>
      </c>
      <c r="AC51" s="246">
        <v>0</v>
      </c>
      <c r="AD51" s="246">
        <v>0</v>
      </c>
      <c r="AE51" s="246">
        <v>0</v>
      </c>
      <c r="AF51" s="246">
        <v>0</v>
      </c>
      <c r="AG51" s="246">
        <v>0</v>
      </c>
      <c r="AH51" s="246">
        <v>0</v>
      </c>
      <c r="AI51" s="246">
        <v>0</v>
      </c>
      <c r="AJ51" s="246">
        <v>0</v>
      </c>
      <c r="AK51" s="246">
        <v>0</v>
      </c>
      <c r="AL51" s="246">
        <v>0</v>
      </c>
      <c r="AM51" s="246">
        <v>0</v>
      </c>
      <c r="AN51" s="246">
        <v>0</v>
      </c>
      <c r="AO51" s="246">
        <v>0</v>
      </c>
      <c r="AP51" s="246">
        <v>0</v>
      </c>
      <c r="AQ51" s="246">
        <v>0</v>
      </c>
      <c r="AR51" s="246">
        <v>0</v>
      </c>
      <c r="AS51" s="246">
        <v>0</v>
      </c>
      <c r="AT51" s="246">
        <v>-58029</v>
      </c>
      <c r="AU51" s="246">
        <v>-54202</v>
      </c>
      <c r="AV51" s="246">
        <v>-60369</v>
      </c>
      <c r="AW51" s="246">
        <v>-57489</v>
      </c>
      <c r="AX51" s="249">
        <v>-64078</v>
      </c>
      <c r="AY51" s="246">
        <v>-42563</v>
      </c>
      <c r="AZ51" s="246">
        <v>-41215</v>
      </c>
      <c r="BA51" s="246">
        <v>-41519</v>
      </c>
      <c r="BB51" s="246">
        <v>-47069</v>
      </c>
      <c r="BC51" s="246">
        <v>-39768</v>
      </c>
      <c r="BD51" s="246">
        <v>-45006</v>
      </c>
      <c r="BE51" s="246">
        <v>-39702</v>
      </c>
      <c r="BF51" s="246">
        <v>-51430.207999999991</v>
      </c>
      <c r="BG51" s="246">
        <v>-37727.981000000007</v>
      </c>
      <c r="BH51" s="246">
        <v>-44739.507999999965</v>
      </c>
      <c r="BI51" s="246">
        <v>-42862.846000000041</v>
      </c>
      <c r="BJ51" s="246">
        <v>-54727.982708900032</v>
      </c>
      <c r="BK51" s="246">
        <v>-41466.255999999987</v>
      </c>
      <c r="BL51" s="246">
        <v>-51713.095000000045</v>
      </c>
      <c r="BM51" s="246">
        <v>-51199.768999999971</v>
      </c>
      <c r="BN51" s="246">
        <v>-59923.987000000001</v>
      </c>
      <c r="BO51" s="246">
        <v>-45887.144999999982</v>
      </c>
      <c r="BP51" s="246">
        <v>-45373.919999999955</v>
      </c>
      <c r="BR51" s="451">
        <v>-49955.360477100046</v>
      </c>
      <c r="BS51" s="452">
        <v>-42459.069843793608</v>
      </c>
    </row>
    <row r="52" spans="1:71" ht="15" customHeight="1" x14ac:dyDescent="0.2">
      <c r="A52" s="4" t="s">
        <v>377</v>
      </c>
      <c r="B52" s="4" t="s">
        <v>378</v>
      </c>
      <c r="C52" s="246">
        <v>0</v>
      </c>
      <c r="D52" s="246">
        <v>0</v>
      </c>
      <c r="E52" s="246">
        <v>0</v>
      </c>
      <c r="F52" s="246">
        <v>0</v>
      </c>
      <c r="G52" s="246">
        <v>0</v>
      </c>
      <c r="H52" s="246">
        <v>0</v>
      </c>
      <c r="I52" s="246">
        <v>0</v>
      </c>
      <c r="J52" s="246">
        <v>0</v>
      </c>
      <c r="K52" s="246">
        <v>0</v>
      </c>
      <c r="L52" s="246">
        <v>0</v>
      </c>
      <c r="M52" s="246">
        <v>0</v>
      </c>
      <c r="N52" s="246">
        <v>0</v>
      </c>
      <c r="O52" s="246">
        <v>0</v>
      </c>
      <c r="P52" s="246">
        <v>0</v>
      </c>
      <c r="Q52" s="246">
        <v>0</v>
      </c>
      <c r="R52" s="246">
        <v>0</v>
      </c>
      <c r="S52" s="246">
        <v>0</v>
      </c>
      <c r="T52" s="246">
        <v>0</v>
      </c>
      <c r="U52" s="246">
        <v>0</v>
      </c>
      <c r="V52" s="246">
        <v>0</v>
      </c>
      <c r="W52" s="246">
        <v>0</v>
      </c>
      <c r="X52" s="246">
        <v>0</v>
      </c>
      <c r="Y52" s="246">
        <v>0</v>
      </c>
      <c r="Z52" s="246">
        <v>0</v>
      </c>
      <c r="AA52" s="246">
        <v>0</v>
      </c>
      <c r="AB52" s="246">
        <v>0</v>
      </c>
      <c r="AC52" s="246">
        <v>0</v>
      </c>
      <c r="AD52" s="246">
        <v>0</v>
      </c>
      <c r="AE52" s="246">
        <v>0</v>
      </c>
      <c r="AF52" s="246">
        <v>0</v>
      </c>
      <c r="AG52" s="246">
        <v>0</v>
      </c>
      <c r="AH52" s="246">
        <v>0</v>
      </c>
      <c r="AI52" s="246">
        <v>0</v>
      </c>
      <c r="AJ52" s="246">
        <v>0</v>
      </c>
      <c r="AK52" s="246">
        <v>0</v>
      </c>
      <c r="AL52" s="246">
        <v>0</v>
      </c>
      <c r="AM52" s="246">
        <v>0</v>
      </c>
      <c r="AN52" s="246">
        <v>0</v>
      </c>
      <c r="AO52" s="246">
        <v>0</v>
      </c>
      <c r="AP52" s="246">
        <v>0</v>
      </c>
      <c r="AQ52" s="246">
        <v>0</v>
      </c>
      <c r="AR52" s="246">
        <v>0</v>
      </c>
      <c r="AS52" s="246">
        <v>0</v>
      </c>
      <c r="AT52" s="246">
        <v>0</v>
      </c>
      <c r="AU52" s="246">
        <v>0</v>
      </c>
      <c r="AV52" s="246">
        <v>0</v>
      </c>
      <c r="AW52" s="246">
        <v>0</v>
      </c>
      <c r="AX52" s="249">
        <v>0</v>
      </c>
      <c r="AY52" s="246">
        <v>0</v>
      </c>
      <c r="AZ52" s="246">
        <v>0</v>
      </c>
      <c r="BA52" s="246">
        <v>0</v>
      </c>
      <c r="BB52" s="246">
        <v>0</v>
      </c>
      <c r="BC52" s="246">
        <v>0</v>
      </c>
      <c r="BD52" s="246">
        <v>0</v>
      </c>
      <c r="BE52" s="246">
        <v>0</v>
      </c>
      <c r="BF52" s="246">
        <v>0</v>
      </c>
      <c r="BG52" s="246">
        <v>0</v>
      </c>
      <c r="BH52" s="246">
        <v>0</v>
      </c>
      <c r="BI52" s="246">
        <v>0</v>
      </c>
      <c r="BJ52" s="246">
        <v>0</v>
      </c>
      <c r="BK52" s="246">
        <v>0</v>
      </c>
      <c r="BL52" s="246">
        <v>0</v>
      </c>
      <c r="BM52" s="246"/>
      <c r="BN52" s="246"/>
      <c r="BO52" s="246">
        <v>0</v>
      </c>
      <c r="BP52" s="246">
        <v>0</v>
      </c>
      <c r="BR52" s="451" t="s">
        <v>14</v>
      </c>
      <c r="BS52" s="452" t="s">
        <v>14</v>
      </c>
    </row>
    <row r="53" spans="1:71" s="151" customFormat="1" ht="15" customHeight="1" x14ac:dyDescent="0.2">
      <c r="A53" s="174" t="s">
        <v>8</v>
      </c>
      <c r="B53" s="174" t="s">
        <v>203</v>
      </c>
      <c r="C53" s="247">
        <v>0</v>
      </c>
      <c r="D53" s="247">
        <v>0</v>
      </c>
      <c r="E53" s="247">
        <v>0</v>
      </c>
      <c r="F53" s="247">
        <v>0</v>
      </c>
      <c r="G53" s="247">
        <v>0</v>
      </c>
      <c r="H53" s="247">
        <v>0</v>
      </c>
      <c r="I53" s="247">
        <v>0</v>
      </c>
      <c r="J53" s="247">
        <v>0</v>
      </c>
      <c r="K53" s="247">
        <v>0</v>
      </c>
      <c r="L53" s="247">
        <v>0</v>
      </c>
      <c r="M53" s="247">
        <v>0</v>
      </c>
      <c r="N53" s="247">
        <v>0</v>
      </c>
      <c r="O53" s="247">
        <v>0</v>
      </c>
      <c r="P53" s="247">
        <v>0</v>
      </c>
      <c r="Q53" s="247">
        <v>0</v>
      </c>
      <c r="R53" s="247">
        <v>0</v>
      </c>
      <c r="S53" s="247">
        <v>0</v>
      </c>
      <c r="T53" s="247">
        <v>0</v>
      </c>
      <c r="U53" s="247">
        <v>0</v>
      </c>
      <c r="V53" s="247">
        <v>0</v>
      </c>
      <c r="W53" s="247">
        <v>0</v>
      </c>
      <c r="X53" s="247">
        <v>0</v>
      </c>
      <c r="Y53" s="247">
        <v>0</v>
      </c>
      <c r="Z53" s="247">
        <v>0</v>
      </c>
      <c r="AA53" s="247">
        <v>0</v>
      </c>
      <c r="AB53" s="247">
        <v>0</v>
      </c>
      <c r="AC53" s="247">
        <v>0</v>
      </c>
      <c r="AD53" s="247">
        <v>0</v>
      </c>
      <c r="AE53" s="247">
        <v>0</v>
      </c>
      <c r="AF53" s="247">
        <v>0</v>
      </c>
      <c r="AG53" s="247">
        <v>0</v>
      </c>
      <c r="AH53" s="247">
        <v>0</v>
      </c>
      <c r="AI53" s="247">
        <v>0</v>
      </c>
      <c r="AJ53" s="247">
        <v>0</v>
      </c>
      <c r="AK53" s="247">
        <v>0</v>
      </c>
      <c r="AL53" s="247">
        <v>0</v>
      </c>
      <c r="AM53" s="247">
        <v>0</v>
      </c>
      <c r="AN53" s="247">
        <v>0</v>
      </c>
      <c r="AO53" s="247">
        <v>0</v>
      </c>
      <c r="AP53" s="247">
        <v>0</v>
      </c>
      <c r="AQ53" s="247">
        <v>0</v>
      </c>
      <c r="AR53" s="247">
        <v>0</v>
      </c>
      <c r="AS53" s="247">
        <v>0</v>
      </c>
      <c r="AT53" s="247">
        <f>SUM(AT50:AT52)</f>
        <v>170107</v>
      </c>
      <c r="AU53" s="247">
        <f t="shared" ref="AU53:BL53" si="81">SUM(AU50:AU52)</f>
        <v>141920</v>
      </c>
      <c r="AV53" s="247">
        <f t="shared" si="81"/>
        <v>167790</v>
      </c>
      <c r="AW53" s="247">
        <f t="shared" si="81"/>
        <v>197749</v>
      </c>
      <c r="AX53" s="250">
        <f t="shared" si="81"/>
        <v>259105</v>
      </c>
      <c r="AY53" s="247">
        <f t="shared" si="81"/>
        <v>232880</v>
      </c>
      <c r="AZ53" s="247">
        <f t="shared" si="81"/>
        <v>264642.08800000005</v>
      </c>
      <c r="BA53" s="247">
        <f t="shared" si="81"/>
        <v>268453.14900000009</v>
      </c>
      <c r="BB53" s="247">
        <f t="shared" si="81"/>
        <v>304083</v>
      </c>
      <c r="BC53" s="247">
        <f t="shared" si="81"/>
        <v>286505</v>
      </c>
      <c r="BD53" s="247">
        <f t="shared" si="81"/>
        <v>308000.96499999991</v>
      </c>
      <c r="BE53" s="247">
        <f t="shared" si="81"/>
        <v>301823.80599999998</v>
      </c>
      <c r="BF53" s="247">
        <f t="shared" si="81"/>
        <v>330644.8679999999</v>
      </c>
      <c r="BG53" s="247">
        <f t="shared" si="81"/>
        <v>304062.41599999991</v>
      </c>
      <c r="BH53" s="247">
        <f t="shared" si="81"/>
        <v>318533.19500000012</v>
      </c>
      <c r="BI53" s="247">
        <f t="shared" si="81"/>
        <v>323755.31999999995</v>
      </c>
      <c r="BJ53" s="247">
        <f t="shared" si="81"/>
        <v>375244.64629109995</v>
      </c>
      <c r="BK53" s="247">
        <f t="shared" si="81"/>
        <v>329974.53999999998</v>
      </c>
      <c r="BL53" s="247">
        <f t="shared" si="81"/>
        <v>407165.16600000003</v>
      </c>
      <c r="BM53" s="247">
        <v>381020.76200000005</v>
      </c>
      <c r="BN53" s="247">
        <v>422613.51099999994</v>
      </c>
      <c r="BO53" s="247">
        <f>SUM(BO50:BO52)</f>
        <v>368868.74400000001</v>
      </c>
      <c r="BP53" s="247">
        <f>SUM(BP50:BP52)</f>
        <v>396019.69500000007</v>
      </c>
      <c r="BQ53" s="24"/>
      <c r="BR53" s="453">
        <f>SUM(BR50:BR52)</f>
        <v>389008.30423389998</v>
      </c>
      <c r="BS53" s="454">
        <f>SUM(BS50:BS52)</f>
        <v>354789.78507243446</v>
      </c>
    </row>
    <row r="54" spans="1:71" ht="15" customHeight="1" x14ac:dyDescent="0.2">
      <c r="A54" s="4" t="s">
        <v>357</v>
      </c>
      <c r="B54" s="4" t="s">
        <v>381</v>
      </c>
      <c r="C54" s="246">
        <v>0</v>
      </c>
      <c r="D54" s="246">
        <v>0</v>
      </c>
      <c r="E54" s="246">
        <v>0</v>
      </c>
      <c r="F54" s="246">
        <v>0</v>
      </c>
      <c r="G54" s="246">
        <v>0</v>
      </c>
      <c r="H54" s="246">
        <v>0</v>
      </c>
      <c r="I54" s="246">
        <v>0</v>
      </c>
      <c r="J54" s="246">
        <v>0</v>
      </c>
      <c r="K54" s="246">
        <v>0</v>
      </c>
      <c r="L54" s="246">
        <v>0</v>
      </c>
      <c r="M54" s="246">
        <v>0</v>
      </c>
      <c r="N54" s="246">
        <v>0</v>
      </c>
      <c r="O54" s="246">
        <v>0</v>
      </c>
      <c r="P54" s="246">
        <v>0</v>
      </c>
      <c r="Q54" s="246">
        <v>0</v>
      </c>
      <c r="R54" s="246">
        <v>0</v>
      </c>
      <c r="S54" s="246">
        <v>0</v>
      </c>
      <c r="T54" s="246">
        <v>0</v>
      </c>
      <c r="U54" s="246">
        <v>0</v>
      </c>
      <c r="V54" s="246">
        <v>0</v>
      </c>
      <c r="W54" s="246">
        <v>0</v>
      </c>
      <c r="X54" s="246">
        <v>0</v>
      </c>
      <c r="Y54" s="246">
        <v>0</v>
      </c>
      <c r="Z54" s="246">
        <v>0</v>
      </c>
      <c r="AA54" s="246">
        <v>0</v>
      </c>
      <c r="AB54" s="246">
        <v>0</v>
      </c>
      <c r="AC54" s="246">
        <v>0</v>
      </c>
      <c r="AD54" s="246">
        <v>0</v>
      </c>
      <c r="AE54" s="246">
        <v>0</v>
      </c>
      <c r="AF54" s="246">
        <v>0</v>
      </c>
      <c r="AG54" s="246">
        <v>0</v>
      </c>
      <c r="AH54" s="246">
        <v>0</v>
      </c>
      <c r="AI54" s="246">
        <v>0</v>
      </c>
      <c r="AJ54" s="246">
        <v>0</v>
      </c>
      <c r="AK54" s="246">
        <v>0</v>
      </c>
      <c r="AL54" s="246">
        <v>0</v>
      </c>
      <c r="AM54" s="246">
        <v>0</v>
      </c>
      <c r="AN54" s="246">
        <v>0</v>
      </c>
      <c r="AO54" s="246">
        <v>0</v>
      </c>
      <c r="AP54" s="246">
        <v>0</v>
      </c>
      <c r="AQ54" s="246">
        <v>0</v>
      </c>
      <c r="AR54" s="246">
        <v>0</v>
      </c>
      <c r="AS54" s="246">
        <v>0</v>
      </c>
      <c r="AT54" s="246">
        <v>-52890</v>
      </c>
      <c r="AU54" s="246">
        <v>-47286</v>
      </c>
      <c r="AV54" s="246">
        <v>-54020</v>
      </c>
      <c r="AW54" s="246">
        <f t="shared" ref="AW54:AZ55" si="82">AW19</f>
        <v>-62302</v>
      </c>
      <c r="AX54" s="249">
        <f t="shared" si="82"/>
        <v>-77442</v>
      </c>
      <c r="AY54" s="246">
        <f t="shared" si="82"/>
        <v>-63562</v>
      </c>
      <c r="AZ54" s="246">
        <f t="shared" si="82"/>
        <v>-71321.310999999725</v>
      </c>
      <c r="BA54" s="246">
        <v>-68699.117999999842</v>
      </c>
      <c r="BB54" s="246">
        <v>-85318</v>
      </c>
      <c r="BC54" s="246">
        <f t="shared" ref="BC54:BE55" si="83">BC19</f>
        <v>-66614</v>
      </c>
      <c r="BD54" s="246">
        <f t="shared" si="83"/>
        <v>-78529.478999999963</v>
      </c>
      <c r="BE54" s="246">
        <f t="shared" si="83"/>
        <v>-58646.27999999981</v>
      </c>
      <c r="BF54" s="246">
        <v>-68759.184999999896</v>
      </c>
      <c r="BG54" s="246">
        <v>-56265.841999999924</v>
      </c>
      <c r="BH54" s="246">
        <v>-63838.881179999851</v>
      </c>
      <c r="BI54" s="246">
        <v>-63402.672599999903</v>
      </c>
      <c r="BJ54" s="246">
        <v>-67376.568775419131</v>
      </c>
      <c r="BK54" s="246">
        <v>-61040.086500000194</v>
      </c>
      <c r="BL54" s="246">
        <v>-72554.507379999879</v>
      </c>
      <c r="BM54" s="246">
        <v>-70342.341170000247</v>
      </c>
      <c r="BN54" s="246">
        <v>-85860.325390000071</v>
      </c>
      <c r="BO54" s="246">
        <v>-70622.466719999837</v>
      </c>
      <c r="BP54" s="246">
        <v>-72978.72553999997</v>
      </c>
      <c r="BR54" s="451">
        <v>-70883.093484199882</v>
      </c>
      <c r="BS54" s="452">
        <v>-62536.301431027881</v>
      </c>
    </row>
    <row r="55" spans="1:71" ht="15" customHeight="1" x14ac:dyDescent="0.2">
      <c r="A55" s="4" t="s">
        <v>421</v>
      </c>
      <c r="B55" s="4" t="s">
        <v>422</v>
      </c>
      <c r="C55" s="246">
        <v>0</v>
      </c>
      <c r="D55" s="246">
        <v>0</v>
      </c>
      <c r="E55" s="246">
        <v>0</v>
      </c>
      <c r="F55" s="246">
        <v>0</v>
      </c>
      <c r="G55" s="246">
        <v>0</v>
      </c>
      <c r="H55" s="246">
        <v>0</v>
      </c>
      <c r="I55" s="246">
        <v>0</v>
      </c>
      <c r="J55" s="246">
        <v>0</v>
      </c>
      <c r="K55" s="246">
        <v>0</v>
      </c>
      <c r="L55" s="246">
        <v>0</v>
      </c>
      <c r="M55" s="246">
        <v>0</v>
      </c>
      <c r="N55" s="246">
        <v>0</v>
      </c>
      <c r="O55" s="246">
        <v>0</v>
      </c>
      <c r="P55" s="246">
        <v>0</v>
      </c>
      <c r="Q55" s="246">
        <v>0</v>
      </c>
      <c r="R55" s="246">
        <v>0</v>
      </c>
      <c r="S55" s="246">
        <v>0</v>
      </c>
      <c r="T55" s="246">
        <v>0</v>
      </c>
      <c r="U55" s="246">
        <v>0</v>
      </c>
      <c r="V55" s="246">
        <v>0</v>
      </c>
      <c r="W55" s="246">
        <v>0</v>
      </c>
      <c r="X55" s="246">
        <v>0</v>
      </c>
      <c r="Y55" s="246">
        <v>0</v>
      </c>
      <c r="Z55" s="246">
        <v>0</v>
      </c>
      <c r="AA55" s="246">
        <v>0</v>
      </c>
      <c r="AB55" s="246">
        <v>0</v>
      </c>
      <c r="AC55" s="246">
        <v>0</v>
      </c>
      <c r="AD55" s="246">
        <v>0</v>
      </c>
      <c r="AE55" s="246">
        <v>0</v>
      </c>
      <c r="AF55" s="246">
        <v>0</v>
      </c>
      <c r="AG55" s="246">
        <v>0</v>
      </c>
      <c r="AH55" s="246">
        <v>0</v>
      </c>
      <c r="AI55" s="246">
        <v>0</v>
      </c>
      <c r="AJ55" s="246">
        <v>0</v>
      </c>
      <c r="AK55" s="246">
        <v>0</v>
      </c>
      <c r="AL55" s="246">
        <v>0</v>
      </c>
      <c r="AM55" s="246">
        <v>0</v>
      </c>
      <c r="AN55" s="246">
        <v>0</v>
      </c>
      <c r="AO55" s="246">
        <v>0</v>
      </c>
      <c r="AP55" s="246">
        <v>0</v>
      </c>
      <c r="AQ55" s="246">
        <v>0</v>
      </c>
      <c r="AR55" s="246">
        <v>0</v>
      </c>
      <c r="AS55" s="246">
        <v>0</v>
      </c>
      <c r="AT55" s="246">
        <v>-15192</v>
      </c>
      <c r="AU55" s="246">
        <v>-16468</v>
      </c>
      <c r="AV55" s="246">
        <v>-20416</v>
      </c>
      <c r="AW55" s="246">
        <f t="shared" si="82"/>
        <v>-19774</v>
      </c>
      <c r="AX55" s="249">
        <f t="shared" si="82"/>
        <v>-25980</v>
      </c>
      <c r="AY55" s="246">
        <f t="shared" si="82"/>
        <v>-21505</v>
      </c>
      <c r="AZ55" s="246">
        <f t="shared" si="82"/>
        <v>-28077.270999999953</v>
      </c>
      <c r="BA55" s="246">
        <f>BA20</f>
        <v>-28270.915999999997</v>
      </c>
      <c r="BB55" s="246">
        <v>-36561</v>
      </c>
      <c r="BC55" s="246">
        <f t="shared" si="83"/>
        <v>-24736</v>
      </c>
      <c r="BD55" s="246">
        <f t="shared" si="83"/>
        <v>-29989.573000000059</v>
      </c>
      <c r="BE55" s="246">
        <f t="shared" si="83"/>
        <v>-26312.487000000008</v>
      </c>
      <c r="BF55" s="246">
        <v>-30913.322000000087</v>
      </c>
      <c r="BG55" s="246">
        <v>-28226.275749999997</v>
      </c>
      <c r="BH55" s="246">
        <v>-28186.916520000006</v>
      </c>
      <c r="BI55" s="246">
        <v>-25340.357140000051</v>
      </c>
      <c r="BJ55" s="246">
        <v>-41827.401729999954</v>
      </c>
      <c r="BK55" s="246">
        <v>-35876.288599999985</v>
      </c>
      <c r="BL55" s="246">
        <v>-32359.430179999992</v>
      </c>
      <c r="BM55" s="246">
        <v>-28239.876350000035</v>
      </c>
      <c r="BN55" s="246">
        <v>-41426.505250000009</v>
      </c>
      <c r="BO55" s="246">
        <v>-36952</v>
      </c>
      <c r="BP55" s="246">
        <v>-36019.497610000006</v>
      </c>
      <c r="BR55" s="451">
        <v>-32187.120295199991</v>
      </c>
      <c r="BS55" s="452">
        <v>-32187.120295199991</v>
      </c>
    </row>
    <row r="56" spans="1:71" ht="15" customHeight="1" x14ac:dyDescent="0.2">
      <c r="A56" s="4" t="s">
        <v>417</v>
      </c>
      <c r="B56" s="4" t="s">
        <v>418</v>
      </c>
      <c r="C56" s="246">
        <v>0</v>
      </c>
      <c r="D56" s="246">
        <v>0</v>
      </c>
      <c r="E56" s="246">
        <v>0</v>
      </c>
      <c r="F56" s="246">
        <v>0</v>
      </c>
      <c r="G56" s="246">
        <v>0</v>
      </c>
      <c r="H56" s="246">
        <v>0</v>
      </c>
      <c r="I56" s="246">
        <v>0</v>
      </c>
      <c r="J56" s="246">
        <v>0</v>
      </c>
      <c r="K56" s="246">
        <v>0</v>
      </c>
      <c r="L56" s="246">
        <v>0</v>
      </c>
      <c r="M56" s="246">
        <v>0</v>
      </c>
      <c r="N56" s="246">
        <v>0</v>
      </c>
      <c r="O56" s="246">
        <v>0</v>
      </c>
      <c r="P56" s="246">
        <v>0</v>
      </c>
      <c r="Q56" s="246">
        <v>0</v>
      </c>
      <c r="R56" s="246">
        <v>0</v>
      </c>
      <c r="S56" s="246">
        <v>0</v>
      </c>
      <c r="T56" s="246">
        <v>0</v>
      </c>
      <c r="U56" s="246">
        <v>0</v>
      </c>
      <c r="V56" s="246">
        <v>0</v>
      </c>
      <c r="W56" s="246">
        <v>0</v>
      </c>
      <c r="X56" s="246">
        <v>0</v>
      </c>
      <c r="Y56" s="246">
        <v>0</v>
      </c>
      <c r="Z56" s="246">
        <v>0</v>
      </c>
      <c r="AA56" s="246">
        <v>0</v>
      </c>
      <c r="AB56" s="246">
        <v>0</v>
      </c>
      <c r="AC56" s="246">
        <v>0</v>
      </c>
      <c r="AD56" s="246">
        <v>0</v>
      </c>
      <c r="AE56" s="246">
        <v>0</v>
      </c>
      <c r="AF56" s="246">
        <v>0</v>
      </c>
      <c r="AG56" s="246">
        <v>0</v>
      </c>
      <c r="AH56" s="246">
        <v>0</v>
      </c>
      <c r="AI56" s="246">
        <v>0</v>
      </c>
      <c r="AJ56" s="246">
        <v>0</v>
      </c>
      <c r="AK56" s="246">
        <v>0</v>
      </c>
      <c r="AL56" s="246">
        <v>0</v>
      </c>
      <c r="AM56" s="246">
        <v>0</v>
      </c>
      <c r="AN56" s="246">
        <v>0</v>
      </c>
      <c r="AO56" s="246">
        <v>0</v>
      </c>
      <c r="AP56" s="246">
        <v>0</v>
      </c>
      <c r="AQ56" s="246">
        <v>0</v>
      </c>
      <c r="AR56" s="246">
        <v>0</v>
      </c>
      <c r="AS56" s="246">
        <v>0</v>
      </c>
      <c r="AT56" s="246"/>
      <c r="AU56" s="246"/>
      <c r="AV56" s="246"/>
      <c r="AW56" s="246"/>
      <c r="AX56" s="249"/>
      <c r="AY56" s="246"/>
      <c r="AZ56" s="246"/>
      <c r="BA56" s="246"/>
      <c r="BB56" s="246"/>
      <c r="BC56" s="246"/>
      <c r="BD56" s="246"/>
      <c r="BE56" s="246"/>
      <c r="BF56" s="246"/>
      <c r="BG56" s="246">
        <v>-492.52125000000001</v>
      </c>
      <c r="BH56" s="246">
        <v>-622.45429999999999</v>
      </c>
      <c r="BI56" s="246">
        <v>-655.98226</v>
      </c>
      <c r="BJ56" s="246">
        <v>-1155.6798899999999</v>
      </c>
      <c r="BK56" s="246">
        <v>-454.76890000000003</v>
      </c>
      <c r="BL56" s="246">
        <v>-1087.9934400000002</v>
      </c>
      <c r="BM56" s="246">
        <v>-269.83047999999997</v>
      </c>
      <c r="BN56" s="246">
        <v>-360.52735999999999</v>
      </c>
      <c r="BO56" s="246">
        <v>-1082</v>
      </c>
      <c r="BP56" s="246">
        <v>-1704.08185</v>
      </c>
      <c r="BR56" s="451">
        <v>-1087.9934400000002</v>
      </c>
      <c r="BS56" s="452">
        <v>-1087.9934400000002</v>
      </c>
    </row>
    <row r="57" spans="1:71" ht="15" customHeight="1" x14ac:dyDescent="0.2">
      <c r="A57" s="4" t="s">
        <v>358</v>
      </c>
      <c r="B57" s="4" t="s">
        <v>382</v>
      </c>
      <c r="C57" s="246">
        <v>0</v>
      </c>
      <c r="D57" s="246">
        <v>0</v>
      </c>
      <c r="E57" s="246">
        <v>0</v>
      </c>
      <c r="F57" s="246">
        <v>0</v>
      </c>
      <c r="G57" s="246">
        <v>0</v>
      </c>
      <c r="H57" s="246">
        <v>0</v>
      </c>
      <c r="I57" s="246">
        <v>0</v>
      </c>
      <c r="J57" s="246">
        <v>0</v>
      </c>
      <c r="K57" s="246">
        <v>0</v>
      </c>
      <c r="L57" s="246">
        <v>0</v>
      </c>
      <c r="M57" s="246">
        <v>0</v>
      </c>
      <c r="N57" s="246">
        <v>0</v>
      </c>
      <c r="O57" s="246">
        <v>0</v>
      </c>
      <c r="P57" s="246">
        <v>0</v>
      </c>
      <c r="Q57" s="246">
        <v>0</v>
      </c>
      <c r="R57" s="246">
        <v>0</v>
      </c>
      <c r="S57" s="246">
        <v>0</v>
      </c>
      <c r="T57" s="246">
        <v>0</v>
      </c>
      <c r="U57" s="246">
        <v>0</v>
      </c>
      <c r="V57" s="246">
        <v>0</v>
      </c>
      <c r="W57" s="246">
        <v>0</v>
      </c>
      <c r="X57" s="246">
        <v>0</v>
      </c>
      <c r="Y57" s="246">
        <v>0</v>
      </c>
      <c r="Z57" s="246">
        <v>0</v>
      </c>
      <c r="AA57" s="246">
        <v>0</v>
      </c>
      <c r="AB57" s="246">
        <v>0</v>
      </c>
      <c r="AC57" s="246">
        <v>0</v>
      </c>
      <c r="AD57" s="246">
        <v>0</v>
      </c>
      <c r="AE57" s="246">
        <v>0</v>
      </c>
      <c r="AF57" s="246">
        <v>0</v>
      </c>
      <c r="AG57" s="246">
        <v>0</v>
      </c>
      <c r="AH57" s="246">
        <v>0</v>
      </c>
      <c r="AI57" s="246">
        <v>0</v>
      </c>
      <c r="AJ57" s="246">
        <v>0</v>
      </c>
      <c r="AK57" s="246">
        <v>0</v>
      </c>
      <c r="AL57" s="246">
        <v>0</v>
      </c>
      <c r="AM57" s="246">
        <v>0</v>
      </c>
      <c r="AN57" s="246">
        <v>0</v>
      </c>
      <c r="AO57" s="246">
        <v>0</v>
      </c>
      <c r="AP57" s="246">
        <v>0</v>
      </c>
      <c r="AQ57" s="246">
        <v>0</v>
      </c>
      <c r="AR57" s="246">
        <v>0</v>
      </c>
      <c r="AS57" s="246">
        <v>0</v>
      </c>
      <c r="AT57" s="246">
        <v>45583</v>
      </c>
      <c r="AU57" s="246">
        <v>-4432</v>
      </c>
      <c r="AV57" s="246">
        <v>12788</v>
      </c>
      <c r="AW57" s="246">
        <f>AW22</f>
        <v>23166</v>
      </c>
      <c r="AX57" s="249">
        <v>10725</v>
      </c>
      <c r="AY57" s="246">
        <v>3672</v>
      </c>
      <c r="AZ57" s="246">
        <v>10649</v>
      </c>
      <c r="BA57" s="246">
        <v>10467</v>
      </c>
      <c r="BB57" s="246">
        <v>21400</v>
      </c>
      <c r="BC57" s="246">
        <v>3468</v>
      </c>
      <c r="BD57" s="246">
        <v>9138</v>
      </c>
      <c r="BE57" s="246">
        <v>30523</v>
      </c>
      <c r="BF57" s="246">
        <v>32555.447999999931</v>
      </c>
      <c r="BG57" s="246">
        <v>5676.5210000002489</v>
      </c>
      <c r="BH57" s="246">
        <v>6690.3030000001099</v>
      </c>
      <c r="BI57" s="246">
        <v>16060.296000000177</v>
      </c>
      <c r="BJ57" s="246">
        <v>49967.310472871723</v>
      </c>
      <c r="BK57" s="246">
        <v>11292.036000000377</v>
      </c>
      <c r="BL57" s="246">
        <v>143823.95199999984</v>
      </c>
      <c r="BM57" s="246">
        <v>19867.938999999773</v>
      </c>
      <c r="BN57" s="246">
        <v>29186.361999999324</v>
      </c>
      <c r="BO57" s="246">
        <v>144484</v>
      </c>
      <c r="BP57" s="246">
        <v>4881.1710000000539</v>
      </c>
      <c r="BR57" s="451">
        <v>3180.9140890080889</v>
      </c>
      <c r="BS57" s="452">
        <v>2932.6595122160893</v>
      </c>
    </row>
    <row r="58" spans="1:71" ht="15" customHeight="1" x14ac:dyDescent="0.2">
      <c r="A58" s="4" t="s">
        <v>359</v>
      </c>
      <c r="B58" s="4" t="s">
        <v>368</v>
      </c>
      <c r="C58" s="246">
        <v>0</v>
      </c>
      <c r="D58" s="246">
        <v>0</v>
      </c>
      <c r="E58" s="246">
        <v>0</v>
      </c>
      <c r="F58" s="246">
        <v>0</v>
      </c>
      <c r="G58" s="246">
        <v>0</v>
      </c>
      <c r="H58" s="246">
        <v>0</v>
      </c>
      <c r="I58" s="246">
        <v>0</v>
      </c>
      <c r="J58" s="246">
        <v>0</v>
      </c>
      <c r="K58" s="246">
        <v>0</v>
      </c>
      <c r="L58" s="246">
        <v>0</v>
      </c>
      <c r="M58" s="246">
        <v>0</v>
      </c>
      <c r="N58" s="246">
        <v>0</v>
      </c>
      <c r="O58" s="246">
        <v>0</v>
      </c>
      <c r="P58" s="246">
        <v>0</v>
      </c>
      <c r="Q58" s="246">
        <v>0</v>
      </c>
      <c r="R58" s="246">
        <v>0</v>
      </c>
      <c r="S58" s="246">
        <v>0</v>
      </c>
      <c r="T58" s="246">
        <v>0</v>
      </c>
      <c r="U58" s="246">
        <v>0</v>
      </c>
      <c r="V58" s="246">
        <v>0</v>
      </c>
      <c r="W58" s="246">
        <v>0</v>
      </c>
      <c r="X58" s="246">
        <v>0</v>
      </c>
      <c r="Y58" s="246">
        <v>0</v>
      </c>
      <c r="Z58" s="246">
        <v>0</v>
      </c>
      <c r="AA58" s="246">
        <v>0</v>
      </c>
      <c r="AB58" s="246">
        <v>0</v>
      </c>
      <c r="AC58" s="246">
        <v>0</v>
      </c>
      <c r="AD58" s="246">
        <v>0</v>
      </c>
      <c r="AE58" s="246">
        <v>0</v>
      </c>
      <c r="AF58" s="246">
        <v>0</v>
      </c>
      <c r="AG58" s="246">
        <v>0</v>
      </c>
      <c r="AH58" s="246">
        <v>0</v>
      </c>
      <c r="AI58" s="246">
        <v>0</v>
      </c>
      <c r="AJ58" s="246">
        <v>0</v>
      </c>
      <c r="AK58" s="246">
        <v>0</v>
      </c>
      <c r="AL58" s="246">
        <v>0</v>
      </c>
      <c r="AM58" s="246">
        <v>0</v>
      </c>
      <c r="AN58" s="246">
        <v>0</v>
      </c>
      <c r="AO58" s="246">
        <v>0</v>
      </c>
      <c r="AP58" s="246">
        <v>0</v>
      </c>
      <c r="AQ58" s="246">
        <v>0</v>
      </c>
      <c r="AR58" s="246">
        <v>0</v>
      </c>
      <c r="AS58" s="246">
        <v>0</v>
      </c>
      <c r="AT58" s="246">
        <v>0</v>
      </c>
      <c r="AU58" s="246">
        <v>0</v>
      </c>
      <c r="AV58" s="246">
        <v>0</v>
      </c>
      <c r="AW58" s="246">
        <f>AW23</f>
        <v>0</v>
      </c>
      <c r="AX58" s="249">
        <f>AX23</f>
        <v>0</v>
      </c>
      <c r="AY58" s="246">
        <v>0</v>
      </c>
      <c r="AZ58" s="246">
        <v>0</v>
      </c>
      <c r="BA58" s="246">
        <v>0</v>
      </c>
      <c r="BB58" s="246">
        <v>0</v>
      </c>
      <c r="BC58" s="246">
        <v>0</v>
      </c>
      <c r="BD58" s="246">
        <v>0</v>
      </c>
      <c r="BE58" s="246">
        <v>0</v>
      </c>
      <c r="BF58" s="246">
        <v>0</v>
      </c>
      <c r="BG58" s="246">
        <v>0</v>
      </c>
      <c r="BH58" s="246">
        <v>0</v>
      </c>
      <c r="BI58" s="246">
        <v>0</v>
      </c>
      <c r="BJ58" s="246">
        <v>0</v>
      </c>
      <c r="BK58" s="246">
        <v>0</v>
      </c>
      <c r="BL58" s="246">
        <v>0</v>
      </c>
      <c r="BM58" s="246"/>
      <c r="BN58" s="246"/>
      <c r="BO58" s="246">
        <v>0</v>
      </c>
      <c r="BP58" s="246">
        <v>0</v>
      </c>
      <c r="BR58" s="451" t="s">
        <v>14</v>
      </c>
      <c r="BS58" s="452" t="s">
        <v>14</v>
      </c>
    </row>
    <row r="59" spans="1:71" ht="15" customHeight="1" x14ac:dyDescent="0.2">
      <c r="A59" s="4" t="s">
        <v>33</v>
      </c>
      <c r="B59" s="4" t="s">
        <v>366</v>
      </c>
      <c r="C59" s="246">
        <v>0</v>
      </c>
      <c r="D59" s="246">
        <v>0</v>
      </c>
      <c r="E59" s="246">
        <v>0</v>
      </c>
      <c r="F59" s="246">
        <v>0</v>
      </c>
      <c r="G59" s="246">
        <v>0</v>
      </c>
      <c r="H59" s="246">
        <v>0</v>
      </c>
      <c r="I59" s="246">
        <v>0</v>
      </c>
      <c r="J59" s="246">
        <v>0</v>
      </c>
      <c r="K59" s="246">
        <v>0</v>
      </c>
      <c r="L59" s="246">
        <v>0</v>
      </c>
      <c r="M59" s="246">
        <v>0</v>
      </c>
      <c r="N59" s="246">
        <v>0</v>
      </c>
      <c r="O59" s="246">
        <v>0</v>
      </c>
      <c r="P59" s="246">
        <v>0</v>
      </c>
      <c r="Q59" s="246">
        <v>0</v>
      </c>
      <c r="R59" s="246">
        <v>0</v>
      </c>
      <c r="S59" s="246">
        <v>0</v>
      </c>
      <c r="T59" s="246">
        <v>0</v>
      </c>
      <c r="U59" s="246">
        <v>0</v>
      </c>
      <c r="V59" s="246">
        <v>0</v>
      </c>
      <c r="W59" s="246">
        <v>0</v>
      </c>
      <c r="X59" s="246">
        <v>0</v>
      </c>
      <c r="Y59" s="246">
        <v>0</v>
      </c>
      <c r="Z59" s="246">
        <v>0</v>
      </c>
      <c r="AA59" s="246">
        <v>0</v>
      </c>
      <c r="AB59" s="246">
        <v>0</v>
      </c>
      <c r="AC59" s="246">
        <v>0</v>
      </c>
      <c r="AD59" s="246">
        <v>0</v>
      </c>
      <c r="AE59" s="246">
        <v>0</v>
      </c>
      <c r="AF59" s="246">
        <v>0</v>
      </c>
      <c r="AG59" s="246">
        <v>0</v>
      </c>
      <c r="AH59" s="246">
        <v>0</v>
      </c>
      <c r="AI59" s="246">
        <v>0</v>
      </c>
      <c r="AJ59" s="246">
        <v>0</v>
      </c>
      <c r="AK59" s="246">
        <v>0</v>
      </c>
      <c r="AL59" s="246">
        <v>0</v>
      </c>
      <c r="AM59" s="246">
        <v>0</v>
      </c>
      <c r="AN59" s="246">
        <v>0</v>
      </c>
      <c r="AO59" s="246">
        <v>0</v>
      </c>
      <c r="AP59" s="246">
        <v>0</v>
      </c>
      <c r="AQ59" s="246">
        <v>0</v>
      </c>
      <c r="AR59" s="246">
        <v>0</v>
      </c>
      <c r="AS59" s="246">
        <v>0</v>
      </c>
      <c r="AT59" s="246">
        <v>338</v>
      </c>
      <c r="AU59" s="246">
        <v>236</v>
      </c>
      <c r="AV59" s="246">
        <v>251</v>
      </c>
      <c r="AW59" s="246">
        <f>AW24</f>
        <v>238</v>
      </c>
      <c r="AX59" s="249">
        <f>AX24</f>
        <v>249</v>
      </c>
      <c r="AY59" s="246">
        <v>262</v>
      </c>
      <c r="AZ59" s="246">
        <v>300</v>
      </c>
      <c r="BA59" s="246">
        <v>309</v>
      </c>
      <c r="BB59" s="246">
        <v>308</v>
      </c>
      <c r="BC59" s="246">
        <v>367</v>
      </c>
      <c r="BD59" s="246">
        <v>389</v>
      </c>
      <c r="BE59" s="246">
        <v>387</v>
      </c>
      <c r="BF59" s="246">
        <v>398.67009999999993</v>
      </c>
      <c r="BG59" s="246">
        <v>416.46137999999974</v>
      </c>
      <c r="BH59" s="246">
        <v>418.52340000000004</v>
      </c>
      <c r="BI59" s="246">
        <v>431.64394000000004</v>
      </c>
      <c r="BJ59" s="246">
        <v>399.91217</v>
      </c>
      <c r="BK59" s="246">
        <v>392.96503000000001</v>
      </c>
      <c r="BL59" s="246">
        <v>410.62540999999999</v>
      </c>
      <c r="BM59" s="246">
        <v>404.16460999999993</v>
      </c>
      <c r="BN59" s="246">
        <v>402.15210000000002</v>
      </c>
      <c r="BO59" s="246">
        <v>472</v>
      </c>
      <c r="BP59" s="246">
        <v>365.95429000000001</v>
      </c>
      <c r="BR59" s="451">
        <v>410.62540999999999</v>
      </c>
      <c r="BS59" s="452">
        <v>410.62540999999999</v>
      </c>
    </row>
    <row r="60" spans="1:71" s="151" customFormat="1" ht="15" customHeight="1" x14ac:dyDescent="0.2">
      <c r="A60" s="174" t="s">
        <v>379</v>
      </c>
      <c r="B60" s="174" t="s">
        <v>384</v>
      </c>
      <c r="C60" s="247">
        <v>0</v>
      </c>
      <c r="D60" s="247">
        <v>0</v>
      </c>
      <c r="E60" s="247">
        <v>0</v>
      </c>
      <c r="F60" s="247">
        <v>0</v>
      </c>
      <c r="G60" s="247">
        <v>0</v>
      </c>
      <c r="H60" s="247">
        <v>0</v>
      </c>
      <c r="I60" s="247">
        <v>0</v>
      </c>
      <c r="J60" s="247">
        <v>0</v>
      </c>
      <c r="K60" s="247">
        <v>0</v>
      </c>
      <c r="L60" s="247">
        <v>0</v>
      </c>
      <c r="M60" s="247">
        <v>0</v>
      </c>
      <c r="N60" s="247">
        <v>0</v>
      </c>
      <c r="O60" s="247">
        <v>0</v>
      </c>
      <c r="P60" s="247">
        <v>0</v>
      </c>
      <c r="Q60" s="247">
        <v>0</v>
      </c>
      <c r="R60" s="247">
        <v>0</v>
      </c>
      <c r="S60" s="247">
        <v>0</v>
      </c>
      <c r="T60" s="247">
        <v>0</v>
      </c>
      <c r="U60" s="247">
        <v>0</v>
      </c>
      <c r="V60" s="247">
        <v>0</v>
      </c>
      <c r="W60" s="247">
        <v>0</v>
      </c>
      <c r="X60" s="247">
        <v>0</v>
      </c>
      <c r="Y60" s="247">
        <v>0</v>
      </c>
      <c r="Z60" s="247">
        <v>0</v>
      </c>
      <c r="AA60" s="247">
        <v>0</v>
      </c>
      <c r="AB60" s="247">
        <v>0</v>
      </c>
      <c r="AC60" s="247">
        <v>0</v>
      </c>
      <c r="AD60" s="247">
        <v>0</v>
      </c>
      <c r="AE60" s="247">
        <v>0</v>
      </c>
      <c r="AF60" s="247">
        <v>0</v>
      </c>
      <c r="AG60" s="247">
        <v>0</v>
      </c>
      <c r="AH60" s="247">
        <v>0</v>
      </c>
      <c r="AI60" s="247">
        <v>0</v>
      </c>
      <c r="AJ60" s="247">
        <v>0</v>
      </c>
      <c r="AK60" s="247">
        <v>0</v>
      </c>
      <c r="AL60" s="247">
        <v>0</v>
      </c>
      <c r="AM60" s="247">
        <v>0</v>
      </c>
      <c r="AN60" s="247">
        <v>0</v>
      </c>
      <c r="AO60" s="247">
        <v>0</v>
      </c>
      <c r="AP60" s="247">
        <v>0</v>
      </c>
      <c r="AQ60" s="247">
        <v>0</v>
      </c>
      <c r="AR60" s="247">
        <v>0</v>
      </c>
      <c r="AS60" s="247">
        <v>0</v>
      </c>
      <c r="AT60" s="247">
        <f>SUM(AT53:AT59)</f>
        <v>147946</v>
      </c>
      <c r="AU60" s="247">
        <f t="shared" ref="AU60:BK60" si="84">SUM(AU53:AU59)</f>
        <v>73970</v>
      </c>
      <c r="AV60" s="247">
        <f t="shared" si="84"/>
        <v>106393</v>
      </c>
      <c r="AW60" s="247">
        <f t="shared" si="84"/>
        <v>139077</v>
      </c>
      <c r="AX60" s="250">
        <f t="shared" si="84"/>
        <v>166657</v>
      </c>
      <c r="AY60" s="247">
        <f t="shared" si="84"/>
        <v>151747</v>
      </c>
      <c r="AZ60" s="247">
        <f t="shared" si="84"/>
        <v>176192.50600000037</v>
      </c>
      <c r="BA60" s="247">
        <f t="shared" si="84"/>
        <v>182259.11500000025</v>
      </c>
      <c r="BB60" s="247">
        <f t="shared" si="84"/>
        <v>203912</v>
      </c>
      <c r="BC60" s="247">
        <f t="shared" si="84"/>
        <v>198990</v>
      </c>
      <c r="BD60" s="247">
        <f t="shared" si="84"/>
        <v>209008.91299999988</v>
      </c>
      <c r="BE60" s="247">
        <f t="shared" si="84"/>
        <v>247775.03900000016</v>
      </c>
      <c r="BF60" s="247">
        <f t="shared" si="84"/>
        <v>263926.47909999982</v>
      </c>
      <c r="BG60" s="247">
        <f t="shared" si="84"/>
        <v>225170.75938000024</v>
      </c>
      <c r="BH60" s="247">
        <f t="shared" si="84"/>
        <v>232993.76940000037</v>
      </c>
      <c r="BI60" s="247">
        <f t="shared" si="84"/>
        <v>250848.24794000018</v>
      </c>
      <c r="BJ60" s="247">
        <f t="shared" si="84"/>
        <v>315252.21853855258</v>
      </c>
      <c r="BK60" s="247">
        <f t="shared" si="84"/>
        <v>244288.39703000017</v>
      </c>
      <c r="BL60" s="247">
        <f>SUM(BL53:BL59)</f>
        <v>445397.81241000001</v>
      </c>
      <c r="BM60" s="247">
        <v>302440.8176099995</v>
      </c>
      <c r="BN60" s="247">
        <v>324554.66709999921</v>
      </c>
      <c r="BO60" s="247">
        <v>405218.07053000026</v>
      </c>
      <c r="BP60" s="247">
        <f>SUM(BP53:BP59)</f>
        <v>290564.51529000013</v>
      </c>
      <c r="BQ60" s="24"/>
      <c r="BR60" s="453">
        <f>SUM(BR53:BR59)</f>
        <v>288441.63651350816</v>
      </c>
      <c r="BS60" s="454">
        <f>SUM(BS53:BS59)</f>
        <v>262321.65482842264</v>
      </c>
    </row>
    <row r="61" spans="1:71" ht="15" customHeight="1" x14ac:dyDescent="0.2">
      <c r="A61" s="4" t="s">
        <v>71</v>
      </c>
      <c r="B61" s="4" t="s">
        <v>287</v>
      </c>
      <c r="C61" s="246">
        <v>0</v>
      </c>
      <c r="D61" s="246">
        <v>0</v>
      </c>
      <c r="E61" s="246">
        <v>0</v>
      </c>
      <c r="F61" s="246">
        <v>0</v>
      </c>
      <c r="G61" s="246">
        <v>0</v>
      </c>
      <c r="H61" s="246">
        <v>0</v>
      </c>
      <c r="I61" s="246">
        <v>0</v>
      </c>
      <c r="J61" s="246">
        <v>0</v>
      </c>
      <c r="K61" s="246">
        <v>0</v>
      </c>
      <c r="L61" s="246">
        <v>0</v>
      </c>
      <c r="M61" s="246">
        <v>0</v>
      </c>
      <c r="N61" s="246">
        <v>0</v>
      </c>
      <c r="O61" s="246">
        <v>0</v>
      </c>
      <c r="P61" s="246">
        <v>0</v>
      </c>
      <c r="Q61" s="246">
        <v>0</v>
      </c>
      <c r="R61" s="246">
        <v>0</v>
      </c>
      <c r="S61" s="246">
        <v>0</v>
      </c>
      <c r="T61" s="246">
        <v>0</v>
      </c>
      <c r="U61" s="246">
        <v>0</v>
      </c>
      <c r="V61" s="246">
        <v>0</v>
      </c>
      <c r="W61" s="246">
        <v>0</v>
      </c>
      <c r="X61" s="246">
        <v>0</v>
      </c>
      <c r="Y61" s="246">
        <v>0</v>
      </c>
      <c r="Z61" s="246">
        <v>0</v>
      </c>
      <c r="AA61" s="246">
        <v>0</v>
      </c>
      <c r="AB61" s="246">
        <v>0</v>
      </c>
      <c r="AC61" s="246">
        <v>0</v>
      </c>
      <c r="AD61" s="246">
        <v>0</v>
      </c>
      <c r="AE61" s="246">
        <v>0</v>
      </c>
      <c r="AF61" s="246">
        <v>0</v>
      </c>
      <c r="AG61" s="246">
        <v>0</v>
      </c>
      <c r="AH61" s="246">
        <v>0</v>
      </c>
      <c r="AI61" s="246">
        <v>0</v>
      </c>
      <c r="AJ61" s="246">
        <v>0</v>
      </c>
      <c r="AK61" s="246">
        <v>0</v>
      </c>
      <c r="AL61" s="246">
        <v>0</v>
      </c>
      <c r="AM61" s="246">
        <v>0</v>
      </c>
      <c r="AN61" s="246">
        <v>0</v>
      </c>
      <c r="AO61" s="246">
        <v>0</v>
      </c>
      <c r="AP61" s="246">
        <v>0</v>
      </c>
      <c r="AQ61" s="246">
        <v>0</v>
      </c>
      <c r="AR61" s="246">
        <v>0</v>
      </c>
      <c r="AS61" s="246">
        <v>0</v>
      </c>
      <c r="AT61" s="246">
        <v>-38205</v>
      </c>
      <c r="AU61" s="246">
        <v>-37144</v>
      </c>
      <c r="AV61" s="246">
        <v>-38727</v>
      </c>
      <c r="AW61" s="246">
        <f t="shared" ref="AW61:BB61" si="85">AW26</f>
        <v>-39679</v>
      </c>
      <c r="AX61" s="249">
        <f t="shared" si="85"/>
        <v>-39834</v>
      </c>
      <c r="AY61" s="246">
        <f t="shared" si="85"/>
        <v>-38634</v>
      </c>
      <c r="AZ61" s="246">
        <f t="shared" si="85"/>
        <v>-38860.008999999962</v>
      </c>
      <c r="BA61" s="246">
        <f t="shared" si="85"/>
        <v>-41155.865999999929</v>
      </c>
      <c r="BB61" s="246">
        <f t="shared" si="85"/>
        <v>-39931</v>
      </c>
      <c r="BC61" s="246">
        <v>-44296</v>
      </c>
      <c r="BD61" s="246">
        <v>-43481</v>
      </c>
      <c r="BE61" s="246">
        <v>-43290</v>
      </c>
      <c r="BF61" s="246">
        <v>-43297.378999999935</v>
      </c>
      <c r="BG61" s="246">
        <v>-45305.639999999847</v>
      </c>
      <c r="BH61" s="246">
        <v>-47348.298999999854</v>
      </c>
      <c r="BI61" s="246">
        <v>-47879.052999999847</v>
      </c>
      <c r="BJ61" s="246">
        <v>-55185.647074073997</v>
      </c>
      <c r="BK61" s="246">
        <v>-24621.012999999984</v>
      </c>
      <c r="BL61" s="246">
        <v>-31921.131999999991</v>
      </c>
      <c r="BM61" s="246">
        <v>-31409.511999999995</v>
      </c>
      <c r="BN61" s="246">
        <v>-39348.157000000036</v>
      </c>
      <c r="BO61" s="246">
        <v>-35242.724999999999</v>
      </c>
      <c r="BP61" s="246">
        <v>-37119.902000000067</v>
      </c>
      <c r="BR61" s="451">
        <v>-31651.141999999989</v>
      </c>
      <c r="BS61" s="452"/>
    </row>
    <row r="62" spans="1:71" s="151" customFormat="1" ht="15" customHeight="1" x14ac:dyDescent="0.2">
      <c r="A62" s="174" t="s">
        <v>36</v>
      </c>
      <c r="B62" s="174" t="s">
        <v>36</v>
      </c>
      <c r="C62" s="247">
        <v>0</v>
      </c>
      <c r="D62" s="247">
        <v>0</v>
      </c>
      <c r="E62" s="247">
        <v>0</v>
      </c>
      <c r="F62" s="247">
        <v>0</v>
      </c>
      <c r="G62" s="247">
        <v>0</v>
      </c>
      <c r="H62" s="247">
        <v>0</v>
      </c>
      <c r="I62" s="247">
        <v>0</v>
      </c>
      <c r="J62" s="247">
        <v>0</v>
      </c>
      <c r="K62" s="247">
        <v>0</v>
      </c>
      <c r="L62" s="247">
        <v>0</v>
      </c>
      <c r="M62" s="247">
        <v>0</v>
      </c>
      <c r="N62" s="247">
        <v>0</v>
      </c>
      <c r="O62" s="247">
        <v>0</v>
      </c>
      <c r="P62" s="247">
        <v>0</v>
      </c>
      <c r="Q62" s="247">
        <v>0</v>
      </c>
      <c r="R62" s="247">
        <v>0</v>
      </c>
      <c r="S62" s="247">
        <v>0</v>
      </c>
      <c r="T62" s="247">
        <v>0</v>
      </c>
      <c r="U62" s="247">
        <v>0</v>
      </c>
      <c r="V62" s="247">
        <v>0</v>
      </c>
      <c r="W62" s="247">
        <v>0</v>
      </c>
      <c r="X62" s="247">
        <v>0</v>
      </c>
      <c r="Y62" s="247">
        <v>0</v>
      </c>
      <c r="Z62" s="247">
        <v>0</v>
      </c>
      <c r="AA62" s="247">
        <v>0</v>
      </c>
      <c r="AB62" s="247">
        <v>0</v>
      </c>
      <c r="AC62" s="247">
        <v>0</v>
      </c>
      <c r="AD62" s="247">
        <v>0</v>
      </c>
      <c r="AE62" s="247">
        <v>0</v>
      </c>
      <c r="AF62" s="247">
        <v>0</v>
      </c>
      <c r="AG62" s="247">
        <v>0</v>
      </c>
      <c r="AH62" s="247">
        <v>0</v>
      </c>
      <c r="AI62" s="247">
        <v>0</v>
      </c>
      <c r="AJ62" s="247">
        <v>0</v>
      </c>
      <c r="AK62" s="247">
        <v>0</v>
      </c>
      <c r="AL62" s="247">
        <v>0</v>
      </c>
      <c r="AM62" s="247">
        <v>0</v>
      </c>
      <c r="AN62" s="247">
        <v>0</v>
      </c>
      <c r="AO62" s="247">
        <v>0</v>
      </c>
      <c r="AP62" s="247">
        <v>0</v>
      </c>
      <c r="AQ62" s="247">
        <v>0</v>
      </c>
      <c r="AR62" s="247">
        <v>0</v>
      </c>
      <c r="AS62" s="247">
        <v>0</v>
      </c>
      <c r="AT62" s="247">
        <f>SUM(AT60:AT61)</f>
        <v>109741</v>
      </c>
      <c r="AU62" s="247">
        <f t="shared" ref="AU62:BL62" si="86">SUM(AU60:AU61)</f>
        <v>36826</v>
      </c>
      <c r="AV62" s="247">
        <f t="shared" si="86"/>
        <v>67666</v>
      </c>
      <c r="AW62" s="247">
        <f t="shared" si="86"/>
        <v>99398</v>
      </c>
      <c r="AX62" s="250">
        <f t="shared" si="86"/>
        <v>126823</v>
      </c>
      <c r="AY62" s="247">
        <f t="shared" si="86"/>
        <v>113113</v>
      </c>
      <c r="AZ62" s="247">
        <f t="shared" si="86"/>
        <v>137332.49700000041</v>
      </c>
      <c r="BA62" s="247">
        <f t="shared" si="86"/>
        <v>141103.24900000033</v>
      </c>
      <c r="BB62" s="247">
        <f t="shared" si="86"/>
        <v>163981</v>
      </c>
      <c r="BC62" s="247">
        <f t="shared" si="86"/>
        <v>154694</v>
      </c>
      <c r="BD62" s="247">
        <f t="shared" si="86"/>
        <v>165527.91299999988</v>
      </c>
      <c r="BE62" s="247">
        <f t="shared" si="86"/>
        <v>204485.03900000016</v>
      </c>
      <c r="BF62" s="247">
        <f t="shared" si="86"/>
        <v>220629.10009999989</v>
      </c>
      <c r="BG62" s="247">
        <f t="shared" si="86"/>
        <v>179865.1193800004</v>
      </c>
      <c r="BH62" s="247">
        <f t="shared" si="86"/>
        <v>185645.47040000051</v>
      </c>
      <c r="BI62" s="247">
        <f t="shared" si="86"/>
        <v>202969.19494000034</v>
      </c>
      <c r="BJ62" s="247">
        <f t="shared" si="86"/>
        <v>260066.57146447859</v>
      </c>
      <c r="BK62" s="247">
        <f t="shared" si="86"/>
        <v>219667.38403000019</v>
      </c>
      <c r="BL62" s="247">
        <f t="shared" si="86"/>
        <v>413476.68041000003</v>
      </c>
      <c r="BM62" s="247">
        <v>271031.30560999952</v>
      </c>
      <c r="BN62" s="247">
        <v>285206.51009999914</v>
      </c>
      <c r="BO62" s="247">
        <v>369975.34553000034</v>
      </c>
      <c r="BP62" s="247">
        <f>SUM(BP60:BP61)</f>
        <v>253444.61329000007</v>
      </c>
      <c r="BQ62" s="24"/>
      <c r="BR62" s="453">
        <f>SUM(BR60:BR61)</f>
        <v>256790.49451350817</v>
      </c>
      <c r="BS62" s="454"/>
    </row>
    <row r="63" spans="1:71" ht="15" customHeight="1" x14ac:dyDescent="0.2">
      <c r="A63" s="4" t="s">
        <v>152</v>
      </c>
      <c r="B63" s="4" t="s">
        <v>369</v>
      </c>
      <c r="C63" s="246">
        <v>0</v>
      </c>
      <c r="D63" s="246">
        <v>0</v>
      </c>
      <c r="E63" s="246">
        <v>0</v>
      </c>
      <c r="F63" s="246">
        <v>0</v>
      </c>
      <c r="G63" s="246">
        <v>0</v>
      </c>
      <c r="H63" s="246">
        <v>0</v>
      </c>
      <c r="I63" s="246">
        <v>0</v>
      </c>
      <c r="J63" s="246">
        <v>0</v>
      </c>
      <c r="K63" s="246">
        <v>0</v>
      </c>
      <c r="L63" s="246">
        <v>0</v>
      </c>
      <c r="M63" s="246">
        <v>0</v>
      </c>
      <c r="N63" s="246">
        <v>0</v>
      </c>
      <c r="O63" s="246">
        <v>0</v>
      </c>
      <c r="P63" s="246">
        <v>0</v>
      </c>
      <c r="Q63" s="246">
        <v>0</v>
      </c>
      <c r="R63" s="246">
        <v>0</v>
      </c>
      <c r="S63" s="246">
        <v>0</v>
      </c>
      <c r="T63" s="246">
        <v>0</v>
      </c>
      <c r="U63" s="246">
        <v>0</v>
      </c>
      <c r="V63" s="246">
        <v>0</v>
      </c>
      <c r="W63" s="246">
        <v>0</v>
      </c>
      <c r="X63" s="246">
        <v>0</v>
      </c>
      <c r="Y63" s="246">
        <v>0</v>
      </c>
      <c r="Z63" s="246">
        <v>0</v>
      </c>
      <c r="AA63" s="246">
        <v>0</v>
      </c>
      <c r="AB63" s="246">
        <v>0</v>
      </c>
      <c r="AC63" s="246">
        <v>0</v>
      </c>
      <c r="AD63" s="246">
        <v>0</v>
      </c>
      <c r="AE63" s="246">
        <v>0</v>
      </c>
      <c r="AF63" s="246">
        <v>0</v>
      </c>
      <c r="AG63" s="246">
        <v>0</v>
      </c>
      <c r="AH63" s="246">
        <v>0</v>
      </c>
      <c r="AI63" s="246">
        <v>0</v>
      </c>
      <c r="AJ63" s="246">
        <v>0</v>
      </c>
      <c r="AK63" s="246">
        <v>0</v>
      </c>
      <c r="AL63" s="246">
        <v>0</v>
      </c>
      <c r="AM63" s="246">
        <v>0</v>
      </c>
      <c r="AN63" s="246">
        <v>0</v>
      </c>
      <c r="AO63" s="246">
        <v>0</v>
      </c>
      <c r="AP63" s="246">
        <v>0</v>
      </c>
      <c r="AQ63" s="246">
        <v>0</v>
      </c>
      <c r="AR63" s="246">
        <v>0</v>
      </c>
      <c r="AS63" s="246">
        <v>0</v>
      </c>
      <c r="AT63" s="246">
        <v>25566</v>
      </c>
      <c r="AU63" s="246">
        <v>37148</v>
      </c>
      <c r="AV63" s="246">
        <v>450238</v>
      </c>
      <c r="AW63" s="246">
        <f>AW28</f>
        <v>-153144</v>
      </c>
      <c r="AX63" s="249">
        <f>AX28</f>
        <v>40228</v>
      </c>
      <c r="AY63" s="246">
        <f>AY28</f>
        <v>45418.289905254001</v>
      </c>
      <c r="AZ63" s="246">
        <v>21809</v>
      </c>
      <c r="BA63" s="246">
        <f>BA28</f>
        <v>36447.522000000106</v>
      </c>
      <c r="BB63" s="246">
        <v>50264</v>
      </c>
      <c r="BC63" s="246">
        <f>BC28</f>
        <v>45617.396887305214</v>
      </c>
      <c r="BD63" s="246">
        <f>BD28</f>
        <v>53182.58600000001</v>
      </c>
      <c r="BE63" s="246">
        <f>BE28</f>
        <v>31527.060999999994</v>
      </c>
      <c r="BF63" s="246">
        <v>28991.969999999994</v>
      </c>
      <c r="BG63" s="246">
        <v>46379.133000000002</v>
      </c>
      <c r="BH63" s="246">
        <v>35792.408999999963</v>
      </c>
      <c r="BI63" s="246">
        <v>54368.716000000029</v>
      </c>
      <c r="BJ63" s="246">
        <v>31468.606264393482</v>
      </c>
      <c r="BK63" s="246">
        <v>40738.921000000031</v>
      </c>
      <c r="BL63" s="246">
        <v>25674</v>
      </c>
      <c r="BM63" s="246">
        <v>63065.196990699929</v>
      </c>
      <c r="BN63" s="246">
        <v>55699.190092516597</v>
      </c>
      <c r="BO63" s="246">
        <v>57204.592473500867</v>
      </c>
      <c r="BP63" s="246">
        <v>61555.023855600099</v>
      </c>
      <c r="BR63" s="451">
        <v>25674</v>
      </c>
      <c r="BS63" s="452"/>
    </row>
    <row r="64" spans="1:71" ht="15" customHeight="1" x14ac:dyDescent="0.2">
      <c r="A64" s="4" t="s">
        <v>351</v>
      </c>
      <c r="B64" s="4" t="s">
        <v>340</v>
      </c>
      <c r="C64" s="246">
        <v>0</v>
      </c>
      <c r="D64" s="246">
        <v>0</v>
      </c>
      <c r="E64" s="246">
        <v>0</v>
      </c>
      <c r="F64" s="246">
        <v>0</v>
      </c>
      <c r="G64" s="246">
        <v>0</v>
      </c>
      <c r="H64" s="246">
        <v>0</v>
      </c>
      <c r="I64" s="246">
        <v>0</v>
      </c>
      <c r="J64" s="246">
        <v>0</v>
      </c>
      <c r="K64" s="246">
        <v>0</v>
      </c>
      <c r="L64" s="246">
        <v>0</v>
      </c>
      <c r="M64" s="246">
        <v>0</v>
      </c>
      <c r="N64" s="246">
        <v>0</v>
      </c>
      <c r="O64" s="246">
        <v>0</v>
      </c>
      <c r="P64" s="246">
        <v>0</v>
      </c>
      <c r="Q64" s="246">
        <v>0</v>
      </c>
      <c r="R64" s="246">
        <v>0</v>
      </c>
      <c r="S64" s="246">
        <v>0</v>
      </c>
      <c r="T64" s="246">
        <v>0</v>
      </c>
      <c r="U64" s="246">
        <v>0</v>
      </c>
      <c r="V64" s="246">
        <v>0</v>
      </c>
      <c r="W64" s="246">
        <v>0</v>
      </c>
      <c r="X64" s="246">
        <v>0</v>
      </c>
      <c r="Y64" s="246">
        <v>0</v>
      </c>
      <c r="Z64" s="246">
        <v>0</v>
      </c>
      <c r="AA64" s="246">
        <v>0</v>
      </c>
      <c r="AB64" s="246">
        <v>0</v>
      </c>
      <c r="AC64" s="246">
        <v>0</v>
      </c>
      <c r="AD64" s="246">
        <v>0</v>
      </c>
      <c r="AE64" s="246">
        <v>0</v>
      </c>
      <c r="AF64" s="246">
        <v>0</v>
      </c>
      <c r="AG64" s="246">
        <v>0</v>
      </c>
      <c r="AH64" s="246">
        <v>0</v>
      </c>
      <c r="AI64" s="246">
        <v>0</v>
      </c>
      <c r="AJ64" s="246">
        <v>0</v>
      </c>
      <c r="AK64" s="246">
        <v>0</v>
      </c>
      <c r="AL64" s="246">
        <v>0</v>
      </c>
      <c r="AM64" s="246">
        <v>0</v>
      </c>
      <c r="AN64" s="246">
        <v>0</v>
      </c>
      <c r="AO64" s="246">
        <v>0</v>
      </c>
      <c r="AP64" s="246">
        <v>0</v>
      </c>
      <c r="AQ64" s="246">
        <v>0</v>
      </c>
      <c r="AR64" s="246">
        <v>0</v>
      </c>
      <c r="AS64" s="246">
        <v>0</v>
      </c>
      <c r="AT64" s="246">
        <v>0</v>
      </c>
      <c r="AU64" s="246">
        <v>0</v>
      </c>
      <c r="AV64" s="246">
        <v>0</v>
      </c>
      <c r="AW64" s="246">
        <f t="shared" ref="AW64:AX66" si="87">AW29</f>
        <v>0</v>
      </c>
      <c r="AX64" s="249">
        <f t="shared" si="87"/>
        <v>0</v>
      </c>
      <c r="AY64" s="246">
        <v>0</v>
      </c>
      <c r="AZ64" s="246">
        <v>0</v>
      </c>
      <c r="BA64" s="246">
        <v>0</v>
      </c>
      <c r="BB64" s="246">
        <v>0</v>
      </c>
      <c r="BC64" s="246">
        <v>0</v>
      </c>
      <c r="BD64" s="246">
        <v>0</v>
      </c>
      <c r="BE64" s="246">
        <v>0</v>
      </c>
      <c r="BF64" s="246">
        <v>0</v>
      </c>
      <c r="BG64" s="246">
        <v>0</v>
      </c>
      <c r="BH64" s="246">
        <v>0</v>
      </c>
      <c r="BI64" s="246">
        <v>0</v>
      </c>
      <c r="BJ64" s="246">
        <v>0</v>
      </c>
      <c r="BK64" s="246">
        <v>0</v>
      </c>
      <c r="BL64" s="246">
        <v>0</v>
      </c>
      <c r="BM64" s="246">
        <v>0</v>
      </c>
      <c r="BN64" s="246">
        <v>0</v>
      </c>
      <c r="BO64" s="246">
        <v>0</v>
      </c>
      <c r="BP64" s="246">
        <v>0</v>
      </c>
      <c r="BR64" s="451"/>
      <c r="BS64" s="452"/>
    </row>
    <row r="65" spans="1:71" ht="15" customHeight="1" x14ac:dyDescent="0.2">
      <c r="A65" s="4" t="s">
        <v>153</v>
      </c>
      <c r="B65" s="4" t="s">
        <v>370</v>
      </c>
      <c r="C65" s="246">
        <v>0</v>
      </c>
      <c r="D65" s="246">
        <v>0</v>
      </c>
      <c r="E65" s="246">
        <v>0</v>
      </c>
      <c r="F65" s="246">
        <v>0</v>
      </c>
      <c r="G65" s="246">
        <v>0</v>
      </c>
      <c r="H65" s="246">
        <v>0</v>
      </c>
      <c r="I65" s="246">
        <v>0</v>
      </c>
      <c r="J65" s="246">
        <v>0</v>
      </c>
      <c r="K65" s="246">
        <v>0</v>
      </c>
      <c r="L65" s="246">
        <v>0</v>
      </c>
      <c r="M65" s="246">
        <v>0</v>
      </c>
      <c r="N65" s="246">
        <v>0</v>
      </c>
      <c r="O65" s="246">
        <v>0</v>
      </c>
      <c r="P65" s="246">
        <v>0</v>
      </c>
      <c r="Q65" s="246">
        <v>0</v>
      </c>
      <c r="R65" s="246">
        <v>0</v>
      </c>
      <c r="S65" s="246">
        <v>0</v>
      </c>
      <c r="T65" s="246">
        <v>0</v>
      </c>
      <c r="U65" s="246">
        <v>0</v>
      </c>
      <c r="V65" s="246">
        <v>0</v>
      </c>
      <c r="W65" s="246">
        <v>0</v>
      </c>
      <c r="X65" s="246">
        <v>0</v>
      </c>
      <c r="Y65" s="246">
        <v>0</v>
      </c>
      <c r="Z65" s="246">
        <v>0</v>
      </c>
      <c r="AA65" s="246">
        <v>0</v>
      </c>
      <c r="AB65" s="246">
        <v>0</v>
      </c>
      <c r="AC65" s="246">
        <v>0</v>
      </c>
      <c r="AD65" s="246">
        <v>0</v>
      </c>
      <c r="AE65" s="246">
        <v>0</v>
      </c>
      <c r="AF65" s="246">
        <v>0</v>
      </c>
      <c r="AG65" s="246">
        <v>0</v>
      </c>
      <c r="AH65" s="246">
        <v>0</v>
      </c>
      <c r="AI65" s="246">
        <v>0</v>
      </c>
      <c r="AJ65" s="246">
        <v>0</v>
      </c>
      <c r="AK65" s="246">
        <v>0</v>
      </c>
      <c r="AL65" s="246">
        <v>0</v>
      </c>
      <c r="AM65" s="246">
        <v>0</v>
      </c>
      <c r="AN65" s="246">
        <v>0</v>
      </c>
      <c r="AO65" s="246">
        <v>0</v>
      </c>
      <c r="AP65" s="246">
        <v>0</v>
      </c>
      <c r="AQ65" s="246">
        <v>0</v>
      </c>
      <c r="AR65" s="246">
        <v>0</v>
      </c>
      <c r="AS65" s="246">
        <v>0</v>
      </c>
      <c r="AT65" s="246">
        <v>-52507</v>
      </c>
      <c r="AU65" s="246">
        <v>-44652</v>
      </c>
      <c r="AV65" s="246">
        <v>-84716</v>
      </c>
      <c r="AW65" s="246">
        <f t="shared" si="87"/>
        <v>-58389</v>
      </c>
      <c r="AX65" s="249">
        <f t="shared" si="87"/>
        <v>-90123</v>
      </c>
      <c r="AY65" s="246">
        <f>AY30</f>
        <v>-103711</v>
      </c>
      <c r="AZ65" s="246">
        <v>-108766</v>
      </c>
      <c r="BA65" s="246">
        <v>-117875</v>
      </c>
      <c r="BB65" s="246">
        <v>-119011</v>
      </c>
      <c r="BC65" s="246">
        <f>BC30</f>
        <v>-117079</v>
      </c>
      <c r="BD65" s="246">
        <f>BD30</f>
        <v>-117129.61500000001</v>
      </c>
      <c r="BE65" s="246">
        <v>-109334</v>
      </c>
      <c r="BF65" s="246">
        <v>-97747.78</v>
      </c>
      <c r="BG65" s="246">
        <v>-97583.59699999998</v>
      </c>
      <c r="BH65" s="246">
        <v>-93014.067999999999</v>
      </c>
      <c r="BI65" s="246">
        <v>-112248.69</v>
      </c>
      <c r="BJ65" s="246">
        <v>-91393.284</v>
      </c>
      <c r="BK65" s="246">
        <v>-122778.516</v>
      </c>
      <c r="BL65" s="246">
        <v>-211147.266</v>
      </c>
      <c r="BM65" s="246">
        <v>-165187.80565349991</v>
      </c>
      <c r="BN65" s="246">
        <v>-161786.99033358274</v>
      </c>
      <c r="BO65" s="246">
        <v>-157954.64986560002</v>
      </c>
      <c r="BP65" s="246">
        <v>-146051.2385627999</v>
      </c>
      <c r="BR65" s="451">
        <v>-161408.266</v>
      </c>
      <c r="BS65" s="452"/>
    </row>
    <row r="66" spans="1:71" ht="15" customHeight="1" x14ac:dyDescent="0.2">
      <c r="A66" s="4" t="s">
        <v>154</v>
      </c>
      <c r="B66" s="4" t="s">
        <v>210</v>
      </c>
      <c r="C66" s="246">
        <v>0</v>
      </c>
      <c r="D66" s="246">
        <v>0</v>
      </c>
      <c r="E66" s="246">
        <v>0</v>
      </c>
      <c r="F66" s="246">
        <v>0</v>
      </c>
      <c r="G66" s="246">
        <v>0</v>
      </c>
      <c r="H66" s="246">
        <v>0</v>
      </c>
      <c r="I66" s="246">
        <v>0</v>
      </c>
      <c r="J66" s="246">
        <v>0</v>
      </c>
      <c r="K66" s="246">
        <v>0</v>
      </c>
      <c r="L66" s="246">
        <v>0</v>
      </c>
      <c r="M66" s="246">
        <v>0</v>
      </c>
      <c r="N66" s="246">
        <v>0</v>
      </c>
      <c r="O66" s="246">
        <v>0</v>
      </c>
      <c r="P66" s="246">
        <v>0</v>
      </c>
      <c r="Q66" s="246">
        <v>0</v>
      </c>
      <c r="R66" s="246">
        <v>0</v>
      </c>
      <c r="S66" s="246">
        <v>0</v>
      </c>
      <c r="T66" s="246">
        <v>0</v>
      </c>
      <c r="U66" s="246">
        <v>0</v>
      </c>
      <c r="V66" s="246">
        <v>0</v>
      </c>
      <c r="W66" s="246">
        <v>0</v>
      </c>
      <c r="X66" s="246">
        <v>0</v>
      </c>
      <c r="Y66" s="246">
        <v>0</v>
      </c>
      <c r="Z66" s="246">
        <v>0</v>
      </c>
      <c r="AA66" s="246">
        <v>0</v>
      </c>
      <c r="AB66" s="246">
        <v>0</v>
      </c>
      <c r="AC66" s="246">
        <v>0</v>
      </c>
      <c r="AD66" s="246">
        <v>0</v>
      </c>
      <c r="AE66" s="246">
        <v>0</v>
      </c>
      <c r="AF66" s="246">
        <v>0</v>
      </c>
      <c r="AG66" s="246">
        <v>0</v>
      </c>
      <c r="AH66" s="246">
        <v>0</v>
      </c>
      <c r="AI66" s="246">
        <v>0</v>
      </c>
      <c r="AJ66" s="246">
        <v>0</v>
      </c>
      <c r="AK66" s="246">
        <v>0</v>
      </c>
      <c r="AL66" s="246">
        <v>0</v>
      </c>
      <c r="AM66" s="246">
        <v>0</v>
      </c>
      <c r="AN66" s="246">
        <v>0</v>
      </c>
      <c r="AO66" s="246">
        <v>0</v>
      </c>
      <c r="AP66" s="246">
        <v>0</v>
      </c>
      <c r="AQ66" s="246">
        <v>0</v>
      </c>
      <c r="AR66" s="246">
        <v>0</v>
      </c>
      <c r="AS66" s="246">
        <v>0</v>
      </c>
      <c r="AT66" s="246">
        <v>0</v>
      </c>
      <c r="AU66" s="246">
        <v>0</v>
      </c>
      <c r="AV66" s="246">
        <v>0</v>
      </c>
      <c r="AW66" s="246">
        <f t="shared" si="87"/>
        <v>0</v>
      </c>
      <c r="AX66" s="249">
        <f t="shared" si="87"/>
        <v>29047</v>
      </c>
      <c r="AY66" s="246">
        <v>0</v>
      </c>
      <c r="AZ66" s="246">
        <v>0</v>
      </c>
      <c r="BA66" s="246">
        <v>0</v>
      </c>
      <c r="BB66" s="246">
        <v>0</v>
      </c>
      <c r="BC66" s="246">
        <v>0</v>
      </c>
      <c r="BD66" s="246">
        <v>0</v>
      </c>
      <c r="BE66" s="246">
        <v>0</v>
      </c>
      <c r="BF66" s="246">
        <v>0</v>
      </c>
      <c r="BG66" s="246">
        <v>0</v>
      </c>
      <c r="BH66" s="246">
        <v>0</v>
      </c>
      <c r="BI66" s="246">
        <v>0</v>
      </c>
      <c r="BJ66" s="246">
        <v>0</v>
      </c>
      <c r="BK66" s="246">
        <v>0</v>
      </c>
      <c r="BL66" s="246">
        <v>0</v>
      </c>
      <c r="BM66" s="246">
        <v>0</v>
      </c>
      <c r="BN66" s="246">
        <v>0</v>
      </c>
      <c r="BO66" s="246">
        <v>0</v>
      </c>
      <c r="BP66" s="246">
        <v>0</v>
      </c>
      <c r="BR66" s="451"/>
      <c r="BS66" s="452"/>
    </row>
    <row r="67" spans="1:71" ht="15" customHeight="1" x14ac:dyDescent="0.2">
      <c r="A67" s="4" t="s">
        <v>37</v>
      </c>
      <c r="B67" s="4" t="s">
        <v>211</v>
      </c>
      <c r="C67" s="246">
        <v>0</v>
      </c>
      <c r="D67" s="246">
        <v>0</v>
      </c>
      <c r="E67" s="246">
        <v>0</v>
      </c>
      <c r="F67" s="246">
        <v>0</v>
      </c>
      <c r="G67" s="246">
        <v>0</v>
      </c>
      <c r="H67" s="246">
        <v>0</v>
      </c>
      <c r="I67" s="246">
        <v>0</v>
      </c>
      <c r="J67" s="246">
        <v>0</v>
      </c>
      <c r="K67" s="246">
        <v>0</v>
      </c>
      <c r="L67" s="246">
        <v>0</v>
      </c>
      <c r="M67" s="246">
        <v>0</v>
      </c>
      <c r="N67" s="246">
        <v>0</v>
      </c>
      <c r="O67" s="246">
        <v>0</v>
      </c>
      <c r="P67" s="246">
        <v>0</v>
      </c>
      <c r="Q67" s="246">
        <v>0</v>
      </c>
      <c r="R67" s="246">
        <v>0</v>
      </c>
      <c r="S67" s="246">
        <v>0</v>
      </c>
      <c r="T67" s="246">
        <v>0</v>
      </c>
      <c r="U67" s="246">
        <v>0</v>
      </c>
      <c r="V67" s="246">
        <v>0</v>
      </c>
      <c r="W67" s="246">
        <v>0</v>
      </c>
      <c r="X67" s="246">
        <v>0</v>
      </c>
      <c r="Y67" s="246">
        <v>0</v>
      </c>
      <c r="Z67" s="246">
        <v>0</v>
      </c>
      <c r="AA67" s="246">
        <v>0</v>
      </c>
      <c r="AB67" s="246">
        <v>0</v>
      </c>
      <c r="AC67" s="246">
        <v>0</v>
      </c>
      <c r="AD67" s="246">
        <v>0</v>
      </c>
      <c r="AE67" s="246">
        <v>0</v>
      </c>
      <c r="AF67" s="246">
        <v>0</v>
      </c>
      <c r="AG67" s="246">
        <v>0</v>
      </c>
      <c r="AH67" s="246">
        <v>0</v>
      </c>
      <c r="AI67" s="246">
        <v>0</v>
      </c>
      <c r="AJ67" s="246">
        <v>0</v>
      </c>
      <c r="AK67" s="246">
        <v>0</v>
      </c>
      <c r="AL67" s="246">
        <v>0</v>
      </c>
      <c r="AM67" s="246">
        <v>0</v>
      </c>
      <c r="AN67" s="246">
        <v>0</v>
      </c>
      <c r="AO67" s="246">
        <v>0</v>
      </c>
      <c r="AP67" s="246">
        <v>0</v>
      </c>
      <c r="AQ67" s="246">
        <v>0</v>
      </c>
      <c r="AR67" s="246">
        <v>0</v>
      </c>
      <c r="AS67" s="246">
        <v>0</v>
      </c>
      <c r="AT67" s="246">
        <v>-10679</v>
      </c>
      <c r="AU67" s="246">
        <v>-8497</v>
      </c>
      <c r="AV67" s="246">
        <v>-155919</v>
      </c>
      <c r="AW67" s="246">
        <v>44179</v>
      </c>
      <c r="AX67" s="249">
        <v>-35792</v>
      </c>
      <c r="AY67" s="246">
        <v>-15328</v>
      </c>
      <c r="AZ67" s="246">
        <v>-3062</v>
      </c>
      <c r="BA67" s="246">
        <v>-1793</v>
      </c>
      <c r="BB67" s="246">
        <v>29079</v>
      </c>
      <c r="BC67" s="246">
        <v>-15750</v>
      </c>
      <c r="BD67" s="246">
        <v>-14780</v>
      </c>
      <c r="BE67" s="246">
        <v>-23303</v>
      </c>
      <c r="BF67" s="246">
        <v>-16895.301499999998</v>
      </c>
      <c r="BG67" s="246">
        <v>-20272.401500000004</v>
      </c>
      <c r="BH67" s="246">
        <v>-21850.484500000006</v>
      </c>
      <c r="BI67" s="246">
        <v>-26583.751499999995</v>
      </c>
      <c r="BJ67" s="246">
        <v>-36012.105073640887</v>
      </c>
      <c r="BK67" s="246">
        <v>-23702.814499999997</v>
      </c>
      <c r="BL67" s="246">
        <v>-19464.713999999996</v>
      </c>
      <c r="BM67" s="246">
        <v>-39958.704000000012</v>
      </c>
      <c r="BN67" s="246">
        <v>-20179.432000000001</v>
      </c>
      <c r="BO67" s="246">
        <f>SUM(BO68:BO69)</f>
        <v>-29744.334000000003</v>
      </c>
      <c r="BP67" s="246">
        <f>SUM(BP68:BP69)</f>
        <v>-35114.437999999995</v>
      </c>
      <c r="BR67" s="451">
        <v>-11448.115951487996</v>
      </c>
      <c r="BS67" s="452"/>
    </row>
    <row r="68" spans="1:71" ht="15" customHeight="1" x14ac:dyDescent="0.2">
      <c r="A68" s="4" t="s">
        <v>415</v>
      </c>
      <c r="B68" s="4" t="s">
        <v>419</v>
      </c>
      <c r="C68" s="246">
        <v>0</v>
      </c>
      <c r="D68" s="246">
        <v>0</v>
      </c>
      <c r="E68" s="246">
        <v>0</v>
      </c>
      <c r="F68" s="246">
        <v>0</v>
      </c>
      <c r="G68" s="246">
        <v>0</v>
      </c>
      <c r="H68" s="246">
        <v>0</v>
      </c>
      <c r="I68" s="246">
        <v>0</v>
      </c>
      <c r="J68" s="246">
        <v>0</v>
      </c>
      <c r="K68" s="246">
        <v>0</v>
      </c>
      <c r="L68" s="246">
        <v>0</v>
      </c>
      <c r="M68" s="246">
        <v>0</v>
      </c>
      <c r="N68" s="246">
        <v>0</v>
      </c>
      <c r="O68" s="246">
        <v>0</v>
      </c>
      <c r="P68" s="246">
        <v>0</v>
      </c>
      <c r="Q68" s="246">
        <v>0</v>
      </c>
      <c r="R68" s="246">
        <v>0</v>
      </c>
      <c r="S68" s="246">
        <v>0</v>
      </c>
      <c r="T68" s="246">
        <v>0</v>
      </c>
      <c r="U68" s="246">
        <v>0</v>
      </c>
      <c r="V68" s="246">
        <v>0</v>
      </c>
      <c r="W68" s="246">
        <v>0</v>
      </c>
      <c r="X68" s="246">
        <v>0</v>
      </c>
      <c r="Y68" s="246">
        <v>0</v>
      </c>
      <c r="Z68" s="246">
        <v>0</v>
      </c>
      <c r="AA68" s="246">
        <v>0</v>
      </c>
      <c r="AB68" s="246">
        <v>0</v>
      </c>
      <c r="AC68" s="246">
        <v>0</v>
      </c>
      <c r="AD68" s="246">
        <v>0</v>
      </c>
      <c r="AE68" s="246">
        <v>0</v>
      </c>
      <c r="AF68" s="246">
        <v>0</v>
      </c>
      <c r="AG68" s="246">
        <v>0</v>
      </c>
      <c r="AH68" s="246">
        <v>0</v>
      </c>
      <c r="AI68" s="246">
        <v>0</v>
      </c>
      <c r="AJ68" s="246">
        <v>0</v>
      </c>
      <c r="AK68" s="246">
        <v>0</v>
      </c>
      <c r="AL68" s="246">
        <v>0</v>
      </c>
      <c r="AM68" s="246">
        <v>0</v>
      </c>
      <c r="AN68" s="246">
        <v>0</v>
      </c>
      <c r="AO68" s="246">
        <v>0</v>
      </c>
      <c r="AP68" s="246">
        <v>0</v>
      </c>
      <c r="AQ68" s="246">
        <v>0</v>
      </c>
      <c r="AR68" s="246">
        <v>0</v>
      </c>
      <c r="AS68" s="246">
        <v>0</v>
      </c>
      <c r="AT68" s="246"/>
      <c r="AU68" s="246"/>
      <c r="AV68" s="246">
        <v>-11246.244466852168</v>
      </c>
      <c r="AW68" s="246">
        <v>-11730.51242040621</v>
      </c>
      <c r="AX68" s="249">
        <v>-12369.151144389069</v>
      </c>
      <c r="AY68" s="246">
        <v>-19565</v>
      </c>
      <c r="AZ68" s="246">
        <v>-17873.560000000005</v>
      </c>
      <c r="BA68" s="246">
        <v>-19076.647999999997</v>
      </c>
      <c r="BB68" s="246">
        <v>-22008.653999999995</v>
      </c>
      <c r="BC68" s="246">
        <v>-21646</v>
      </c>
      <c r="BD68" s="246">
        <v>-19921.170999999998</v>
      </c>
      <c r="BE68" s="246">
        <v>-15080.105000000001</v>
      </c>
      <c r="BF68" s="246">
        <v>-19921.346999999998</v>
      </c>
      <c r="BG68" s="246">
        <v>-22083.673000000003</v>
      </c>
      <c r="BH68" s="246">
        <v>-19192.054000000004</v>
      </c>
      <c r="BI68" s="246">
        <v>-15290.471999999998</v>
      </c>
      <c r="BJ68" s="246">
        <v>-24367.713000000011</v>
      </c>
      <c r="BK68" s="246">
        <v>-25780.233999999997</v>
      </c>
      <c r="BL68" s="246">
        <v>-36352.027000000009</v>
      </c>
      <c r="BM68" s="246">
        <v>-17997.962000000003</v>
      </c>
      <c r="BN68" s="246">
        <v>-25162.211000000003</v>
      </c>
      <c r="BO68" s="246">
        <v>-38453.101000000002</v>
      </c>
      <c r="BP68" s="246">
        <v>-21772.732999999997</v>
      </c>
      <c r="BR68" s="451">
        <v>0</v>
      </c>
      <c r="BS68" s="452"/>
    </row>
    <row r="69" spans="1:71" ht="15" customHeight="1" x14ac:dyDescent="0.2">
      <c r="A69" s="4" t="s">
        <v>416</v>
      </c>
      <c r="B69" s="4" t="s">
        <v>420</v>
      </c>
      <c r="C69" s="246">
        <v>0</v>
      </c>
      <c r="D69" s="246">
        <v>0</v>
      </c>
      <c r="E69" s="246">
        <v>0</v>
      </c>
      <c r="F69" s="246">
        <v>0</v>
      </c>
      <c r="G69" s="246">
        <v>0</v>
      </c>
      <c r="H69" s="246">
        <v>0</v>
      </c>
      <c r="I69" s="246">
        <v>0</v>
      </c>
      <c r="J69" s="246">
        <v>0</v>
      </c>
      <c r="K69" s="246">
        <v>0</v>
      </c>
      <c r="L69" s="246">
        <v>0</v>
      </c>
      <c r="M69" s="246">
        <v>0</v>
      </c>
      <c r="N69" s="246">
        <v>0</v>
      </c>
      <c r="O69" s="246">
        <v>0</v>
      </c>
      <c r="P69" s="246">
        <v>0</v>
      </c>
      <c r="Q69" s="246">
        <v>0</v>
      </c>
      <c r="R69" s="246">
        <v>0</v>
      </c>
      <c r="S69" s="246">
        <v>0</v>
      </c>
      <c r="T69" s="246">
        <v>0</v>
      </c>
      <c r="U69" s="246">
        <v>0</v>
      </c>
      <c r="V69" s="246">
        <v>0</v>
      </c>
      <c r="W69" s="246">
        <v>0</v>
      </c>
      <c r="X69" s="246">
        <v>0</v>
      </c>
      <c r="Y69" s="246">
        <v>0</v>
      </c>
      <c r="Z69" s="246">
        <v>0</v>
      </c>
      <c r="AA69" s="246">
        <v>0</v>
      </c>
      <c r="AB69" s="246">
        <v>0</v>
      </c>
      <c r="AC69" s="246">
        <v>0</v>
      </c>
      <c r="AD69" s="246">
        <v>0</v>
      </c>
      <c r="AE69" s="246">
        <v>0</v>
      </c>
      <c r="AF69" s="246">
        <v>0</v>
      </c>
      <c r="AG69" s="246">
        <v>0</v>
      </c>
      <c r="AH69" s="246">
        <v>0</v>
      </c>
      <c r="AI69" s="246">
        <v>0</v>
      </c>
      <c r="AJ69" s="246">
        <v>0</v>
      </c>
      <c r="AK69" s="246">
        <v>0</v>
      </c>
      <c r="AL69" s="246">
        <v>0</v>
      </c>
      <c r="AM69" s="246">
        <v>0</v>
      </c>
      <c r="AN69" s="246">
        <v>0</v>
      </c>
      <c r="AO69" s="246">
        <v>0</v>
      </c>
      <c r="AP69" s="246">
        <v>0</v>
      </c>
      <c r="AQ69" s="246">
        <v>0</v>
      </c>
      <c r="AR69" s="246">
        <v>0</v>
      </c>
      <c r="AS69" s="246">
        <v>0</v>
      </c>
      <c r="AT69" s="246"/>
      <c r="AU69" s="246"/>
      <c r="AV69" s="246">
        <v>-144672.75553314784</v>
      </c>
      <c r="AW69" s="246">
        <v>55909.512420406216</v>
      </c>
      <c r="AX69" s="249">
        <v>-23422.84885561093</v>
      </c>
      <c r="AY69" s="246">
        <v>4236.8125236865008</v>
      </c>
      <c r="AZ69" s="246">
        <v>14811.361629999998</v>
      </c>
      <c r="BA69" s="246">
        <v>17283.996109999996</v>
      </c>
      <c r="BB69" s="246">
        <v>51085.604509999997</v>
      </c>
      <c r="BC69" s="246">
        <v>5896.0475583162261</v>
      </c>
      <c r="BD69" s="246">
        <v>5141.4149199999938</v>
      </c>
      <c r="BE69" s="246">
        <v>-8222.398000000001</v>
      </c>
      <c r="BF69" s="246">
        <v>3026.0455000000011</v>
      </c>
      <c r="BG69" s="246">
        <v>1811.2714999999996</v>
      </c>
      <c r="BH69" s="246">
        <v>-2658.4305000000022</v>
      </c>
      <c r="BI69" s="246">
        <v>-11293.279499999997</v>
      </c>
      <c r="BJ69" s="246">
        <v>-11644.392073640878</v>
      </c>
      <c r="BK69" s="246">
        <v>2077.4195000000009</v>
      </c>
      <c r="BL69" s="246">
        <v>16887.313000000013</v>
      </c>
      <c r="BM69" s="246">
        <v>-21960.742000000006</v>
      </c>
      <c r="BN69" s="246">
        <v>4982.7790000000023</v>
      </c>
      <c r="BO69" s="246">
        <v>8708.7669999999998</v>
      </c>
      <c r="BP69" s="246">
        <v>-13341.705000000002</v>
      </c>
      <c r="BR69" s="451">
        <v>0</v>
      </c>
      <c r="BS69" s="452"/>
    </row>
    <row r="70" spans="1:71" ht="15" customHeight="1" x14ac:dyDescent="0.2">
      <c r="A70" s="4" t="s">
        <v>155</v>
      </c>
      <c r="B70" s="4" t="s">
        <v>212</v>
      </c>
      <c r="C70" s="246">
        <v>0</v>
      </c>
      <c r="D70" s="246">
        <v>0</v>
      </c>
      <c r="E70" s="246">
        <v>0</v>
      </c>
      <c r="F70" s="246">
        <v>0</v>
      </c>
      <c r="G70" s="246">
        <v>0</v>
      </c>
      <c r="H70" s="246">
        <v>0</v>
      </c>
      <c r="I70" s="246">
        <v>0</v>
      </c>
      <c r="J70" s="246">
        <v>0</v>
      </c>
      <c r="K70" s="246">
        <v>0</v>
      </c>
      <c r="L70" s="246">
        <v>0</v>
      </c>
      <c r="M70" s="246">
        <v>0</v>
      </c>
      <c r="N70" s="246">
        <v>0</v>
      </c>
      <c r="O70" s="246">
        <v>0</v>
      </c>
      <c r="P70" s="246">
        <v>0</v>
      </c>
      <c r="Q70" s="246">
        <v>0</v>
      </c>
      <c r="R70" s="246">
        <v>0</v>
      </c>
      <c r="S70" s="246">
        <v>0</v>
      </c>
      <c r="T70" s="246">
        <v>0</v>
      </c>
      <c r="U70" s="246">
        <v>0</v>
      </c>
      <c r="V70" s="246">
        <v>0</v>
      </c>
      <c r="W70" s="246">
        <v>0</v>
      </c>
      <c r="X70" s="246">
        <v>0</v>
      </c>
      <c r="Y70" s="246">
        <v>0</v>
      </c>
      <c r="Z70" s="246">
        <v>0</v>
      </c>
      <c r="AA70" s="246">
        <v>0</v>
      </c>
      <c r="AB70" s="246">
        <v>0</v>
      </c>
      <c r="AC70" s="246">
        <v>0</v>
      </c>
      <c r="AD70" s="246">
        <v>0</v>
      </c>
      <c r="AE70" s="246">
        <v>0</v>
      </c>
      <c r="AF70" s="246">
        <v>0</v>
      </c>
      <c r="AG70" s="246">
        <v>0</v>
      </c>
      <c r="AH70" s="246">
        <v>0</v>
      </c>
      <c r="AI70" s="246">
        <v>0</v>
      </c>
      <c r="AJ70" s="246">
        <v>0</v>
      </c>
      <c r="AK70" s="246">
        <v>0</v>
      </c>
      <c r="AL70" s="246">
        <v>0</v>
      </c>
      <c r="AM70" s="246">
        <v>0</v>
      </c>
      <c r="AN70" s="246">
        <v>0</v>
      </c>
      <c r="AO70" s="246">
        <v>0</v>
      </c>
      <c r="AP70" s="246">
        <v>0</v>
      </c>
      <c r="AQ70" s="246">
        <v>0</v>
      </c>
      <c r="AR70" s="246">
        <v>0</v>
      </c>
      <c r="AS70" s="246">
        <v>0</v>
      </c>
      <c r="AT70" s="246">
        <v>0</v>
      </c>
      <c r="AU70" s="246">
        <v>0</v>
      </c>
      <c r="AV70" s="246">
        <v>0</v>
      </c>
      <c r="AW70" s="246">
        <f>AW35</f>
        <v>0</v>
      </c>
      <c r="AX70" s="249">
        <f>AX35</f>
        <v>0</v>
      </c>
      <c r="AY70" s="246">
        <v>-979</v>
      </c>
      <c r="AZ70" s="246">
        <v>-1512</v>
      </c>
      <c r="BA70" s="246">
        <v>-1337</v>
      </c>
      <c r="BB70" s="246">
        <v>-1425</v>
      </c>
      <c r="BC70" s="246">
        <v>-990</v>
      </c>
      <c r="BD70" s="246">
        <v>1323</v>
      </c>
      <c r="BE70" s="246">
        <v>-1507</v>
      </c>
      <c r="BF70" s="246">
        <v>-400.54499999999996</v>
      </c>
      <c r="BG70" s="246">
        <v>-25.215000000000003</v>
      </c>
      <c r="BH70" s="246">
        <v>-26.610000000000003</v>
      </c>
      <c r="BI70" s="246">
        <v>-33.722000000000001</v>
      </c>
      <c r="BJ70" s="246">
        <v>-46.179000000000002</v>
      </c>
      <c r="BK70" s="246">
        <v>-26.536999999999999</v>
      </c>
      <c r="BL70" s="246">
        <v>-29.077999999999996</v>
      </c>
      <c r="BM70" s="246">
        <v>-28.362000000000002</v>
      </c>
      <c r="BN70" s="246">
        <v>-32.016000000000005</v>
      </c>
      <c r="BO70" s="246">
        <v>-23.382000000000001</v>
      </c>
      <c r="BP70" s="246">
        <v>-30.603999999999999</v>
      </c>
      <c r="BR70" s="455">
        <v>-29.077999999999996</v>
      </c>
      <c r="BS70" s="456"/>
    </row>
    <row r="71" spans="1:71" s="151" customFormat="1" ht="15" customHeight="1" x14ac:dyDescent="0.2">
      <c r="A71" s="174" t="s">
        <v>380</v>
      </c>
      <c r="B71" s="174" t="s">
        <v>385</v>
      </c>
      <c r="C71" s="247">
        <v>0</v>
      </c>
      <c r="D71" s="247">
        <v>0</v>
      </c>
      <c r="E71" s="247">
        <v>0</v>
      </c>
      <c r="F71" s="247">
        <v>0</v>
      </c>
      <c r="G71" s="247">
        <v>0</v>
      </c>
      <c r="H71" s="247">
        <v>0</v>
      </c>
      <c r="I71" s="247">
        <v>0</v>
      </c>
      <c r="J71" s="247">
        <v>0</v>
      </c>
      <c r="K71" s="247">
        <v>0</v>
      </c>
      <c r="L71" s="247">
        <v>0</v>
      </c>
      <c r="M71" s="247">
        <v>0</v>
      </c>
      <c r="N71" s="247">
        <v>0</v>
      </c>
      <c r="O71" s="247">
        <v>0</v>
      </c>
      <c r="P71" s="247">
        <v>0</v>
      </c>
      <c r="Q71" s="247">
        <v>0</v>
      </c>
      <c r="R71" s="247">
        <v>0</v>
      </c>
      <c r="S71" s="247">
        <v>0</v>
      </c>
      <c r="T71" s="247">
        <v>0</v>
      </c>
      <c r="U71" s="247">
        <v>0</v>
      </c>
      <c r="V71" s="247">
        <v>0</v>
      </c>
      <c r="W71" s="247">
        <v>0</v>
      </c>
      <c r="X71" s="247">
        <v>0</v>
      </c>
      <c r="Y71" s="247">
        <v>0</v>
      </c>
      <c r="Z71" s="247">
        <v>0</v>
      </c>
      <c r="AA71" s="247">
        <v>0</v>
      </c>
      <c r="AB71" s="247">
        <v>0</v>
      </c>
      <c r="AC71" s="247">
        <v>0</v>
      </c>
      <c r="AD71" s="247">
        <v>0</v>
      </c>
      <c r="AE71" s="247">
        <v>0</v>
      </c>
      <c r="AF71" s="247">
        <v>0</v>
      </c>
      <c r="AG71" s="247">
        <v>0</v>
      </c>
      <c r="AH71" s="247">
        <v>0</v>
      </c>
      <c r="AI71" s="247">
        <v>0</v>
      </c>
      <c r="AJ71" s="247">
        <v>0</v>
      </c>
      <c r="AK71" s="247">
        <v>0</v>
      </c>
      <c r="AL71" s="247">
        <v>0</v>
      </c>
      <c r="AM71" s="247">
        <v>0</v>
      </c>
      <c r="AN71" s="247">
        <v>0</v>
      </c>
      <c r="AO71" s="247">
        <v>0</v>
      </c>
      <c r="AP71" s="247">
        <v>0</v>
      </c>
      <c r="AQ71" s="247">
        <v>0</v>
      </c>
      <c r="AR71" s="247">
        <v>0</v>
      </c>
      <c r="AS71" s="247">
        <v>0</v>
      </c>
      <c r="AT71" s="247">
        <f>SUM(AT62:AT67,AT70)</f>
        <v>72121</v>
      </c>
      <c r="AU71" s="247">
        <f t="shared" ref="AU71:BL71" si="88">SUM(AU62:AU67,AU70)</f>
        <v>20825</v>
      </c>
      <c r="AV71" s="247">
        <f t="shared" si="88"/>
        <v>277269</v>
      </c>
      <c r="AW71" s="247">
        <f t="shared" si="88"/>
        <v>-67956</v>
      </c>
      <c r="AX71" s="250">
        <f t="shared" si="88"/>
        <v>70183</v>
      </c>
      <c r="AY71" s="247">
        <f t="shared" si="88"/>
        <v>38513.289905254001</v>
      </c>
      <c r="AZ71" s="247">
        <f t="shared" si="88"/>
        <v>45801.49700000041</v>
      </c>
      <c r="BA71" s="247">
        <f t="shared" si="88"/>
        <v>56545.771000000444</v>
      </c>
      <c r="BB71" s="247">
        <f t="shared" si="88"/>
        <v>122888</v>
      </c>
      <c r="BC71" s="247">
        <f t="shared" si="88"/>
        <v>66492.396887305222</v>
      </c>
      <c r="BD71" s="247">
        <f t="shared" si="88"/>
        <v>88123.883999999889</v>
      </c>
      <c r="BE71" s="247">
        <f t="shared" si="88"/>
        <v>101868.10000000015</v>
      </c>
      <c r="BF71" s="247">
        <f t="shared" si="88"/>
        <v>134577.44359999988</v>
      </c>
      <c r="BG71" s="247">
        <f t="shared" si="88"/>
        <v>108363.03888000041</v>
      </c>
      <c r="BH71" s="247">
        <f t="shared" si="88"/>
        <v>106546.71690000047</v>
      </c>
      <c r="BI71" s="247">
        <f t="shared" si="88"/>
        <v>118471.74744000038</v>
      </c>
      <c r="BJ71" s="247">
        <f t="shared" si="88"/>
        <v>164083.60965523118</v>
      </c>
      <c r="BK71" s="247">
        <f t="shared" si="88"/>
        <v>113898.43753000023</v>
      </c>
      <c r="BL71" s="247">
        <f t="shared" si="88"/>
        <v>208509.62241000001</v>
      </c>
      <c r="BM71" s="247">
        <v>128921.63094719953</v>
      </c>
      <c r="BN71" s="247">
        <v>158907.26185893299</v>
      </c>
      <c r="BO71" s="247">
        <v>239457.57213790121</v>
      </c>
      <c r="BP71" s="247">
        <f>SUM(BP62:BP67,BP70)</f>
        <v>133803.35658280028</v>
      </c>
      <c r="BQ71" s="24"/>
      <c r="BR71" s="453">
        <f>SUM(BR70,BR62:BR67)</f>
        <v>109579.03456202018</v>
      </c>
      <c r="BS71" s="454"/>
    </row>
    <row r="72" spans="1:71" s="151" customFormat="1" ht="15" customHeight="1" x14ac:dyDescent="0.2">
      <c r="A72" s="301" t="s">
        <v>438</v>
      </c>
      <c r="B72" s="301" t="s">
        <v>442</v>
      </c>
      <c r="C72" s="246">
        <v>0</v>
      </c>
      <c r="D72" s="246">
        <v>0</v>
      </c>
      <c r="E72" s="246">
        <v>0</v>
      </c>
      <c r="F72" s="246">
        <v>0</v>
      </c>
      <c r="G72" s="246">
        <v>0</v>
      </c>
      <c r="H72" s="246">
        <v>0</v>
      </c>
      <c r="I72" s="246">
        <v>0</v>
      </c>
      <c r="J72" s="246">
        <v>0</v>
      </c>
      <c r="K72" s="246">
        <v>0</v>
      </c>
      <c r="L72" s="246">
        <v>0</v>
      </c>
      <c r="M72" s="246">
        <v>0</v>
      </c>
      <c r="N72" s="246">
        <v>0</v>
      </c>
      <c r="O72" s="246">
        <v>0</v>
      </c>
      <c r="P72" s="246">
        <v>0</v>
      </c>
      <c r="Q72" s="246">
        <v>0</v>
      </c>
      <c r="R72" s="246">
        <v>0</v>
      </c>
      <c r="S72" s="246">
        <v>0</v>
      </c>
      <c r="T72" s="246">
        <v>0</v>
      </c>
      <c r="U72" s="246">
        <v>0</v>
      </c>
      <c r="V72" s="246">
        <v>0</v>
      </c>
      <c r="W72" s="246">
        <v>0</v>
      </c>
      <c r="X72" s="246">
        <v>0</v>
      </c>
      <c r="Y72" s="246">
        <v>0</v>
      </c>
      <c r="Z72" s="246">
        <v>0</v>
      </c>
      <c r="AA72" s="246">
        <v>0</v>
      </c>
      <c r="AB72" s="246">
        <v>0</v>
      </c>
      <c r="AC72" s="246">
        <v>0</v>
      </c>
      <c r="AD72" s="246">
        <v>0</v>
      </c>
      <c r="AE72" s="246">
        <v>0</v>
      </c>
      <c r="AF72" s="246">
        <v>0</v>
      </c>
      <c r="AG72" s="246">
        <v>0</v>
      </c>
      <c r="AH72" s="246">
        <v>0</v>
      </c>
      <c r="AI72" s="246">
        <v>0</v>
      </c>
      <c r="AJ72" s="246">
        <v>0</v>
      </c>
      <c r="AK72" s="246">
        <v>0</v>
      </c>
      <c r="AL72" s="246">
        <v>0</v>
      </c>
      <c r="AM72" s="246">
        <v>0</v>
      </c>
      <c r="AN72" s="246">
        <v>0</v>
      </c>
      <c r="AO72" s="246">
        <v>0</v>
      </c>
      <c r="AP72" s="246">
        <v>0</v>
      </c>
      <c r="AQ72" s="246">
        <v>0</v>
      </c>
      <c r="AR72" s="246">
        <v>0</v>
      </c>
      <c r="AS72" s="246">
        <v>0</v>
      </c>
      <c r="AT72" s="304">
        <f t="shared" ref="AT72:BG72" si="89">AT71/AT53</f>
        <v>0.42397432204436031</v>
      </c>
      <c r="AU72" s="304">
        <f t="shared" si="89"/>
        <v>0.14673759864712513</v>
      </c>
      <c r="AV72" s="304">
        <f t="shared" si="89"/>
        <v>1.6524763096728052</v>
      </c>
      <c r="AW72" s="304">
        <f t="shared" si="89"/>
        <v>-0.34364775548801763</v>
      </c>
      <c r="AX72" s="320">
        <f t="shared" si="89"/>
        <v>0.27086702302155496</v>
      </c>
      <c r="AY72" s="304">
        <f t="shared" si="89"/>
        <v>0.16537826307649434</v>
      </c>
      <c r="AZ72" s="304">
        <f t="shared" si="89"/>
        <v>0.17306958747997939</v>
      </c>
      <c r="BA72" s="304">
        <f t="shared" si="89"/>
        <v>0.21063552880879197</v>
      </c>
      <c r="BB72" s="304">
        <f t="shared" si="89"/>
        <v>0.40412650493450802</v>
      </c>
      <c r="BC72" s="304">
        <f t="shared" si="89"/>
        <v>0.23208110464845369</v>
      </c>
      <c r="BD72" s="304">
        <f t="shared" si="89"/>
        <v>0.28611561005985781</v>
      </c>
      <c r="BE72" s="304">
        <f t="shared" si="89"/>
        <v>0.33750849990938142</v>
      </c>
      <c r="BF72" s="304">
        <f t="shared" si="89"/>
        <v>0.40701506850546348</v>
      </c>
      <c r="BG72" s="304">
        <f t="shared" si="89"/>
        <v>0.35638419343481259</v>
      </c>
      <c r="BH72" s="304">
        <f t="shared" ref="BH72:BM72" si="90">BH71/BH53</f>
        <v>0.33449172196951221</v>
      </c>
      <c r="BI72" s="304">
        <f t="shared" si="90"/>
        <v>0.36592988631044088</v>
      </c>
      <c r="BJ72" s="304">
        <f t="shared" si="90"/>
        <v>0.43727102112455352</v>
      </c>
      <c r="BK72" s="304">
        <f t="shared" si="90"/>
        <v>0.34517341104559229</v>
      </c>
      <c r="BL72" s="304">
        <f t="shared" si="90"/>
        <v>0.51210083725580791</v>
      </c>
      <c r="BM72" s="304">
        <f t="shared" si="90"/>
        <v>0.3383585457928393</v>
      </c>
      <c r="BN72" s="304">
        <f t="shared" ref="BN72" si="91">BN71/BN53</f>
        <v>0.37601084140192814</v>
      </c>
      <c r="BO72" s="304">
        <v>0.64917006330304872</v>
      </c>
      <c r="BP72" s="304">
        <f>BP71/BP53</f>
        <v>0.33787046016183681</v>
      </c>
      <c r="BQ72" s="24"/>
      <c r="BR72" s="457">
        <f>BR71/BR53</f>
        <v>0.28168816287308185</v>
      </c>
      <c r="BS72" s="458"/>
    </row>
    <row r="73" spans="1:71" s="151" customFormat="1" ht="15" customHeight="1" x14ac:dyDescent="0.2">
      <c r="A73" s="8" t="s">
        <v>439</v>
      </c>
      <c r="B73" s="8" t="s">
        <v>443</v>
      </c>
      <c r="C73" s="246">
        <v>0</v>
      </c>
      <c r="D73" s="246">
        <v>0</v>
      </c>
      <c r="E73" s="246">
        <v>0</v>
      </c>
      <c r="F73" s="246">
        <v>0</v>
      </c>
      <c r="G73" s="246">
        <v>0</v>
      </c>
      <c r="H73" s="246">
        <v>0</v>
      </c>
      <c r="I73" s="246">
        <v>0</v>
      </c>
      <c r="J73" s="246">
        <v>0</v>
      </c>
      <c r="K73" s="246">
        <v>0</v>
      </c>
      <c r="L73" s="246">
        <v>0</v>
      </c>
      <c r="M73" s="246">
        <v>0</v>
      </c>
      <c r="N73" s="246">
        <v>0</v>
      </c>
      <c r="O73" s="246">
        <v>0</v>
      </c>
      <c r="P73" s="246">
        <v>0</v>
      </c>
      <c r="Q73" s="246">
        <v>0</v>
      </c>
      <c r="R73" s="246">
        <v>0</v>
      </c>
      <c r="S73" s="246">
        <v>0</v>
      </c>
      <c r="T73" s="246">
        <v>0</v>
      </c>
      <c r="U73" s="246">
        <v>0</v>
      </c>
      <c r="V73" s="246">
        <v>0</v>
      </c>
      <c r="W73" s="246">
        <v>0</v>
      </c>
      <c r="X73" s="246">
        <v>0</v>
      </c>
      <c r="Y73" s="246">
        <v>0</v>
      </c>
      <c r="Z73" s="246">
        <v>0</v>
      </c>
      <c r="AA73" s="246">
        <v>0</v>
      </c>
      <c r="AB73" s="246">
        <v>0</v>
      </c>
      <c r="AC73" s="246">
        <v>0</v>
      </c>
      <c r="AD73" s="246">
        <v>0</v>
      </c>
      <c r="AE73" s="246">
        <v>0</v>
      </c>
      <c r="AF73" s="246">
        <v>0</v>
      </c>
      <c r="AG73" s="246">
        <v>0</v>
      </c>
      <c r="AH73" s="246">
        <v>0</v>
      </c>
      <c r="AI73" s="246">
        <v>0</v>
      </c>
      <c r="AJ73" s="246">
        <v>0</v>
      </c>
      <c r="AK73" s="246">
        <v>0</v>
      </c>
      <c r="AL73" s="246">
        <v>0</v>
      </c>
      <c r="AM73" s="246">
        <v>0</v>
      </c>
      <c r="AN73" s="246">
        <v>0</v>
      </c>
      <c r="AO73" s="246">
        <v>0</v>
      </c>
      <c r="AP73" s="246">
        <v>0</v>
      </c>
      <c r="AQ73" s="246">
        <v>0</v>
      </c>
      <c r="AR73" s="246">
        <v>0</v>
      </c>
      <c r="AS73" s="246">
        <v>0</v>
      </c>
      <c r="AT73" s="303">
        <f t="shared" ref="AT73:BG73" si="92">AT71-AT61</f>
        <v>110326</v>
      </c>
      <c r="AU73" s="303">
        <f t="shared" si="92"/>
        <v>57969</v>
      </c>
      <c r="AV73" s="303">
        <f t="shared" si="92"/>
        <v>315996</v>
      </c>
      <c r="AW73" s="303">
        <f t="shared" si="92"/>
        <v>-28277</v>
      </c>
      <c r="AX73" s="321">
        <f t="shared" si="92"/>
        <v>110017</v>
      </c>
      <c r="AY73" s="303">
        <f t="shared" si="92"/>
        <v>77147.289905254001</v>
      </c>
      <c r="AZ73" s="303">
        <f t="shared" si="92"/>
        <v>84661.506000000372</v>
      </c>
      <c r="BA73" s="303">
        <f t="shared" si="92"/>
        <v>97701.637000000366</v>
      </c>
      <c r="BB73" s="303">
        <f t="shared" si="92"/>
        <v>162819</v>
      </c>
      <c r="BC73" s="303">
        <f t="shared" si="92"/>
        <v>110788.39688730522</v>
      </c>
      <c r="BD73" s="303">
        <f t="shared" si="92"/>
        <v>131604.8839999999</v>
      </c>
      <c r="BE73" s="303">
        <f t="shared" si="92"/>
        <v>145158.10000000015</v>
      </c>
      <c r="BF73" s="303">
        <f t="shared" si="92"/>
        <v>177874.82259999981</v>
      </c>
      <c r="BG73" s="303">
        <f t="shared" si="92"/>
        <v>153668.67888000025</v>
      </c>
      <c r="BH73" s="303">
        <f t="shared" ref="BH73:BM73" si="93">BH71-BH61</f>
        <v>153895.01590000032</v>
      </c>
      <c r="BI73" s="303">
        <f t="shared" si="93"/>
        <v>166350.80044000022</v>
      </c>
      <c r="BJ73" s="303">
        <f t="shared" si="93"/>
        <v>219269.25672930517</v>
      </c>
      <c r="BK73" s="303">
        <f t="shared" si="93"/>
        <v>138519.45053000021</v>
      </c>
      <c r="BL73" s="303">
        <f t="shared" si="93"/>
        <v>240430.75440999999</v>
      </c>
      <c r="BM73" s="303">
        <f t="shared" si="93"/>
        <v>160331.14294719952</v>
      </c>
      <c r="BN73" s="303">
        <f t="shared" ref="BN73" si="94">BN71-BN61</f>
        <v>198255.41885893303</v>
      </c>
      <c r="BO73" s="303">
        <v>274700.29713790119</v>
      </c>
      <c r="BP73" s="303">
        <f t="shared" ref="BP73" si="95">BP71-BP61</f>
        <v>170923.25858280034</v>
      </c>
      <c r="BQ73" s="24"/>
      <c r="BR73" s="459">
        <f>BR71-BR61</f>
        <v>141230.17656202018</v>
      </c>
      <c r="BS73" s="460"/>
    </row>
    <row r="74" spans="1:71" s="151" customFormat="1" ht="15" customHeight="1" x14ac:dyDescent="0.2">
      <c r="A74" s="302" t="s">
        <v>440</v>
      </c>
      <c r="B74" s="302" t="s">
        <v>444</v>
      </c>
      <c r="C74" s="308">
        <v>0</v>
      </c>
      <c r="D74" s="308">
        <v>0</v>
      </c>
      <c r="E74" s="308">
        <v>0</v>
      </c>
      <c r="F74" s="308">
        <v>0</v>
      </c>
      <c r="G74" s="308">
        <v>0</v>
      </c>
      <c r="H74" s="308">
        <v>0</v>
      </c>
      <c r="I74" s="308">
        <v>0</v>
      </c>
      <c r="J74" s="308">
        <v>0</v>
      </c>
      <c r="K74" s="308">
        <v>0</v>
      </c>
      <c r="L74" s="308">
        <v>0</v>
      </c>
      <c r="M74" s="308">
        <v>0</v>
      </c>
      <c r="N74" s="308">
        <v>0</v>
      </c>
      <c r="O74" s="308">
        <v>0</v>
      </c>
      <c r="P74" s="308">
        <v>0</v>
      </c>
      <c r="Q74" s="308">
        <v>0</v>
      </c>
      <c r="R74" s="308">
        <v>0</v>
      </c>
      <c r="S74" s="308">
        <v>0</v>
      </c>
      <c r="T74" s="308">
        <v>0</v>
      </c>
      <c r="U74" s="308">
        <v>0</v>
      </c>
      <c r="V74" s="308">
        <v>0</v>
      </c>
      <c r="W74" s="308">
        <v>0</v>
      </c>
      <c r="X74" s="308">
        <v>0</v>
      </c>
      <c r="Y74" s="308">
        <v>0</v>
      </c>
      <c r="Z74" s="308">
        <v>0</v>
      </c>
      <c r="AA74" s="308">
        <v>0</v>
      </c>
      <c r="AB74" s="308">
        <v>0</v>
      </c>
      <c r="AC74" s="308">
        <v>0</v>
      </c>
      <c r="AD74" s="308">
        <v>0</v>
      </c>
      <c r="AE74" s="308">
        <v>0</v>
      </c>
      <c r="AF74" s="308">
        <v>0</v>
      </c>
      <c r="AG74" s="308">
        <v>0</v>
      </c>
      <c r="AH74" s="308">
        <v>0</v>
      </c>
      <c r="AI74" s="308">
        <v>0</v>
      </c>
      <c r="AJ74" s="308">
        <v>0</v>
      </c>
      <c r="AK74" s="308">
        <v>0</v>
      </c>
      <c r="AL74" s="308">
        <v>0</v>
      </c>
      <c r="AM74" s="308">
        <v>0</v>
      </c>
      <c r="AN74" s="308">
        <v>0</v>
      </c>
      <c r="AO74" s="308">
        <v>0</v>
      </c>
      <c r="AP74" s="308">
        <v>0</v>
      </c>
      <c r="AQ74" s="308">
        <v>0</v>
      </c>
      <c r="AR74" s="308">
        <v>0</v>
      </c>
      <c r="AS74" s="308">
        <v>0</v>
      </c>
      <c r="AT74" s="318">
        <f t="shared" ref="AT74:BG74" si="96">AT73/AT53</f>
        <v>0.64856825409889074</v>
      </c>
      <c r="AU74" s="318">
        <f t="shared" si="96"/>
        <v>0.40846251409244644</v>
      </c>
      <c r="AV74" s="318">
        <f t="shared" si="96"/>
        <v>1.8832826747720364</v>
      </c>
      <c r="AW74" s="318">
        <f t="shared" si="96"/>
        <v>-0.14299440199444752</v>
      </c>
      <c r="AX74" s="319">
        <f t="shared" si="96"/>
        <v>0.4246039250496903</v>
      </c>
      <c r="AY74" s="305">
        <f t="shared" si="96"/>
        <v>0.33127486218333047</v>
      </c>
      <c r="AZ74" s="306">
        <f t="shared" si="96"/>
        <v>0.31990945446289087</v>
      </c>
      <c r="BA74" s="306">
        <f t="shared" si="96"/>
        <v>0.36394297241043105</v>
      </c>
      <c r="BB74" s="306">
        <f t="shared" si="96"/>
        <v>0.53544262586201796</v>
      </c>
      <c r="BC74" s="306">
        <f t="shared" si="96"/>
        <v>0.38668922667075695</v>
      </c>
      <c r="BD74" s="306">
        <f t="shared" si="96"/>
        <v>0.42728724567470089</v>
      </c>
      <c r="BE74" s="306">
        <f t="shared" si="96"/>
        <v>0.48093655011427483</v>
      </c>
      <c r="BF74" s="306">
        <f t="shared" si="96"/>
        <v>0.53796335529393391</v>
      </c>
      <c r="BG74" s="306">
        <f t="shared" si="96"/>
        <v>0.5053853116789031</v>
      </c>
      <c r="BH74" s="306">
        <f t="shared" ref="BH74:BM74" si="97">BH73/BH53</f>
        <v>0.48313650921060286</v>
      </c>
      <c r="BI74" s="306">
        <f t="shared" si="97"/>
        <v>0.51381642297028585</v>
      </c>
      <c r="BJ74" s="306">
        <f t="shared" si="97"/>
        <v>0.58433680239425656</v>
      </c>
      <c r="BK74" s="306">
        <f t="shared" si="97"/>
        <v>0.41978829800020395</v>
      </c>
      <c r="BL74" s="306">
        <f t="shared" si="97"/>
        <v>0.59049932186487675</v>
      </c>
      <c r="BM74" s="306">
        <f t="shared" si="97"/>
        <v>0.42079371765888052</v>
      </c>
      <c r="BN74" s="306">
        <f t="shared" ref="BN74" si="98">BN73/BN53</f>
        <v>0.46911755942164629</v>
      </c>
      <c r="BO74" s="306">
        <v>0.74471317691169425</v>
      </c>
      <c r="BP74" s="306">
        <f t="shared" ref="BP74" si="99">BP73/BP53</f>
        <v>0.43160292465454353</v>
      </c>
      <c r="BQ74" s="24"/>
      <c r="BR74" s="461">
        <f>BR73/BR53</f>
        <v>0.36305182954938248</v>
      </c>
      <c r="BS74" s="462"/>
    </row>
    <row r="75" spans="1:71" s="151" customFormat="1" ht="15" customHeight="1" x14ac:dyDescent="0.2">
      <c r="A75" s="8" t="s">
        <v>732</v>
      </c>
      <c r="B75" s="8" t="s">
        <v>441</v>
      </c>
      <c r="C75" s="246">
        <v>0</v>
      </c>
      <c r="D75" s="246">
        <v>0</v>
      </c>
      <c r="E75" s="246">
        <v>0</v>
      </c>
      <c r="F75" s="246">
        <v>0</v>
      </c>
      <c r="G75" s="246">
        <v>0</v>
      </c>
      <c r="H75" s="246">
        <v>0</v>
      </c>
      <c r="I75" s="246">
        <v>0</v>
      </c>
      <c r="J75" s="246">
        <v>0</v>
      </c>
      <c r="K75" s="246">
        <v>0</v>
      </c>
      <c r="L75" s="246">
        <v>0</v>
      </c>
      <c r="M75" s="246">
        <v>0</v>
      </c>
      <c r="N75" s="246">
        <v>0</v>
      </c>
      <c r="O75" s="246">
        <v>0</v>
      </c>
      <c r="P75" s="246">
        <v>0</v>
      </c>
      <c r="Q75" s="246">
        <v>0</v>
      </c>
      <c r="R75" s="246">
        <v>0</v>
      </c>
      <c r="S75" s="246">
        <v>0</v>
      </c>
      <c r="T75" s="246">
        <v>0</v>
      </c>
      <c r="U75" s="246">
        <v>0</v>
      </c>
      <c r="V75" s="246">
        <v>0</v>
      </c>
      <c r="W75" s="246">
        <v>0</v>
      </c>
      <c r="X75" s="246">
        <v>0</v>
      </c>
      <c r="Y75" s="246">
        <v>0</v>
      </c>
      <c r="Z75" s="246">
        <v>0</v>
      </c>
      <c r="AA75" s="246">
        <v>0</v>
      </c>
      <c r="AB75" s="246">
        <v>0</v>
      </c>
      <c r="AC75" s="246">
        <v>0</v>
      </c>
      <c r="AD75" s="246">
        <v>0</v>
      </c>
      <c r="AE75" s="246">
        <v>0</v>
      </c>
      <c r="AF75" s="246">
        <v>0</v>
      </c>
      <c r="AG75" s="246">
        <v>0</v>
      </c>
      <c r="AH75" s="246">
        <v>0</v>
      </c>
      <c r="AI75" s="246">
        <v>0</v>
      </c>
      <c r="AJ75" s="246">
        <v>0</v>
      </c>
      <c r="AK75" s="246">
        <v>0</v>
      </c>
      <c r="AL75" s="246">
        <v>0</v>
      </c>
      <c r="AM75" s="246">
        <v>0</v>
      </c>
      <c r="AN75" s="246">
        <v>0</v>
      </c>
      <c r="AO75" s="246">
        <v>0</v>
      </c>
      <c r="AP75" s="246">
        <v>0</v>
      </c>
      <c r="AQ75" s="246">
        <v>0</v>
      </c>
      <c r="AR75" s="246">
        <v>0</v>
      </c>
      <c r="AS75" s="246">
        <v>0</v>
      </c>
      <c r="AT75" s="246">
        <v>0</v>
      </c>
      <c r="AU75" s="246">
        <v>0</v>
      </c>
      <c r="AV75" s="246">
        <v>0</v>
      </c>
      <c r="AW75" s="246">
        <v>0</v>
      </c>
      <c r="AX75" s="249">
        <v>0</v>
      </c>
      <c r="AY75" s="307">
        <v>156660.32166184438</v>
      </c>
      <c r="AZ75" s="303">
        <v>195720.75707608418</v>
      </c>
      <c r="BA75" s="303">
        <v>196662.50372055019</v>
      </c>
      <c r="BB75" s="303">
        <v>262102.72619660382</v>
      </c>
      <c r="BC75" s="303">
        <v>201386.57728813594</v>
      </c>
      <c r="BD75" s="303">
        <v>237305.81466932321</v>
      </c>
      <c r="BE75" s="303">
        <v>243550.97333766017</v>
      </c>
      <c r="BF75" s="303">
        <v>302336.34909092204</v>
      </c>
      <c r="BG75" s="303">
        <v>233822.6107543768</v>
      </c>
      <c r="BH75" s="303">
        <v>253609.32278779201</v>
      </c>
      <c r="BI75" s="303">
        <v>253125.08425675565</v>
      </c>
      <c r="BJ75" s="303">
        <v>345444.58339861565</v>
      </c>
      <c r="BK75" s="303">
        <v>254750.91624775511</v>
      </c>
      <c r="BL75" s="307">
        <v>329787</v>
      </c>
      <c r="BM75" s="307">
        <v>298016.17287165002</v>
      </c>
      <c r="BN75" s="307">
        <v>379842.84756968723</v>
      </c>
      <c r="BO75" s="307">
        <v>275967.1193096388</v>
      </c>
      <c r="BP75" s="307">
        <v>298499.93113912229</v>
      </c>
      <c r="BR75" s="467"/>
      <c r="BS75" s="468">
        <v>298500</v>
      </c>
    </row>
    <row r="76" spans="1:71" s="151" customFormat="1" ht="15" customHeight="1" x14ac:dyDescent="0.2">
      <c r="A76" s="302" t="s">
        <v>733</v>
      </c>
      <c r="B76" s="302" t="s">
        <v>445</v>
      </c>
      <c r="C76" s="308">
        <v>0</v>
      </c>
      <c r="D76" s="308">
        <v>0</v>
      </c>
      <c r="E76" s="308">
        <v>0</v>
      </c>
      <c r="F76" s="308">
        <v>0</v>
      </c>
      <c r="G76" s="308">
        <v>0</v>
      </c>
      <c r="H76" s="308">
        <v>0</v>
      </c>
      <c r="I76" s="308">
        <v>0</v>
      </c>
      <c r="J76" s="308">
        <v>0</v>
      </c>
      <c r="K76" s="308">
        <v>0</v>
      </c>
      <c r="L76" s="308">
        <v>0</v>
      </c>
      <c r="M76" s="308">
        <v>0</v>
      </c>
      <c r="N76" s="308">
        <v>0</v>
      </c>
      <c r="O76" s="308">
        <v>0</v>
      </c>
      <c r="P76" s="308">
        <v>0</v>
      </c>
      <c r="Q76" s="308">
        <v>0</v>
      </c>
      <c r="R76" s="308">
        <v>0</v>
      </c>
      <c r="S76" s="308">
        <v>0</v>
      </c>
      <c r="T76" s="308">
        <v>0</v>
      </c>
      <c r="U76" s="308">
        <v>0</v>
      </c>
      <c r="V76" s="308">
        <v>0</v>
      </c>
      <c r="W76" s="308">
        <v>0</v>
      </c>
      <c r="X76" s="308">
        <v>0</v>
      </c>
      <c r="Y76" s="308">
        <v>0</v>
      </c>
      <c r="Z76" s="308">
        <v>0</v>
      </c>
      <c r="AA76" s="308">
        <v>0</v>
      </c>
      <c r="AB76" s="308">
        <v>0</v>
      </c>
      <c r="AC76" s="308">
        <v>0</v>
      </c>
      <c r="AD76" s="308">
        <v>0</v>
      </c>
      <c r="AE76" s="308">
        <v>0</v>
      </c>
      <c r="AF76" s="308">
        <v>0</v>
      </c>
      <c r="AG76" s="308">
        <v>0</v>
      </c>
      <c r="AH76" s="308">
        <v>0</v>
      </c>
      <c r="AI76" s="308">
        <v>0</v>
      </c>
      <c r="AJ76" s="308">
        <v>0</v>
      </c>
      <c r="AK76" s="308">
        <v>0</v>
      </c>
      <c r="AL76" s="308">
        <v>0</v>
      </c>
      <c r="AM76" s="308">
        <v>0</v>
      </c>
      <c r="AN76" s="308">
        <v>0</v>
      </c>
      <c r="AO76" s="308">
        <v>0</v>
      </c>
      <c r="AP76" s="308">
        <v>0</v>
      </c>
      <c r="AQ76" s="308">
        <v>0</v>
      </c>
      <c r="AR76" s="308">
        <v>0</v>
      </c>
      <c r="AS76" s="308">
        <v>0</v>
      </c>
      <c r="AT76" s="308">
        <v>0</v>
      </c>
      <c r="AU76" s="308">
        <v>0</v>
      </c>
      <c r="AV76" s="308">
        <v>0</v>
      </c>
      <c r="AW76" s="308">
        <v>0</v>
      </c>
      <c r="AX76" s="309">
        <v>0</v>
      </c>
      <c r="AY76" s="305">
        <v>0.73383742052056311</v>
      </c>
      <c r="AZ76" s="306">
        <v>0.91179013447993251</v>
      </c>
      <c r="BA76" s="306">
        <v>0.89071909981370345</v>
      </c>
      <c r="BB76" s="306">
        <v>0.90407539339720555</v>
      </c>
      <c r="BC76" s="306">
        <v>0.76251638833756163</v>
      </c>
      <c r="BD76" s="306">
        <v>0.9235859871386688</v>
      </c>
      <c r="BE76" s="306">
        <v>0.94232065539086352</v>
      </c>
      <c r="BF76" s="306">
        <v>0.91934851915376448</v>
      </c>
      <c r="BG76" s="306">
        <v>0.90310170483833929</v>
      </c>
      <c r="BH76" s="306">
        <v>0.93188664810703925</v>
      </c>
      <c r="BI76" s="306">
        <v>0.92297828261613457</v>
      </c>
      <c r="BJ76" s="306">
        <v>0.95195175468919357</v>
      </c>
      <c r="BK76" s="306">
        <v>0.91764323380801405</v>
      </c>
      <c r="BL76" s="305">
        <v>0.93799999999999994</v>
      </c>
      <c r="BM76" s="305">
        <v>0.97468094244659553</v>
      </c>
      <c r="BN76" s="305">
        <v>0.98339294511583997</v>
      </c>
      <c r="BO76" s="305">
        <v>0.9216307666837843</v>
      </c>
      <c r="BP76" s="305">
        <v>0.94645625984334203</v>
      </c>
      <c r="BR76" s="469"/>
      <c r="BS76" s="470">
        <v>0.94299999999999995</v>
      </c>
    </row>
    <row r="77" spans="1:71" ht="15" customHeight="1" x14ac:dyDescent="0.2">
      <c r="A77" s="8"/>
      <c r="B77" s="8"/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4"/>
      <c r="N77" s="248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T77" s="260"/>
      <c r="AX77" s="249"/>
      <c r="BR77" s="465" t="s">
        <v>779</v>
      </c>
    </row>
    <row r="78" spans="1:71" ht="15" customHeight="1" x14ac:dyDescent="0.2">
      <c r="A78" s="8" t="s">
        <v>406</v>
      </c>
      <c r="B78" s="8" t="s">
        <v>407</v>
      </c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V78" s="282"/>
      <c r="AW78" s="282"/>
      <c r="BR78" s="465" t="s">
        <v>780</v>
      </c>
    </row>
    <row r="79" spans="1:71" ht="15" customHeight="1" x14ac:dyDescent="0.2">
      <c r="A79" s="8" t="s">
        <v>408</v>
      </c>
      <c r="B79" s="8" t="s">
        <v>409</v>
      </c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3"/>
      <c r="AV79" s="282"/>
      <c r="AW79" s="282"/>
    </row>
    <row r="80" spans="1:71" ht="15" customHeight="1" x14ac:dyDescent="0.2">
      <c r="A80" s="8" t="s">
        <v>630</v>
      </c>
      <c r="B80" s="8" t="s">
        <v>446</v>
      </c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V80" s="282"/>
      <c r="AW80" s="282"/>
    </row>
    <row r="81" spans="1:70" ht="15" customHeight="1" x14ac:dyDescent="0.2">
      <c r="A81" s="8" t="s">
        <v>731</v>
      </c>
      <c r="B81" s="8" t="s">
        <v>631</v>
      </c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</row>
    <row r="82" spans="1:70" ht="15" customHeight="1" x14ac:dyDescent="0.2">
      <c r="A82" s="8"/>
      <c r="B82" s="8"/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</row>
    <row r="83" spans="1:70" ht="15" customHeight="1" x14ac:dyDescent="0.2">
      <c r="A83" s="92" t="s">
        <v>159</v>
      </c>
      <c r="B83" s="92" t="s">
        <v>213</v>
      </c>
      <c r="C83" s="93" t="str">
        <f t="shared" ref="C83:BP83" si="100">C$5</f>
        <v>1Q10</v>
      </c>
      <c r="D83" s="93" t="str">
        <f t="shared" si="100"/>
        <v>2Q10</v>
      </c>
      <c r="E83" s="93" t="str">
        <f t="shared" si="100"/>
        <v>3Q10</v>
      </c>
      <c r="F83" s="93" t="str">
        <f t="shared" si="100"/>
        <v>4Q10</v>
      </c>
      <c r="G83" s="93" t="str">
        <f t="shared" si="100"/>
        <v>1Q11</v>
      </c>
      <c r="H83" s="93" t="str">
        <f t="shared" si="100"/>
        <v>2Q11</v>
      </c>
      <c r="I83" s="93" t="str">
        <f t="shared" si="100"/>
        <v>3Q11</v>
      </c>
      <c r="J83" s="93" t="str">
        <f t="shared" si="100"/>
        <v>4Q11</v>
      </c>
      <c r="K83" s="93" t="str">
        <f t="shared" si="100"/>
        <v>1Q12</v>
      </c>
      <c r="L83" s="93" t="str">
        <f t="shared" si="100"/>
        <v>2Q12</v>
      </c>
      <c r="M83" s="93" t="str">
        <f t="shared" si="100"/>
        <v>3Q12</v>
      </c>
      <c r="N83" s="93" t="str">
        <f t="shared" si="100"/>
        <v>4Q12</v>
      </c>
      <c r="O83" s="93" t="str">
        <f t="shared" si="100"/>
        <v>1Q13</v>
      </c>
      <c r="P83" s="93" t="str">
        <f t="shared" si="100"/>
        <v>2Q13</v>
      </c>
      <c r="Q83" s="93" t="str">
        <f t="shared" si="100"/>
        <v>3Q13</v>
      </c>
      <c r="R83" s="93" t="str">
        <f t="shared" si="100"/>
        <v>4Q13</v>
      </c>
      <c r="S83" s="93" t="str">
        <f t="shared" si="100"/>
        <v>1Q14</v>
      </c>
      <c r="T83" s="93" t="str">
        <f t="shared" si="100"/>
        <v>2Q14</v>
      </c>
      <c r="U83" s="93" t="str">
        <f t="shared" si="100"/>
        <v>3Q14</v>
      </c>
      <c r="V83" s="93" t="str">
        <f t="shared" si="100"/>
        <v>4Q14</v>
      </c>
      <c r="W83" s="93" t="str">
        <f t="shared" si="100"/>
        <v>1Q15</v>
      </c>
      <c r="X83" s="93" t="str">
        <f t="shared" si="100"/>
        <v>2Q15</v>
      </c>
      <c r="Y83" s="93" t="str">
        <f t="shared" si="100"/>
        <v>3Q15</v>
      </c>
      <c r="Z83" s="93" t="str">
        <f t="shared" si="100"/>
        <v>4Q15</v>
      </c>
      <c r="AA83" s="93" t="str">
        <f t="shared" si="100"/>
        <v>1Q16</v>
      </c>
      <c r="AB83" s="93" t="str">
        <f t="shared" si="100"/>
        <v>2Q16</v>
      </c>
      <c r="AC83" s="93" t="str">
        <f t="shared" si="100"/>
        <v>3Q16</v>
      </c>
      <c r="AD83" s="93" t="str">
        <f t="shared" si="100"/>
        <v>4Q16</v>
      </c>
      <c r="AE83" s="93" t="str">
        <f t="shared" si="100"/>
        <v>1Q17</v>
      </c>
      <c r="AF83" s="93" t="str">
        <f t="shared" si="100"/>
        <v>2Q17</v>
      </c>
      <c r="AG83" s="93" t="str">
        <f t="shared" si="100"/>
        <v>3Q17</v>
      </c>
      <c r="AH83" s="93" t="str">
        <f t="shared" si="100"/>
        <v>4Q17</v>
      </c>
      <c r="AI83" s="93" t="str">
        <f t="shared" si="100"/>
        <v>1Q18</v>
      </c>
      <c r="AJ83" s="93" t="str">
        <f t="shared" si="100"/>
        <v>2Q18</v>
      </c>
      <c r="AK83" s="93" t="str">
        <f t="shared" si="100"/>
        <v>3Q18</v>
      </c>
      <c r="AL83" s="93" t="str">
        <f t="shared" si="100"/>
        <v>4Q18</v>
      </c>
      <c r="AM83" s="93" t="str">
        <f t="shared" si="100"/>
        <v>1Q19</v>
      </c>
      <c r="AN83" s="93" t="str">
        <f t="shared" si="100"/>
        <v>2Q19</v>
      </c>
      <c r="AO83" s="93" t="str">
        <f t="shared" si="100"/>
        <v>3Q19</v>
      </c>
      <c r="AP83" s="93" t="str">
        <f t="shared" si="100"/>
        <v>4Q19</v>
      </c>
      <c r="AQ83" s="93" t="str">
        <f t="shared" si="100"/>
        <v>1Q20</v>
      </c>
      <c r="AR83" s="93" t="str">
        <f t="shared" si="100"/>
        <v>2Q20</v>
      </c>
      <c r="AS83" s="93" t="str">
        <f t="shared" si="100"/>
        <v>3Q20</v>
      </c>
      <c r="AT83" s="93" t="str">
        <f t="shared" si="100"/>
        <v>4Q20</v>
      </c>
      <c r="AU83" s="93" t="str">
        <f t="shared" si="100"/>
        <v>1Q21</v>
      </c>
      <c r="AV83" s="93" t="str">
        <f t="shared" si="100"/>
        <v>2Q21</v>
      </c>
      <c r="AW83" s="93" t="str">
        <f t="shared" si="100"/>
        <v>3Q21</v>
      </c>
      <c r="AX83" s="138" t="str">
        <f t="shared" si="100"/>
        <v>4Q21</v>
      </c>
      <c r="AY83" s="93" t="str">
        <f t="shared" si="100"/>
        <v>1Q22</v>
      </c>
      <c r="AZ83" s="93" t="str">
        <f t="shared" si="100"/>
        <v>2Q22</v>
      </c>
      <c r="BA83" s="93" t="str">
        <f t="shared" si="100"/>
        <v>3Q22</v>
      </c>
      <c r="BB83" s="93" t="str">
        <f t="shared" si="100"/>
        <v>4Q22</v>
      </c>
      <c r="BC83" s="93" t="str">
        <f t="shared" si="100"/>
        <v>1Q23</v>
      </c>
      <c r="BD83" s="93" t="str">
        <f t="shared" si="100"/>
        <v>2Q23</v>
      </c>
      <c r="BE83" s="93" t="str">
        <f t="shared" si="100"/>
        <v>3Q23</v>
      </c>
      <c r="BF83" s="93" t="str">
        <f t="shared" si="100"/>
        <v>4Q23</v>
      </c>
      <c r="BG83" s="93" t="str">
        <f t="shared" si="100"/>
        <v>1Q24</v>
      </c>
      <c r="BH83" s="93" t="str">
        <f t="shared" si="100"/>
        <v>2Q24</v>
      </c>
      <c r="BI83" s="93" t="str">
        <f t="shared" si="100"/>
        <v>3Q24</v>
      </c>
      <c r="BJ83" s="93" t="str">
        <f t="shared" si="100"/>
        <v>4Q24</v>
      </c>
      <c r="BK83" s="93" t="str">
        <f t="shared" si="100"/>
        <v>1Q25</v>
      </c>
      <c r="BL83" s="93" t="str">
        <f t="shared" si="100"/>
        <v>2Q25</v>
      </c>
      <c r="BM83" s="93" t="str">
        <f t="shared" si="100"/>
        <v>3Q25</v>
      </c>
      <c r="BN83" s="93" t="str">
        <f t="shared" si="100"/>
        <v>4Q25</v>
      </c>
      <c r="BO83" s="93" t="str">
        <f t="shared" si="100"/>
        <v>1Q26</v>
      </c>
      <c r="BP83" s="93" t="str">
        <f t="shared" si="100"/>
        <v>2Q26</v>
      </c>
    </row>
    <row r="84" spans="1:70" ht="15" customHeight="1" x14ac:dyDescent="0.2">
      <c r="A84" s="8" t="s">
        <v>353</v>
      </c>
      <c r="B84" s="8" t="s">
        <v>360</v>
      </c>
      <c r="C84" s="47">
        <v>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7">
        <v>0</v>
      </c>
      <c r="X84" s="47">
        <v>0</v>
      </c>
      <c r="Y84" s="47">
        <v>0</v>
      </c>
      <c r="Z84" s="47">
        <v>0</v>
      </c>
      <c r="AA84" s="47">
        <v>0</v>
      </c>
      <c r="AB84" s="47">
        <v>0</v>
      </c>
      <c r="AC84" s="47">
        <v>0</v>
      </c>
      <c r="AD84" s="47">
        <v>0</v>
      </c>
      <c r="AE84" s="47">
        <v>0</v>
      </c>
      <c r="AF84" s="47">
        <v>0</v>
      </c>
      <c r="AG84" s="47">
        <v>0</v>
      </c>
      <c r="AH84" s="47">
        <v>0</v>
      </c>
      <c r="AI84" s="47">
        <v>0</v>
      </c>
      <c r="AJ84" s="47">
        <v>0</v>
      </c>
      <c r="AK84" s="47">
        <v>0</v>
      </c>
      <c r="AL84" s="47">
        <v>0</v>
      </c>
      <c r="AM84" s="47">
        <v>0</v>
      </c>
      <c r="AN84" s="47">
        <v>0</v>
      </c>
      <c r="AO84" s="47">
        <v>0</v>
      </c>
      <c r="AP84" s="47">
        <v>0</v>
      </c>
      <c r="AQ84" s="47">
        <v>0</v>
      </c>
      <c r="AR84" s="47">
        <v>0</v>
      </c>
      <c r="AS84" s="47">
        <v>0</v>
      </c>
      <c r="AT84" s="47">
        <v>0</v>
      </c>
      <c r="AU84" s="47">
        <v>0</v>
      </c>
      <c r="AV84" s="47">
        <v>0</v>
      </c>
      <c r="AW84" s="47">
        <v>0</v>
      </c>
      <c r="AX84" s="234">
        <v>170717</v>
      </c>
      <c r="AY84" s="83">
        <v>173254</v>
      </c>
      <c r="AZ84" s="83">
        <v>177374.86600000004</v>
      </c>
      <c r="BA84" s="83">
        <v>182763.40300000008</v>
      </c>
      <c r="BB84" s="251">
        <f t="shared" ref="BB84:BB89" si="101">BB8</f>
        <v>195193</v>
      </c>
      <c r="BC84" s="83">
        <v>202018</v>
      </c>
      <c r="BD84" s="83">
        <v>202277.04799999989</v>
      </c>
      <c r="BE84" s="83">
        <v>202852.21099999998</v>
      </c>
      <c r="BF84" s="83">
        <v>199147.69199999989</v>
      </c>
      <c r="BG84" s="83">
        <v>202014.78600000002</v>
      </c>
      <c r="BH84" s="83">
        <v>203537.34899999999</v>
      </c>
      <c r="BI84" s="83">
        <v>203167.43899999993</v>
      </c>
      <c r="BJ84" s="83">
        <v>212280.10499999998</v>
      </c>
      <c r="BK84" s="83">
        <v>210484.17899999992</v>
      </c>
      <c r="BL84" s="83">
        <v>246127.11900000001</v>
      </c>
      <c r="BM84" s="83">
        <v>227249.408</v>
      </c>
      <c r="BN84" s="83">
        <v>223040.84899999996</v>
      </c>
      <c r="BO84" s="83">
        <v>220488.93200000006</v>
      </c>
      <c r="BP84" s="83">
        <v>217946.73299999995</v>
      </c>
    </row>
    <row r="85" spans="1:70" ht="15" customHeight="1" x14ac:dyDescent="0.2">
      <c r="A85" s="8" t="s">
        <v>99</v>
      </c>
      <c r="B85" s="8" t="s">
        <v>361</v>
      </c>
      <c r="C85" s="47">
        <v>0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v>0</v>
      </c>
      <c r="Q85" s="47">
        <v>0</v>
      </c>
      <c r="R85" s="47">
        <v>0</v>
      </c>
      <c r="S85" s="47">
        <v>0</v>
      </c>
      <c r="T85" s="47">
        <v>0</v>
      </c>
      <c r="U85" s="47">
        <v>0</v>
      </c>
      <c r="V85" s="47">
        <v>0</v>
      </c>
      <c r="W85" s="47">
        <v>0</v>
      </c>
      <c r="X85" s="47">
        <v>0</v>
      </c>
      <c r="Y85" s="47">
        <v>0</v>
      </c>
      <c r="Z85" s="47">
        <v>0</v>
      </c>
      <c r="AA85" s="47">
        <v>0</v>
      </c>
      <c r="AB85" s="47">
        <v>0</v>
      </c>
      <c r="AC85" s="47">
        <v>0</v>
      </c>
      <c r="AD85" s="47">
        <v>0</v>
      </c>
      <c r="AE85" s="47">
        <v>0</v>
      </c>
      <c r="AF85" s="47">
        <v>0</v>
      </c>
      <c r="AG85" s="47">
        <v>0</v>
      </c>
      <c r="AH85" s="47">
        <v>0</v>
      </c>
      <c r="AI85" s="47">
        <v>0</v>
      </c>
      <c r="AJ85" s="47">
        <v>0</v>
      </c>
      <c r="AK85" s="47">
        <v>0</v>
      </c>
      <c r="AL85" s="47">
        <v>0</v>
      </c>
      <c r="AM85" s="47">
        <v>0</v>
      </c>
      <c r="AN85" s="47">
        <v>0</v>
      </c>
      <c r="AO85" s="47">
        <v>0</v>
      </c>
      <c r="AP85" s="47">
        <v>0</v>
      </c>
      <c r="AQ85" s="47">
        <v>0</v>
      </c>
      <c r="AR85" s="47">
        <v>0</v>
      </c>
      <c r="AS85" s="47">
        <v>0</v>
      </c>
      <c r="AT85" s="47">
        <v>0</v>
      </c>
      <c r="AU85" s="47">
        <v>0</v>
      </c>
      <c r="AV85" s="47">
        <v>0</v>
      </c>
      <c r="AW85" s="47">
        <v>0</v>
      </c>
      <c r="AX85" s="234">
        <v>22510</v>
      </c>
      <c r="AY85" s="83">
        <v>8471</v>
      </c>
      <c r="AZ85" s="83">
        <v>17370.785000000003</v>
      </c>
      <c r="BA85" s="83">
        <v>11691.766999999998</v>
      </c>
      <c r="BB85" s="83">
        <f t="shared" si="101"/>
        <v>16809</v>
      </c>
      <c r="BC85" s="83">
        <v>13215</v>
      </c>
      <c r="BD85" s="83">
        <v>18685.813999999998</v>
      </c>
      <c r="BE85" s="83">
        <v>15986.064000000006</v>
      </c>
      <c r="BF85" s="83">
        <v>23068.157000000007</v>
      </c>
      <c r="BG85" s="83">
        <v>13044.797000000002</v>
      </c>
      <c r="BH85" s="83">
        <v>22004.209000000006</v>
      </c>
      <c r="BI85" s="83">
        <v>19557.135000000009</v>
      </c>
      <c r="BJ85" s="83">
        <v>28290.026999999995</v>
      </c>
      <c r="BK85" s="83">
        <v>15593.897000000001</v>
      </c>
      <c r="BL85" s="83">
        <v>29942.974999999995</v>
      </c>
      <c r="BM85" s="83">
        <v>23817.926999999996</v>
      </c>
      <c r="BN85" s="83">
        <v>35222.802000000003</v>
      </c>
      <c r="BO85" s="83">
        <v>19704.510000000009</v>
      </c>
      <c r="BP85" s="83">
        <v>29742.260999999995</v>
      </c>
    </row>
    <row r="86" spans="1:70" ht="15" customHeight="1" x14ac:dyDescent="0.2">
      <c r="A86" s="8" t="s">
        <v>354</v>
      </c>
      <c r="B86" s="8" t="s">
        <v>362</v>
      </c>
      <c r="C86" s="47">
        <v>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v>0</v>
      </c>
      <c r="Q86" s="47">
        <v>0</v>
      </c>
      <c r="R86" s="47">
        <v>0</v>
      </c>
      <c r="S86" s="47">
        <v>0</v>
      </c>
      <c r="T86" s="47">
        <v>0</v>
      </c>
      <c r="U86" s="47">
        <v>0</v>
      </c>
      <c r="V86" s="47">
        <v>0</v>
      </c>
      <c r="W86" s="47">
        <v>0</v>
      </c>
      <c r="X86" s="47">
        <v>0</v>
      </c>
      <c r="Y86" s="47">
        <v>0</v>
      </c>
      <c r="Z86" s="47">
        <v>0</v>
      </c>
      <c r="AA86" s="47">
        <v>0</v>
      </c>
      <c r="AB86" s="47">
        <v>0</v>
      </c>
      <c r="AC86" s="47">
        <v>0</v>
      </c>
      <c r="AD86" s="47">
        <v>0</v>
      </c>
      <c r="AE86" s="47">
        <v>0</v>
      </c>
      <c r="AF86" s="47">
        <v>0</v>
      </c>
      <c r="AG86" s="47">
        <v>0</v>
      </c>
      <c r="AH86" s="47">
        <v>0</v>
      </c>
      <c r="AI86" s="47">
        <v>0</v>
      </c>
      <c r="AJ86" s="47">
        <v>0</v>
      </c>
      <c r="AK86" s="47">
        <v>0</v>
      </c>
      <c r="AL86" s="47">
        <v>0</v>
      </c>
      <c r="AM86" s="47">
        <v>0</v>
      </c>
      <c r="AN86" s="47">
        <v>0</v>
      </c>
      <c r="AO86" s="47">
        <v>0</v>
      </c>
      <c r="AP86" s="47">
        <v>0</v>
      </c>
      <c r="AQ86" s="47">
        <v>0</v>
      </c>
      <c r="AR86" s="47">
        <v>0</v>
      </c>
      <c r="AS86" s="47">
        <v>0</v>
      </c>
      <c r="AT86" s="47">
        <v>0</v>
      </c>
      <c r="AU86" s="47">
        <v>0</v>
      </c>
      <c r="AV86" s="47">
        <v>0</v>
      </c>
      <c r="AW86" s="47">
        <v>0</v>
      </c>
      <c r="AX86" s="234">
        <v>19564</v>
      </c>
      <c r="AY86" s="83">
        <v>15311</v>
      </c>
      <c r="AZ86" s="83">
        <v>16208.871000000003</v>
      </c>
      <c r="BA86" s="83">
        <v>18594.694999999996</v>
      </c>
      <c r="BB86" s="83">
        <f t="shared" si="101"/>
        <v>23986</v>
      </c>
      <c r="BC86" s="83">
        <v>18429</v>
      </c>
      <c r="BD86" s="83">
        <v>21993.080999999995</v>
      </c>
      <c r="BE86" s="83">
        <v>22145.502999999986</v>
      </c>
      <c r="BF86" s="83">
        <v>32141.422999999999</v>
      </c>
      <c r="BG86" s="83">
        <v>21921.009999999991</v>
      </c>
      <c r="BH86" s="83">
        <v>25363.030000000002</v>
      </c>
      <c r="BI86" s="83">
        <v>25688.416000000012</v>
      </c>
      <c r="BJ86" s="83">
        <v>34795.487999999983</v>
      </c>
      <c r="BK86" s="83">
        <v>23908.807000000008</v>
      </c>
      <c r="BL86" s="83">
        <v>31748.731999999996</v>
      </c>
      <c r="BM86" s="83">
        <v>30136.908000000018</v>
      </c>
      <c r="BN86" s="83">
        <v>38816.823000000004</v>
      </c>
      <c r="BO86" s="83">
        <v>25565.753000000004</v>
      </c>
      <c r="BP86" s="83">
        <v>31122.784</v>
      </c>
    </row>
    <row r="87" spans="1:70" ht="15" customHeight="1" x14ac:dyDescent="0.2">
      <c r="A87" s="8" t="s">
        <v>97</v>
      </c>
      <c r="B87" s="8" t="s">
        <v>363</v>
      </c>
      <c r="C87" s="47">
        <v>0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v>0</v>
      </c>
      <c r="Q87" s="47">
        <v>0</v>
      </c>
      <c r="R87" s="47">
        <v>0</v>
      </c>
      <c r="S87" s="47">
        <v>0</v>
      </c>
      <c r="T87" s="47">
        <v>0</v>
      </c>
      <c r="U87" s="47">
        <v>0</v>
      </c>
      <c r="V87" s="47">
        <v>0</v>
      </c>
      <c r="W87" s="47">
        <v>0</v>
      </c>
      <c r="X87" s="47">
        <v>0</v>
      </c>
      <c r="Y87" s="47">
        <v>0</v>
      </c>
      <c r="Z87" s="47">
        <v>0</v>
      </c>
      <c r="AA87" s="47">
        <v>0</v>
      </c>
      <c r="AB87" s="47">
        <v>0</v>
      </c>
      <c r="AC87" s="47">
        <v>0</v>
      </c>
      <c r="AD87" s="47">
        <v>0</v>
      </c>
      <c r="AE87" s="47">
        <v>0</v>
      </c>
      <c r="AF87" s="47">
        <v>0</v>
      </c>
      <c r="AG87" s="47">
        <v>0</v>
      </c>
      <c r="AH87" s="47">
        <v>0</v>
      </c>
      <c r="AI87" s="47">
        <v>0</v>
      </c>
      <c r="AJ87" s="47">
        <v>0</v>
      </c>
      <c r="AK87" s="47">
        <v>0</v>
      </c>
      <c r="AL87" s="47">
        <v>0</v>
      </c>
      <c r="AM87" s="47">
        <v>0</v>
      </c>
      <c r="AN87" s="47">
        <v>0</v>
      </c>
      <c r="AO87" s="47">
        <v>0</v>
      </c>
      <c r="AP87" s="47">
        <v>0</v>
      </c>
      <c r="AQ87" s="47">
        <v>0</v>
      </c>
      <c r="AR87" s="47">
        <v>0</v>
      </c>
      <c r="AS87" s="47">
        <v>0</v>
      </c>
      <c r="AT87" s="47">
        <v>0</v>
      </c>
      <c r="AU87" s="47">
        <v>0</v>
      </c>
      <c r="AV87" s="47">
        <v>0</v>
      </c>
      <c r="AW87" s="47">
        <v>0</v>
      </c>
      <c r="AX87" s="234">
        <v>15226</v>
      </c>
      <c r="AY87" s="83">
        <v>13817</v>
      </c>
      <c r="AZ87" s="83">
        <v>14543.913000000006</v>
      </c>
      <c r="BA87" s="83">
        <v>14988.620000000004</v>
      </c>
      <c r="BB87" s="83">
        <f t="shared" si="101"/>
        <v>17507</v>
      </c>
      <c r="BC87" s="83">
        <v>14843</v>
      </c>
      <c r="BD87" s="83">
        <v>15537.188999999998</v>
      </c>
      <c r="BE87" s="83">
        <v>15545.071000000009</v>
      </c>
      <c r="BF87" s="83">
        <v>17276.010000000002</v>
      </c>
      <c r="BG87" s="83">
        <v>15223.785000000005</v>
      </c>
      <c r="BH87" s="83">
        <v>16053.65</v>
      </c>
      <c r="BI87" s="83">
        <v>16104.987000000008</v>
      </c>
      <c r="BJ87" s="83">
        <v>19873.853000000006</v>
      </c>
      <c r="BK87" s="83">
        <v>19219.21</v>
      </c>
      <c r="BL87" s="83">
        <v>20468.724000000006</v>
      </c>
      <c r="BM87" s="83">
        <v>23377.878000000004</v>
      </c>
      <c r="BN87" s="83">
        <v>24938.098000000009</v>
      </c>
      <c r="BO87" s="83">
        <v>22914.665999999994</v>
      </c>
      <c r="BP87" s="83">
        <v>23881.657999999985</v>
      </c>
    </row>
    <row r="88" spans="1:70" ht="15" customHeight="1" x14ac:dyDescent="0.2">
      <c r="A88" s="8" t="s">
        <v>98</v>
      </c>
      <c r="B88" s="8" t="s">
        <v>215</v>
      </c>
      <c r="C88" s="47">
        <v>0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0</v>
      </c>
      <c r="Q88" s="47">
        <v>0</v>
      </c>
      <c r="R88" s="47">
        <v>0</v>
      </c>
      <c r="S88" s="47">
        <v>0</v>
      </c>
      <c r="T88" s="47">
        <v>0</v>
      </c>
      <c r="U88" s="47">
        <v>0</v>
      </c>
      <c r="V88" s="47">
        <v>0</v>
      </c>
      <c r="W88" s="47">
        <v>0</v>
      </c>
      <c r="X88" s="47">
        <v>0</v>
      </c>
      <c r="Y88" s="47">
        <v>0</v>
      </c>
      <c r="Z88" s="47">
        <v>0</v>
      </c>
      <c r="AA88" s="47">
        <v>0</v>
      </c>
      <c r="AB88" s="47">
        <v>0</v>
      </c>
      <c r="AC88" s="47">
        <v>0</v>
      </c>
      <c r="AD88" s="47">
        <v>0</v>
      </c>
      <c r="AE88" s="47">
        <v>0</v>
      </c>
      <c r="AF88" s="47">
        <v>0</v>
      </c>
      <c r="AG88" s="47">
        <v>0</v>
      </c>
      <c r="AH88" s="47">
        <v>0</v>
      </c>
      <c r="AI88" s="47">
        <v>0</v>
      </c>
      <c r="AJ88" s="47">
        <v>0</v>
      </c>
      <c r="AK88" s="47">
        <v>0</v>
      </c>
      <c r="AL88" s="47">
        <v>0</v>
      </c>
      <c r="AM88" s="47">
        <v>0</v>
      </c>
      <c r="AN88" s="47">
        <v>0</v>
      </c>
      <c r="AO88" s="47">
        <v>0</v>
      </c>
      <c r="AP88" s="47">
        <v>0</v>
      </c>
      <c r="AQ88" s="47">
        <v>0</v>
      </c>
      <c r="AR88" s="47">
        <v>0</v>
      </c>
      <c r="AS88" s="47">
        <v>0</v>
      </c>
      <c r="AT88" s="47">
        <v>0</v>
      </c>
      <c r="AU88" s="47">
        <v>0</v>
      </c>
      <c r="AV88" s="47">
        <v>0</v>
      </c>
      <c r="AW88" s="47">
        <v>0</v>
      </c>
      <c r="AX88" s="234">
        <v>40852</v>
      </c>
      <c r="AY88" s="83">
        <v>35387</v>
      </c>
      <c r="AZ88" s="83">
        <v>43599.863999999994</v>
      </c>
      <c r="BA88" s="83">
        <v>42987.18</v>
      </c>
      <c r="BB88" s="83">
        <f t="shared" si="101"/>
        <v>48398</v>
      </c>
      <c r="BC88" s="83">
        <v>42978</v>
      </c>
      <c r="BD88" s="83">
        <v>50789.945000000007</v>
      </c>
      <c r="BE88" s="83">
        <v>51204.945999999996</v>
      </c>
      <c r="BF88" s="83">
        <v>58021.88499999998</v>
      </c>
      <c r="BG88" s="83">
        <v>53271.913</v>
      </c>
      <c r="BH88" s="83">
        <v>54386.750000000044</v>
      </c>
      <c r="BI88" s="83">
        <v>55120.792000000009</v>
      </c>
      <c r="BJ88" s="83">
        <v>65534.905000000021</v>
      </c>
      <c r="BK88" s="83">
        <v>60052.239000000038</v>
      </c>
      <c r="BL88" s="83">
        <v>72539.165000000052</v>
      </c>
      <c r="BM88" s="83">
        <v>61312.227999999974</v>
      </c>
      <c r="BN88" s="83">
        <v>67854.889999999985</v>
      </c>
      <c r="BO88" s="83">
        <v>63381.644999999997</v>
      </c>
      <c r="BP88" s="83">
        <v>65353.72199999998</v>
      </c>
    </row>
    <row r="89" spans="1:70" ht="15" customHeight="1" x14ac:dyDescent="0.2">
      <c r="A89" s="8" t="s">
        <v>355</v>
      </c>
      <c r="B89" s="8" t="s">
        <v>364</v>
      </c>
      <c r="C89" s="252">
        <v>0</v>
      </c>
      <c r="D89" s="252">
        <v>0</v>
      </c>
      <c r="E89" s="252">
        <v>0</v>
      </c>
      <c r="F89" s="252">
        <v>0</v>
      </c>
      <c r="G89" s="252">
        <v>0</v>
      </c>
      <c r="H89" s="252">
        <v>0</v>
      </c>
      <c r="I89" s="252">
        <v>0</v>
      </c>
      <c r="J89" s="252">
        <v>0</v>
      </c>
      <c r="K89" s="252">
        <v>0</v>
      </c>
      <c r="L89" s="252">
        <v>0</v>
      </c>
      <c r="M89" s="252">
        <v>0</v>
      </c>
      <c r="N89" s="252">
        <v>0</v>
      </c>
      <c r="O89" s="252">
        <v>0</v>
      </c>
      <c r="P89" s="252">
        <v>0</v>
      </c>
      <c r="Q89" s="252">
        <v>0</v>
      </c>
      <c r="R89" s="252">
        <v>0</v>
      </c>
      <c r="S89" s="252">
        <v>0</v>
      </c>
      <c r="T89" s="252">
        <v>0</v>
      </c>
      <c r="U89" s="252">
        <v>0</v>
      </c>
      <c r="V89" s="252">
        <v>0</v>
      </c>
      <c r="W89" s="252">
        <v>0</v>
      </c>
      <c r="X89" s="252">
        <v>0</v>
      </c>
      <c r="Y89" s="252">
        <v>0</v>
      </c>
      <c r="Z89" s="252">
        <v>0</v>
      </c>
      <c r="AA89" s="252">
        <v>0</v>
      </c>
      <c r="AB89" s="252">
        <v>0</v>
      </c>
      <c r="AC89" s="252">
        <v>0</v>
      </c>
      <c r="AD89" s="252">
        <v>0</v>
      </c>
      <c r="AE89" s="252">
        <v>0</v>
      </c>
      <c r="AF89" s="252">
        <v>0</v>
      </c>
      <c r="AG89" s="252">
        <v>0</v>
      </c>
      <c r="AH89" s="252">
        <v>0</v>
      </c>
      <c r="AI89" s="252">
        <v>0</v>
      </c>
      <c r="AJ89" s="252">
        <v>0</v>
      </c>
      <c r="AK89" s="252">
        <v>0</v>
      </c>
      <c r="AL89" s="252">
        <v>0</v>
      </c>
      <c r="AM89" s="252">
        <v>0</v>
      </c>
      <c r="AN89" s="252">
        <v>0</v>
      </c>
      <c r="AO89" s="252">
        <v>0</v>
      </c>
      <c r="AP89" s="252">
        <v>0</v>
      </c>
      <c r="AQ89" s="252">
        <v>0</v>
      </c>
      <c r="AR89" s="252">
        <v>0</v>
      </c>
      <c r="AS89" s="252">
        <v>0</v>
      </c>
      <c r="AT89" s="252">
        <v>0</v>
      </c>
      <c r="AU89" s="252">
        <v>0</v>
      </c>
      <c r="AV89" s="252">
        <v>0</v>
      </c>
      <c r="AW89" s="252">
        <v>0</v>
      </c>
      <c r="AX89" s="234">
        <v>5534.9900500000003</v>
      </c>
      <c r="AY89" s="83">
        <v>3217.2923100000007</v>
      </c>
      <c r="AZ89" s="83">
        <v>4413.0311599999877</v>
      </c>
      <c r="BA89" s="83">
        <v>3361.3005900000062</v>
      </c>
      <c r="BB89" s="83">
        <f t="shared" si="101"/>
        <v>3167</v>
      </c>
      <c r="BC89" s="83">
        <v>4612.7471799999985</v>
      </c>
      <c r="BD89" s="83">
        <v>4235.9670000000115</v>
      </c>
      <c r="BE89" s="83">
        <v>4454.7942800000019</v>
      </c>
      <c r="BF89" s="83">
        <v>5424.9229999999989</v>
      </c>
      <c r="BG89" s="83">
        <v>10546.018</v>
      </c>
      <c r="BH89" s="83">
        <v>3832.1780000000072</v>
      </c>
      <c r="BI89" s="83">
        <v>5157.5690000000031</v>
      </c>
      <c r="BJ89" s="83">
        <v>6896.471000000005</v>
      </c>
      <c r="BK89" s="83">
        <v>6577.4630000000034</v>
      </c>
      <c r="BL89" s="83">
        <v>4717.096000000005</v>
      </c>
      <c r="BM89" s="83">
        <v>6306.1270000000004</v>
      </c>
      <c r="BN89" s="83">
        <v>6210.7889999999898</v>
      </c>
      <c r="BO89" s="83">
        <v>6009.9940000000006</v>
      </c>
      <c r="BP89" s="83">
        <v>6235.7649999999994</v>
      </c>
      <c r="BQ89" s="440"/>
    </row>
    <row r="90" spans="1:70" s="151" customFormat="1" ht="15" customHeight="1" x14ac:dyDescent="0.2">
      <c r="A90" s="226" t="s">
        <v>6</v>
      </c>
      <c r="B90" s="226" t="s">
        <v>201</v>
      </c>
      <c r="C90" s="253">
        <v>0</v>
      </c>
      <c r="D90" s="253">
        <v>0</v>
      </c>
      <c r="E90" s="253">
        <v>0</v>
      </c>
      <c r="F90" s="253">
        <v>0</v>
      </c>
      <c r="G90" s="253">
        <v>0</v>
      </c>
      <c r="H90" s="253">
        <v>0</v>
      </c>
      <c r="I90" s="253">
        <v>0</v>
      </c>
      <c r="J90" s="253">
        <v>0</v>
      </c>
      <c r="K90" s="253">
        <v>0</v>
      </c>
      <c r="L90" s="253">
        <v>0</v>
      </c>
      <c r="M90" s="253">
        <v>0</v>
      </c>
      <c r="N90" s="253">
        <v>0</v>
      </c>
      <c r="O90" s="253">
        <v>0</v>
      </c>
      <c r="P90" s="253">
        <v>0</v>
      </c>
      <c r="Q90" s="253">
        <v>0</v>
      </c>
      <c r="R90" s="253">
        <v>0</v>
      </c>
      <c r="S90" s="253">
        <v>0</v>
      </c>
      <c r="T90" s="253">
        <v>0</v>
      </c>
      <c r="U90" s="253">
        <v>0</v>
      </c>
      <c r="V90" s="253">
        <v>0</v>
      </c>
      <c r="W90" s="253">
        <v>0</v>
      </c>
      <c r="X90" s="253">
        <v>0</v>
      </c>
      <c r="Y90" s="253">
        <v>0</v>
      </c>
      <c r="Z90" s="253">
        <v>0</v>
      </c>
      <c r="AA90" s="253">
        <v>0</v>
      </c>
      <c r="AB90" s="253">
        <v>0</v>
      </c>
      <c r="AC90" s="253">
        <v>0</v>
      </c>
      <c r="AD90" s="253">
        <v>0</v>
      </c>
      <c r="AE90" s="253">
        <v>0</v>
      </c>
      <c r="AF90" s="253">
        <v>0</v>
      </c>
      <c r="AG90" s="253">
        <v>0</v>
      </c>
      <c r="AH90" s="253">
        <v>0</v>
      </c>
      <c r="AI90" s="253">
        <v>0</v>
      </c>
      <c r="AJ90" s="253">
        <v>0</v>
      </c>
      <c r="AK90" s="253">
        <v>0</v>
      </c>
      <c r="AL90" s="253">
        <v>0</v>
      </c>
      <c r="AM90" s="242"/>
      <c r="AN90" s="242"/>
      <c r="AO90" s="242"/>
      <c r="AP90" s="242"/>
      <c r="AQ90" s="242"/>
      <c r="AR90" s="242"/>
      <c r="AS90" s="242"/>
      <c r="AT90" s="242"/>
      <c r="AU90" s="242"/>
      <c r="AV90" s="242"/>
      <c r="AW90" s="242"/>
      <c r="AX90" s="235">
        <f>SUM(AX84:AX89)</f>
        <v>274403.99005000002</v>
      </c>
      <c r="AY90" s="228">
        <f t="shared" ref="AY90:BL90" si="102">SUM(AY84:AY89)</f>
        <v>249457.29230999999</v>
      </c>
      <c r="AZ90" s="228">
        <f t="shared" si="102"/>
        <v>273511.33016000007</v>
      </c>
      <c r="BA90" s="228">
        <f t="shared" si="102"/>
        <v>274386.96559000009</v>
      </c>
      <c r="BB90" s="228">
        <f t="shared" si="102"/>
        <v>305060</v>
      </c>
      <c r="BC90" s="228">
        <f t="shared" si="102"/>
        <v>296095.74718000001</v>
      </c>
      <c r="BD90" s="228">
        <f t="shared" si="102"/>
        <v>313519.04399999994</v>
      </c>
      <c r="BE90" s="228">
        <f t="shared" si="102"/>
        <v>312188.58927999996</v>
      </c>
      <c r="BF90" s="228">
        <f t="shared" si="102"/>
        <v>335080.08999999991</v>
      </c>
      <c r="BG90" s="228">
        <f t="shared" si="102"/>
        <v>316022.30899999995</v>
      </c>
      <c r="BH90" s="228">
        <f t="shared" si="102"/>
        <v>325177.16600000008</v>
      </c>
      <c r="BI90" s="228">
        <f t="shared" si="102"/>
        <v>324796.33799999999</v>
      </c>
      <c r="BJ90" s="228">
        <f t="shared" si="102"/>
        <v>367670.84900000005</v>
      </c>
      <c r="BK90" s="228">
        <f t="shared" si="102"/>
        <v>335835.79499999998</v>
      </c>
      <c r="BL90" s="228">
        <f t="shared" si="102"/>
        <v>405543.81100000005</v>
      </c>
      <c r="BM90" s="228">
        <v>372200.47600000002</v>
      </c>
      <c r="BN90" s="228">
        <v>396084.25099999993</v>
      </c>
      <c r="BO90" s="228">
        <f t="shared" ref="BO90:BP90" si="103">SUM(BO84:BO89)</f>
        <v>358065.50000000006</v>
      </c>
      <c r="BP90" s="228">
        <f t="shared" si="103"/>
        <v>374282.92299999995</v>
      </c>
      <c r="BQ90" s="441"/>
      <c r="BR90" s="24"/>
    </row>
    <row r="91" spans="1:70" ht="15" customHeight="1" x14ac:dyDescent="0.2">
      <c r="A91" s="8" t="s">
        <v>31</v>
      </c>
      <c r="B91" s="8" t="s">
        <v>365</v>
      </c>
      <c r="C91" s="256">
        <v>0</v>
      </c>
      <c r="D91" s="256">
        <v>0</v>
      </c>
      <c r="E91" s="256">
        <v>0</v>
      </c>
      <c r="F91" s="256">
        <v>0</v>
      </c>
      <c r="G91" s="256">
        <v>0</v>
      </c>
      <c r="H91" s="256">
        <v>0</v>
      </c>
      <c r="I91" s="256">
        <v>0</v>
      </c>
      <c r="J91" s="256">
        <v>0</v>
      </c>
      <c r="K91" s="256">
        <v>0</v>
      </c>
      <c r="L91" s="256">
        <v>0</v>
      </c>
      <c r="M91" s="256">
        <v>0</v>
      </c>
      <c r="N91" s="256">
        <v>0</v>
      </c>
      <c r="O91" s="256">
        <v>0</v>
      </c>
      <c r="P91" s="256">
        <v>0</v>
      </c>
      <c r="Q91" s="256">
        <v>0</v>
      </c>
      <c r="R91" s="256">
        <v>0</v>
      </c>
      <c r="S91" s="256">
        <v>0</v>
      </c>
      <c r="T91" s="256">
        <v>0</v>
      </c>
      <c r="U91" s="256">
        <v>0</v>
      </c>
      <c r="V91" s="256">
        <v>0</v>
      </c>
      <c r="W91" s="256">
        <v>0</v>
      </c>
      <c r="X91" s="256">
        <v>0</v>
      </c>
      <c r="Y91" s="256">
        <v>0</v>
      </c>
      <c r="Z91" s="256">
        <v>0</v>
      </c>
      <c r="AA91" s="256">
        <v>0</v>
      </c>
      <c r="AB91" s="256">
        <v>0</v>
      </c>
      <c r="AC91" s="256">
        <v>0</v>
      </c>
      <c r="AD91" s="256">
        <v>0</v>
      </c>
      <c r="AE91" s="256">
        <v>0</v>
      </c>
      <c r="AF91" s="256">
        <v>0</v>
      </c>
      <c r="AG91" s="256">
        <v>0</v>
      </c>
      <c r="AH91" s="256">
        <v>0</v>
      </c>
      <c r="AI91" s="256">
        <v>0</v>
      </c>
      <c r="AJ91" s="256">
        <v>0</v>
      </c>
      <c r="AK91" s="256">
        <v>0</v>
      </c>
      <c r="AL91" s="256">
        <v>0</v>
      </c>
      <c r="AM91" s="256">
        <v>0</v>
      </c>
      <c r="AN91" s="256">
        <v>0</v>
      </c>
      <c r="AO91" s="256">
        <v>0</v>
      </c>
      <c r="AP91" s="256">
        <v>0</v>
      </c>
      <c r="AQ91" s="256">
        <v>0</v>
      </c>
      <c r="AR91" s="256">
        <v>0</v>
      </c>
      <c r="AS91" s="256">
        <v>0</v>
      </c>
      <c r="AT91" s="256">
        <v>0</v>
      </c>
      <c r="AU91" s="256">
        <v>0</v>
      </c>
      <c r="AV91" s="256">
        <v>0</v>
      </c>
      <c r="AW91" s="256">
        <v>0</v>
      </c>
      <c r="AX91" s="254">
        <v>-53183</v>
      </c>
      <c r="AY91" s="255">
        <v>-35976.325980000001</v>
      </c>
      <c r="AZ91" s="88">
        <v>-33933.142359999998</v>
      </c>
      <c r="BA91" s="88">
        <v>-33285.966469999999</v>
      </c>
      <c r="BB91" s="88">
        <v>-36864</v>
      </c>
      <c r="BC91" s="88">
        <v>-31987.879639999999</v>
      </c>
      <c r="BD91" s="88">
        <v>-36325.304999999978</v>
      </c>
      <c r="BE91" s="88">
        <v>-32543</v>
      </c>
      <c r="BF91" s="88">
        <v>-39204</v>
      </c>
      <c r="BG91" s="88">
        <v>-30850.421999999991</v>
      </c>
      <c r="BH91" s="88">
        <v>-35778.191999999981</v>
      </c>
      <c r="BI91" s="88">
        <v>-31969.611999999961</v>
      </c>
      <c r="BJ91" s="88">
        <v>-38081.779708899987</v>
      </c>
      <c r="BK91" s="88">
        <v>-31861.778000000009</v>
      </c>
      <c r="BL91" s="88">
        <v>-38077.327999999965</v>
      </c>
      <c r="BM91" s="88">
        <v>-35139.062000000005</v>
      </c>
      <c r="BN91" s="88">
        <v>-37638.537000000011</v>
      </c>
      <c r="BO91" s="88">
        <v>-31259.460999999981</v>
      </c>
      <c r="BP91" s="88">
        <v>-27348.070000000043</v>
      </c>
      <c r="BQ91" s="441"/>
    </row>
    <row r="92" spans="1:70" ht="15" customHeight="1" x14ac:dyDescent="0.2">
      <c r="A92" s="8" t="s">
        <v>143</v>
      </c>
      <c r="B92" s="4" t="s">
        <v>383</v>
      </c>
      <c r="C92" s="252">
        <v>0</v>
      </c>
      <c r="D92" s="252">
        <v>0</v>
      </c>
      <c r="E92" s="252">
        <v>0</v>
      </c>
      <c r="F92" s="252">
        <v>0</v>
      </c>
      <c r="G92" s="252">
        <v>0</v>
      </c>
      <c r="H92" s="252">
        <v>0</v>
      </c>
      <c r="I92" s="252">
        <v>0</v>
      </c>
      <c r="J92" s="252">
        <v>0</v>
      </c>
      <c r="K92" s="252">
        <v>0</v>
      </c>
      <c r="L92" s="252">
        <v>0</v>
      </c>
      <c r="M92" s="252">
        <v>0</v>
      </c>
      <c r="N92" s="252">
        <v>0</v>
      </c>
      <c r="O92" s="252">
        <v>0</v>
      </c>
      <c r="P92" s="252">
        <v>0</v>
      </c>
      <c r="Q92" s="252">
        <v>0</v>
      </c>
      <c r="R92" s="252">
        <v>0</v>
      </c>
      <c r="S92" s="252">
        <v>0</v>
      </c>
      <c r="T92" s="252">
        <v>0</v>
      </c>
      <c r="U92" s="252">
        <v>0</v>
      </c>
      <c r="V92" s="252">
        <v>0</v>
      </c>
      <c r="W92" s="252">
        <v>0</v>
      </c>
      <c r="X92" s="252">
        <v>0</v>
      </c>
      <c r="Y92" s="252">
        <v>0</v>
      </c>
      <c r="Z92" s="252">
        <v>0</v>
      </c>
      <c r="AA92" s="252">
        <v>0</v>
      </c>
      <c r="AB92" s="252">
        <v>0</v>
      </c>
      <c r="AC92" s="252">
        <v>0</v>
      </c>
      <c r="AD92" s="252">
        <v>0</v>
      </c>
      <c r="AE92" s="252">
        <v>0</v>
      </c>
      <c r="AF92" s="252">
        <v>0</v>
      </c>
      <c r="AG92" s="252">
        <v>0</v>
      </c>
      <c r="AH92" s="252">
        <v>0</v>
      </c>
      <c r="AI92" s="252">
        <v>0</v>
      </c>
      <c r="AJ92" s="252">
        <v>0</v>
      </c>
      <c r="AK92" s="252">
        <v>0</v>
      </c>
      <c r="AL92" s="252">
        <v>0</v>
      </c>
      <c r="AM92" s="252">
        <v>0</v>
      </c>
      <c r="AN92" s="252">
        <v>0</v>
      </c>
      <c r="AO92" s="252">
        <v>0</v>
      </c>
      <c r="AP92" s="252">
        <v>0</v>
      </c>
      <c r="AQ92" s="252">
        <v>0</v>
      </c>
      <c r="AR92" s="252">
        <v>0</v>
      </c>
      <c r="AS92" s="252">
        <v>0</v>
      </c>
      <c r="AT92" s="252">
        <v>0</v>
      </c>
      <c r="AU92" s="252">
        <v>0</v>
      </c>
      <c r="AV92" s="252">
        <v>0</v>
      </c>
      <c r="AW92" s="252">
        <v>0</v>
      </c>
      <c r="AX92" s="236">
        <v>60616</v>
      </c>
      <c r="AY92" s="227">
        <v>0</v>
      </c>
      <c r="AZ92" s="227">
        <v>0</v>
      </c>
      <c r="BA92" s="227">
        <v>0</v>
      </c>
      <c r="BB92" s="227">
        <v>0</v>
      </c>
      <c r="BC92" s="227">
        <v>0</v>
      </c>
      <c r="BD92" s="227">
        <v>0</v>
      </c>
      <c r="BE92" s="227">
        <v>0</v>
      </c>
      <c r="BF92" s="227">
        <v>0</v>
      </c>
      <c r="BG92" s="227">
        <v>0</v>
      </c>
      <c r="BH92" s="227">
        <v>0</v>
      </c>
      <c r="BI92" s="227">
        <v>0</v>
      </c>
      <c r="BJ92" s="227">
        <v>0</v>
      </c>
      <c r="BK92" s="227">
        <v>0</v>
      </c>
      <c r="BL92" s="227">
        <v>0</v>
      </c>
      <c r="BM92" s="227"/>
      <c r="BN92" s="227"/>
      <c r="BO92" s="227">
        <v>0</v>
      </c>
      <c r="BP92" s="227">
        <v>0</v>
      </c>
    </row>
    <row r="93" spans="1:70" s="151" customFormat="1" ht="15" customHeight="1" x14ac:dyDescent="0.2">
      <c r="A93" s="226" t="s">
        <v>8</v>
      </c>
      <c r="B93" s="226" t="s">
        <v>203</v>
      </c>
      <c r="C93" s="253">
        <v>0</v>
      </c>
      <c r="D93" s="253">
        <v>0</v>
      </c>
      <c r="E93" s="253">
        <v>0</v>
      </c>
      <c r="F93" s="253">
        <v>0</v>
      </c>
      <c r="G93" s="253">
        <v>0</v>
      </c>
      <c r="H93" s="253">
        <v>0</v>
      </c>
      <c r="I93" s="253">
        <v>0</v>
      </c>
      <c r="J93" s="253">
        <v>0</v>
      </c>
      <c r="K93" s="253">
        <v>0</v>
      </c>
      <c r="L93" s="253">
        <v>0</v>
      </c>
      <c r="M93" s="253">
        <v>0</v>
      </c>
      <c r="N93" s="253">
        <v>0</v>
      </c>
      <c r="O93" s="253">
        <v>0</v>
      </c>
      <c r="P93" s="253">
        <v>0</v>
      </c>
      <c r="Q93" s="253">
        <v>0</v>
      </c>
      <c r="R93" s="253">
        <v>0</v>
      </c>
      <c r="S93" s="253">
        <v>0</v>
      </c>
      <c r="T93" s="253">
        <v>0</v>
      </c>
      <c r="U93" s="253">
        <v>0</v>
      </c>
      <c r="V93" s="253">
        <v>0</v>
      </c>
      <c r="W93" s="253">
        <v>0</v>
      </c>
      <c r="X93" s="253">
        <v>0</v>
      </c>
      <c r="Y93" s="253">
        <v>0</v>
      </c>
      <c r="Z93" s="253">
        <v>0</v>
      </c>
      <c r="AA93" s="253">
        <v>0</v>
      </c>
      <c r="AB93" s="253">
        <v>0</v>
      </c>
      <c r="AC93" s="253">
        <v>0</v>
      </c>
      <c r="AD93" s="253">
        <v>0</v>
      </c>
      <c r="AE93" s="253">
        <v>0</v>
      </c>
      <c r="AF93" s="253">
        <v>0</v>
      </c>
      <c r="AG93" s="253">
        <v>0</v>
      </c>
      <c r="AH93" s="253">
        <v>0</v>
      </c>
      <c r="AI93" s="253">
        <v>0</v>
      </c>
      <c r="AJ93" s="253">
        <v>0</v>
      </c>
      <c r="AK93" s="253">
        <v>0</v>
      </c>
      <c r="AL93" s="253">
        <v>0</v>
      </c>
      <c r="AM93" s="242"/>
      <c r="AN93" s="242"/>
      <c r="AO93" s="242"/>
      <c r="AP93" s="242"/>
      <c r="AQ93" s="242"/>
      <c r="AR93" s="242"/>
      <c r="AS93" s="242"/>
      <c r="AT93" s="242"/>
      <c r="AU93" s="242"/>
      <c r="AV93" s="242"/>
      <c r="AW93" s="242"/>
      <c r="AX93" s="235">
        <f>SUM(AX90:AX92)</f>
        <v>281836.99005000002</v>
      </c>
      <c r="AY93" s="228">
        <f t="shared" ref="AY93:BL93" si="104">SUM(AY90:AY92)</f>
        <v>213480.96633</v>
      </c>
      <c r="AZ93" s="228">
        <f t="shared" si="104"/>
        <v>239578.18780000007</v>
      </c>
      <c r="BA93" s="228">
        <f t="shared" si="104"/>
        <v>241100.99912000011</v>
      </c>
      <c r="BB93" s="228">
        <f t="shared" si="104"/>
        <v>268196</v>
      </c>
      <c r="BC93" s="228">
        <f t="shared" si="104"/>
        <v>264107.86754000001</v>
      </c>
      <c r="BD93" s="228">
        <f t="shared" si="104"/>
        <v>277193.73899999994</v>
      </c>
      <c r="BE93" s="228">
        <f t="shared" si="104"/>
        <v>279645.58927999996</v>
      </c>
      <c r="BF93" s="228">
        <f t="shared" si="104"/>
        <v>295876.08999999991</v>
      </c>
      <c r="BG93" s="228">
        <f t="shared" si="104"/>
        <v>285171.88699999999</v>
      </c>
      <c r="BH93" s="228">
        <f t="shared" si="104"/>
        <v>289398.9740000001</v>
      </c>
      <c r="BI93" s="228">
        <f t="shared" si="104"/>
        <v>292826.72600000002</v>
      </c>
      <c r="BJ93" s="228">
        <f t="shared" si="104"/>
        <v>329589.06929110008</v>
      </c>
      <c r="BK93" s="228">
        <f t="shared" si="104"/>
        <v>303974.01699999999</v>
      </c>
      <c r="BL93" s="228">
        <f t="shared" si="104"/>
        <v>367466.48300000007</v>
      </c>
      <c r="BM93" s="228">
        <v>337061.41399999999</v>
      </c>
      <c r="BN93" s="228">
        <v>358445.71399999992</v>
      </c>
      <c r="BO93" s="228">
        <f>SUM(BO90:BO92)</f>
        <v>326806.03900000011</v>
      </c>
      <c r="BP93" s="228">
        <f>SUM(BP90:BP92)</f>
        <v>346934.85299999989</v>
      </c>
      <c r="BQ93" s="24"/>
      <c r="BR93" s="24"/>
    </row>
    <row r="94" spans="1:70" ht="15" customHeight="1" x14ac:dyDescent="0.2">
      <c r="A94" s="8" t="s">
        <v>357</v>
      </c>
      <c r="B94" s="8" t="s">
        <v>381</v>
      </c>
      <c r="C94" s="47">
        <v>0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v>0</v>
      </c>
      <c r="Q94" s="47">
        <v>0</v>
      </c>
      <c r="R94" s="47">
        <v>0</v>
      </c>
      <c r="S94" s="47">
        <v>0</v>
      </c>
      <c r="T94" s="47">
        <v>0</v>
      </c>
      <c r="U94" s="47">
        <v>0</v>
      </c>
      <c r="V94" s="47">
        <v>0</v>
      </c>
      <c r="W94" s="47">
        <v>0</v>
      </c>
      <c r="X94" s="47">
        <v>0</v>
      </c>
      <c r="Y94" s="47">
        <v>0</v>
      </c>
      <c r="Z94" s="47">
        <v>0</v>
      </c>
      <c r="AA94" s="47">
        <v>0</v>
      </c>
      <c r="AB94" s="47">
        <v>0</v>
      </c>
      <c r="AC94" s="47">
        <v>0</v>
      </c>
      <c r="AD94" s="47">
        <v>0</v>
      </c>
      <c r="AE94" s="47">
        <v>0</v>
      </c>
      <c r="AF94" s="47">
        <v>0</v>
      </c>
      <c r="AG94" s="47">
        <v>0</v>
      </c>
      <c r="AH94" s="47">
        <v>0</v>
      </c>
      <c r="AI94" s="47">
        <v>0</v>
      </c>
      <c r="AJ94" s="47">
        <v>0</v>
      </c>
      <c r="AK94" s="47">
        <v>0</v>
      </c>
      <c r="AL94" s="47">
        <v>0</v>
      </c>
      <c r="AM94" s="47">
        <v>0</v>
      </c>
      <c r="AN94" s="47">
        <v>0</v>
      </c>
      <c r="AO94" s="47">
        <v>0</v>
      </c>
      <c r="AP94" s="47">
        <v>0</v>
      </c>
      <c r="AQ94" s="47">
        <v>0</v>
      </c>
      <c r="AR94" s="47">
        <v>0</v>
      </c>
      <c r="AS94" s="47">
        <v>0</v>
      </c>
      <c r="AT94" s="47">
        <v>0</v>
      </c>
      <c r="AU94" s="47">
        <v>0</v>
      </c>
      <c r="AV94" s="47">
        <v>0</v>
      </c>
      <c r="AW94" s="47">
        <v>0</v>
      </c>
      <c r="AX94" s="475">
        <f>SUM(AX19:AX20)-AX107</f>
        <v>-61168.445089999987</v>
      </c>
      <c r="AY94" s="83">
        <v>-30774.80861</v>
      </c>
      <c r="AZ94" s="83">
        <v>-33941.279000000068</v>
      </c>
      <c r="BA94" s="83">
        <v>-35538.422020000005</v>
      </c>
      <c r="BB94" s="83">
        <v>-40369</v>
      </c>
      <c r="BC94" s="83">
        <v>-36848.642769999999</v>
      </c>
      <c r="BD94" s="83">
        <v>-37098.771000000022</v>
      </c>
      <c r="BE94" s="83">
        <v>-34317</v>
      </c>
      <c r="BF94" s="83">
        <v>-38800</v>
      </c>
      <c r="BG94" s="83">
        <v>-35634.707999999955</v>
      </c>
      <c r="BH94" s="83">
        <v>-36781.278179999987</v>
      </c>
      <c r="BI94" s="83">
        <v>-35721.230000000003</v>
      </c>
      <c r="BJ94" s="83">
        <v>-28689.21977541898</v>
      </c>
      <c r="BK94" s="83">
        <v>-34522.630500000072</v>
      </c>
      <c r="BL94" s="83">
        <v>-38256.966379999983</v>
      </c>
      <c r="BM94" s="83">
        <v>-33650.664169999996</v>
      </c>
      <c r="BN94" s="83">
        <v>-33037.084390000025</v>
      </c>
      <c r="BO94" s="83">
        <v>-33309.720719999845</v>
      </c>
      <c r="BP94" s="83">
        <v>-31659.221539999933</v>
      </c>
    </row>
    <row r="95" spans="1:70" ht="15" customHeight="1" x14ac:dyDescent="0.2">
      <c r="A95" s="8" t="s">
        <v>421</v>
      </c>
      <c r="B95" s="8" t="s">
        <v>422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7">
        <v>0</v>
      </c>
      <c r="X95" s="47">
        <v>0</v>
      </c>
      <c r="Y95" s="47">
        <v>0</v>
      </c>
      <c r="Z95" s="47">
        <v>0</v>
      </c>
      <c r="AA95" s="47">
        <v>0</v>
      </c>
      <c r="AB95" s="47">
        <v>0</v>
      </c>
      <c r="AC95" s="47">
        <v>0</v>
      </c>
      <c r="AD95" s="47">
        <v>0</v>
      </c>
      <c r="AE95" s="47">
        <v>0</v>
      </c>
      <c r="AF95" s="47">
        <v>0</v>
      </c>
      <c r="AG95" s="47">
        <v>0</v>
      </c>
      <c r="AH95" s="47">
        <v>0</v>
      </c>
      <c r="AI95" s="47">
        <v>0</v>
      </c>
      <c r="AJ95" s="47">
        <v>0</v>
      </c>
      <c r="AK95" s="47">
        <v>0</v>
      </c>
      <c r="AL95" s="47">
        <v>0</v>
      </c>
      <c r="AM95" s="47">
        <v>0</v>
      </c>
      <c r="AN95" s="47">
        <v>0</v>
      </c>
      <c r="AO95" s="47">
        <v>0</v>
      </c>
      <c r="AP95" s="47">
        <v>0</v>
      </c>
      <c r="AQ95" s="47">
        <v>0</v>
      </c>
      <c r="AR95" s="47">
        <v>0</v>
      </c>
      <c r="AS95" s="47">
        <v>0</v>
      </c>
      <c r="AT95" s="47">
        <v>0</v>
      </c>
      <c r="AU95" s="47">
        <v>0</v>
      </c>
      <c r="AV95" s="47">
        <v>0</v>
      </c>
      <c r="AW95" s="47">
        <v>0</v>
      </c>
      <c r="AX95" s="476"/>
      <c r="AY95" s="83">
        <v>-22783</v>
      </c>
      <c r="AZ95" s="83">
        <v>-28077</v>
      </c>
      <c r="BA95" s="83">
        <v>-28271</v>
      </c>
      <c r="BB95" s="83">
        <v>-36561</v>
      </c>
      <c r="BC95" s="83">
        <v>-24736</v>
      </c>
      <c r="BD95" s="83">
        <v>-29989.573000000059</v>
      </c>
      <c r="BE95" s="83">
        <v>-26312</v>
      </c>
      <c r="BF95" s="83">
        <v>-30913</v>
      </c>
      <c r="BG95" s="83">
        <v>-28226.275749999997</v>
      </c>
      <c r="BH95" s="83">
        <v>-28186.916520000006</v>
      </c>
      <c r="BI95" s="83">
        <v>-25340.357140000051</v>
      </c>
      <c r="BJ95" s="83">
        <v>-41827.401729999954</v>
      </c>
      <c r="BK95" s="83">
        <v>-35876.288600000044</v>
      </c>
      <c r="BL95" s="83">
        <v>-32359.430179999992</v>
      </c>
      <c r="BM95" s="83">
        <v>-28239.875349999998</v>
      </c>
      <c r="BN95" s="83">
        <v>-41426.505250000009</v>
      </c>
      <c r="BO95" s="83">
        <v>-36952.243269999984</v>
      </c>
      <c r="BP95" s="83">
        <v>-36019.497610000006</v>
      </c>
    </row>
    <row r="96" spans="1:70" ht="15" customHeight="1" x14ac:dyDescent="0.2">
      <c r="A96" s="8" t="s">
        <v>417</v>
      </c>
      <c r="B96" s="8" t="s">
        <v>418</v>
      </c>
      <c r="C96" s="47">
        <v>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7">
        <v>0</v>
      </c>
      <c r="X96" s="47">
        <v>0</v>
      </c>
      <c r="Y96" s="47">
        <v>0</v>
      </c>
      <c r="Z96" s="47">
        <v>0</v>
      </c>
      <c r="AA96" s="47">
        <v>0</v>
      </c>
      <c r="AB96" s="47">
        <v>0</v>
      </c>
      <c r="AC96" s="47">
        <v>0</v>
      </c>
      <c r="AD96" s="47">
        <v>0</v>
      </c>
      <c r="AE96" s="47">
        <v>0</v>
      </c>
      <c r="AF96" s="47">
        <v>0</v>
      </c>
      <c r="AG96" s="47">
        <v>0</v>
      </c>
      <c r="AH96" s="47">
        <v>0</v>
      </c>
      <c r="AI96" s="47">
        <v>0</v>
      </c>
      <c r="AJ96" s="47">
        <v>0</v>
      </c>
      <c r="AK96" s="47">
        <v>0</v>
      </c>
      <c r="AL96" s="47">
        <v>0</v>
      </c>
      <c r="AM96" s="47">
        <v>0</v>
      </c>
      <c r="AN96" s="47">
        <v>0</v>
      </c>
      <c r="AO96" s="47">
        <v>0</v>
      </c>
      <c r="AP96" s="47">
        <v>0</v>
      </c>
      <c r="AQ96" s="47">
        <v>0</v>
      </c>
      <c r="AR96" s="47">
        <v>0</v>
      </c>
      <c r="AS96" s="47">
        <v>0</v>
      </c>
      <c r="AT96" s="47">
        <v>0</v>
      </c>
      <c r="AU96" s="47">
        <v>0</v>
      </c>
      <c r="AV96" s="47">
        <v>0</v>
      </c>
      <c r="AW96" s="47">
        <v>0</v>
      </c>
      <c r="AX96" s="234">
        <v>0</v>
      </c>
      <c r="AY96" s="47">
        <v>0</v>
      </c>
      <c r="AZ96" s="47">
        <v>0</v>
      </c>
      <c r="BA96" s="47">
        <v>0</v>
      </c>
      <c r="BB96" s="47">
        <v>0</v>
      </c>
      <c r="BC96" s="47">
        <v>0</v>
      </c>
      <c r="BD96" s="47">
        <v>0</v>
      </c>
      <c r="BE96" s="47">
        <v>0</v>
      </c>
      <c r="BF96" s="47">
        <v>0</v>
      </c>
      <c r="BG96" s="83">
        <v>-492.52125000000001</v>
      </c>
      <c r="BH96" s="83">
        <v>-622.45429999999999</v>
      </c>
      <c r="BI96" s="83">
        <v>-655.98226</v>
      </c>
      <c r="BJ96" s="83">
        <v>-1155.6798899999999</v>
      </c>
      <c r="BK96" s="83">
        <v>-454.76890000000003</v>
      </c>
      <c r="BL96" s="83">
        <v>-1087.9934400000002</v>
      </c>
      <c r="BM96" s="83">
        <v>-269.83047999999997</v>
      </c>
      <c r="BN96" s="83">
        <v>-360.52735999999999</v>
      </c>
      <c r="BO96" s="83">
        <v>-1081.83701</v>
      </c>
      <c r="BP96" s="83">
        <v>-1704.08185</v>
      </c>
    </row>
    <row r="97" spans="1:70" ht="15" customHeight="1" x14ac:dyDescent="0.2">
      <c r="A97" s="8" t="s">
        <v>145</v>
      </c>
      <c r="B97" s="8" t="s">
        <v>382</v>
      </c>
      <c r="C97" s="47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47">
        <v>0</v>
      </c>
      <c r="T97" s="47">
        <v>0</v>
      </c>
      <c r="U97" s="47">
        <v>0</v>
      </c>
      <c r="V97" s="47">
        <v>0</v>
      </c>
      <c r="W97" s="47">
        <v>0</v>
      </c>
      <c r="X97" s="47">
        <v>0</v>
      </c>
      <c r="Y97" s="47">
        <v>0</v>
      </c>
      <c r="Z97" s="47">
        <v>0</v>
      </c>
      <c r="AA97" s="47">
        <v>0</v>
      </c>
      <c r="AB97" s="47">
        <v>0</v>
      </c>
      <c r="AC97" s="47">
        <v>0</v>
      </c>
      <c r="AD97" s="47">
        <v>0</v>
      </c>
      <c r="AE97" s="47">
        <v>0</v>
      </c>
      <c r="AF97" s="47">
        <v>0</v>
      </c>
      <c r="AG97" s="47">
        <v>0</v>
      </c>
      <c r="AH97" s="47">
        <v>0</v>
      </c>
      <c r="AI97" s="47">
        <v>0</v>
      </c>
      <c r="AJ97" s="47">
        <v>0</v>
      </c>
      <c r="AK97" s="47">
        <v>0</v>
      </c>
      <c r="AL97" s="47">
        <v>0</v>
      </c>
      <c r="AM97" s="47">
        <v>0</v>
      </c>
      <c r="AN97" s="47">
        <v>0</v>
      </c>
      <c r="AO97" s="47">
        <v>0</v>
      </c>
      <c r="AP97" s="47">
        <v>0</v>
      </c>
      <c r="AQ97" s="47">
        <v>0</v>
      </c>
      <c r="AR97" s="47">
        <v>0</v>
      </c>
      <c r="AS97" s="47">
        <v>0</v>
      </c>
      <c r="AT97" s="47">
        <v>0</v>
      </c>
      <c r="AU97" s="47">
        <v>0</v>
      </c>
      <c r="AV97" s="47">
        <v>0</v>
      </c>
      <c r="AW97" s="47">
        <v>0</v>
      </c>
      <c r="AX97" s="234">
        <v>-26290.87254</v>
      </c>
      <c r="AY97" s="83">
        <v>2777.36402</v>
      </c>
      <c r="AZ97" s="83">
        <v>11436.423999999959</v>
      </c>
      <c r="BA97" s="83">
        <v>10172</v>
      </c>
      <c r="BB97" s="83">
        <v>25904</v>
      </c>
      <c r="BC97" s="83">
        <v>3288.9537599999999</v>
      </c>
      <c r="BD97" s="83">
        <v>6393.9059999998153</v>
      </c>
      <c r="BE97" s="83">
        <v>31547</v>
      </c>
      <c r="BF97" s="83">
        <v>32705</v>
      </c>
      <c r="BG97" s="83">
        <v>3792.0830000002034</v>
      </c>
      <c r="BH97" s="83">
        <v>8710.2960000001112</v>
      </c>
      <c r="BI97" s="83">
        <v>15872.043999999994</v>
      </c>
      <c r="BJ97" s="83">
        <v>48968.321472871707</v>
      </c>
      <c r="BK97" s="83">
        <v>10246.851999999993</v>
      </c>
      <c r="BL97" s="83">
        <v>146738.78999999989</v>
      </c>
      <c r="BM97" s="83">
        <v>19159.925999999796</v>
      </c>
      <c r="BN97" s="83">
        <v>30702.45899999942</v>
      </c>
      <c r="BO97" s="83">
        <v>144483.79399999997</v>
      </c>
      <c r="BP97" s="83">
        <v>4553.2180000000744</v>
      </c>
    </row>
    <row r="98" spans="1:70" ht="15" customHeight="1" x14ac:dyDescent="0.2">
      <c r="A98" s="8" t="s">
        <v>33</v>
      </c>
      <c r="B98" s="8" t="s">
        <v>366</v>
      </c>
      <c r="C98" s="252">
        <v>0</v>
      </c>
      <c r="D98" s="252">
        <v>0</v>
      </c>
      <c r="E98" s="252">
        <v>0</v>
      </c>
      <c r="F98" s="252">
        <v>0</v>
      </c>
      <c r="G98" s="252">
        <v>0</v>
      </c>
      <c r="H98" s="252">
        <v>0</v>
      </c>
      <c r="I98" s="252">
        <v>0</v>
      </c>
      <c r="J98" s="252">
        <v>0</v>
      </c>
      <c r="K98" s="252">
        <v>0</v>
      </c>
      <c r="L98" s="252">
        <v>0</v>
      </c>
      <c r="M98" s="252">
        <v>0</v>
      </c>
      <c r="N98" s="252">
        <v>0</v>
      </c>
      <c r="O98" s="252">
        <v>0</v>
      </c>
      <c r="P98" s="252">
        <v>0</v>
      </c>
      <c r="Q98" s="252">
        <v>0</v>
      </c>
      <c r="R98" s="252">
        <v>0</v>
      </c>
      <c r="S98" s="252">
        <v>0</v>
      </c>
      <c r="T98" s="252">
        <v>0</v>
      </c>
      <c r="U98" s="252">
        <v>0</v>
      </c>
      <c r="V98" s="252">
        <v>0</v>
      </c>
      <c r="W98" s="252">
        <v>0</v>
      </c>
      <c r="X98" s="252">
        <v>0</v>
      </c>
      <c r="Y98" s="252">
        <v>0</v>
      </c>
      <c r="Z98" s="252">
        <v>0</v>
      </c>
      <c r="AA98" s="252">
        <v>0</v>
      </c>
      <c r="AB98" s="252">
        <v>0</v>
      </c>
      <c r="AC98" s="252">
        <v>0</v>
      </c>
      <c r="AD98" s="252">
        <v>0</v>
      </c>
      <c r="AE98" s="252">
        <v>0</v>
      </c>
      <c r="AF98" s="252">
        <v>0</v>
      </c>
      <c r="AG98" s="252">
        <v>0</v>
      </c>
      <c r="AH98" s="252">
        <v>0</v>
      </c>
      <c r="AI98" s="252">
        <v>0</v>
      </c>
      <c r="AJ98" s="252">
        <v>0</v>
      </c>
      <c r="AK98" s="252">
        <v>0</v>
      </c>
      <c r="AL98" s="252">
        <v>0</v>
      </c>
      <c r="AM98" s="252">
        <v>0</v>
      </c>
      <c r="AN98" s="252">
        <v>0</v>
      </c>
      <c r="AO98" s="252">
        <v>0</v>
      </c>
      <c r="AP98" s="252">
        <v>0</v>
      </c>
      <c r="AQ98" s="252">
        <v>0</v>
      </c>
      <c r="AR98" s="252">
        <v>0</v>
      </c>
      <c r="AS98" s="252">
        <v>0</v>
      </c>
      <c r="AT98" s="252">
        <v>0</v>
      </c>
      <c r="AU98" s="252">
        <v>0</v>
      </c>
      <c r="AV98" s="252">
        <v>0</v>
      </c>
      <c r="AW98" s="252">
        <v>0</v>
      </c>
      <c r="AX98" s="236">
        <v>249</v>
      </c>
      <c r="AY98" s="227">
        <v>262</v>
      </c>
      <c r="AZ98" s="227">
        <v>300</v>
      </c>
      <c r="BA98" s="227">
        <v>309</v>
      </c>
      <c r="BB98" s="227">
        <v>308</v>
      </c>
      <c r="BC98" s="227">
        <v>367</v>
      </c>
      <c r="BD98" s="227">
        <v>389.04844000000048</v>
      </c>
      <c r="BE98" s="227">
        <v>387</v>
      </c>
      <c r="BF98" s="227">
        <v>399</v>
      </c>
      <c r="BG98" s="227">
        <v>416.46137999999974</v>
      </c>
      <c r="BH98" s="227">
        <v>418.52340000000004</v>
      </c>
      <c r="BI98" s="227">
        <v>431.64394000000004</v>
      </c>
      <c r="BJ98" s="227">
        <v>399.91217</v>
      </c>
      <c r="BK98" s="227">
        <v>392.96503000000001</v>
      </c>
      <c r="BL98" s="227">
        <v>410.62540999999999</v>
      </c>
      <c r="BM98" s="227">
        <v>404.16460999999993</v>
      </c>
      <c r="BN98" s="227">
        <v>402.15210000000002</v>
      </c>
      <c r="BO98" s="227">
        <v>472.48053000000004</v>
      </c>
      <c r="BP98" s="227">
        <v>365.95429000000001</v>
      </c>
    </row>
    <row r="99" spans="1:70" s="151" customFormat="1" ht="15" customHeight="1" x14ac:dyDescent="0.2">
      <c r="A99" s="229" t="s">
        <v>34</v>
      </c>
      <c r="B99" s="229" t="s">
        <v>34</v>
      </c>
      <c r="C99" s="47">
        <v>0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v>0</v>
      </c>
      <c r="Q99" s="47">
        <v>0</v>
      </c>
      <c r="R99" s="47">
        <v>0</v>
      </c>
      <c r="S99" s="47">
        <v>0</v>
      </c>
      <c r="T99" s="47">
        <v>0</v>
      </c>
      <c r="U99" s="47">
        <v>0</v>
      </c>
      <c r="V99" s="47">
        <v>0</v>
      </c>
      <c r="W99" s="47">
        <v>0</v>
      </c>
      <c r="X99" s="47">
        <v>0</v>
      </c>
      <c r="Y99" s="47">
        <v>0</v>
      </c>
      <c r="Z99" s="47">
        <v>0</v>
      </c>
      <c r="AA99" s="47">
        <v>0</v>
      </c>
      <c r="AB99" s="47">
        <v>0</v>
      </c>
      <c r="AC99" s="47">
        <v>0</v>
      </c>
      <c r="AD99" s="47">
        <v>0</v>
      </c>
      <c r="AE99" s="47">
        <v>0</v>
      </c>
      <c r="AF99" s="47">
        <v>0</v>
      </c>
      <c r="AG99" s="47">
        <v>0</v>
      </c>
      <c r="AH99" s="47">
        <v>0</v>
      </c>
      <c r="AI99" s="47">
        <v>0</v>
      </c>
      <c r="AJ99" s="47">
        <v>0</v>
      </c>
      <c r="AK99" s="47">
        <v>0</v>
      </c>
      <c r="AL99" s="47">
        <v>0</v>
      </c>
      <c r="AM99" s="291"/>
      <c r="AN99" s="291"/>
      <c r="AO99" s="291"/>
      <c r="AP99" s="291"/>
      <c r="AQ99" s="291"/>
      <c r="AR99" s="291"/>
      <c r="AS99" s="291"/>
      <c r="AT99" s="291"/>
      <c r="AU99" s="291"/>
      <c r="AV99" s="291"/>
      <c r="AW99" s="291"/>
      <c r="AX99" s="237">
        <f>SUM(AX93:AX98)</f>
        <v>194626.67242000002</v>
      </c>
      <c r="AY99" s="230">
        <f t="shared" ref="AY99:BH99" si="105">SUM(AY93:AY98)</f>
        <v>162962.52174</v>
      </c>
      <c r="AZ99" s="230">
        <f t="shared" si="105"/>
        <v>189296.33279999997</v>
      </c>
      <c r="BA99" s="230">
        <f t="shared" si="105"/>
        <v>187772.57710000011</v>
      </c>
      <c r="BB99" s="230">
        <f t="shared" si="105"/>
        <v>217478</v>
      </c>
      <c r="BC99" s="230">
        <f t="shared" si="105"/>
        <v>206179.17853</v>
      </c>
      <c r="BD99" s="230">
        <f t="shared" si="105"/>
        <v>216888.3494399997</v>
      </c>
      <c r="BE99" s="230">
        <f t="shared" si="105"/>
        <v>250950.58927999996</v>
      </c>
      <c r="BF99" s="230">
        <f t="shared" si="105"/>
        <v>259267.08999999991</v>
      </c>
      <c r="BG99" s="230">
        <f t="shared" si="105"/>
        <v>225026.92638000025</v>
      </c>
      <c r="BH99" s="230">
        <f t="shared" si="105"/>
        <v>232937.14440000022</v>
      </c>
      <c r="BI99" s="230">
        <f t="shared" ref="BI99:BJ99" si="106">SUM(BI93:BI98)</f>
        <v>247412.84453999996</v>
      </c>
      <c r="BJ99" s="230">
        <f t="shared" si="106"/>
        <v>307285.00153855287</v>
      </c>
      <c r="BK99" s="230">
        <f t="shared" ref="BK99:BL99" si="107">SUM(BK93:BK98)</f>
        <v>243760.14602999986</v>
      </c>
      <c r="BL99" s="230">
        <f t="shared" si="107"/>
        <v>442911.50841000001</v>
      </c>
      <c r="BM99" s="230">
        <v>294465.13460999978</v>
      </c>
      <c r="BN99" s="230">
        <v>314726.20809999929</v>
      </c>
      <c r="BO99" s="230">
        <f t="shared" ref="BO99:BP99" si="108">SUM(BO93:BO98)</f>
        <v>400418.51253000024</v>
      </c>
      <c r="BP99" s="230">
        <f t="shared" si="108"/>
        <v>282471.22428999998</v>
      </c>
      <c r="BQ99" s="24"/>
      <c r="BR99" s="24"/>
    </row>
    <row r="100" spans="1:70" ht="15" customHeight="1" x14ac:dyDescent="0.2">
      <c r="A100" s="11" t="s">
        <v>35</v>
      </c>
      <c r="B100" s="11" t="s">
        <v>173</v>
      </c>
      <c r="C100" s="252">
        <v>0</v>
      </c>
      <c r="D100" s="252">
        <v>0</v>
      </c>
      <c r="E100" s="252">
        <v>0</v>
      </c>
      <c r="F100" s="252">
        <v>0</v>
      </c>
      <c r="G100" s="252">
        <v>0</v>
      </c>
      <c r="H100" s="252">
        <v>0</v>
      </c>
      <c r="I100" s="252">
        <v>0</v>
      </c>
      <c r="J100" s="252">
        <v>0</v>
      </c>
      <c r="K100" s="252">
        <v>0</v>
      </c>
      <c r="L100" s="252">
        <v>0</v>
      </c>
      <c r="M100" s="252">
        <v>0</v>
      </c>
      <c r="N100" s="252">
        <v>0</v>
      </c>
      <c r="O100" s="252">
        <v>0</v>
      </c>
      <c r="P100" s="252">
        <v>0</v>
      </c>
      <c r="Q100" s="252">
        <v>0</v>
      </c>
      <c r="R100" s="252">
        <v>0</v>
      </c>
      <c r="S100" s="252">
        <v>0</v>
      </c>
      <c r="T100" s="252">
        <v>0</v>
      </c>
      <c r="U100" s="252">
        <v>0</v>
      </c>
      <c r="V100" s="252">
        <v>0</v>
      </c>
      <c r="W100" s="252">
        <v>0</v>
      </c>
      <c r="X100" s="252">
        <v>0</v>
      </c>
      <c r="Y100" s="252">
        <v>0</v>
      </c>
      <c r="Z100" s="252">
        <v>0</v>
      </c>
      <c r="AA100" s="252">
        <v>0</v>
      </c>
      <c r="AB100" s="252">
        <v>0</v>
      </c>
      <c r="AC100" s="252">
        <v>0</v>
      </c>
      <c r="AD100" s="252">
        <v>0</v>
      </c>
      <c r="AE100" s="252">
        <v>0</v>
      </c>
      <c r="AF100" s="252">
        <v>0</v>
      </c>
      <c r="AG100" s="252">
        <v>0</v>
      </c>
      <c r="AH100" s="252">
        <v>0</v>
      </c>
      <c r="AI100" s="252">
        <v>0</v>
      </c>
      <c r="AJ100" s="252">
        <v>0</v>
      </c>
      <c r="AK100" s="252">
        <v>0</v>
      </c>
      <c r="AL100" s="252">
        <v>0</v>
      </c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238">
        <f>AX99/AX93</f>
        <v>0.69056468558464157</v>
      </c>
      <c r="AY100" s="76">
        <f>AY99/AY93</f>
        <v>0.76335855388668084</v>
      </c>
      <c r="AZ100" s="76">
        <f>AZ99/AZ93</f>
        <v>0.79012340204369769</v>
      </c>
      <c r="BA100" s="76">
        <f t="shared" ref="BA100:BH100" si="109">BA99/BA93</f>
        <v>0.77881293642645788</v>
      </c>
      <c r="BB100" s="76">
        <f t="shared" si="109"/>
        <v>0.81089203418395506</v>
      </c>
      <c r="BC100" s="76">
        <f t="shared" si="109"/>
        <v>0.78066276650684585</v>
      </c>
      <c r="BD100" s="76">
        <f t="shared" si="109"/>
        <v>0.78244317574575428</v>
      </c>
      <c r="BE100" s="76">
        <f t="shared" si="109"/>
        <v>0.89738797570925166</v>
      </c>
      <c r="BF100" s="76">
        <f t="shared" si="109"/>
        <v>0.87626915037304975</v>
      </c>
      <c r="BG100" s="76">
        <f t="shared" si="109"/>
        <v>0.78909225150935114</v>
      </c>
      <c r="BH100" s="76">
        <f t="shared" si="109"/>
        <v>0.8048996897964128</v>
      </c>
      <c r="BI100" s="76">
        <f t="shared" ref="BI100:BJ100" si="110">BI99/BI93</f>
        <v>0.84491210184141441</v>
      </c>
      <c r="BJ100" s="76">
        <f t="shared" si="110"/>
        <v>0.93232764727143369</v>
      </c>
      <c r="BK100" s="76">
        <f t="shared" ref="BK100:BL100" si="111">BK99/BK93</f>
        <v>0.80191112528542152</v>
      </c>
      <c r="BL100" s="76">
        <f t="shared" si="111"/>
        <v>1.2053113110999023</v>
      </c>
      <c r="BM100" s="76">
        <v>0.87362457516421554</v>
      </c>
      <c r="BN100" s="76">
        <v>0.87803032874316744</v>
      </c>
      <c r="BO100" s="76">
        <f t="shared" ref="BO100:BP100" si="112">BO99/BO93</f>
        <v>1.2252482045780069</v>
      </c>
      <c r="BP100" s="76">
        <f t="shared" si="112"/>
        <v>0.81419096942099412</v>
      </c>
    </row>
    <row r="101" spans="1:70" ht="15" customHeight="1" x14ac:dyDescent="0.2">
      <c r="A101" s="8"/>
      <c r="B101" s="8"/>
      <c r="C101" s="153"/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3"/>
      <c r="AA101" s="153"/>
      <c r="AB101" s="153"/>
      <c r="AC101" s="153"/>
    </row>
    <row r="102" spans="1:70" ht="15" customHeight="1" x14ac:dyDescent="0.2">
      <c r="A102" s="8"/>
      <c r="B102" s="8"/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</row>
    <row r="103" spans="1:70" ht="15" customHeight="1" x14ac:dyDescent="0.2">
      <c r="A103" s="92" t="s">
        <v>144</v>
      </c>
      <c r="B103" s="92" t="s">
        <v>214</v>
      </c>
      <c r="C103" s="93" t="str">
        <f t="shared" ref="C103:AX103" si="113">C$5</f>
        <v>1Q10</v>
      </c>
      <c r="D103" s="93" t="str">
        <f t="shared" si="113"/>
        <v>2Q10</v>
      </c>
      <c r="E103" s="93" t="str">
        <f t="shared" si="113"/>
        <v>3Q10</v>
      </c>
      <c r="F103" s="93" t="str">
        <f t="shared" si="113"/>
        <v>4Q10</v>
      </c>
      <c r="G103" s="93" t="str">
        <f t="shared" si="113"/>
        <v>1Q11</v>
      </c>
      <c r="H103" s="93" t="str">
        <f t="shared" si="113"/>
        <v>2Q11</v>
      </c>
      <c r="I103" s="93" t="str">
        <f t="shared" si="113"/>
        <v>3Q11</v>
      </c>
      <c r="J103" s="93" t="str">
        <f t="shared" si="113"/>
        <v>4Q11</v>
      </c>
      <c r="K103" s="93" t="str">
        <f t="shared" si="113"/>
        <v>1Q12</v>
      </c>
      <c r="L103" s="93" t="str">
        <f t="shared" si="113"/>
        <v>2Q12</v>
      </c>
      <c r="M103" s="93" t="str">
        <f t="shared" si="113"/>
        <v>3Q12</v>
      </c>
      <c r="N103" s="93" t="str">
        <f t="shared" si="113"/>
        <v>4Q12</v>
      </c>
      <c r="O103" s="93" t="str">
        <f t="shared" si="113"/>
        <v>1Q13</v>
      </c>
      <c r="P103" s="93" t="str">
        <f t="shared" si="113"/>
        <v>2Q13</v>
      </c>
      <c r="Q103" s="93" t="str">
        <f t="shared" si="113"/>
        <v>3Q13</v>
      </c>
      <c r="R103" s="93" t="str">
        <f t="shared" si="113"/>
        <v>4Q13</v>
      </c>
      <c r="S103" s="93" t="str">
        <f t="shared" si="113"/>
        <v>1Q14</v>
      </c>
      <c r="T103" s="93" t="str">
        <f t="shared" si="113"/>
        <v>2Q14</v>
      </c>
      <c r="U103" s="93" t="str">
        <f t="shared" si="113"/>
        <v>3Q14</v>
      </c>
      <c r="V103" s="93" t="str">
        <f t="shared" si="113"/>
        <v>4Q14</v>
      </c>
      <c r="W103" s="93" t="str">
        <f t="shared" si="113"/>
        <v>1Q15</v>
      </c>
      <c r="X103" s="93" t="str">
        <f t="shared" si="113"/>
        <v>2Q15</v>
      </c>
      <c r="Y103" s="93" t="str">
        <f t="shared" si="113"/>
        <v>3Q15</v>
      </c>
      <c r="Z103" s="93" t="str">
        <f t="shared" si="113"/>
        <v>4Q15</v>
      </c>
      <c r="AA103" s="93" t="str">
        <f t="shared" si="113"/>
        <v>1Q16</v>
      </c>
      <c r="AB103" s="93" t="str">
        <f t="shared" si="113"/>
        <v>2Q16</v>
      </c>
      <c r="AC103" s="93" t="str">
        <f t="shared" si="113"/>
        <v>3Q16</v>
      </c>
      <c r="AD103" s="93" t="str">
        <f t="shared" si="113"/>
        <v>4Q16</v>
      </c>
      <c r="AE103" s="93" t="str">
        <f t="shared" si="113"/>
        <v>1Q17</v>
      </c>
      <c r="AF103" s="93" t="str">
        <f t="shared" si="113"/>
        <v>2Q17</v>
      </c>
      <c r="AG103" s="93" t="str">
        <f t="shared" si="113"/>
        <v>3Q17</v>
      </c>
      <c r="AH103" s="93" t="str">
        <f t="shared" si="113"/>
        <v>4Q17</v>
      </c>
      <c r="AI103" s="93" t="str">
        <f t="shared" si="113"/>
        <v>1Q18</v>
      </c>
      <c r="AJ103" s="93" t="str">
        <f t="shared" si="113"/>
        <v>2Q18</v>
      </c>
      <c r="AK103" s="93" t="str">
        <f t="shared" si="113"/>
        <v>3Q18</v>
      </c>
      <c r="AL103" s="93" t="str">
        <f t="shared" si="113"/>
        <v>4Q18</v>
      </c>
      <c r="AM103" s="93" t="str">
        <f t="shared" si="113"/>
        <v>1Q19</v>
      </c>
      <c r="AN103" s="93" t="str">
        <f t="shared" si="113"/>
        <v>2Q19</v>
      </c>
      <c r="AO103" s="93" t="str">
        <f t="shared" si="113"/>
        <v>3Q19</v>
      </c>
      <c r="AP103" s="93" t="str">
        <f t="shared" si="113"/>
        <v>4Q19</v>
      </c>
      <c r="AQ103" s="93" t="str">
        <f t="shared" si="113"/>
        <v>1Q20</v>
      </c>
      <c r="AR103" s="93" t="str">
        <f t="shared" si="113"/>
        <v>2Q20</v>
      </c>
      <c r="AS103" s="93" t="str">
        <f t="shared" si="113"/>
        <v>3Q20</v>
      </c>
      <c r="AT103" s="93" t="str">
        <f t="shared" si="113"/>
        <v>4Q20</v>
      </c>
      <c r="AU103" s="93" t="str">
        <f t="shared" si="113"/>
        <v>1Q21</v>
      </c>
      <c r="AV103" s="93" t="str">
        <f t="shared" si="113"/>
        <v>2Q21</v>
      </c>
      <c r="AW103" s="93" t="str">
        <f t="shared" si="113"/>
        <v>3Q21</v>
      </c>
      <c r="AX103" s="138" t="str">
        <f t="shared" si="113"/>
        <v>4Q21</v>
      </c>
      <c r="AY103" s="93" t="str">
        <f t="shared" ref="AY103:BP103" si="114">AY$5</f>
        <v>1Q22</v>
      </c>
      <c r="AZ103" s="93" t="str">
        <f t="shared" si="114"/>
        <v>2Q22</v>
      </c>
      <c r="BA103" s="93" t="str">
        <f t="shared" si="114"/>
        <v>3Q22</v>
      </c>
      <c r="BB103" s="93" t="str">
        <f t="shared" si="114"/>
        <v>4Q22</v>
      </c>
      <c r="BC103" s="93" t="str">
        <f t="shared" si="114"/>
        <v>1Q23</v>
      </c>
      <c r="BD103" s="93" t="str">
        <f t="shared" si="114"/>
        <v>2Q23</v>
      </c>
      <c r="BE103" s="93" t="str">
        <f t="shared" si="114"/>
        <v>3Q23</v>
      </c>
      <c r="BF103" s="93" t="str">
        <f t="shared" si="114"/>
        <v>4Q23</v>
      </c>
      <c r="BG103" s="93" t="str">
        <f t="shared" si="114"/>
        <v>1Q24</v>
      </c>
      <c r="BH103" s="93" t="str">
        <f t="shared" si="114"/>
        <v>2Q24</v>
      </c>
      <c r="BI103" s="93" t="str">
        <f t="shared" si="114"/>
        <v>3Q24</v>
      </c>
      <c r="BJ103" s="93" t="str">
        <f t="shared" si="114"/>
        <v>4Q24</v>
      </c>
      <c r="BK103" s="93" t="str">
        <f t="shared" si="114"/>
        <v>1Q25</v>
      </c>
      <c r="BL103" s="93" t="str">
        <f t="shared" si="114"/>
        <v>2Q25</v>
      </c>
      <c r="BM103" s="93" t="str">
        <f t="shared" si="114"/>
        <v>3Q25</v>
      </c>
      <c r="BN103" s="93" t="str">
        <f t="shared" si="114"/>
        <v>4Q25</v>
      </c>
      <c r="BO103" s="93" t="str">
        <f t="shared" si="114"/>
        <v>1Q26</v>
      </c>
      <c r="BP103" s="93" t="str">
        <f t="shared" si="114"/>
        <v>2Q26</v>
      </c>
    </row>
    <row r="104" spans="1:70" ht="15" customHeight="1" x14ac:dyDescent="0.2">
      <c r="A104" s="81" t="s">
        <v>6</v>
      </c>
      <c r="B104" s="150" t="s">
        <v>201</v>
      </c>
      <c r="C104" s="46">
        <v>0</v>
      </c>
      <c r="D104" s="46">
        <v>0</v>
      </c>
      <c r="E104" s="46">
        <v>0</v>
      </c>
      <c r="F104" s="46">
        <v>0</v>
      </c>
      <c r="G104" s="46">
        <v>0</v>
      </c>
      <c r="H104" s="46">
        <v>0</v>
      </c>
      <c r="I104" s="46">
        <v>0</v>
      </c>
      <c r="J104" s="46">
        <v>0</v>
      </c>
      <c r="K104" s="46">
        <v>0</v>
      </c>
      <c r="L104" s="46">
        <v>0</v>
      </c>
      <c r="M104" s="46">
        <v>0</v>
      </c>
      <c r="N104" s="46">
        <v>0</v>
      </c>
      <c r="O104" s="46">
        <v>0</v>
      </c>
      <c r="P104" s="46">
        <v>0</v>
      </c>
      <c r="Q104" s="46">
        <v>0</v>
      </c>
      <c r="R104" s="46">
        <v>0</v>
      </c>
      <c r="S104" s="46">
        <v>0</v>
      </c>
      <c r="T104" s="46">
        <v>0</v>
      </c>
      <c r="U104" s="46">
        <v>0</v>
      </c>
      <c r="V104" s="46">
        <v>0</v>
      </c>
      <c r="W104" s="46">
        <v>0</v>
      </c>
      <c r="X104" s="46">
        <v>0</v>
      </c>
      <c r="Y104" s="46">
        <v>0</v>
      </c>
      <c r="Z104" s="46">
        <v>0</v>
      </c>
      <c r="AA104" s="46">
        <v>0</v>
      </c>
      <c r="AB104" s="46">
        <v>0</v>
      </c>
      <c r="AC104" s="46">
        <v>0</v>
      </c>
      <c r="AD104" s="46">
        <v>0</v>
      </c>
      <c r="AE104" s="46">
        <v>0</v>
      </c>
      <c r="AF104" s="46">
        <v>0</v>
      </c>
      <c r="AG104" s="46">
        <v>0</v>
      </c>
      <c r="AH104" s="46">
        <v>0</v>
      </c>
      <c r="AI104" s="46">
        <v>0</v>
      </c>
      <c r="AJ104" s="46">
        <v>0</v>
      </c>
      <c r="AK104" s="46">
        <v>0</v>
      </c>
      <c r="AL104" s="46">
        <v>0</v>
      </c>
      <c r="AM104" s="46">
        <v>0</v>
      </c>
      <c r="AN104" s="46">
        <v>0</v>
      </c>
      <c r="AO104" s="46">
        <v>0</v>
      </c>
      <c r="AP104" s="46">
        <v>0</v>
      </c>
      <c r="AQ104" s="46">
        <v>0</v>
      </c>
      <c r="AR104" s="46">
        <v>0</v>
      </c>
      <c r="AS104" s="46">
        <v>0</v>
      </c>
      <c r="AT104" s="46">
        <v>0</v>
      </c>
      <c r="AU104" s="46">
        <v>0</v>
      </c>
      <c r="AV104" s="46">
        <v>0</v>
      </c>
      <c r="AW104" s="46">
        <v>0</v>
      </c>
      <c r="AX104" s="231">
        <v>48779</v>
      </c>
      <c r="AY104" s="82">
        <v>25985.707689999999</v>
      </c>
      <c r="AZ104" s="82">
        <v>32345.757840000002</v>
      </c>
      <c r="BA104" s="82">
        <v>35585.183409999998</v>
      </c>
      <c r="BB104" s="82">
        <v>46092.255370000006</v>
      </c>
      <c r="BC104" s="82">
        <v>30177.252820000002</v>
      </c>
      <c r="BD104" s="82">
        <v>39487.92099999998</v>
      </c>
      <c r="BE104" s="82">
        <v>29337.216719999997</v>
      </c>
      <c r="BF104" s="82">
        <v>46995</v>
      </c>
      <c r="BG104" s="82">
        <v>25768.088000000003</v>
      </c>
      <c r="BH104" s="82">
        <v>38095.536999999997</v>
      </c>
      <c r="BI104" s="82">
        <v>41821.828000000001</v>
      </c>
      <c r="BJ104" s="82">
        <v>62301.779999999984</v>
      </c>
      <c r="BK104" s="82">
        <v>35605.000999999982</v>
      </c>
      <c r="BL104" s="82">
        <v>53334.45</v>
      </c>
      <c r="BM104" s="82">
        <v>60020.054999999986</v>
      </c>
      <c r="BN104" s="82">
        <v>86453.247000000003</v>
      </c>
      <c r="BO104" s="82">
        <v>56688.888999999988</v>
      </c>
      <c r="BP104" s="82">
        <v>67110.69200000001</v>
      </c>
    </row>
    <row r="105" spans="1:70" ht="15" customHeight="1" x14ac:dyDescent="0.2">
      <c r="A105" s="77" t="s">
        <v>31</v>
      </c>
      <c r="B105" s="8" t="s">
        <v>202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7">
        <v>0</v>
      </c>
      <c r="X105" s="47">
        <v>0</v>
      </c>
      <c r="Y105" s="47">
        <v>0</v>
      </c>
      <c r="Z105" s="47">
        <v>0</v>
      </c>
      <c r="AA105" s="47">
        <v>0</v>
      </c>
      <c r="AB105" s="47">
        <v>0</v>
      </c>
      <c r="AC105" s="47">
        <v>0</v>
      </c>
      <c r="AD105" s="47">
        <v>0</v>
      </c>
      <c r="AE105" s="47">
        <v>0</v>
      </c>
      <c r="AF105" s="47">
        <v>0</v>
      </c>
      <c r="AG105" s="47">
        <v>0</v>
      </c>
      <c r="AH105" s="47">
        <v>0</v>
      </c>
      <c r="AI105" s="47">
        <v>0</v>
      </c>
      <c r="AJ105" s="47">
        <v>0</v>
      </c>
      <c r="AK105" s="47">
        <v>0</v>
      </c>
      <c r="AL105" s="47">
        <v>0</v>
      </c>
      <c r="AM105" s="47">
        <v>0</v>
      </c>
      <c r="AN105" s="47">
        <v>0</v>
      </c>
      <c r="AO105" s="47">
        <v>0</v>
      </c>
      <c r="AP105" s="47">
        <v>0</v>
      </c>
      <c r="AQ105" s="47">
        <v>0</v>
      </c>
      <c r="AR105" s="47">
        <v>0</v>
      </c>
      <c r="AS105" s="47">
        <v>0</v>
      </c>
      <c r="AT105" s="47">
        <v>0</v>
      </c>
      <c r="AU105" s="47">
        <v>0</v>
      </c>
      <c r="AV105" s="47">
        <v>0</v>
      </c>
      <c r="AW105" s="47">
        <v>0</v>
      </c>
      <c r="AX105" s="205">
        <v>-15138</v>
      </c>
      <c r="AY105" s="83">
        <v>-6586.8940199999997</v>
      </c>
      <c r="AZ105" s="83">
        <v>-7281.8876399999999</v>
      </c>
      <c r="BA105" s="83">
        <v>-8232.8005400000002</v>
      </c>
      <c r="BB105" s="83">
        <v>-10205.3387</v>
      </c>
      <c r="BC105" s="83">
        <v>-7780.1703600000001</v>
      </c>
      <c r="BD105" s="83">
        <v>-8680.8340000000026</v>
      </c>
      <c r="BE105" s="83">
        <v>-7159.7301399999997</v>
      </c>
      <c r="BF105" s="83">
        <v>-12227</v>
      </c>
      <c r="BG105" s="83">
        <v>-6877.5590000000011</v>
      </c>
      <c r="BH105" s="83">
        <v>-8961.3159999999989</v>
      </c>
      <c r="BI105" s="83">
        <v>-10893.233999999999</v>
      </c>
      <c r="BJ105" s="83">
        <v>-16646.203000000001</v>
      </c>
      <c r="BK105" s="83">
        <v>-9604.4780000000028</v>
      </c>
      <c r="BL105" s="83">
        <v>-13635.767</v>
      </c>
      <c r="BM105" s="83">
        <v>-16060.706999999993</v>
      </c>
      <c r="BN105" s="83">
        <v>-22285.449999999997</v>
      </c>
      <c r="BO105" s="83">
        <v>-14627.684000000001</v>
      </c>
      <c r="BP105" s="83">
        <v>-18025.849999999999</v>
      </c>
    </row>
    <row r="106" spans="1:70" ht="15" customHeight="1" x14ac:dyDescent="0.2">
      <c r="A106" s="81" t="s">
        <v>8</v>
      </c>
      <c r="B106" s="150" t="s">
        <v>203</v>
      </c>
      <c r="C106" s="46">
        <v>0</v>
      </c>
      <c r="D106" s="46">
        <v>0</v>
      </c>
      <c r="E106" s="46">
        <v>0</v>
      </c>
      <c r="F106" s="46">
        <v>0</v>
      </c>
      <c r="G106" s="46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v>0</v>
      </c>
      <c r="O106" s="46">
        <v>0</v>
      </c>
      <c r="P106" s="46">
        <v>0</v>
      </c>
      <c r="Q106" s="46">
        <v>0</v>
      </c>
      <c r="R106" s="46">
        <v>0</v>
      </c>
      <c r="S106" s="46">
        <v>0</v>
      </c>
      <c r="T106" s="46">
        <v>0</v>
      </c>
      <c r="U106" s="46">
        <v>0</v>
      </c>
      <c r="V106" s="46">
        <v>0</v>
      </c>
      <c r="W106" s="46">
        <v>0</v>
      </c>
      <c r="X106" s="46">
        <v>0</v>
      </c>
      <c r="Y106" s="46">
        <v>0</v>
      </c>
      <c r="Z106" s="46">
        <v>0</v>
      </c>
      <c r="AA106" s="46">
        <v>0</v>
      </c>
      <c r="AB106" s="46">
        <v>0</v>
      </c>
      <c r="AC106" s="46">
        <v>0</v>
      </c>
      <c r="AD106" s="46">
        <v>0</v>
      </c>
      <c r="AE106" s="46">
        <v>0</v>
      </c>
      <c r="AF106" s="46">
        <v>0</v>
      </c>
      <c r="AG106" s="46">
        <v>0</v>
      </c>
      <c r="AH106" s="46">
        <v>0</v>
      </c>
      <c r="AI106" s="46">
        <v>0</v>
      </c>
      <c r="AJ106" s="46">
        <v>0</v>
      </c>
      <c r="AK106" s="46">
        <v>0</v>
      </c>
      <c r="AL106" s="46">
        <v>0</v>
      </c>
      <c r="AM106" s="46">
        <v>0</v>
      </c>
      <c r="AN106" s="46">
        <v>0</v>
      </c>
      <c r="AO106" s="46">
        <v>0</v>
      </c>
      <c r="AP106" s="46">
        <v>0</v>
      </c>
      <c r="AQ106" s="46">
        <v>0</v>
      </c>
      <c r="AR106" s="46">
        <v>0</v>
      </c>
      <c r="AS106" s="46">
        <v>0</v>
      </c>
      <c r="AT106" s="46">
        <v>0</v>
      </c>
      <c r="AU106" s="46">
        <v>0</v>
      </c>
      <c r="AV106" s="46">
        <v>0</v>
      </c>
      <c r="AW106" s="46">
        <v>0</v>
      </c>
      <c r="AX106" s="231">
        <f t="shared" ref="AX106:BH106" si="115">SUM(AX104:AX105)</f>
        <v>33641</v>
      </c>
      <c r="AY106" s="82">
        <f t="shared" si="115"/>
        <v>19398.81367</v>
      </c>
      <c r="AZ106" s="82">
        <f t="shared" si="115"/>
        <v>25063.870200000001</v>
      </c>
      <c r="BA106" s="82">
        <f t="shared" si="115"/>
        <v>27352.382869999998</v>
      </c>
      <c r="BB106" s="82">
        <f t="shared" si="115"/>
        <v>35886.916670000006</v>
      </c>
      <c r="BC106" s="82">
        <f t="shared" si="115"/>
        <v>22397.082460000001</v>
      </c>
      <c r="BD106" s="82">
        <f t="shared" si="115"/>
        <v>30807.086999999978</v>
      </c>
      <c r="BE106" s="82">
        <f t="shared" si="115"/>
        <v>22177.486579999997</v>
      </c>
      <c r="BF106" s="82">
        <f t="shared" si="115"/>
        <v>34768</v>
      </c>
      <c r="BG106" s="82">
        <f t="shared" si="115"/>
        <v>18890.529000000002</v>
      </c>
      <c r="BH106" s="82">
        <f t="shared" si="115"/>
        <v>29134.220999999998</v>
      </c>
      <c r="BI106" s="82">
        <f>SUM(BI104:BI105)</f>
        <v>30928.594000000005</v>
      </c>
      <c r="BJ106" s="82">
        <f>SUM(BJ104:BJ105)</f>
        <v>45655.576999999983</v>
      </c>
      <c r="BK106" s="82">
        <f>SUM(BK104:BK105)</f>
        <v>26000.522999999979</v>
      </c>
      <c r="BL106" s="82">
        <f>SUM(BL104:BL105)</f>
        <v>39698.682999999997</v>
      </c>
      <c r="BM106" s="82">
        <v>43959.347999999991</v>
      </c>
      <c r="BN106" s="82">
        <v>64167.797000000006</v>
      </c>
      <c r="BO106" s="82">
        <v>42061.204999999987</v>
      </c>
      <c r="BP106" s="82">
        <v>49084.842000000011</v>
      </c>
    </row>
    <row r="107" spans="1:70" ht="15" customHeight="1" x14ac:dyDescent="0.2">
      <c r="A107" s="77" t="s">
        <v>32</v>
      </c>
      <c r="B107" s="8" t="s">
        <v>204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0</v>
      </c>
      <c r="W107" s="47">
        <v>0</v>
      </c>
      <c r="X107" s="47">
        <v>0</v>
      </c>
      <c r="Y107" s="47">
        <v>0</v>
      </c>
      <c r="Z107" s="47">
        <v>0</v>
      </c>
      <c r="AA107" s="47">
        <v>0</v>
      </c>
      <c r="AB107" s="47">
        <v>0</v>
      </c>
      <c r="AC107" s="47">
        <v>0</v>
      </c>
      <c r="AD107" s="47">
        <v>0</v>
      </c>
      <c r="AE107" s="47">
        <v>0</v>
      </c>
      <c r="AF107" s="47">
        <v>0</v>
      </c>
      <c r="AG107" s="47">
        <v>0</v>
      </c>
      <c r="AH107" s="47">
        <v>0</v>
      </c>
      <c r="AI107" s="47">
        <v>0</v>
      </c>
      <c r="AJ107" s="47">
        <v>0</v>
      </c>
      <c r="AK107" s="47">
        <v>0</v>
      </c>
      <c r="AL107" s="47">
        <v>0</v>
      </c>
      <c r="AM107" s="47">
        <v>0</v>
      </c>
      <c r="AN107" s="47">
        <v>0</v>
      </c>
      <c r="AO107" s="47">
        <v>0</v>
      </c>
      <c r="AP107" s="47">
        <v>0</v>
      </c>
      <c r="AQ107" s="47">
        <v>0</v>
      </c>
      <c r="AR107" s="47">
        <v>0</v>
      </c>
      <c r="AS107" s="47">
        <v>0</v>
      </c>
      <c r="AT107" s="47">
        <v>0</v>
      </c>
      <c r="AU107" s="47">
        <v>0</v>
      </c>
      <c r="AV107" s="47">
        <v>0</v>
      </c>
      <c r="AW107" s="47">
        <v>0</v>
      </c>
      <c r="AX107" s="205">
        <v>-42253.554910000013</v>
      </c>
      <c r="AY107" s="83">
        <v>-31511.191389999996</v>
      </c>
      <c r="AZ107" s="83">
        <v>-37380.018830000001</v>
      </c>
      <c r="BA107" s="83">
        <v>-33161.577979999995</v>
      </c>
      <c r="BB107" s="83">
        <v>-44948.629969999995</v>
      </c>
      <c r="BC107" s="83">
        <v>-29765.357230000001</v>
      </c>
      <c r="BD107" s="83">
        <v>-41430.70799999989</v>
      </c>
      <c r="BE107" s="83">
        <v>-24329.035309999999</v>
      </c>
      <c r="BF107" s="83">
        <v>-29959</v>
      </c>
      <c r="BG107" s="83">
        <v>-20631.13400000002</v>
      </c>
      <c r="BH107" s="83">
        <v>-27057.603000000032</v>
      </c>
      <c r="BI107" s="83">
        <v>-27681.932999999975</v>
      </c>
      <c r="BJ107" s="83">
        <v>-38687.349000000067</v>
      </c>
      <c r="BK107" s="83">
        <v>-26517.455999999998</v>
      </c>
      <c r="BL107" s="83">
        <v>-34297.540999999983</v>
      </c>
      <c r="BM107" s="83">
        <v>-36691.650000000074</v>
      </c>
      <c r="BN107" s="83">
        <v>-52823.24100000006</v>
      </c>
      <c r="BO107" s="83">
        <v>-37312.745999999992</v>
      </c>
      <c r="BP107" s="83">
        <v>-41319.504000000066</v>
      </c>
    </row>
    <row r="108" spans="1:70" s="151" customFormat="1" ht="15" customHeight="1" x14ac:dyDescent="0.2">
      <c r="A108" s="77" t="s">
        <v>145</v>
      </c>
      <c r="B108" s="8" t="s">
        <v>205</v>
      </c>
      <c r="C108" s="47">
        <v>0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v>0</v>
      </c>
      <c r="Q108" s="47">
        <v>0</v>
      </c>
      <c r="R108" s="47">
        <v>0</v>
      </c>
      <c r="S108" s="47">
        <v>0</v>
      </c>
      <c r="T108" s="47">
        <v>0</v>
      </c>
      <c r="U108" s="47">
        <v>0</v>
      </c>
      <c r="V108" s="47">
        <v>0</v>
      </c>
      <c r="W108" s="47">
        <v>0</v>
      </c>
      <c r="X108" s="47">
        <v>0</v>
      </c>
      <c r="Y108" s="47">
        <v>0</v>
      </c>
      <c r="Z108" s="47">
        <v>0</v>
      </c>
      <c r="AA108" s="47">
        <v>0</v>
      </c>
      <c r="AB108" s="47">
        <v>0</v>
      </c>
      <c r="AC108" s="47">
        <v>0</v>
      </c>
      <c r="AD108" s="47">
        <v>0</v>
      </c>
      <c r="AE108" s="47">
        <v>0</v>
      </c>
      <c r="AF108" s="47">
        <v>0</v>
      </c>
      <c r="AG108" s="47">
        <v>0</v>
      </c>
      <c r="AH108" s="47">
        <v>0</v>
      </c>
      <c r="AI108" s="47">
        <v>0</v>
      </c>
      <c r="AJ108" s="47">
        <v>0</v>
      </c>
      <c r="AK108" s="47">
        <v>0</v>
      </c>
      <c r="AL108" s="47">
        <v>0</v>
      </c>
      <c r="AM108" s="47">
        <v>0</v>
      </c>
      <c r="AN108" s="47">
        <v>0</v>
      </c>
      <c r="AO108" s="47">
        <v>0</v>
      </c>
      <c r="AP108" s="47">
        <v>0</v>
      </c>
      <c r="AQ108" s="47">
        <v>0</v>
      </c>
      <c r="AR108" s="47">
        <v>0</v>
      </c>
      <c r="AS108" s="47">
        <v>0</v>
      </c>
      <c r="AT108" s="47">
        <v>0</v>
      </c>
      <c r="AU108" s="47">
        <v>0</v>
      </c>
      <c r="AV108" s="47">
        <v>0</v>
      </c>
      <c r="AW108" s="47">
        <v>0</v>
      </c>
      <c r="AX108" s="205">
        <v>-107.12745999999999</v>
      </c>
      <c r="AY108" s="83">
        <v>894.6359799999999</v>
      </c>
      <c r="AZ108" s="83">
        <v>-787.91395999999997</v>
      </c>
      <c r="BA108" s="83">
        <v>297.17358000000013</v>
      </c>
      <c r="BB108" s="83">
        <v>-4504.4792299999999</v>
      </c>
      <c r="BC108" s="83">
        <v>179.04624000000007</v>
      </c>
      <c r="BD108" s="83">
        <v>2744.3440000000001</v>
      </c>
      <c r="BE108" s="83">
        <v>-1024.2689799999998</v>
      </c>
      <c r="BF108" s="83">
        <v>-150</v>
      </c>
      <c r="BG108" s="83">
        <v>1884.4380000000001</v>
      </c>
      <c r="BH108" s="83">
        <v>-2019.9929999999995</v>
      </c>
      <c r="BI108" s="83">
        <v>188.25199999999998</v>
      </c>
      <c r="BJ108" s="83">
        <v>998.98900000000003</v>
      </c>
      <c r="BK108" s="83">
        <v>1045.184</v>
      </c>
      <c r="BL108" s="83">
        <v>-2914.8379999999997</v>
      </c>
      <c r="BM108" s="83">
        <v>708.01300000000003</v>
      </c>
      <c r="BN108" s="83">
        <v>-1516.0970000000002</v>
      </c>
      <c r="BO108" s="83">
        <v>51.099000000000004</v>
      </c>
      <c r="BP108" s="83">
        <v>327.95299999999997</v>
      </c>
      <c r="BR108" s="24"/>
    </row>
    <row r="109" spans="1:70" ht="15" customHeight="1" x14ac:dyDescent="0.2">
      <c r="A109" s="77" t="s">
        <v>33</v>
      </c>
      <c r="B109" s="8" t="s">
        <v>206</v>
      </c>
      <c r="C109" s="252">
        <v>0</v>
      </c>
      <c r="D109" s="252">
        <v>0</v>
      </c>
      <c r="E109" s="252">
        <v>0</v>
      </c>
      <c r="F109" s="252">
        <v>0</v>
      </c>
      <c r="G109" s="252">
        <v>0</v>
      </c>
      <c r="H109" s="252">
        <v>0</v>
      </c>
      <c r="I109" s="252">
        <v>0</v>
      </c>
      <c r="J109" s="252">
        <v>0</v>
      </c>
      <c r="K109" s="252">
        <v>0</v>
      </c>
      <c r="L109" s="252">
        <v>0</v>
      </c>
      <c r="M109" s="252">
        <v>0</v>
      </c>
      <c r="N109" s="252">
        <v>0</v>
      </c>
      <c r="O109" s="252">
        <v>0</v>
      </c>
      <c r="P109" s="252">
        <v>0</v>
      </c>
      <c r="Q109" s="252">
        <v>0</v>
      </c>
      <c r="R109" s="252">
        <v>0</v>
      </c>
      <c r="S109" s="252">
        <v>0</v>
      </c>
      <c r="T109" s="252">
        <v>0</v>
      </c>
      <c r="U109" s="252">
        <v>0</v>
      </c>
      <c r="V109" s="252">
        <v>0</v>
      </c>
      <c r="W109" s="252">
        <v>0</v>
      </c>
      <c r="X109" s="252">
        <v>0</v>
      </c>
      <c r="Y109" s="252">
        <v>0</v>
      </c>
      <c r="Z109" s="252">
        <v>0</v>
      </c>
      <c r="AA109" s="252">
        <v>0</v>
      </c>
      <c r="AB109" s="252">
        <v>0</v>
      </c>
      <c r="AC109" s="252">
        <v>0</v>
      </c>
      <c r="AD109" s="252">
        <v>0</v>
      </c>
      <c r="AE109" s="252">
        <v>0</v>
      </c>
      <c r="AF109" s="252">
        <v>0</v>
      </c>
      <c r="AG109" s="252">
        <v>0</v>
      </c>
      <c r="AH109" s="252">
        <v>0</v>
      </c>
      <c r="AI109" s="252">
        <v>0</v>
      </c>
      <c r="AJ109" s="252">
        <v>0</v>
      </c>
      <c r="AK109" s="252">
        <v>0</v>
      </c>
      <c r="AL109" s="252">
        <v>0</v>
      </c>
      <c r="AM109" s="252">
        <v>0</v>
      </c>
      <c r="AN109" s="252">
        <v>0</v>
      </c>
      <c r="AO109" s="252">
        <v>0</v>
      </c>
      <c r="AP109" s="252">
        <v>0</v>
      </c>
      <c r="AQ109" s="252">
        <v>0</v>
      </c>
      <c r="AR109" s="252">
        <v>0</v>
      </c>
      <c r="AS109" s="252">
        <v>0</v>
      </c>
      <c r="AT109" s="252">
        <v>0</v>
      </c>
      <c r="AU109" s="252">
        <v>0</v>
      </c>
      <c r="AV109" s="252">
        <v>0</v>
      </c>
      <c r="AW109" s="252">
        <v>0</v>
      </c>
      <c r="AX109" s="205">
        <v>0</v>
      </c>
      <c r="AY109" s="83">
        <v>0</v>
      </c>
      <c r="AZ109" s="83">
        <v>0</v>
      </c>
      <c r="BA109" s="83">
        <v>0</v>
      </c>
      <c r="BB109" s="83">
        <v>0</v>
      </c>
      <c r="BC109" s="83">
        <v>0</v>
      </c>
      <c r="BD109" s="83">
        <v>0</v>
      </c>
      <c r="BE109" s="83">
        <v>0</v>
      </c>
      <c r="BF109" s="83">
        <v>0</v>
      </c>
      <c r="BG109" s="83">
        <v>0</v>
      </c>
      <c r="BH109" s="83">
        <v>0</v>
      </c>
      <c r="BI109" s="83">
        <v>0</v>
      </c>
      <c r="BJ109" s="83">
        <v>0</v>
      </c>
      <c r="BK109" s="83">
        <v>0</v>
      </c>
      <c r="BL109" s="83">
        <v>0</v>
      </c>
      <c r="BM109" s="83">
        <v>0</v>
      </c>
      <c r="BN109" s="83">
        <v>0</v>
      </c>
      <c r="BO109" s="83">
        <v>0</v>
      </c>
      <c r="BP109" s="83">
        <v>0</v>
      </c>
    </row>
    <row r="110" spans="1:70" s="151" customFormat="1" ht="15" customHeight="1" x14ac:dyDescent="0.2">
      <c r="A110" s="84" t="s">
        <v>34</v>
      </c>
      <c r="B110" s="152" t="s">
        <v>34</v>
      </c>
      <c r="C110" s="47">
        <v>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v>0</v>
      </c>
      <c r="Q110" s="47">
        <v>0</v>
      </c>
      <c r="R110" s="47">
        <v>0</v>
      </c>
      <c r="S110" s="47">
        <v>0</v>
      </c>
      <c r="T110" s="47">
        <v>0</v>
      </c>
      <c r="U110" s="47">
        <v>0</v>
      </c>
      <c r="V110" s="47">
        <v>0</v>
      </c>
      <c r="W110" s="47">
        <v>0</v>
      </c>
      <c r="X110" s="47">
        <v>0</v>
      </c>
      <c r="Y110" s="47">
        <v>0</v>
      </c>
      <c r="Z110" s="47">
        <v>0</v>
      </c>
      <c r="AA110" s="47">
        <v>0</v>
      </c>
      <c r="AB110" s="47">
        <v>0</v>
      </c>
      <c r="AC110" s="47">
        <v>0</v>
      </c>
      <c r="AD110" s="47">
        <v>0</v>
      </c>
      <c r="AE110" s="47">
        <v>0</v>
      </c>
      <c r="AF110" s="47">
        <v>0</v>
      </c>
      <c r="AG110" s="47">
        <v>0</v>
      </c>
      <c r="AH110" s="47">
        <v>0</v>
      </c>
      <c r="AI110" s="47">
        <v>0</v>
      </c>
      <c r="AJ110" s="47">
        <v>0</v>
      </c>
      <c r="AK110" s="47">
        <v>0</v>
      </c>
      <c r="AL110" s="47">
        <v>0</v>
      </c>
      <c r="AM110" s="47">
        <v>0</v>
      </c>
      <c r="AN110" s="47">
        <v>0</v>
      </c>
      <c r="AO110" s="47">
        <v>0</v>
      </c>
      <c r="AP110" s="47">
        <v>0</v>
      </c>
      <c r="AQ110" s="47">
        <v>0</v>
      </c>
      <c r="AR110" s="47">
        <v>0</v>
      </c>
      <c r="AS110" s="47">
        <v>0</v>
      </c>
      <c r="AT110" s="47">
        <v>0</v>
      </c>
      <c r="AU110" s="47">
        <v>0</v>
      </c>
      <c r="AV110" s="47">
        <v>0</v>
      </c>
      <c r="AW110" s="47">
        <v>0</v>
      </c>
      <c r="AX110" s="232">
        <f>SUM(AX106:AX109)</f>
        <v>-8719.6823700000132</v>
      </c>
      <c r="AY110" s="87">
        <f t="shared" ref="AY110:BP110" si="116">SUM(AY106:AY109)</f>
        <v>-11217.741739999998</v>
      </c>
      <c r="AZ110" s="87">
        <f t="shared" si="116"/>
        <v>-13104.06259</v>
      </c>
      <c r="BA110" s="87">
        <f t="shared" si="116"/>
        <v>-5512.0215299999963</v>
      </c>
      <c r="BB110" s="87">
        <f t="shared" si="116"/>
        <v>-13566.192529999989</v>
      </c>
      <c r="BC110" s="87">
        <f t="shared" si="116"/>
        <v>-7189.2285300000003</v>
      </c>
      <c r="BD110" s="87">
        <f t="shared" si="116"/>
        <v>-7879.2769999999118</v>
      </c>
      <c r="BE110" s="87">
        <f t="shared" si="116"/>
        <v>-3175.8177100000021</v>
      </c>
      <c r="BF110" s="87">
        <f t="shared" si="116"/>
        <v>4659</v>
      </c>
      <c r="BG110" s="87">
        <f t="shared" si="116"/>
        <v>143.83299999998235</v>
      </c>
      <c r="BH110" s="87">
        <f t="shared" si="116"/>
        <v>56.624999999966349</v>
      </c>
      <c r="BI110" s="87">
        <f t="shared" si="116"/>
        <v>3434.9130000000291</v>
      </c>
      <c r="BJ110" s="87">
        <f t="shared" si="116"/>
        <v>7967.2169999999151</v>
      </c>
      <c r="BK110" s="87">
        <f t="shared" si="116"/>
        <v>528.25099999998088</v>
      </c>
      <c r="BL110" s="87">
        <f t="shared" si="116"/>
        <v>2486.3040000000146</v>
      </c>
      <c r="BM110" s="87">
        <f t="shared" si="116"/>
        <v>7975.7109999999166</v>
      </c>
      <c r="BN110" s="87">
        <f t="shared" si="116"/>
        <v>9828.4589999999462</v>
      </c>
      <c r="BO110" s="87">
        <f t="shared" si="116"/>
        <v>4799.5579999999954</v>
      </c>
      <c r="BP110" s="87">
        <f t="shared" si="116"/>
        <v>8093.2909999999447</v>
      </c>
      <c r="BR110" s="24"/>
    </row>
    <row r="111" spans="1:70" ht="15" customHeight="1" x14ac:dyDescent="0.2">
      <c r="A111" s="85" t="s">
        <v>35</v>
      </c>
      <c r="B111" s="49" t="s">
        <v>173</v>
      </c>
      <c r="C111" s="252">
        <v>0</v>
      </c>
      <c r="D111" s="252">
        <v>0</v>
      </c>
      <c r="E111" s="252">
        <v>0</v>
      </c>
      <c r="F111" s="252">
        <v>0</v>
      </c>
      <c r="G111" s="252">
        <v>0</v>
      </c>
      <c r="H111" s="252">
        <v>0</v>
      </c>
      <c r="I111" s="252">
        <v>0</v>
      </c>
      <c r="J111" s="252">
        <v>0</v>
      </c>
      <c r="K111" s="252">
        <v>0</v>
      </c>
      <c r="L111" s="252">
        <v>0</v>
      </c>
      <c r="M111" s="252">
        <v>0</v>
      </c>
      <c r="N111" s="252">
        <v>0</v>
      </c>
      <c r="O111" s="252">
        <v>0</v>
      </c>
      <c r="P111" s="252">
        <v>0</v>
      </c>
      <c r="Q111" s="252">
        <v>0</v>
      </c>
      <c r="R111" s="252">
        <v>0</v>
      </c>
      <c r="S111" s="252">
        <v>0</v>
      </c>
      <c r="T111" s="252">
        <v>0</v>
      </c>
      <c r="U111" s="252">
        <v>0</v>
      </c>
      <c r="V111" s="252">
        <v>0</v>
      </c>
      <c r="W111" s="252">
        <v>0</v>
      </c>
      <c r="X111" s="252">
        <v>0</v>
      </c>
      <c r="Y111" s="252">
        <v>0</v>
      </c>
      <c r="Z111" s="252">
        <v>0</v>
      </c>
      <c r="AA111" s="252">
        <v>0</v>
      </c>
      <c r="AB111" s="252">
        <v>0</v>
      </c>
      <c r="AC111" s="252">
        <v>0</v>
      </c>
      <c r="AD111" s="252">
        <v>0</v>
      </c>
      <c r="AE111" s="252">
        <v>0</v>
      </c>
      <c r="AF111" s="252">
        <v>0</v>
      </c>
      <c r="AG111" s="252">
        <v>0</v>
      </c>
      <c r="AH111" s="252">
        <v>0</v>
      </c>
      <c r="AI111" s="252">
        <v>0</v>
      </c>
      <c r="AJ111" s="252">
        <v>0</v>
      </c>
      <c r="AK111" s="252">
        <v>0</v>
      </c>
      <c r="AL111" s="252">
        <v>0</v>
      </c>
      <c r="AM111" s="252">
        <v>0</v>
      </c>
      <c r="AN111" s="252">
        <v>0</v>
      </c>
      <c r="AO111" s="252">
        <v>0</v>
      </c>
      <c r="AP111" s="252">
        <v>0</v>
      </c>
      <c r="AQ111" s="252">
        <v>0</v>
      </c>
      <c r="AR111" s="252">
        <v>0</v>
      </c>
      <c r="AS111" s="252">
        <v>0</v>
      </c>
      <c r="AT111" s="252">
        <v>0</v>
      </c>
      <c r="AU111" s="252">
        <v>0</v>
      </c>
      <c r="AV111" s="252">
        <v>0</v>
      </c>
      <c r="AW111" s="252">
        <v>0</v>
      </c>
      <c r="AX111" s="233">
        <f>AX110/AX106</f>
        <v>-0.25919807288725105</v>
      </c>
      <c r="AY111" s="20">
        <f t="shared" ref="AY111:BL111" si="117">AY110/AY106</f>
        <v>-0.5782694720836502</v>
      </c>
      <c r="AZ111" s="20">
        <f t="shared" si="117"/>
        <v>-0.52282678155586682</v>
      </c>
      <c r="BA111" s="20">
        <f t="shared" si="117"/>
        <v>-0.20151887885590997</v>
      </c>
      <c r="BB111" s="20">
        <f t="shared" si="117"/>
        <v>-0.37802613846011385</v>
      </c>
      <c r="BC111" s="76">
        <f t="shared" si="117"/>
        <v>-0.32098951025606037</v>
      </c>
      <c r="BD111" s="76">
        <f t="shared" si="117"/>
        <v>-0.25576183168502487</v>
      </c>
      <c r="BE111" s="76">
        <f t="shared" si="117"/>
        <v>-0.14320007357659745</v>
      </c>
      <c r="BF111" s="76">
        <f t="shared" si="117"/>
        <v>0.13400253106304649</v>
      </c>
      <c r="BG111" s="76">
        <f t="shared" si="117"/>
        <v>7.6140271137977306E-3</v>
      </c>
      <c r="BH111" s="76">
        <f t="shared" si="117"/>
        <v>1.9435906661093274E-3</v>
      </c>
      <c r="BI111" s="76">
        <f t="shared" si="117"/>
        <v>0.11105946167485106</v>
      </c>
      <c r="BJ111" s="76">
        <f t="shared" si="117"/>
        <v>0.17450698301326731</v>
      </c>
      <c r="BK111" s="76">
        <f t="shared" si="117"/>
        <v>2.0316937470834E-2</v>
      </c>
      <c r="BL111" s="76">
        <f t="shared" si="117"/>
        <v>6.262938244072265E-2</v>
      </c>
      <c r="BM111" s="76">
        <v>0.1814337874164994</v>
      </c>
      <c r="BN111" s="76">
        <v>0.15316809146494378</v>
      </c>
      <c r="BO111" s="76">
        <f t="shared" ref="BO111" si="118">BO110/BO106</f>
        <v>0.11410890391751727</v>
      </c>
      <c r="BP111" s="76">
        <f>BP110/BP106</f>
        <v>0.1648837129800671</v>
      </c>
    </row>
    <row r="112" spans="1:70" ht="15" customHeight="1" x14ac:dyDescent="0.2">
      <c r="A112" s="8"/>
      <c r="B112" s="8"/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153"/>
      <c r="U112" s="153"/>
      <c r="V112" s="153"/>
      <c r="W112" s="153"/>
      <c r="X112" s="153"/>
      <c r="Y112" s="153"/>
      <c r="Z112" s="153"/>
      <c r="AA112" s="153"/>
      <c r="AB112" s="153"/>
      <c r="AC112" s="153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</row>
    <row r="113" spans="3:68" ht="15" customHeight="1" x14ac:dyDescent="0.2"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</row>
    <row r="114" spans="3:68" ht="15" customHeight="1" x14ac:dyDescent="0.2">
      <c r="C114" s="47"/>
      <c r="D114" s="47"/>
      <c r="E114" s="47"/>
      <c r="F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</row>
    <row r="115" spans="3:68" ht="15" customHeight="1" x14ac:dyDescent="0.2">
      <c r="C115" s="47"/>
      <c r="D115" s="47"/>
      <c r="E115" s="47"/>
      <c r="F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</row>
    <row r="116" spans="3:68" ht="15" customHeight="1" x14ac:dyDescent="0.2">
      <c r="C116" s="47"/>
      <c r="D116" s="47"/>
      <c r="E116" s="47"/>
      <c r="F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</row>
    <row r="117" spans="3:68" ht="15" customHeight="1" x14ac:dyDescent="0.2">
      <c r="C117" s="47"/>
      <c r="D117" s="47"/>
      <c r="E117" s="47"/>
      <c r="F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</row>
    <row r="118" spans="3:68" ht="15" customHeight="1" x14ac:dyDescent="0.2">
      <c r="C118" s="47"/>
      <c r="D118" s="47"/>
      <c r="E118" s="47"/>
      <c r="F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</row>
    <row r="119" spans="3:68" ht="15" customHeight="1" x14ac:dyDescent="0.2">
      <c r="C119" s="47"/>
      <c r="D119" s="47"/>
      <c r="E119" s="47"/>
      <c r="F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</row>
    <row r="120" spans="3:68" ht="15" customHeight="1" x14ac:dyDescent="0.2">
      <c r="C120" s="47"/>
      <c r="D120" s="47"/>
      <c r="E120" s="47"/>
      <c r="F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</row>
    <row r="121" spans="3:68" ht="15" customHeight="1" x14ac:dyDescent="0.2">
      <c r="C121" s="47"/>
      <c r="D121" s="47"/>
      <c r="E121" s="47"/>
      <c r="F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</row>
    <row r="122" spans="3:68" ht="15" customHeight="1" x14ac:dyDescent="0.2">
      <c r="C122" s="47"/>
      <c r="D122" s="47"/>
      <c r="E122" s="47"/>
      <c r="F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</row>
    <row r="123" spans="3:68" ht="15" customHeight="1" x14ac:dyDescent="0.2">
      <c r="C123" s="47"/>
      <c r="D123" s="47"/>
      <c r="E123" s="47"/>
      <c r="F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</row>
    <row r="124" spans="3:68" ht="15" customHeight="1" x14ac:dyDescent="0.2">
      <c r="C124" s="47"/>
      <c r="D124" s="47"/>
      <c r="E124" s="47"/>
      <c r="F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</row>
    <row r="125" spans="3:68" ht="15" customHeight="1" x14ac:dyDescent="0.2">
      <c r="C125" s="47"/>
      <c r="D125" s="47"/>
      <c r="E125" s="47"/>
      <c r="F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</row>
    <row r="126" spans="3:68" ht="15" customHeight="1" x14ac:dyDescent="0.2">
      <c r="C126" s="47"/>
      <c r="D126" s="47"/>
      <c r="E126" s="47"/>
      <c r="F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</row>
    <row r="127" spans="3:68" ht="15" customHeight="1" x14ac:dyDescent="0.2">
      <c r="C127" s="47"/>
      <c r="D127" s="47"/>
      <c r="E127" s="47"/>
      <c r="F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</row>
    <row r="128" spans="3:68" ht="15" customHeight="1" x14ac:dyDescent="0.2">
      <c r="C128" s="47"/>
      <c r="D128" s="47"/>
      <c r="E128" s="47"/>
      <c r="F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</row>
    <row r="129" spans="3:20" ht="15" customHeight="1" x14ac:dyDescent="0.2">
      <c r="C129" s="47"/>
      <c r="D129" s="47"/>
      <c r="E129" s="47"/>
      <c r="F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</row>
    <row r="130" spans="3:20" ht="15" customHeight="1" x14ac:dyDescent="0.2">
      <c r="C130" s="47"/>
      <c r="D130" s="47"/>
      <c r="E130" s="47"/>
      <c r="F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</row>
    <row r="131" spans="3:20" ht="15" customHeight="1" x14ac:dyDescent="0.2">
      <c r="C131" s="47"/>
      <c r="D131" s="47"/>
      <c r="E131" s="47"/>
      <c r="F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</row>
    <row r="132" spans="3:20" ht="15" customHeight="1" x14ac:dyDescent="0.2">
      <c r="C132" s="47"/>
      <c r="D132" s="47"/>
      <c r="E132" s="47"/>
      <c r="F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</row>
    <row r="133" spans="3:20" ht="15" customHeight="1" x14ac:dyDescent="0.2">
      <c r="C133" s="47"/>
      <c r="D133" s="47"/>
      <c r="E133" s="47"/>
      <c r="F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</row>
    <row r="134" spans="3:20" ht="15" customHeight="1" x14ac:dyDescent="0.2">
      <c r="C134" s="47"/>
      <c r="D134" s="47"/>
      <c r="E134" s="47"/>
      <c r="F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</row>
    <row r="135" spans="3:20" ht="15" customHeight="1" x14ac:dyDescent="0.2">
      <c r="C135" s="47"/>
      <c r="D135" s="47"/>
      <c r="E135" s="47"/>
      <c r="F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</row>
    <row r="136" spans="3:20" ht="15" customHeight="1" x14ac:dyDescent="0.2">
      <c r="C136" s="47"/>
      <c r="D136" s="47"/>
      <c r="E136" s="47"/>
      <c r="F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</row>
    <row r="137" spans="3:20" ht="15" customHeight="1" x14ac:dyDescent="0.2">
      <c r="C137" s="47"/>
      <c r="D137" s="47"/>
      <c r="E137" s="47"/>
      <c r="F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</row>
    <row r="138" spans="3:20" ht="15" customHeight="1" x14ac:dyDescent="0.2">
      <c r="C138" s="47"/>
      <c r="D138" s="47"/>
      <c r="E138" s="47"/>
      <c r="F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</row>
    <row r="139" spans="3:20" ht="15" customHeight="1" x14ac:dyDescent="0.2">
      <c r="C139" s="47"/>
      <c r="D139" s="47"/>
      <c r="E139" s="47"/>
      <c r="F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</row>
    <row r="140" spans="3:20" ht="15" customHeight="1" x14ac:dyDescent="0.2">
      <c r="C140" s="47"/>
      <c r="D140" s="47"/>
      <c r="E140" s="47"/>
      <c r="F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</row>
    <row r="141" spans="3:20" ht="15" customHeight="1" x14ac:dyDescent="0.2">
      <c r="C141" s="47"/>
      <c r="D141" s="47"/>
      <c r="E141" s="47"/>
      <c r="F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</row>
    <row r="142" spans="3:20" ht="15" customHeight="1" x14ac:dyDescent="0.2">
      <c r="C142" s="47"/>
      <c r="D142" s="47"/>
      <c r="E142" s="47"/>
      <c r="F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</row>
    <row r="143" spans="3:20" ht="15" customHeight="1" x14ac:dyDescent="0.2">
      <c r="C143" s="47"/>
      <c r="D143" s="47"/>
      <c r="E143" s="47"/>
      <c r="F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</row>
    <row r="144" spans="3:20" ht="15" customHeight="1" x14ac:dyDescent="0.2">
      <c r="C144" s="47"/>
      <c r="D144" s="47"/>
      <c r="E144" s="47"/>
      <c r="F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</row>
    <row r="145" spans="3:20" ht="15" customHeight="1" x14ac:dyDescent="0.2">
      <c r="C145" s="47"/>
      <c r="D145" s="47"/>
      <c r="E145" s="47"/>
      <c r="F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</row>
    <row r="146" spans="3:20" ht="15" customHeight="1" x14ac:dyDescent="0.2">
      <c r="C146" s="47"/>
      <c r="D146" s="47"/>
      <c r="E146" s="47"/>
      <c r="F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</row>
    <row r="147" spans="3:20" ht="15" customHeight="1" x14ac:dyDescent="0.2">
      <c r="C147" s="47"/>
      <c r="D147" s="47"/>
      <c r="E147" s="47"/>
      <c r="F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</row>
    <row r="148" spans="3:20" ht="15" customHeight="1" x14ac:dyDescent="0.2">
      <c r="C148" s="47"/>
      <c r="D148" s="47"/>
      <c r="E148" s="47"/>
      <c r="F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</row>
    <row r="149" spans="3:20" ht="15" customHeight="1" x14ac:dyDescent="0.2">
      <c r="C149" s="47"/>
      <c r="D149" s="47"/>
      <c r="E149" s="47"/>
      <c r="F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</row>
    <row r="150" spans="3:20" ht="15" customHeight="1" x14ac:dyDescent="0.2">
      <c r="C150" s="47"/>
      <c r="D150" s="47"/>
      <c r="E150" s="47"/>
      <c r="F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</row>
    <row r="151" spans="3:20" ht="15" customHeight="1" x14ac:dyDescent="0.2">
      <c r="C151" s="47"/>
      <c r="D151" s="47"/>
      <c r="E151" s="47"/>
      <c r="F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</row>
    <row r="152" spans="3:20" ht="15" customHeight="1" x14ac:dyDescent="0.2">
      <c r="C152" s="47"/>
      <c r="D152" s="47"/>
      <c r="E152" s="47"/>
      <c r="F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</row>
    <row r="153" spans="3:20" ht="15" customHeight="1" x14ac:dyDescent="0.2">
      <c r="C153" s="47"/>
      <c r="D153" s="47"/>
      <c r="E153" s="47"/>
      <c r="F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</row>
    <row r="154" spans="3:20" ht="15" customHeight="1" x14ac:dyDescent="0.2">
      <c r="C154" s="47"/>
      <c r="D154" s="47"/>
      <c r="E154" s="47"/>
      <c r="F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</row>
    <row r="155" spans="3:20" ht="15" customHeight="1" x14ac:dyDescent="0.2">
      <c r="C155" s="47"/>
      <c r="D155" s="47"/>
      <c r="E155" s="47"/>
      <c r="F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</row>
    <row r="156" spans="3:20" ht="15" customHeight="1" x14ac:dyDescent="0.2">
      <c r="C156" s="47"/>
      <c r="D156" s="47"/>
      <c r="E156" s="47"/>
      <c r="F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</row>
    <row r="157" spans="3:20" ht="15" customHeight="1" x14ac:dyDescent="0.2">
      <c r="C157" s="47"/>
      <c r="D157" s="47"/>
      <c r="E157" s="47"/>
      <c r="F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</row>
    <row r="158" spans="3:20" ht="15" customHeight="1" x14ac:dyDescent="0.2">
      <c r="C158" s="47"/>
      <c r="D158" s="47"/>
      <c r="E158" s="47"/>
      <c r="F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</row>
    <row r="159" spans="3:20" ht="15" customHeight="1" x14ac:dyDescent="0.2">
      <c r="C159" s="47"/>
      <c r="D159" s="47"/>
      <c r="E159" s="47"/>
      <c r="F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</row>
    <row r="160" spans="3:20" ht="15" customHeight="1" x14ac:dyDescent="0.2">
      <c r="C160" s="47"/>
      <c r="D160" s="47"/>
      <c r="E160" s="47"/>
      <c r="F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</row>
    <row r="161" spans="3:20" ht="15" customHeight="1" x14ac:dyDescent="0.2">
      <c r="C161" s="47"/>
      <c r="D161" s="47"/>
      <c r="E161" s="47"/>
      <c r="F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</row>
    <row r="162" spans="3:20" ht="15" customHeight="1" x14ac:dyDescent="0.2">
      <c r="C162" s="47"/>
      <c r="D162" s="47"/>
      <c r="E162" s="47"/>
      <c r="F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</row>
    <row r="163" spans="3:20" ht="15" customHeight="1" x14ac:dyDescent="0.2">
      <c r="C163" s="47"/>
      <c r="D163" s="47"/>
      <c r="E163" s="47"/>
      <c r="F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</row>
    <row r="164" spans="3:20" ht="15" customHeight="1" x14ac:dyDescent="0.2">
      <c r="C164" s="47"/>
      <c r="D164" s="47"/>
      <c r="E164" s="47"/>
      <c r="F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</row>
    <row r="165" spans="3:20" ht="15" customHeight="1" x14ac:dyDescent="0.2">
      <c r="C165" s="47"/>
      <c r="D165" s="47"/>
      <c r="E165" s="47"/>
      <c r="F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</row>
    <row r="166" spans="3:20" ht="15" customHeight="1" x14ac:dyDescent="0.2">
      <c r="C166" s="47"/>
      <c r="D166" s="47"/>
      <c r="E166" s="47"/>
      <c r="F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</row>
    <row r="167" spans="3:20" ht="15" customHeight="1" x14ac:dyDescent="0.2">
      <c r="C167" s="47"/>
      <c r="D167" s="47"/>
      <c r="E167" s="47"/>
      <c r="F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</row>
    <row r="168" spans="3:20" ht="15" customHeight="1" x14ac:dyDescent="0.2">
      <c r="C168" s="47"/>
      <c r="D168" s="47"/>
      <c r="E168" s="47"/>
      <c r="F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</row>
    <row r="169" spans="3:20" ht="15" customHeight="1" x14ac:dyDescent="0.2">
      <c r="C169" s="47"/>
      <c r="D169" s="47"/>
      <c r="E169" s="47"/>
      <c r="F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</row>
    <row r="170" spans="3:20" ht="15" customHeight="1" x14ac:dyDescent="0.2">
      <c r="C170" s="47"/>
      <c r="D170" s="47"/>
      <c r="E170" s="47"/>
      <c r="F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</row>
    <row r="171" spans="3:20" ht="15" customHeight="1" x14ac:dyDescent="0.2">
      <c r="C171" s="47"/>
      <c r="D171" s="47"/>
      <c r="E171" s="47"/>
      <c r="F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</row>
    <row r="172" spans="3:20" ht="15" customHeight="1" x14ac:dyDescent="0.2">
      <c r="C172" s="47"/>
      <c r="D172" s="47"/>
      <c r="E172" s="47"/>
      <c r="F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</row>
    <row r="173" spans="3:20" ht="15" customHeight="1" x14ac:dyDescent="0.2">
      <c r="C173" s="47"/>
      <c r="D173" s="47"/>
      <c r="E173" s="47"/>
      <c r="F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</row>
    <row r="174" spans="3:20" ht="15" customHeight="1" x14ac:dyDescent="0.2">
      <c r="C174" s="47"/>
      <c r="D174" s="47"/>
      <c r="E174" s="47"/>
      <c r="F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</row>
    <row r="175" spans="3:20" ht="15" customHeight="1" x14ac:dyDescent="0.2">
      <c r="C175" s="47"/>
      <c r="D175" s="47"/>
      <c r="E175" s="47"/>
      <c r="F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</row>
    <row r="176" spans="3:20" ht="15" customHeight="1" x14ac:dyDescent="0.2">
      <c r="C176" s="47"/>
      <c r="D176" s="47"/>
      <c r="E176" s="47"/>
      <c r="F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</row>
    <row r="177" spans="1:20" ht="15" customHeight="1" x14ac:dyDescent="0.2">
      <c r="C177" s="47"/>
      <c r="D177" s="47"/>
      <c r="E177" s="47"/>
      <c r="F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</row>
    <row r="178" spans="1:20" ht="15" customHeight="1" x14ac:dyDescent="0.2">
      <c r="A178" s="4" t="s">
        <v>124</v>
      </c>
      <c r="B178" s="4" t="s">
        <v>124</v>
      </c>
      <c r="C178" s="47"/>
      <c r="D178" s="47"/>
      <c r="E178" s="47"/>
      <c r="F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</row>
    <row r="179" spans="1:20" ht="15" customHeight="1" x14ac:dyDescent="0.2">
      <c r="A179" s="8" t="s">
        <v>38</v>
      </c>
      <c r="B179" s="8" t="s">
        <v>38</v>
      </c>
      <c r="C179" s="47"/>
      <c r="D179" s="47"/>
      <c r="E179" s="47"/>
      <c r="F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</row>
    <row r="180" spans="1:20" ht="15" customHeight="1" x14ac:dyDescent="0.2">
      <c r="A180" s="8" t="s">
        <v>132</v>
      </c>
      <c r="B180" s="8" t="s">
        <v>132</v>
      </c>
      <c r="C180" s="47"/>
      <c r="D180" s="47"/>
      <c r="E180" s="47"/>
      <c r="F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</row>
    <row r="181" spans="1:20" ht="15" customHeight="1" x14ac:dyDescent="0.2">
      <c r="A181" s="8"/>
      <c r="B181" s="8"/>
      <c r="C181" s="47"/>
      <c r="D181" s="47"/>
      <c r="E181" s="47"/>
      <c r="F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</row>
    <row r="182" spans="1:20" ht="15" customHeight="1" x14ac:dyDescent="0.2">
      <c r="A182" s="8"/>
      <c r="B182" s="8"/>
      <c r="C182" s="47"/>
      <c r="D182" s="47"/>
      <c r="E182" s="47"/>
      <c r="F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</row>
    <row r="183" spans="1:20" ht="15" customHeight="1" x14ac:dyDescent="0.2">
      <c r="A183" s="8"/>
      <c r="B183" s="8"/>
      <c r="C183" s="47"/>
      <c r="D183" s="47"/>
      <c r="E183" s="47"/>
      <c r="F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</row>
    <row r="184" spans="1:20" ht="15" customHeight="1" x14ac:dyDescent="0.2">
      <c r="A184" s="8"/>
      <c r="B184" s="8"/>
      <c r="C184" s="47"/>
      <c r="D184" s="47"/>
      <c r="E184" s="47"/>
      <c r="F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</row>
    <row r="185" spans="1:20" ht="15" customHeight="1" x14ac:dyDescent="0.2">
      <c r="A185" s="8"/>
      <c r="B185" s="8"/>
      <c r="C185" s="47"/>
      <c r="D185" s="47"/>
      <c r="E185" s="47"/>
      <c r="F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</row>
    <row r="186" spans="1:20" ht="15" customHeight="1" x14ac:dyDescent="0.2">
      <c r="A186" s="8"/>
      <c r="B186" s="8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</row>
    <row r="187" spans="1:20" ht="15" customHeight="1" x14ac:dyDescent="0.2">
      <c r="A187" s="8"/>
      <c r="B187" s="8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</row>
    <row r="188" spans="1:20" ht="15" customHeight="1" x14ac:dyDescent="0.2">
      <c r="A188" s="8"/>
      <c r="B188" s="8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</row>
    <row r="189" spans="1:20" ht="15" customHeight="1" x14ac:dyDescent="0.2">
      <c r="A189" s="8"/>
      <c r="B189" s="8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</row>
    <row r="190" spans="1:20" ht="15" customHeight="1" x14ac:dyDescent="0.2">
      <c r="A190" s="8"/>
      <c r="B190" s="8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</row>
    <row r="191" spans="1:20" ht="15" customHeight="1" x14ac:dyDescent="0.2">
      <c r="A191" s="8"/>
      <c r="B191" s="8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</row>
    <row r="192" spans="1:20" ht="15" customHeight="1" x14ac:dyDescent="0.2">
      <c r="A192" s="8"/>
      <c r="B192" s="8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</row>
    <row r="193" spans="1:20" ht="15" customHeight="1" x14ac:dyDescent="0.2">
      <c r="A193" s="8"/>
      <c r="B193" s="8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</row>
    <row r="194" spans="1:20" ht="15" customHeight="1" x14ac:dyDescent="0.2">
      <c r="A194" s="8"/>
      <c r="B194" s="8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</row>
    <row r="195" spans="1:20" ht="15" customHeight="1" x14ac:dyDescent="0.2">
      <c r="A195" s="8"/>
      <c r="B195" s="8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</row>
    <row r="196" spans="1:20" ht="15" customHeight="1" x14ac:dyDescent="0.2">
      <c r="A196" s="8"/>
      <c r="B196" s="8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</row>
    <row r="197" spans="1:20" ht="15" customHeight="1" x14ac:dyDescent="0.2">
      <c r="A197" s="8"/>
      <c r="B197" s="8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</row>
    <row r="198" spans="1:20" ht="15" customHeight="1" x14ac:dyDescent="0.2">
      <c r="A198" s="8"/>
      <c r="B198" s="8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</row>
    <row r="199" spans="1:20" ht="15" customHeight="1" x14ac:dyDescent="0.2">
      <c r="A199" s="8"/>
      <c r="B199" s="8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</row>
    <row r="200" spans="1:20" ht="15" customHeight="1" x14ac:dyDescent="0.2">
      <c r="A200" s="8"/>
      <c r="B200" s="8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</row>
    <row r="201" spans="1:20" ht="15" customHeight="1" x14ac:dyDescent="0.2">
      <c r="A201" s="8"/>
      <c r="B201" s="8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</row>
    <row r="202" spans="1:20" x14ac:dyDescent="0.2">
      <c r="A202" s="38"/>
      <c r="B202" s="38"/>
    </row>
    <row r="203" spans="1:20" x14ac:dyDescent="0.2">
      <c r="A203" s="38"/>
      <c r="B203" s="38"/>
    </row>
    <row r="204" spans="1:20" x14ac:dyDescent="0.2">
      <c r="A204" s="38"/>
      <c r="B204" s="38"/>
    </row>
    <row r="205" spans="1:20" x14ac:dyDescent="0.2">
      <c r="A205" s="38"/>
      <c r="B205" s="38"/>
    </row>
    <row r="206" spans="1:20" x14ac:dyDescent="0.2">
      <c r="A206" s="38"/>
      <c r="B206" s="38"/>
    </row>
    <row r="207" spans="1:20" x14ac:dyDescent="0.2">
      <c r="A207" s="38"/>
      <c r="B207" s="38"/>
    </row>
  </sheetData>
  <sheetProtection formatCells="0" formatColumns="0" formatRows="0" insertColumns="0" insertRows="0" insertHyperlinks="0" deleteColumns="0" deleteRows="0" sort="0" autoFilter="0" pivotTables="0"/>
  <mergeCells count="18">
    <mergeCell ref="BK4:BN4"/>
    <mergeCell ref="BO4:BP4"/>
    <mergeCell ref="BG4:BJ4"/>
    <mergeCell ref="AY4:BB4"/>
    <mergeCell ref="BC4:BF4"/>
    <mergeCell ref="AX94:AX9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X94 BJ93" formulaRange="1"/>
    <ignoredError sqref="AW60:AX60 AW62:AY62 BA62" formula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BQ59"/>
  <sheetViews>
    <sheetView showGridLines="0" zoomScale="85" zoomScaleNormal="85" workbookViewId="0">
      <pane xSplit="2" ySplit="5" topLeftCell="BI28" activePane="bottomRight" state="frozen"/>
      <selection pane="topRight" activeCell="C1" sqref="C1"/>
      <selection pane="bottomLeft" activeCell="A6" sqref="A6"/>
      <selection pane="bottomRight" activeCell="BR6" sqref="BR6"/>
    </sheetView>
  </sheetViews>
  <sheetFormatPr defaultColWidth="11.7109375" defaultRowHeight="12.75" x14ac:dyDescent="0.2"/>
  <cols>
    <col min="1" max="2" width="43.7109375" style="4" customWidth="1"/>
    <col min="3" max="5" width="13.7109375" style="24" customWidth="1"/>
    <col min="6" max="6" width="14.85546875" style="24" bestFit="1" customWidth="1"/>
    <col min="7" max="7" width="13" style="24" bestFit="1" customWidth="1"/>
    <col min="8" max="11" width="14" style="24" bestFit="1" customWidth="1"/>
    <col min="12" max="14" width="14.85546875" style="24" bestFit="1" customWidth="1"/>
    <col min="15" max="15" width="14" style="24" bestFit="1" customWidth="1"/>
    <col min="16" max="18" width="14.85546875" style="24" bestFit="1" customWidth="1"/>
    <col min="19" max="19" width="14" style="24" bestFit="1" customWidth="1"/>
    <col min="20" max="22" width="14.85546875" style="24" bestFit="1" customWidth="1"/>
    <col min="23" max="23" width="13.42578125" style="24" bestFit="1" customWidth="1"/>
    <col min="24" max="26" width="14.42578125" style="24" bestFit="1" customWidth="1"/>
    <col min="27" max="27" width="14" style="24" bestFit="1" customWidth="1"/>
    <col min="28" max="30" width="14.85546875" style="24" bestFit="1" customWidth="1"/>
    <col min="31" max="31" width="13.42578125" style="24" bestFit="1" customWidth="1"/>
    <col min="32" max="34" width="14.42578125" style="24" bestFit="1" customWidth="1"/>
    <col min="35" max="35" width="14" style="24" bestFit="1" customWidth="1"/>
    <col min="36" max="38" width="14.85546875" style="24" bestFit="1" customWidth="1"/>
    <col min="39" max="39" width="14" style="24" bestFit="1" customWidth="1"/>
    <col min="40" max="43" width="14.85546875" style="24" bestFit="1" customWidth="1"/>
    <col min="44" max="46" width="15.85546875" style="24" bestFit="1" customWidth="1"/>
    <col min="47" max="47" width="14" style="24" bestFit="1" customWidth="1"/>
    <col min="48" max="51" width="14.85546875" style="24" bestFit="1" customWidth="1"/>
    <col min="52" max="52" width="15.85546875" style="24" bestFit="1" customWidth="1"/>
    <col min="53" max="53" width="19" style="24" bestFit="1" customWidth="1"/>
    <col min="54" max="54" width="15.85546875" style="24" bestFit="1" customWidth="1"/>
    <col min="55" max="55" width="14.85546875" style="24" bestFit="1" customWidth="1"/>
    <col min="56" max="58" width="15.85546875" style="24" bestFit="1" customWidth="1"/>
    <col min="59" max="59" width="14.85546875" style="24" bestFit="1" customWidth="1"/>
    <col min="60" max="64" width="15.85546875" style="24" customWidth="1"/>
    <col min="65" max="65" width="9.42578125" style="24" customWidth="1"/>
    <col min="66" max="68" width="12.7109375" style="24" customWidth="1"/>
    <col min="69" max="315" width="13.7109375" style="24" customWidth="1"/>
    <col min="316" max="16384" width="11.7109375" style="24"/>
  </cols>
  <sheetData>
    <row r="1" spans="1:69" ht="6" customHeight="1" x14ac:dyDescent="0.2"/>
    <row r="2" spans="1:69" ht="26.1" customHeight="1" x14ac:dyDescent="0.2"/>
    <row r="3" spans="1:69" ht="6" customHeight="1" x14ac:dyDescent="0.2"/>
    <row r="4" spans="1:69" ht="20.100000000000001" customHeight="1" x14ac:dyDescent="0.2">
      <c r="A4" s="94"/>
      <c r="B4" s="94"/>
      <c r="C4" s="474" t="s">
        <v>168</v>
      </c>
      <c r="D4" s="474"/>
      <c r="E4" s="474"/>
      <c r="F4" s="474"/>
      <c r="G4" s="474" t="s">
        <v>168</v>
      </c>
      <c r="H4" s="474"/>
      <c r="I4" s="474"/>
      <c r="J4" s="474"/>
      <c r="K4" s="474" t="s">
        <v>168</v>
      </c>
      <c r="L4" s="474"/>
      <c r="M4" s="474"/>
      <c r="N4" s="474"/>
      <c r="O4" s="474" t="s">
        <v>168</v>
      </c>
      <c r="P4" s="474"/>
      <c r="Q4" s="474"/>
      <c r="R4" s="474"/>
      <c r="S4" s="474" t="s">
        <v>168</v>
      </c>
      <c r="T4" s="474"/>
      <c r="U4" s="474"/>
      <c r="V4" s="474"/>
      <c r="W4" s="474" t="s">
        <v>168</v>
      </c>
      <c r="X4" s="474"/>
      <c r="Y4" s="474"/>
      <c r="Z4" s="474"/>
      <c r="AA4" s="474" t="s">
        <v>168</v>
      </c>
      <c r="AB4" s="474"/>
      <c r="AC4" s="474"/>
      <c r="AD4" s="474"/>
      <c r="AE4" s="474" t="s">
        <v>168</v>
      </c>
      <c r="AF4" s="474"/>
      <c r="AG4" s="474"/>
      <c r="AH4" s="474"/>
      <c r="AI4" s="474" t="s">
        <v>168</v>
      </c>
      <c r="AJ4" s="474"/>
      <c r="AK4" s="474"/>
      <c r="AL4" s="474"/>
      <c r="AM4" s="474" t="s">
        <v>168</v>
      </c>
      <c r="AN4" s="474"/>
      <c r="AO4" s="474"/>
      <c r="AP4" s="474"/>
      <c r="AQ4" s="474" t="s">
        <v>168</v>
      </c>
      <c r="AR4" s="474"/>
      <c r="AS4" s="474"/>
      <c r="AT4" s="474"/>
      <c r="AU4" s="474" t="s">
        <v>168</v>
      </c>
      <c r="AV4" s="474"/>
      <c r="AW4" s="474"/>
      <c r="AX4" s="474"/>
      <c r="AY4" s="471" t="s">
        <v>167</v>
      </c>
      <c r="AZ4" s="472"/>
      <c r="BA4" s="472"/>
      <c r="BB4" s="472"/>
      <c r="BC4" s="471" t="s">
        <v>167</v>
      </c>
      <c r="BD4" s="472"/>
      <c r="BE4" s="472"/>
      <c r="BF4" s="472"/>
      <c r="BG4" s="473" t="s">
        <v>167</v>
      </c>
      <c r="BH4" s="473"/>
      <c r="BI4" s="473"/>
      <c r="BJ4" s="473"/>
      <c r="BK4" s="395"/>
      <c r="BL4" s="395"/>
      <c r="BM4" s="395"/>
      <c r="BN4" s="395"/>
      <c r="BO4" s="395"/>
      <c r="BP4" s="395"/>
    </row>
    <row r="5" spans="1:69" ht="15" customHeight="1" x14ac:dyDescent="0.2">
      <c r="A5" s="7" t="s">
        <v>448</v>
      </c>
      <c r="B5" s="7" t="s">
        <v>524</v>
      </c>
      <c r="C5" s="310" t="str">
        <f>'Indicadores | Indicators'!C5</f>
        <v>1Q10</v>
      </c>
      <c r="D5" s="311" t="str">
        <f>'Indicadores | Indicators'!D5</f>
        <v>2Q10</v>
      </c>
      <c r="E5" s="311" t="str">
        <f>'Indicadores | Indicators'!E5</f>
        <v>3Q10</v>
      </c>
      <c r="F5" s="312" t="str">
        <f>'Indicadores | Indicators'!F5</f>
        <v>4Q10</v>
      </c>
      <c r="G5" s="310" t="str">
        <f>'Indicadores | Indicators'!G5</f>
        <v>1Q11</v>
      </c>
      <c r="H5" s="311" t="str">
        <f>'Indicadores | Indicators'!H5</f>
        <v>2Q11</v>
      </c>
      <c r="I5" s="311" t="str">
        <f>'Indicadores | Indicators'!I5</f>
        <v>3Q11</v>
      </c>
      <c r="J5" s="312" t="str">
        <f>'Indicadores | Indicators'!J5</f>
        <v>4Q11</v>
      </c>
      <c r="K5" s="310" t="str">
        <f>'Indicadores | Indicators'!K5</f>
        <v>1Q12</v>
      </c>
      <c r="L5" s="311" t="str">
        <f>'Indicadores | Indicators'!L5</f>
        <v>2Q12</v>
      </c>
      <c r="M5" s="311" t="str">
        <f>'Indicadores | Indicators'!M5</f>
        <v>3Q12</v>
      </c>
      <c r="N5" s="312" t="str">
        <f>'Indicadores | Indicators'!N5</f>
        <v>4Q12</v>
      </c>
      <c r="O5" s="310" t="str">
        <f>'Indicadores | Indicators'!O5</f>
        <v>1Q13</v>
      </c>
      <c r="P5" s="311" t="str">
        <f>'Indicadores | Indicators'!P5</f>
        <v>2Q13</v>
      </c>
      <c r="Q5" s="311" t="str">
        <f>'Indicadores | Indicators'!Q5</f>
        <v>3Q13</v>
      </c>
      <c r="R5" s="312" t="str">
        <f>'Indicadores | Indicators'!R5</f>
        <v>4Q13</v>
      </c>
      <c r="S5" s="310" t="str">
        <f>'Indicadores | Indicators'!S5</f>
        <v>1Q14</v>
      </c>
      <c r="T5" s="311" t="str">
        <f>'Indicadores | Indicators'!T5</f>
        <v>2Q14</v>
      </c>
      <c r="U5" s="311" t="str">
        <f>'Indicadores | Indicators'!U5</f>
        <v>3Q14</v>
      </c>
      <c r="V5" s="312" t="str">
        <f>'Indicadores | Indicators'!V5</f>
        <v>4Q14</v>
      </c>
      <c r="W5" s="310" t="str">
        <f>'Indicadores | Indicators'!W5</f>
        <v>1Q15</v>
      </c>
      <c r="X5" s="311" t="str">
        <f>'Indicadores | Indicators'!X5</f>
        <v>2Q15</v>
      </c>
      <c r="Y5" s="311" t="str">
        <f>'Indicadores | Indicators'!Y5</f>
        <v>3Q15</v>
      </c>
      <c r="Z5" s="312" t="str">
        <f>'Indicadores | Indicators'!Z5</f>
        <v>4Q15</v>
      </c>
      <c r="AA5" s="310" t="str">
        <f>'Indicadores | Indicators'!AA5</f>
        <v>1Q16</v>
      </c>
      <c r="AB5" s="311" t="str">
        <f>'Indicadores | Indicators'!AB5</f>
        <v>2Q16</v>
      </c>
      <c r="AC5" s="311" t="str">
        <f>'Indicadores | Indicators'!AC5</f>
        <v>3Q16</v>
      </c>
      <c r="AD5" s="312" t="str">
        <f>'Indicadores | Indicators'!AD5</f>
        <v>4Q16</v>
      </c>
      <c r="AE5" s="310" t="str">
        <f>'Indicadores | Indicators'!AE5</f>
        <v>1Q17</v>
      </c>
      <c r="AF5" s="311" t="str">
        <f>'Indicadores | Indicators'!AF5</f>
        <v>2Q17</v>
      </c>
      <c r="AG5" s="311" t="str">
        <f>'Indicadores | Indicators'!AG5</f>
        <v>3Q17</v>
      </c>
      <c r="AH5" s="312" t="str">
        <f>'Indicadores | Indicators'!AH5</f>
        <v>4Q17</v>
      </c>
      <c r="AI5" s="310" t="str">
        <f>'Indicadores | Indicators'!AI5</f>
        <v>1Q18</v>
      </c>
      <c r="AJ5" s="311" t="str">
        <f>'Indicadores | Indicators'!AJ5</f>
        <v>2Q18</v>
      </c>
      <c r="AK5" s="311" t="str">
        <f>'Indicadores | Indicators'!AK5</f>
        <v>3Q18</v>
      </c>
      <c r="AL5" s="312" t="str">
        <f>'Indicadores | Indicators'!AL5</f>
        <v>4Q18</v>
      </c>
      <c r="AM5" s="310" t="str">
        <f>'Indicadores | Indicators'!AM5</f>
        <v>1Q19</v>
      </c>
      <c r="AN5" s="311" t="str">
        <f>'Indicadores | Indicators'!AN5</f>
        <v>2Q19</v>
      </c>
      <c r="AO5" s="311" t="str">
        <f>'Indicadores | Indicators'!AO5</f>
        <v>3Q19</v>
      </c>
      <c r="AP5" s="312" t="str">
        <f>'Indicadores | Indicators'!AP5</f>
        <v>4Q19</v>
      </c>
      <c r="AQ5" s="310" t="str">
        <f>'Indicadores | Indicators'!AQ5</f>
        <v>1Q20</v>
      </c>
      <c r="AR5" s="311" t="str">
        <f>'Indicadores | Indicators'!AR5</f>
        <v>2Q20</v>
      </c>
      <c r="AS5" s="311" t="str">
        <f>'Indicadores | Indicators'!AS5</f>
        <v>3Q20</v>
      </c>
      <c r="AT5" s="312" t="str">
        <f>'Indicadores | Indicators'!AT5</f>
        <v>4Q20</v>
      </c>
      <c r="AU5" s="310" t="str">
        <f>'Indicadores | Indicators'!AU5</f>
        <v>1Q21</v>
      </c>
      <c r="AV5" s="311" t="str">
        <f>'Indicadores | Indicators'!AV5</f>
        <v>2Q21</v>
      </c>
      <c r="AW5" s="311" t="str">
        <f>'Indicadores | Indicators'!AW5</f>
        <v>3Q21</v>
      </c>
      <c r="AX5" s="312" t="str">
        <f>'Indicadores | Indicators'!AX5</f>
        <v>4Q21</v>
      </c>
      <c r="AY5" s="310" t="str">
        <f>'Indicadores | Indicators'!AY5</f>
        <v>1Q22</v>
      </c>
      <c r="AZ5" s="311" t="str">
        <f>'Indicadores | Indicators'!AZ5</f>
        <v>2Q22</v>
      </c>
      <c r="BA5" s="311" t="str">
        <f>'Indicadores | Indicators'!BA5</f>
        <v>3Q22</v>
      </c>
      <c r="BB5" s="312" t="str">
        <f>'Indicadores | Indicators'!BB5</f>
        <v>4Q22</v>
      </c>
      <c r="BC5" s="310" t="str">
        <f>'Indicadores | Indicators'!BC5</f>
        <v>1Q23</v>
      </c>
      <c r="BD5" s="311" t="str">
        <f>'Indicadores | Indicators'!BD5</f>
        <v>2Q23</v>
      </c>
      <c r="BE5" s="311" t="str">
        <f>'Indicadores | Indicators'!BE5</f>
        <v>3Q23</v>
      </c>
      <c r="BF5" s="311" t="str">
        <f>'Indicadores | Indicators'!BF5</f>
        <v>4Q23</v>
      </c>
      <c r="BG5" s="310" t="str">
        <f>'Indicadores | Indicators'!BG5</f>
        <v>1Q24</v>
      </c>
      <c r="BH5" s="311" t="str">
        <f>'Indicadores | Indicators'!BH5</f>
        <v>2Q24</v>
      </c>
      <c r="BI5" s="311" t="s">
        <v>591</v>
      </c>
      <c r="BJ5" s="394" t="s">
        <v>707</v>
      </c>
      <c r="BK5" s="394" t="s">
        <v>712</v>
      </c>
      <c r="BL5" s="394" t="s">
        <v>723</v>
      </c>
      <c r="BM5" s="394" t="s">
        <v>736</v>
      </c>
      <c r="BN5" s="394" t="s">
        <v>741</v>
      </c>
      <c r="BO5" s="394" t="s">
        <v>764</v>
      </c>
      <c r="BP5" s="394" t="s">
        <v>769</v>
      </c>
    </row>
    <row r="6" spans="1:69" ht="15" customHeight="1" x14ac:dyDescent="0.2"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7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9" s="23" customFormat="1" ht="15" customHeight="1" x14ac:dyDescent="0.2">
      <c r="A7" s="104" t="s">
        <v>125</v>
      </c>
      <c r="B7" s="104" t="s">
        <v>218</v>
      </c>
      <c r="C7" s="93" t="str">
        <f>C5</f>
        <v>1Q10</v>
      </c>
      <c r="D7" s="93" t="str">
        <f t="shared" ref="D7:BK7" si="0">D5</f>
        <v>2Q10</v>
      </c>
      <c r="E7" s="93" t="str">
        <f t="shared" si="0"/>
        <v>3Q10</v>
      </c>
      <c r="F7" s="93" t="str">
        <f t="shared" si="0"/>
        <v>4Q10</v>
      </c>
      <c r="G7" s="93" t="str">
        <f t="shared" si="0"/>
        <v>1Q11</v>
      </c>
      <c r="H7" s="93" t="str">
        <f t="shared" si="0"/>
        <v>2Q11</v>
      </c>
      <c r="I7" s="93" t="str">
        <f t="shared" si="0"/>
        <v>3Q11</v>
      </c>
      <c r="J7" s="93" t="str">
        <f t="shared" si="0"/>
        <v>4Q11</v>
      </c>
      <c r="K7" s="93" t="str">
        <f t="shared" si="0"/>
        <v>1Q12</v>
      </c>
      <c r="L7" s="93" t="str">
        <f t="shared" si="0"/>
        <v>2Q12</v>
      </c>
      <c r="M7" s="93" t="str">
        <f t="shared" si="0"/>
        <v>3Q12</v>
      </c>
      <c r="N7" s="93" t="str">
        <f t="shared" si="0"/>
        <v>4Q12</v>
      </c>
      <c r="O7" s="93" t="str">
        <f t="shared" si="0"/>
        <v>1Q13</v>
      </c>
      <c r="P7" s="93" t="str">
        <f t="shared" si="0"/>
        <v>2Q13</v>
      </c>
      <c r="Q7" s="93" t="str">
        <f t="shared" si="0"/>
        <v>3Q13</v>
      </c>
      <c r="R7" s="93" t="str">
        <f t="shared" si="0"/>
        <v>4Q13</v>
      </c>
      <c r="S7" s="93" t="str">
        <f t="shared" si="0"/>
        <v>1Q14</v>
      </c>
      <c r="T7" s="93" t="str">
        <f t="shared" si="0"/>
        <v>2Q14</v>
      </c>
      <c r="U7" s="93" t="str">
        <f t="shared" si="0"/>
        <v>3Q14</v>
      </c>
      <c r="V7" s="93" t="str">
        <f t="shared" si="0"/>
        <v>4Q14</v>
      </c>
      <c r="W7" s="93" t="str">
        <f t="shared" si="0"/>
        <v>1Q15</v>
      </c>
      <c r="X7" s="93" t="str">
        <f t="shared" si="0"/>
        <v>2Q15</v>
      </c>
      <c r="Y7" s="93" t="str">
        <f t="shared" si="0"/>
        <v>3Q15</v>
      </c>
      <c r="Z7" s="93" t="str">
        <f t="shared" si="0"/>
        <v>4Q15</v>
      </c>
      <c r="AA7" s="93" t="str">
        <f t="shared" si="0"/>
        <v>1Q16</v>
      </c>
      <c r="AB7" s="93" t="str">
        <f t="shared" si="0"/>
        <v>2Q16</v>
      </c>
      <c r="AC7" s="93" t="str">
        <f t="shared" si="0"/>
        <v>3Q16</v>
      </c>
      <c r="AD7" s="93" t="str">
        <f t="shared" si="0"/>
        <v>4Q16</v>
      </c>
      <c r="AE7" s="93" t="str">
        <f t="shared" si="0"/>
        <v>1Q17</v>
      </c>
      <c r="AF7" s="93" t="str">
        <f t="shared" si="0"/>
        <v>2Q17</v>
      </c>
      <c r="AG7" s="93" t="str">
        <f t="shared" si="0"/>
        <v>3Q17</v>
      </c>
      <c r="AH7" s="93" t="str">
        <f t="shared" si="0"/>
        <v>4Q17</v>
      </c>
      <c r="AI7" s="93" t="str">
        <f t="shared" si="0"/>
        <v>1Q18</v>
      </c>
      <c r="AJ7" s="93" t="str">
        <f t="shared" si="0"/>
        <v>2Q18</v>
      </c>
      <c r="AK7" s="93" t="str">
        <f t="shared" si="0"/>
        <v>3Q18</v>
      </c>
      <c r="AL7" s="93" t="str">
        <f t="shared" si="0"/>
        <v>4Q18</v>
      </c>
      <c r="AM7" s="93" t="str">
        <f t="shared" si="0"/>
        <v>1Q19</v>
      </c>
      <c r="AN7" s="93" t="str">
        <f t="shared" si="0"/>
        <v>2Q19</v>
      </c>
      <c r="AO7" s="93" t="str">
        <f t="shared" si="0"/>
        <v>3Q19</v>
      </c>
      <c r="AP7" s="93" t="str">
        <f t="shared" si="0"/>
        <v>4Q19</v>
      </c>
      <c r="AQ7" s="93" t="str">
        <f t="shared" si="0"/>
        <v>1Q20</v>
      </c>
      <c r="AR7" s="93" t="str">
        <f t="shared" si="0"/>
        <v>2Q20</v>
      </c>
      <c r="AS7" s="93" t="str">
        <f t="shared" si="0"/>
        <v>3Q20</v>
      </c>
      <c r="AT7" s="93" t="str">
        <f t="shared" si="0"/>
        <v>4Q20</v>
      </c>
      <c r="AU7" s="93" t="str">
        <f t="shared" si="0"/>
        <v>1Q21</v>
      </c>
      <c r="AV7" s="93" t="str">
        <f t="shared" si="0"/>
        <v>2Q21</v>
      </c>
      <c r="AW7" s="93" t="str">
        <f t="shared" si="0"/>
        <v>3Q21</v>
      </c>
      <c r="AX7" s="138" t="str">
        <f t="shared" si="0"/>
        <v>4Q21</v>
      </c>
      <c r="AY7" s="93" t="str">
        <f t="shared" si="0"/>
        <v>1Q22</v>
      </c>
      <c r="AZ7" s="93" t="str">
        <f t="shared" si="0"/>
        <v>2Q22</v>
      </c>
      <c r="BA7" s="93" t="str">
        <f t="shared" si="0"/>
        <v>3Q22</v>
      </c>
      <c r="BB7" s="93" t="str">
        <f t="shared" si="0"/>
        <v>4Q22</v>
      </c>
      <c r="BC7" s="93" t="str">
        <f t="shared" si="0"/>
        <v>1Q23</v>
      </c>
      <c r="BD7" s="93" t="str">
        <f t="shared" si="0"/>
        <v>2Q23</v>
      </c>
      <c r="BE7" s="93" t="str">
        <f t="shared" si="0"/>
        <v>3Q23</v>
      </c>
      <c r="BF7" s="93" t="str">
        <f t="shared" si="0"/>
        <v>4Q23</v>
      </c>
      <c r="BG7" s="93" t="str">
        <f t="shared" si="0"/>
        <v>1Q24</v>
      </c>
      <c r="BH7" s="93" t="str">
        <f t="shared" si="0"/>
        <v>2Q24</v>
      </c>
      <c r="BI7" s="93" t="str">
        <f t="shared" si="0"/>
        <v>3Q24</v>
      </c>
      <c r="BJ7" s="93" t="str">
        <f t="shared" si="0"/>
        <v>4Q24</v>
      </c>
      <c r="BK7" s="93" t="str">
        <f t="shared" si="0"/>
        <v>1Q25</v>
      </c>
      <c r="BL7" s="93" t="str">
        <f t="shared" ref="BL7:BM7" si="1">BL5</f>
        <v>2Q25</v>
      </c>
      <c r="BM7" s="93" t="str">
        <f t="shared" si="1"/>
        <v>3Q25</v>
      </c>
      <c r="BN7" s="93" t="str">
        <f t="shared" ref="BN7:BO7" si="2">BN5</f>
        <v>4Q25</v>
      </c>
      <c r="BO7" s="93" t="str">
        <f t="shared" si="2"/>
        <v>1Q26</v>
      </c>
      <c r="BP7" s="93" t="str">
        <f t="shared" ref="BP7" si="3">BP5</f>
        <v>2Q26</v>
      </c>
    </row>
    <row r="8" spans="1:69" s="151" customFormat="1" ht="15" customHeight="1" x14ac:dyDescent="0.2">
      <c r="A8" s="156" t="s">
        <v>116</v>
      </c>
      <c r="B8" s="156" t="s">
        <v>219</v>
      </c>
      <c r="C8" s="50">
        <v>-10000</v>
      </c>
      <c r="D8" s="50">
        <v>-15577</v>
      </c>
      <c r="E8" s="50">
        <v>-13451</v>
      </c>
      <c r="F8" s="50">
        <v>-16097</v>
      </c>
      <c r="G8" s="50">
        <v>-14367</v>
      </c>
      <c r="H8" s="50">
        <v>-15888</v>
      </c>
      <c r="I8" s="50">
        <v>-14753</v>
      </c>
      <c r="J8" s="50">
        <v>-21881</v>
      </c>
      <c r="K8" s="50">
        <v>-17212</v>
      </c>
      <c r="L8" s="50">
        <v>-20150</v>
      </c>
      <c r="M8" s="50">
        <v>-25800</v>
      </c>
      <c r="N8" s="50">
        <v>-23859</v>
      </c>
      <c r="O8" s="50">
        <v>-20764</v>
      </c>
      <c r="P8" s="50">
        <v>-21348</v>
      </c>
      <c r="Q8" s="50">
        <v>-20699</v>
      </c>
      <c r="R8" s="50">
        <v>-28359</v>
      </c>
      <c r="S8" s="50">
        <v>-24106</v>
      </c>
      <c r="T8" s="50">
        <v>-28945</v>
      </c>
      <c r="U8" s="50">
        <v>-29187</v>
      </c>
      <c r="V8" s="50">
        <v>-31894.463530000008</v>
      </c>
      <c r="W8" s="50">
        <v>-29632.890129999996</v>
      </c>
      <c r="X8" s="50">
        <v>-31603.222870000001</v>
      </c>
      <c r="Y8" s="50">
        <v>-30344.398899999982</v>
      </c>
      <c r="Z8" s="50">
        <v>-35281.835509999997</v>
      </c>
      <c r="AA8" s="50">
        <v>-27267</v>
      </c>
      <c r="AB8" s="50">
        <v>-32741</v>
      </c>
      <c r="AC8" s="50">
        <v>-27822</v>
      </c>
      <c r="AD8" s="50">
        <v>-32936</v>
      </c>
      <c r="AE8" s="50">
        <v>-30195</v>
      </c>
      <c r="AF8" s="50">
        <v>-32774</v>
      </c>
      <c r="AG8" s="50">
        <v>-28932</v>
      </c>
      <c r="AH8" s="50">
        <v>-29641</v>
      </c>
      <c r="AI8" s="50">
        <v>-29332</v>
      </c>
      <c r="AJ8" s="50">
        <v>-30714</v>
      </c>
      <c r="AK8" s="50">
        <v>-29766</v>
      </c>
      <c r="AL8" s="50">
        <v>-33037</v>
      </c>
      <c r="AM8" s="50">
        <v>-33510</v>
      </c>
      <c r="AN8" s="50">
        <v>-34773</v>
      </c>
      <c r="AO8" s="50">
        <v>-35646</v>
      </c>
      <c r="AP8" s="50">
        <v>-44158</v>
      </c>
      <c r="AQ8" s="50">
        <v>-34790</v>
      </c>
      <c r="AR8" s="50">
        <v>-27434</v>
      </c>
      <c r="AS8" s="50">
        <v>-38998</v>
      </c>
      <c r="AT8" s="50">
        <v>-52890</v>
      </c>
      <c r="AU8" s="50">
        <v>-47286</v>
      </c>
      <c r="AV8" s="50">
        <v>-54020</v>
      </c>
      <c r="AW8" s="50">
        <v>-62302</v>
      </c>
      <c r="AX8" s="196">
        <v>-77442</v>
      </c>
      <c r="AY8" s="50">
        <f t="shared" ref="AY8:BH8" si="4">SUM(AY9:AY17)</f>
        <v>-63562</v>
      </c>
      <c r="AZ8" s="50">
        <f t="shared" si="4"/>
        <v>-71323</v>
      </c>
      <c r="BA8" s="50">
        <f t="shared" si="4"/>
        <v>-68698.931000000011</v>
      </c>
      <c r="BB8" s="50">
        <f t="shared" si="4"/>
        <v>-85318</v>
      </c>
      <c r="BC8" s="50">
        <f t="shared" si="4"/>
        <v>-66614</v>
      </c>
      <c r="BD8" s="50">
        <f t="shared" si="4"/>
        <v>-78529.478999999992</v>
      </c>
      <c r="BE8" s="50">
        <f t="shared" si="4"/>
        <v>-58646.279999999992</v>
      </c>
      <c r="BF8" s="50">
        <f t="shared" si="4"/>
        <v>-68760</v>
      </c>
      <c r="BG8" s="50">
        <f t="shared" si="4"/>
        <v>-56265</v>
      </c>
      <c r="BH8" s="50">
        <f t="shared" si="4"/>
        <v>-63840</v>
      </c>
      <c r="BI8" s="50">
        <f>SUM(BI9:BI17)</f>
        <v>-63402.672599999976</v>
      </c>
      <c r="BJ8" s="50">
        <f>SUM(BJ9:BJ17)</f>
        <v>-67376.613379999981</v>
      </c>
      <c r="BK8" s="50">
        <f>SUM(BK9:BK17)</f>
        <v>-61040.020499999984</v>
      </c>
      <c r="BL8" s="50">
        <f>SUM(BL9:BL17)</f>
        <v>-72554.507379999995</v>
      </c>
      <c r="BM8" s="50">
        <v>-70341.894779999988</v>
      </c>
      <c r="BN8" s="50">
        <v>-85860.325390000071</v>
      </c>
      <c r="BO8" s="50">
        <v>-70622.466719999997</v>
      </c>
      <c r="BP8" s="50">
        <f>SUM(BP9:BP17)</f>
        <v>-72978.725539999956</v>
      </c>
    </row>
    <row r="9" spans="1:69" ht="15" customHeight="1" x14ac:dyDescent="0.2">
      <c r="A9" s="63" t="s">
        <v>133</v>
      </c>
      <c r="B9" s="63" t="s">
        <v>220</v>
      </c>
      <c r="C9" s="246">
        <v>0</v>
      </c>
      <c r="D9" s="246">
        <v>0</v>
      </c>
      <c r="E9" s="246">
        <v>0</v>
      </c>
      <c r="F9" s="246">
        <v>0</v>
      </c>
      <c r="G9" s="246">
        <v>0</v>
      </c>
      <c r="H9" s="246">
        <v>0</v>
      </c>
      <c r="I9" s="246">
        <v>0</v>
      </c>
      <c r="J9" s="246">
        <v>0</v>
      </c>
      <c r="K9" s="246">
        <v>0</v>
      </c>
      <c r="L9" s="246">
        <v>0</v>
      </c>
      <c r="M9" s="246">
        <v>0</v>
      </c>
      <c r="N9" s="246">
        <v>0</v>
      </c>
      <c r="O9" s="246">
        <v>0</v>
      </c>
      <c r="P9" s="246">
        <v>0</v>
      </c>
      <c r="Q9" s="246">
        <v>0</v>
      </c>
      <c r="R9" s="246">
        <v>0</v>
      </c>
      <c r="S9" s="246">
        <v>0</v>
      </c>
      <c r="T9" s="246">
        <v>0</v>
      </c>
      <c r="U9" s="246">
        <v>0</v>
      </c>
      <c r="V9" s="246">
        <v>0</v>
      </c>
      <c r="W9" s="246">
        <v>0</v>
      </c>
      <c r="X9" s="246">
        <v>0</v>
      </c>
      <c r="Y9" s="246">
        <v>0</v>
      </c>
      <c r="Z9" s="246">
        <v>0</v>
      </c>
      <c r="AA9" s="9">
        <v>-6869</v>
      </c>
      <c r="AB9" s="9">
        <v>-7567</v>
      </c>
      <c r="AC9" s="9">
        <v>-7642</v>
      </c>
      <c r="AD9" s="9">
        <v>-8084</v>
      </c>
      <c r="AE9" s="9">
        <v>-7629</v>
      </c>
      <c r="AF9" s="9">
        <v>-7409</v>
      </c>
      <c r="AG9" s="9">
        <v>-7024</v>
      </c>
      <c r="AH9" s="9">
        <v>-8614</v>
      </c>
      <c r="AI9" s="9">
        <v>-7924</v>
      </c>
      <c r="AJ9" s="9">
        <v>-5774</v>
      </c>
      <c r="AK9" s="9">
        <v>-5959</v>
      </c>
      <c r="AL9" s="9">
        <v>-7096</v>
      </c>
      <c r="AM9" s="9">
        <v>-6329</v>
      </c>
      <c r="AN9" s="9">
        <v>-6699</v>
      </c>
      <c r="AO9" s="9">
        <v>-6690</v>
      </c>
      <c r="AP9" s="9">
        <v>-6918</v>
      </c>
      <c r="AQ9" s="9">
        <v>-6356</v>
      </c>
      <c r="AR9" s="9">
        <v>-6486</v>
      </c>
      <c r="AS9" s="9">
        <v>-6664</v>
      </c>
      <c r="AT9" s="9">
        <v>-6064</v>
      </c>
      <c r="AU9" s="9">
        <v>-5373</v>
      </c>
      <c r="AV9" s="9">
        <v>-5836</v>
      </c>
      <c r="AW9" s="9">
        <v>-6115</v>
      </c>
      <c r="AX9" s="197">
        <v>-5964</v>
      </c>
      <c r="AY9" s="9">
        <v>-7397</v>
      </c>
      <c r="AZ9" s="9">
        <v>-5961</v>
      </c>
      <c r="BA9" s="9">
        <v>-9150</v>
      </c>
      <c r="BB9" s="9">
        <v>-10275</v>
      </c>
      <c r="BC9" s="9">
        <v>-9883</v>
      </c>
      <c r="BD9" s="9">
        <v>-11291.841999999988</v>
      </c>
      <c r="BE9" s="9">
        <v>-9615.9790000000066</v>
      </c>
      <c r="BF9" s="9">
        <v>-10377</v>
      </c>
      <c r="BG9" s="9">
        <v>-8529</v>
      </c>
      <c r="BH9" s="9">
        <v>-10873</v>
      </c>
      <c r="BI9" s="9">
        <v>-9045.4230000000007</v>
      </c>
      <c r="BJ9" s="9">
        <v>-9970.3919999999798</v>
      </c>
      <c r="BK9" s="9">
        <v>-8053.9269999999851</v>
      </c>
      <c r="BL9" s="9">
        <v>-9870.1389999999883</v>
      </c>
      <c r="BM9" s="9">
        <v>-8727.5989999999874</v>
      </c>
      <c r="BN9" s="9">
        <v>-9680.2120000000123</v>
      </c>
      <c r="BO9" s="9">
        <v>-8863.1020000000117</v>
      </c>
      <c r="BP9" s="9">
        <v>-9374.192999999992</v>
      </c>
      <c r="BQ9" s="151"/>
    </row>
    <row r="10" spans="1:69" ht="15" customHeight="1" x14ac:dyDescent="0.2">
      <c r="A10" s="63" t="s">
        <v>134</v>
      </c>
      <c r="B10" s="63" t="s">
        <v>221</v>
      </c>
      <c r="C10" s="246">
        <v>0</v>
      </c>
      <c r="D10" s="246">
        <v>0</v>
      </c>
      <c r="E10" s="246">
        <v>0</v>
      </c>
      <c r="F10" s="246">
        <v>0</v>
      </c>
      <c r="G10" s="246">
        <v>0</v>
      </c>
      <c r="H10" s="246">
        <v>0</v>
      </c>
      <c r="I10" s="246">
        <v>0</v>
      </c>
      <c r="J10" s="246">
        <v>0</v>
      </c>
      <c r="K10" s="246">
        <v>0</v>
      </c>
      <c r="L10" s="246">
        <v>0</v>
      </c>
      <c r="M10" s="246">
        <v>0</v>
      </c>
      <c r="N10" s="246">
        <v>0</v>
      </c>
      <c r="O10" s="246">
        <v>0</v>
      </c>
      <c r="P10" s="246">
        <v>0</v>
      </c>
      <c r="Q10" s="246">
        <v>0</v>
      </c>
      <c r="R10" s="246">
        <v>0</v>
      </c>
      <c r="S10" s="246">
        <v>0</v>
      </c>
      <c r="T10" s="246">
        <v>0</v>
      </c>
      <c r="U10" s="246">
        <v>0</v>
      </c>
      <c r="V10" s="246">
        <v>0</v>
      </c>
      <c r="W10" s="246">
        <v>0</v>
      </c>
      <c r="X10" s="246">
        <v>0</v>
      </c>
      <c r="Y10" s="246">
        <v>0</v>
      </c>
      <c r="Z10" s="246">
        <v>0</v>
      </c>
      <c r="AA10" s="246">
        <v>0</v>
      </c>
      <c r="AB10" s="246">
        <v>0</v>
      </c>
      <c r="AC10" s="246">
        <v>0</v>
      </c>
      <c r="AD10" s="246">
        <v>0</v>
      </c>
      <c r="AE10" s="246">
        <v>0</v>
      </c>
      <c r="AF10" s="246">
        <v>0</v>
      </c>
      <c r="AG10" s="246">
        <v>0</v>
      </c>
      <c r="AH10" s="246">
        <v>0</v>
      </c>
      <c r="AI10" s="246">
        <v>0</v>
      </c>
      <c r="AJ10" s="246">
        <v>0</v>
      </c>
      <c r="AK10" s="246">
        <v>0</v>
      </c>
      <c r="AL10" s="246">
        <v>0</v>
      </c>
      <c r="AM10" s="246">
        <v>0</v>
      </c>
      <c r="AN10" s="246">
        <v>0</v>
      </c>
      <c r="AO10" s="246">
        <v>0</v>
      </c>
      <c r="AP10" s="246">
        <v>0</v>
      </c>
      <c r="AQ10" s="246">
        <v>0</v>
      </c>
      <c r="AR10" s="246">
        <v>0</v>
      </c>
      <c r="AS10" s="246">
        <v>0</v>
      </c>
      <c r="AT10" s="246">
        <v>0</v>
      </c>
      <c r="AU10" s="246">
        <v>0</v>
      </c>
      <c r="AV10" s="246">
        <v>0</v>
      </c>
      <c r="AW10" s="246">
        <v>0</v>
      </c>
      <c r="AX10" s="249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 t="s">
        <v>425</v>
      </c>
      <c r="BG10" s="71" t="s">
        <v>425</v>
      </c>
      <c r="BH10" s="71" t="s">
        <v>425</v>
      </c>
      <c r="BI10" s="71" t="s">
        <v>425</v>
      </c>
      <c r="BJ10" s="71" t="s">
        <v>425</v>
      </c>
      <c r="BK10" s="71" t="s">
        <v>425</v>
      </c>
      <c r="BL10" s="71" t="s">
        <v>425</v>
      </c>
      <c r="BM10" s="71" t="s">
        <v>425</v>
      </c>
      <c r="BN10" s="71" t="s">
        <v>425</v>
      </c>
      <c r="BO10" s="71" t="s">
        <v>425</v>
      </c>
      <c r="BP10" s="71" t="s">
        <v>425</v>
      </c>
      <c r="BQ10" s="151"/>
    </row>
    <row r="11" spans="1:69" ht="15" customHeight="1" x14ac:dyDescent="0.2">
      <c r="A11" s="63" t="s">
        <v>135</v>
      </c>
      <c r="B11" s="63" t="s">
        <v>222</v>
      </c>
      <c r="C11" s="246">
        <v>0</v>
      </c>
      <c r="D11" s="246">
        <v>0</v>
      </c>
      <c r="E11" s="246">
        <v>0</v>
      </c>
      <c r="F11" s="246">
        <v>0</v>
      </c>
      <c r="G11" s="246">
        <v>0</v>
      </c>
      <c r="H11" s="246">
        <v>0</v>
      </c>
      <c r="I11" s="246">
        <v>0</v>
      </c>
      <c r="J11" s="246">
        <v>0</v>
      </c>
      <c r="K11" s="246">
        <v>0</v>
      </c>
      <c r="L11" s="246">
        <v>0</v>
      </c>
      <c r="M11" s="246">
        <v>0</v>
      </c>
      <c r="N11" s="246">
        <v>0</v>
      </c>
      <c r="O11" s="246">
        <v>0</v>
      </c>
      <c r="P11" s="246">
        <v>0</v>
      </c>
      <c r="Q11" s="246">
        <v>0</v>
      </c>
      <c r="R11" s="246">
        <v>0</v>
      </c>
      <c r="S11" s="246">
        <v>0</v>
      </c>
      <c r="T11" s="246">
        <v>0</v>
      </c>
      <c r="U11" s="246">
        <v>0</v>
      </c>
      <c r="V11" s="246">
        <v>0</v>
      </c>
      <c r="W11" s="246">
        <v>0</v>
      </c>
      <c r="X11" s="246">
        <v>0</v>
      </c>
      <c r="Y11" s="246">
        <v>0</v>
      </c>
      <c r="Z11" s="246">
        <v>0</v>
      </c>
      <c r="AA11" s="9">
        <v>-2121</v>
      </c>
      <c r="AB11" s="9">
        <v>-2241</v>
      </c>
      <c r="AC11" s="9">
        <v>-1967</v>
      </c>
      <c r="AD11" s="9">
        <v>-2767</v>
      </c>
      <c r="AE11" s="9">
        <v>-1688</v>
      </c>
      <c r="AF11" s="9">
        <v>-3223</v>
      </c>
      <c r="AG11" s="9">
        <v>-3032</v>
      </c>
      <c r="AH11" s="9">
        <v>-2086</v>
      </c>
      <c r="AI11" s="9">
        <v>-2090</v>
      </c>
      <c r="AJ11" s="9">
        <v>-2080</v>
      </c>
      <c r="AK11" s="9">
        <v>-2012</v>
      </c>
      <c r="AL11" s="9">
        <v>-3178</v>
      </c>
      <c r="AM11" s="9">
        <v>-2473</v>
      </c>
      <c r="AN11" s="9">
        <v>-1841</v>
      </c>
      <c r="AO11" s="9">
        <v>-2400</v>
      </c>
      <c r="AP11" s="9">
        <v>-4548</v>
      </c>
      <c r="AQ11" s="9">
        <v>-2734</v>
      </c>
      <c r="AR11" s="9">
        <v>-442</v>
      </c>
      <c r="AS11" s="9">
        <v>-1581</v>
      </c>
      <c r="AT11" s="9">
        <v>-3331</v>
      </c>
      <c r="AU11" s="9">
        <v>-1316</v>
      </c>
      <c r="AV11" s="9">
        <v>-2786</v>
      </c>
      <c r="AW11" s="9">
        <v>-3282</v>
      </c>
      <c r="AX11" s="197">
        <v>-3043</v>
      </c>
      <c r="AY11" s="9">
        <v>-1482</v>
      </c>
      <c r="AZ11" s="9">
        <v>-3348</v>
      </c>
      <c r="BA11" s="9">
        <v>-1893</v>
      </c>
      <c r="BB11" s="9">
        <v>-2803</v>
      </c>
      <c r="BC11" s="9">
        <v>-1354</v>
      </c>
      <c r="BD11" s="9">
        <v>-1878.3239999999957</v>
      </c>
      <c r="BE11" s="9">
        <v>-2049.2049999999972</v>
      </c>
      <c r="BF11" s="9">
        <v>-3171</v>
      </c>
      <c r="BG11" s="9">
        <v>-2694</v>
      </c>
      <c r="BH11" s="9">
        <v>-2912</v>
      </c>
      <c r="BI11" s="9">
        <v>-3878.0681999999974</v>
      </c>
      <c r="BJ11" s="9">
        <v>-4135.0408500000012</v>
      </c>
      <c r="BK11" s="9">
        <v>-3675.656399999998</v>
      </c>
      <c r="BL11" s="9">
        <v>-4769.3433800000021</v>
      </c>
      <c r="BM11" s="9">
        <v>-3416.9637800000023</v>
      </c>
      <c r="BN11" s="9">
        <v>-2643.7435400000013</v>
      </c>
      <c r="BO11" s="9">
        <v>-3007.844000000006</v>
      </c>
      <c r="BP11" s="9">
        <v>-4360.4921999999988</v>
      </c>
      <c r="BQ11" s="151"/>
    </row>
    <row r="12" spans="1:69" ht="15" customHeight="1" x14ac:dyDescent="0.2">
      <c r="A12" s="63" t="s">
        <v>136</v>
      </c>
      <c r="B12" s="63" t="s">
        <v>223</v>
      </c>
      <c r="C12" s="246">
        <v>0</v>
      </c>
      <c r="D12" s="246">
        <v>0</v>
      </c>
      <c r="E12" s="246">
        <v>0</v>
      </c>
      <c r="F12" s="246">
        <v>0</v>
      </c>
      <c r="G12" s="246">
        <v>0</v>
      </c>
      <c r="H12" s="246">
        <v>0</v>
      </c>
      <c r="I12" s="246">
        <v>0</v>
      </c>
      <c r="J12" s="246">
        <v>0</v>
      </c>
      <c r="K12" s="246">
        <v>0</v>
      </c>
      <c r="L12" s="246">
        <v>0</v>
      </c>
      <c r="M12" s="246">
        <v>0</v>
      </c>
      <c r="N12" s="246">
        <v>0</v>
      </c>
      <c r="O12" s="246">
        <v>0</v>
      </c>
      <c r="P12" s="246">
        <v>0</v>
      </c>
      <c r="Q12" s="246">
        <v>0</v>
      </c>
      <c r="R12" s="246">
        <v>0</v>
      </c>
      <c r="S12" s="246">
        <v>0</v>
      </c>
      <c r="T12" s="246">
        <v>0</v>
      </c>
      <c r="U12" s="246">
        <v>0</v>
      </c>
      <c r="V12" s="246">
        <v>0</v>
      </c>
      <c r="W12" s="246">
        <v>0</v>
      </c>
      <c r="X12" s="246">
        <v>0</v>
      </c>
      <c r="Y12" s="246">
        <v>0</v>
      </c>
      <c r="Z12" s="246">
        <v>0</v>
      </c>
      <c r="AA12" s="246">
        <v>0</v>
      </c>
      <c r="AB12" s="246">
        <v>0</v>
      </c>
      <c r="AC12" s="246">
        <v>0</v>
      </c>
      <c r="AD12" s="246">
        <v>0</v>
      </c>
      <c r="AE12" s="246">
        <v>0</v>
      </c>
      <c r="AF12" s="246">
        <v>0</v>
      </c>
      <c r="AG12" s="246">
        <v>0</v>
      </c>
      <c r="AH12" s="246">
        <v>0</v>
      </c>
      <c r="AI12" s="246">
        <v>0</v>
      </c>
      <c r="AJ12" s="246">
        <v>0</v>
      </c>
      <c r="AK12" s="246">
        <v>0</v>
      </c>
      <c r="AL12" s="246">
        <v>0</v>
      </c>
      <c r="AM12" s="246">
        <v>0</v>
      </c>
      <c r="AN12" s="246">
        <v>0</v>
      </c>
      <c r="AO12" s="246">
        <v>0</v>
      </c>
      <c r="AP12" s="246">
        <v>0</v>
      </c>
      <c r="AQ12" s="246">
        <v>0</v>
      </c>
      <c r="AR12" s="246">
        <v>0</v>
      </c>
      <c r="AS12" s="246">
        <v>0</v>
      </c>
      <c r="AT12" s="246">
        <v>0</v>
      </c>
      <c r="AU12" s="246">
        <v>0</v>
      </c>
      <c r="AV12" s="246">
        <v>0</v>
      </c>
      <c r="AW12" s="246">
        <v>0</v>
      </c>
      <c r="AX12" s="249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 t="s">
        <v>425</v>
      </c>
      <c r="BG12" s="71" t="s">
        <v>425</v>
      </c>
      <c r="BH12" s="71" t="s">
        <v>425</v>
      </c>
      <c r="BI12" s="71" t="s">
        <v>425</v>
      </c>
      <c r="BJ12" s="71" t="s">
        <v>425</v>
      </c>
      <c r="BK12" s="71" t="s">
        <v>425</v>
      </c>
      <c r="BL12" s="71" t="s">
        <v>425</v>
      </c>
      <c r="BM12" s="71" t="s">
        <v>425</v>
      </c>
      <c r="BN12" s="71" t="s">
        <v>425</v>
      </c>
      <c r="BO12" s="71" t="s">
        <v>425</v>
      </c>
      <c r="BP12" s="71" t="s">
        <v>425</v>
      </c>
      <c r="BQ12" s="151"/>
    </row>
    <row r="13" spans="1:69" ht="15" customHeight="1" x14ac:dyDescent="0.2">
      <c r="A13" s="63" t="s">
        <v>137</v>
      </c>
      <c r="B13" s="63" t="s">
        <v>224</v>
      </c>
      <c r="C13" s="246">
        <v>0</v>
      </c>
      <c r="D13" s="246">
        <v>0</v>
      </c>
      <c r="E13" s="246">
        <v>0</v>
      </c>
      <c r="F13" s="246">
        <v>0</v>
      </c>
      <c r="G13" s="246">
        <v>0</v>
      </c>
      <c r="H13" s="246">
        <v>0</v>
      </c>
      <c r="I13" s="246">
        <v>0</v>
      </c>
      <c r="J13" s="246">
        <v>0</v>
      </c>
      <c r="K13" s="246">
        <v>0</v>
      </c>
      <c r="L13" s="246">
        <v>0</v>
      </c>
      <c r="M13" s="246">
        <v>0</v>
      </c>
      <c r="N13" s="246">
        <v>0</v>
      </c>
      <c r="O13" s="246">
        <v>0</v>
      </c>
      <c r="P13" s="246">
        <v>0</v>
      </c>
      <c r="Q13" s="246">
        <v>0</v>
      </c>
      <c r="R13" s="246">
        <v>0</v>
      </c>
      <c r="S13" s="246">
        <v>0</v>
      </c>
      <c r="T13" s="246">
        <v>0</v>
      </c>
      <c r="U13" s="246">
        <v>0</v>
      </c>
      <c r="V13" s="246">
        <v>0</v>
      </c>
      <c r="W13" s="246">
        <v>0</v>
      </c>
      <c r="X13" s="246">
        <v>0</v>
      </c>
      <c r="Y13" s="246">
        <v>0</v>
      </c>
      <c r="Z13" s="246">
        <v>0</v>
      </c>
      <c r="AA13" s="9">
        <v>-1966</v>
      </c>
      <c r="AB13" s="9">
        <v>-2050</v>
      </c>
      <c r="AC13" s="9">
        <v>423</v>
      </c>
      <c r="AD13" s="9">
        <v>-2478</v>
      </c>
      <c r="AE13" s="9">
        <v>-696</v>
      </c>
      <c r="AF13" s="9">
        <v>-690</v>
      </c>
      <c r="AG13" s="9">
        <v>-584</v>
      </c>
      <c r="AH13" s="9">
        <v>-797</v>
      </c>
      <c r="AI13" s="9">
        <v>-545</v>
      </c>
      <c r="AJ13" s="9">
        <v>-363</v>
      </c>
      <c r="AK13" s="9">
        <v>-447</v>
      </c>
      <c r="AL13" s="9">
        <v>-617</v>
      </c>
      <c r="AM13" s="9">
        <v>-486</v>
      </c>
      <c r="AN13" s="9">
        <v>-489</v>
      </c>
      <c r="AO13" s="9">
        <v>-488</v>
      </c>
      <c r="AP13" s="9">
        <v>-623</v>
      </c>
      <c r="AQ13" s="9">
        <v>-472</v>
      </c>
      <c r="AR13" s="9">
        <v>-95</v>
      </c>
      <c r="AS13" s="9">
        <v>-313</v>
      </c>
      <c r="AT13" s="9">
        <v>-615</v>
      </c>
      <c r="AU13" s="9">
        <v>-494</v>
      </c>
      <c r="AV13" s="9">
        <v>-406</v>
      </c>
      <c r="AW13" s="9">
        <v>-562</v>
      </c>
      <c r="AX13" s="197">
        <v>-734</v>
      </c>
      <c r="AY13" s="9">
        <v>-634</v>
      </c>
      <c r="AZ13" s="9">
        <v>-665</v>
      </c>
      <c r="BA13" s="9">
        <v>-710</v>
      </c>
      <c r="BB13" s="9">
        <v>-947</v>
      </c>
      <c r="BC13" s="9">
        <v>-809</v>
      </c>
      <c r="BD13" s="9">
        <v>-820.81100000000015</v>
      </c>
      <c r="BE13" s="9">
        <v>-832.66899999999998</v>
      </c>
      <c r="BF13" s="9">
        <v>-1197</v>
      </c>
      <c r="BG13" s="9">
        <v>-853</v>
      </c>
      <c r="BH13" s="9">
        <v>-802</v>
      </c>
      <c r="BI13" s="9">
        <v>-825.48100000000034</v>
      </c>
      <c r="BJ13" s="9">
        <v>-1026.3070000000002</v>
      </c>
      <c r="BK13" s="9">
        <v>-795.96699999999987</v>
      </c>
      <c r="BL13" s="9">
        <v>-1230.0940000000003</v>
      </c>
      <c r="BM13" s="9">
        <v>-1019.8830000000006</v>
      </c>
      <c r="BN13" s="9">
        <v>-1019.8810000000005</v>
      </c>
      <c r="BO13" s="9">
        <v>-848.1230000000005</v>
      </c>
      <c r="BP13" s="9">
        <v>-897.9970000000003</v>
      </c>
      <c r="BQ13" s="151"/>
    </row>
    <row r="14" spans="1:69" ht="15" customHeight="1" x14ac:dyDescent="0.2">
      <c r="A14" s="63" t="s">
        <v>138</v>
      </c>
      <c r="B14" s="63" t="s">
        <v>215</v>
      </c>
      <c r="C14" s="246">
        <v>0</v>
      </c>
      <c r="D14" s="246">
        <v>0</v>
      </c>
      <c r="E14" s="246">
        <v>0</v>
      </c>
      <c r="F14" s="246">
        <v>0</v>
      </c>
      <c r="G14" s="246">
        <v>0</v>
      </c>
      <c r="H14" s="246">
        <v>0</v>
      </c>
      <c r="I14" s="246">
        <v>0</v>
      </c>
      <c r="J14" s="246">
        <v>0</v>
      </c>
      <c r="K14" s="246">
        <v>0</v>
      </c>
      <c r="L14" s="246">
        <v>0</v>
      </c>
      <c r="M14" s="246">
        <v>0</v>
      </c>
      <c r="N14" s="246">
        <v>0</v>
      </c>
      <c r="O14" s="246">
        <v>0</v>
      </c>
      <c r="P14" s="246">
        <v>0</v>
      </c>
      <c r="Q14" s="246">
        <v>0</v>
      </c>
      <c r="R14" s="246">
        <v>0</v>
      </c>
      <c r="S14" s="246">
        <v>0</v>
      </c>
      <c r="T14" s="246">
        <v>0</v>
      </c>
      <c r="U14" s="246">
        <v>0</v>
      </c>
      <c r="V14" s="246">
        <v>0</v>
      </c>
      <c r="W14" s="246">
        <v>0</v>
      </c>
      <c r="X14" s="246">
        <v>0</v>
      </c>
      <c r="Y14" s="246">
        <v>0</v>
      </c>
      <c r="Z14" s="246">
        <v>0</v>
      </c>
      <c r="AA14" s="9">
        <v>-9202</v>
      </c>
      <c r="AB14" s="9">
        <v>-9594</v>
      </c>
      <c r="AC14" s="9">
        <v>-9508</v>
      </c>
      <c r="AD14" s="9">
        <v>-10141</v>
      </c>
      <c r="AE14" s="9">
        <v>-9017</v>
      </c>
      <c r="AF14" s="9">
        <v>-9022</v>
      </c>
      <c r="AG14" s="9">
        <v>-6295</v>
      </c>
      <c r="AH14" s="9">
        <v>-4739</v>
      </c>
      <c r="AI14" s="9">
        <v>-7390</v>
      </c>
      <c r="AJ14" s="9">
        <v>-7092</v>
      </c>
      <c r="AK14" s="9">
        <v>-6933</v>
      </c>
      <c r="AL14" s="9">
        <v>-5364</v>
      </c>
      <c r="AM14" s="9">
        <v>-8069</v>
      </c>
      <c r="AN14" s="9">
        <v>-8335</v>
      </c>
      <c r="AO14" s="9">
        <v>-8433</v>
      </c>
      <c r="AP14" s="9">
        <v>-8803</v>
      </c>
      <c r="AQ14" s="9">
        <v>-8187</v>
      </c>
      <c r="AR14" s="9">
        <v>-6603</v>
      </c>
      <c r="AS14" s="9">
        <v>-8160</v>
      </c>
      <c r="AT14" s="9">
        <v>-8816</v>
      </c>
      <c r="AU14" s="9">
        <v>-8841</v>
      </c>
      <c r="AV14" s="9">
        <v>-6243</v>
      </c>
      <c r="AW14" s="9">
        <v>-7477</v>
      </c>
      <c r="AX14" s="197">
        <v>-9795</v>
      </c>
      <c r="AY14" s="9">
        <v>-10322</v>
      </c>
      <c r="AZ14" s="9">
        <v>-11904</v>
      </c>
      <c r="BA14" s="9">
        <v>-10422</v>
      </c>
      <c r="BB14" s="9">
        <v>-11847</v>
      </c>
      <c r="BC14" s="9">
        <v>-10871</v>
      </c>
      <c r="BD14" s="9">
        <v>-8501.68</v>
      </c>
      <c r="BE14" s="9">
        <v>-9661.9329999999991</v>
      </c>
      <c r="BF14" s="9">
        <v>-11681</v>
      </c>
      <c r="BG14" s="9">
        <v>-10343</v>
      </c>
      <c r="BH14" s="9">
        <v>-10671</v>
      </c>
      <c r="BI14" s="9">
        <v>-11493.905999999999</v>
      </c>
      <c r="BJ14" s="9">
        <v>-6183.8240000000051</v>
      </c>
      <c r="BK14" s="9">
        <v>-11360.864999999998</v>
      </c>
      <c r="BL14" s="9">
        <v>-11503.039000000001</v>
      </c>
      <c r="BM14" s="9">
        <v>-10314.798999999995</v>
      </c>
      <c r="BN14" s="9">
        <v>-10024.048999999999</v>
      </c>
      <c r="BO14" s="9">
        <v>-9747.0199999999968</v>
      </c>
      <c r="BP14" s="9">
        <v>-6793.3430000000017</v>
      </c>
      <c r="BQ14" s="151"/>
    </row>
    <row r="15" spans="1:69" ht="15" customHeight="1" x14ac:dyDescent="0.2">
      <c r="A15" s="63" t="s">
        <v>139</v>
      </c>
      <c r="B15" s="63" t="s">
        <v>225</v>
      </c>
      <c r="C15" s="246">
        <v>0</v>
      </c>
      <c r="D15" s="246">
        <v>0</v>
      </c>
      <c r="E15" s="246">
        <v>0</v>
      </c>
      <c r="F15" s="246">
        <v>0</v>
      </c>
      <c r="G15" s="246">
        <v>0</v>
      </c>
      <c r="H15" s="246">
        <v>0</v>
      </c>
      <c r="I15" s="246">
        <v>0</v>
      </c>
      <c r="J15" s="246">
        <v>0</v>
      </c>
      <c r="K15" s="246">
        <v>0</v>
      </c>
      <c r="L15" s="246">
        <v>0</v>
      </c>
      <c r="M15" s="246">
        <v>0</v>
      </c>
      <c r="N15" s="246">
        <v>0</v>
      </c>
      <c r="O15" s="246">
        <v>0</v>
      </c>
      <c r="P15" s="246">
        <v>0</v>
      </c>
      <c r="Q15" s="246">
        <v>0</v>
      </c>
      <c r="R15" s="246">
        <v>0</v>
      </c>
      <c r="S15" s="246">
        <v>0</v>
      </c>
      <c r="T15" s="246">
        <v>0</v>
      </c>
      <c r="U15" s="246">
        <v>0</v>
      </c>
      <c r="V15" s="246">
        <v>0</v>
      </c>
      <c r="W15" s="246">
        <v>0</v>
      </c>
      <c r="X15" s="246">
        <v>0</v>
      </c>
      <c r="Y15" s="246">
        <v>0</v>
      </c>
      <c r="Z15" s="246">
        <v>0</v>
      </c>
      <c r="AA15" s="246">
        <v>0</v>
      </c>
      <c r="AB15" s="246">
        <v>0</v>
      </c>
      <c r="AC15" s="246">
        <v>0</v>
      </c>
      <c r="AD15" s="246">
        <v>0</v>
      </c>
      <c r="AE15" s="246">
        <v>0</v>
      </c>
      <c r="AF15" s="246">
        <v>0</v>
      </c>
      <c r="AG15" s="246">
        <v>0</v>
      </c>
      <c r="AH15" s="246">
        <v>0</v>
      </c>
      <c r="AI15" s="246">
        <v>0</v>
      </c>
      <c r="AJ15" s="246">
        <v>0</v>
      </c>
      <c r="AK15" s="246">
        <v>0</v>
      </c>
      <c r="AL15" s="246">
        <v>0</v>
      </c>
      <c r="AM15" s="246">
        <v>0</v>
      </c>
      <c r="AN15" s="246">
        <v>0</v>
      </c>
      <c r="AO15" s="246">
        <v>0</v>
      </c>
      <c r="AP15" s="246">
        <v>0</v>
      </c>
      <c r="AQ15" s="246">
        <v>0</v>
      </c>
      <c r="AR15" s="246">
        <v>0</v>
      </c>
      <c r="AS15" s="246">
        <v>0</v>
      </c>
      <c r="AT15" s="246">
        <v>0</v>
      </c>
      <c r="AU15" s="246">
        <v>0</v>
      </c>
      <c r="AV15" s="246">
        <v>0</v>
      </c>
      <c r="AW15" s="246">
        <v>0</v>
      </c>
      <c r="AX15" s="249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/>
      <c r="BN15" s="71"/>
      <c r="BO15" s="71">
        <v>0</v>
      </c>
      <c r="BP15" s="71">
        <v>0</v>
      </c>
      <c r="BQ15" s="151"/>
    </row>
    <row r="16" spans="1:69" ht="15" customHeight="1" x14ac:dyDescent="0.2">
      <c r="A16" s="63" t="s">
        <v>0</v>
      </c>
      <c r="B16" s="63" t="s">
        <v>226</v>
      </c>
      <c r="C16" s="246">
        <v>0</v>
      </c>
      <c r="D16" s="246">
        <v>0</v>
      </c>
      <c r="E16" s="246">
        <v>0</v>
      </c>
      <c r="F16" s="246">
        <v>0</v>
      </c>
      <c r="G16" s="246">
        <v>0</v>
      </c>
      <c r="H16" s="246">
        <v>0</v>
      </c>
      <c r="I16" s="246">
        <v>0</v>
      </c>
      <c r="J16" s="246">
        <v>0</v>
      </c>
      <c r="K16" s="246">
        <v>0</v>
      </c>
      <c r="L16" s="246">
        <v>0</v>
      </c>
      <c r="M16" s="246">
        <v>0</v>
      </c>
      <c r="N16" s="246">
        <v>0</v>
      </c>
      <c r="O16" s="246">
        <v>0</v>
      </c>
      <c r="P16" s="246">
        <v>0</v>
      </c>
      <c r="Q16" s="246">
        <v>0</v>
      </c>
      <c r="R16" s="246">
        <v>0</v>
      </c>
      <c r="S16" s="246">
        <v>0</v>
      </c>
      <c r="T16" s="246">
        <v>0</v>
      </c>
      <c r="U16" s="246">
        <v>0</v>
      </c>
      <c r="V16" s="246">
        <v>0</v>
      </c>
      <c r="W16" s="246">
        <v>0</v>
      </c>
      <c r="X16" s="246">
        <v>0</v>
      </c>
      <c r="Y16" s="246">
        <v>0</v>
      </c>
      <c r="Z16" s="246">
        <v>0</v>
      </c>
      <c r="AA16" s="9">
        <v>-7109</v>
      </c>
      <c r="AB16" s="9">
        <v>-11289</v>
      </c>
      <c r="AC16" s="9">
        <v>-9128</v>
      </c>
      <c r="AD16" s="9">
        <v>-9466</v>
      </c>
      <c r="AE16" s="9">
        <v>-11165</v>
      </c>
      <c r="AF16" s="9">
        <v>-12430</v>
      </c>
      <c r="AG16" s="9">
        <v>-11997</v>
      </c>
      <c r="AH16" s="9">
        <v>-13405</v>
      </c>
      <c r="AI16" s="9">
        <v>-11383</v>
      </c>
      <c r="AJ16" s="9">
        <v>-15405</v>
      </c>
      <c r="AK16" s="9">
        <v>-14415</v>
      </c>
      <c r="AL16" s="9">
        <v>-16782</v>
      </c>
      <c r="AM16" s="9">
        <v>-16153</v>
      </c>
      <c r="AN16" s="9">
        <v>-17409</v>
      </c>
      <c r="AO16" s="9">
        <v>-17635</v>
      </c>
      <c r="AP16" s="9">
        <v>-23266</v>
      </c>
      <c r="AQ16" s="9">
        <v>-17041</v>
      </c>
      <c r="AR16" s="9">
        <v>-13808</v>
      </c>
      <c r="AS16" s="9">
        <v>-22280</v>
      </c>
      <c r="AT16" s="9">
        <v>-34064</v>
      </c>
      <c r="AU16" s="9">
        <v>-31262</v>
      </c>
      <c r="AV16" s="9">
        <v>-38749</v>
      </c>
      <c r="AW16" s="9">
        <v>-44866</v>
      </c>
      <c r="AX16" s="197">
        <v>-15652.445089999987</v>
      </c>
      <c r="AY16" s="9">
        <v>-12215.808610000004</v>
      </c>
      <c r="AZ16" s="9">
        <v>-12065</v>
      </c>
      <c r="BA16" s="9">
        <v>-13362.358999999999</v>
      </c>
      <c r="BB16" s="9">
        <v>-14497</v>
      </c>
      <c r="BC16" s="9">
        <v>-13932</v>
      </c>
      <c r="BD16" s="9">
        <v>-14606.114000000001</v>
      </c>
      <c r="BE16" s="9">
        <v>-12157.444</v>
      </c>
      <c r="BF16" s="9">
        <v>-12375</v>
      </c>
      <c r="BG16" s="9">
        <v>-13215</v>
      </c>
      <c r="BH16" s="9">
        <v>-11524</v>
      </c>
      <c r="BI16" s="9">
        <v>-10477.861399999987</v>
      </c>
      <c r="BJ16" s="9">
        <v>-7373.700529999991</v>
      </c>
      <c r="BK16" s="9">
        <v>-10636.149099999991</v>
      </c>
      <c r="BL16" s="9">
        <v>-10884.351000000013</v>
      </c>
      <c r="BM16" s="9">
        <v>-10171</v>
      </c>
      <c r="BN16" s="9">
        <v>-9669.198850000008</v>
      </c>
      <c r="BO16" s="9">
        <v>-10843.63171999999</v>
      </c>
      <c r="BP16" s="9">
        <v>-10233.196339999999</v>
      </c>
      <c r="BQ16" s="151"/>
    </row>
    <row r="17" spans="1:69" ht="15" customHeight="1" x14ac:dyDescent="0.2">
      <c r="A17" s="63" t="s">
        <v>146</v>
      </c>
      <c r="B17" s="63" t="s">
        <v>217</v>
      </c>
      <c r="C17" s="246">
        <v>0</v>
      </c>
      <c r="D17" s="246">
        <v>0</v>
      </c>
      <c r="E17" s="246">
        <v>0</v>
      </c>
      <c r="F17" s="246">
        <v>0</v>
      </c>
      <c r="G17" s="246">
        <v>0</v>
      </c>
      <c r="H17" s="246">
        <v>0</v>
      </c>
      <c r="I17" s="246">
        <v>0</v>
      </c>
      <c r="J17" s="246">
        <v>0</v>
      </c>
      <c r="K17" s="246">
        <v>0</v>
      </c>
      <c r="L17" s="246">
        <v>0</v>
      </c>
      <c r="M17" s="246">
        <v>0</v>
      </c>
      <c r="N17" s="246">
        <v>0</v>
      </c>
      <c r="O17" s="246">
        <v>0</v>
      </c>
      <c r="P17" s="246">
        <v>0</v>
      </c>
      <c r="Q17" s="246">
        <v>0</v>
      </c>
      <c r="R17" s="246">
        <v>0</v>
      </c>
      <c r="S17" s="246">
        <v>0</v>
      </c>
      <c r="T17" s="246">
        <v>0</v>
      </c>
      <c r="U17" s="246">
        <v>0</v>
      </c>
      <c r="V17" s="246">
        <v>0</v>
      </c>
      <c r="W17" s="246">
        <v>0</v>
      </c>
      <c r="X17" s="246">
        <v>0</v>
      </c>
      <c r="Y17" s="246">
        <v>0</v>
      </c>
      <c r="Z17" s="246">
        <v>0</v>
      </c>
      <c r="AA17" s="246">
        <v>0</v>
      </c>
      <c r="AB17" s="246">
        <v>0</v>
      </c>
      <c r="AC17" s="246">
        <v>0</v>
      </c>
      <c r="AD17" s="246">
        <v>0</v>
      </c>
      <c r="AE17" s="246">
        <v>0</v>
      </c>
      <c r="AF17" s="246">
        <v>0</v>
      </c>
      <c r="AG17" s="246">
        <v>0</v>
      </c>
      <c r="AH17" s="246">
        <v>0</v>
      </c>
      <c r="AI17" s="246">
        <v>0</v>
      </c>
      <c r="AJ17" s="246">
        <v>0</v>
      </c>
      <c r="AK17" s="246">
        <v>0</v>
      </c>
      <c r="AL17" s="246">
        <v>0</v>
      </c>
      <c r="AM17" s="246">
        <v>0</v>
      </c>
      <c r="AN17" s="246">
        <v>0</v>
      </c>
      <c r="AO17" s="246">
        <v>0</v>
      </c>
      <c r="AP17" s="246">
        <v>0</v>
      </c>
      <c r="AQ17" s="246">
        <v>0</v>
      </c>
      <c r="AR17" s="246">
        <v>0</v>
      </c>
      <c r="AS17" s="246">
        <v>0</v>
      </c>
      <c r="AT17" s="246">
        <v>0</v>
      </c>
      <c r="AU17" s="246">
        <v>0</v>
      </c>
      <c r="AV17" s="246">
        <v>0</v>
      </c>
      <c r="AW17" s="246">
        <v>0</v>
      </c>
      <c r="AX17" s="197">
        <v>-42254</v>
      </c>
      <c r="AY17" s="9">
        <v>-31511.191389999996</v>
      </c>
      <c r="AZ17" s="9">
        <v>-37380</v>
      </c>
      <c r="BA17" s="9">
        <v>-33161.572000000007</v>
      </c>
      <c r="BB17" s="9">
        <v>-44949</v>
      </c>
      <c r="BC17" s="9">
        <v>-29765</v>
      </c>
      <c r="BD17" s="9">
        <v>-41430.708000000013</v>
      </c>
      <c r="BE17" s="9">
        <v>-24329.049999999988</v>
      </c>
      <c r="BF17" s="9">
        <v>-29959</v>
      </c>
      <c r="BG17" s="9">
        <v>-20631</v>
      </c>
      <c r="BH17" s="9">
        <v>-27058</v>
      </c>
      <c r="BI17" s="9">
        <v>-27681.93299999999</v>
      </c>
      <c r="BJ17" s="9">
        <v>-38687.349000000002</v>
      </c>
      <c r="BK17" s="9">
        <v>-26517.456000000002</v>
      </c>
      <c r="BL17" s="9">
        <v>-34297.540999999983</v>
      </c>
      <c r="BM17" s="9">
        <v>-36691.65</v>
      </c>
      <c r="BN17" s="9">
        <v>-52823.241000000045</v>
      </c>
      <c r="BO17" s="9">
        <v>-37312.746000000014</v>
      </c>
      <c r="BP17" s="9">
        <v>-41319.503999999964</v>
      </c>
      <c r="BQ17" s="151"/>
    </row>
    <row r="18" spans="1:69" s="151" customFormat="1" ht="15" customHeight="1" x14ac:dyDescent="0.2">
      <c r="A18" s="156" t="s">
        <v>113</v>
      </c>
      <c r="B18" s="156" t="s">
        <v>227</v>
      </c>
      <c r="C18" s="50">
        <v>-11357</v>
      </c>
      <c r="D18" s="50">
        <v>-12840</v>
      </c>
      <c r="E18" s="50">
        <v>-12123</v>
      </c>
      <c r="F18" s="50">
        <v>-19157</v>
      </c>
      <c r="G18" s="50">
        <v>-13721</v>
      </c>
      <c r="H18" s="50">
        <v>-15538</v>
      </c>
      <c r="I18" s="50">
        <v>-25761</v>
      </c>
      <c r="J18" s="50">
        <v>-21183</v>
      </c>
      <c r="K18" s="50">
        <v>-13679</v>
      </c>
      <c r="L18" s="50">
        <v>-17128</v>
      </c>
      <c r="M18" s="50">
        <v>-24016</v>
      </c>
      <c r="N18" s="50">
        <v>-23780</v>
      </c>
      <c r="O18" s="50">
        <v>-14127</v>
      </c>
      <c r="P18" s="50">
        <v>-17984</v>
      </c>
      <c r="Q18" s="50">
        <v>-21442</v>
      </c>
      <c r="R18" s="50">
        <v>-29107</v>
      </c>
      <c r="S18" s="50">
        <v>-17269</v>
      </c>
      <c r="T18" s="50">
        <v>-17803</v>
      </c>
      <c r="U18" s="50">
        <v>-16662</v>
      </c>
      <c r="V18" s="50">
        <v>-15098.066249999996</v>
      </c>
      <c r="W18" s="50">
        <v>-15055.106160000003</v>
      </c>
      <c r="X18" s="50">
        <v>-15160.317910000003</v>
      </c>
      <c r="Y18" s="50">
        <v>-13931.292050000004</v>
      </c>
      <c r="Z18" s="50">
        <v>-18838.386130000017</v>
      </c>
      <c r="AA18" s="50">
        <v>-13768</v>
      </c>
      <c r="AB18" s="50">
        <v>-13240</v>
      </c>
      <c r="AC18" s="50">
        <v>-10617</v>
      </c>
      <c r="AD18" s="50">
        <v>-8388</v>
      </c>
      <c r="AE18" s="50">
        <v>-11509</v>
      </c>
      <c r="AF18" s="50">
        <v>-13910</v>
      </c>
      <c r="AG18" s="50">
        <v>-11713</v>
      </c>
      <c r="AH18" s="50">
        <v>-16403</v>
      </c>
      <c r="AI18" s="50">
        <v>-16131</v>
      </c>
      <c r="AJ18" s="50">
        <v>-17922</v>
      </c>
      <c r="AK18" s="50">
        <v>-16703</v>
      </c>
      <c r="AL18" s="50">
        <v>-24315</v>
      </c>
      <c r="AM18" s="50">
        <v>-15011</v>
      </c>
      <c r="AN18" s="50">
        <v>-19890</v>
      </c>
      <c r="AO18" s="50">
        <v>-17998</v>
      </c>
      <c r="AP18" s="50">
        <v>-19187</v>
      </c>
      <c r="AQ18" s="50">
        <v>-16445</v>
      </c>
      <c r="AR18" s="50">
        <v>-11495</v>
      </c>
      <c r="AS18" s="50">
        <v>-13465</v>
      </c>
      <c r="AT18" s="50">
        <v>-15192</v>
      </c>
      <c r="AU18" s="50">
        <v>-16468</v>
      </c>
      <c r="AV18" s="50">
        <v>-20416</v>
      </c>
      <c r="AW18" s="50">
        <v>-19774</v>
      </c>
      <c r="AX18" s="196">
        <v>-25980</v>
      </c>
      <c r="AY18" s="50">
        <f t="shared" ref="AY18:BH18" si="5">SUM(AY19:AY26)</f>
        <v>-21505</v>
      </c>
      <c r="AZ18" s="50">
        <f t="shared" si="5"/>
        <v>-28075.959000000003</v>
      </c>
      <c r="BA18" s="50">
        <f t="shared" si="5"/>
        <v>-28270.916000000001</v>
      </c>
      <c r="BB18" s="50">
        <f t="shared" si="5"/>
        <v>-36561</v>
      </c>
      <c r="BC18" s="50">
        <f t="shared" si="5"/>
        <v>-24736</v>
      </c>
      <c r="BD18" s="50">
        <f t="shared" si="5"/>
        <v>-29989.572999999986</v>
      </c>
      <c r="BE18" s="50">
        <f t="shared" si="5"/>
        <v>-26312.487000000016</v>
      </c>
      <c r="BF18" s="50">
        <f t="shared" si="5"/>
        <v>-30913</v>
      </c>
      <c r="BG18" s="50">
        <f t="shared" si="5"/>
        <v>-28226.275749999997</v>
      </c>
      <c r="BH18" s="50">
        <f t="shared" si="5"/>
        <v>-28188</v>
      </c>
      <c r="BI18" s="50">
        <f>SUM(BI19:BI26)</f>
        <v>-25340.357139999996</v>
      </c>
      <c r="BJ18" s="50">
        <f>SUM(BJ19:BJ26)</f>
        <v>-41827.401730000027</v>
      </c>
      <c r="BK18" s="50">
        <f>SUM(BK19:BK26)</f>
        <v>-35876.2886</v>
      </c>
      <c r="BL18" s="50">
        <f>SUM(BL19:BL26)</f>
        <v>-32359.430179999978</v>
      </c>
      <c r="BM18" s="50">
        <v>-28239.876349999999</v>
      </c>
      <c r="BN18" s="50">
        <v>-41426.505250000038</v>
      </c>
      <c r="BO18" s="50">
        <f>SUM(BO19:BO26)</f>
        <v>-36952.243270000028</v>
      </c>
      <c r="BP18" s="50">
        <f>SUM(BP19:BP26)</f>
        <v>-36019.497609999977</v>
      </c>
    </row>
    <row r="19" spans="1:69" ht="15" customHeight="1" x14ac:dyDescent="0.2">
      <c r="A19" s="63" t="s">
        <v>133</v>
      </c>
      <c r="B19" s="63" t="s">
        <v>220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0</v>
      </c>
      <c r="S19" s="246">
        <v>0</v>
      </c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9">
        <v>-8332</v>
      </c>
      <c r="AB19" s="9">
        <v>-7744</v>
      </c>
      <c r="AC19" s="9">
        <v>-6329</v>
      </c>
      <c r="AD19" s="9">
        <v>-2414</v>
      </c>
      <c r="AE19" s="9">
        <v>-6292</v>
      </c>
      <c r="AF19" s="9">
        <v>-8576</v>
      </c>
      <c r="AG19" s="9">
        <v>-7122</v>
      </c>
      <c r="AH19" s="9">
        <v>-10126</v>
      </c>
      <c r="AI19" s="9">
        <v>-10463</v>
      </c>
      <c r="AJ19" s="9">
        <v>-10684</v>
      </c>
      <c r="AK19" s="9">
        <v>-8553</v>
      </c>
      <c r="AL19" s="9">
        <v>-15591</v>
      </c>
      <c r="AM19" s="9">
        <v>-8279</v>
      </c>
      <c r="AN19" s="9">
        <v>-12224</v>
      </c>
      <c r="AO19" s="9">
        <v>-11531</v>
      </c>
      <c r="AP19" s="9">
        <v>-10669</v>
      </c>
      <c r="AQ19" s="9">
        <v>-6172</v>
      </c>
      <c r="AR19" s="9">
        <v>-4692</v>
      </c>
      <c r="AS19" s="9">
        <v>-6890</v>
      </c>
      <c r="AT19" s="9">
        <v>-6233</v>
      </c>
      <c r="AU19" s="9">
        <v>-8011</v>
      </c>
      <c r="AV19" s="9">
        <v>-12693</v>
      </c>
      <c r="AW19" s="9">
        <v>-10428</v>
      </c>
      <c r="AX19" s="197">
        <v>-12737</v>
      </c>
      <c r="AY19" s="9">
        <v>-10043</v>
      </c>
      <c r="AZ19" s="9">
        <v>-17064</v>
      </c>
      <c r="BA19" s="9">
        <v>-15452.648000000001</v>
      </c>
      <c r="BB19" s="9">
        <v>-21299</v>
      </c>
      <c r="BC19" s="9">
        <v>-13892</v>
      </c>
      <c r="BD19" s="9">
        <v>-16750.774999999987</v>
      </c>
      <c r="BE19" s="9">
        <v>-14052.299000000014</v>
      </c>
      <c r="BF19" s="9">
        <v>-20162</v>
      </c>
      <c r="BG19" s="9">
        <v>-16572</v>
      </c>
      <c r="BH19" s="9">
        <v>-15864</v>
      </c>
      <c r="BI19" s="9">
        <v>-14475.484999999997</v>
      </c>
      <c r="BJ19" s="9">
        <v>-27462.83100000002</v>
      </c>
      <c r="BK19" s="9">
        <v>-22173.778000000006</v>
      </c>
      <c r="BL19" s="9">
        <v>-18642.694999999974</v>
      </c>
      <c r="BM19" s="9">
        <v>-13982.231</v>
      </c>
      <c r="BN19" s="9">
        <v>-25948.940000000046</v>
      </c>
      <c r="BO19" s="9">
        <v>-21758.114000000031</v>
      </c>
      <c r="BP19" s="9">
        <v>-19878.686999999976</v>
      </c>
      <c r="BQ19" s="151"/>
    </row>
    <row r="20" spans="1:69" ht="15" customHeight="1" x14ac:dyDescent="0.2">
      <c r="A20" s="157" t="s">
        <v>134</v>
      </c>
      <c r="B20" s="157" t="s">
        <v>221</v>
      </c>
      <c r="C20" s="246">
        <v>0</v>
      </c>
      <c r="D20" s="246">
        <v>0</v>
      </c>
      <c r="E20" s="246">
        <v>0</v>
      </c>
      <c r="F20" s="246">
        <v>0</v>
      </c>
      <c r="G20" s="246">
        <v>0</v>
      </c>
      <c r="H20" s="246">
        <v>0</v>
      </c>
      <c r="I20" s="246">
        <v>0</v>
      </c>
      <c r="J20" s="246">
        <v>0</v>
      </c>
      <c r="K20" s="246">
        <v>0</v>
      </c>
      <c r="L20" s="246">
        <v>0</v>
      </c>
      <c r="M20" s="246">
        <v>0</v>
      </c>
      <c r="N20" s="246">
        <v>0</v>
      </c>
      <c r="O20" s="246">
        <v>0</v>
      </c>
      <c r="P20" s="246">
        <v>0</v>
      </c>
      <c r="Q20" s="246">
        <v>0</v>
      </c>
      <c r="R20" s="246">
        <v>0</v>
      </c>
      <c r="S20" s="246">
        <v>0</v>
      </c>
      <c r="T20" s="246">
        <v>0</v>
      </c>
      <c r="U20" s="246">
        <v>0</v>
      </c>
      <c r="V20" s="246">
        <v>0</v>
      </c>
      <c r="W20" s="246">
        <v>0</v>
      </c>
      <c r="X20" s="246">
        <v>0</v>
      </c>
      <c r="Y20" s="246">
        <v>0</v>
      </c>
      <c r="Z20" s="246">
        <v>0</v>
      </c>
      <c r="AA20" s="9">
        <v>-347</v>
      </c>
      <c r="AB20" s="9">
        <v>-348</v>
      </c>
      <c r="AC20" s="9">
        <v>-348</v>
      </c>
      <c r="AD20" s="9">
        <v>-348</v>
      </c>
      <c r="AE20" s="9">
        <v>-66</v>
      </c>
      <c r="AF20" s="9">
        <v>0</v>
      </c>
      <c r="AG20" s="9">
        <v>0</v>
      </c>
      <c r="AH20" s="9">
        <v>0</v>
      </c>
      <c r="AI20" s="9">
        <v>0</v>
      </c>
      <c r="AJ20" s="9">
        <v>-864</v>
      </c>
      <c r="AK20" s="9">
        <v>-1295</v>
      </c>
      <c r="AL20" s="9">
        <v>-1296</v>
      </c>
      <c r="AM20" s="9">
        <v>-1371</v>
      </c>
      <c r="AN20" s="9">
        <v>-1870</v>
      </c>
      <c r="AO20" s="9">
        <v>-1620</v>
      </c>
      <c r="AP20" s="9">
        <v>-1620</v>
      </c>
      <c r="AQ20" s="9">
        <v>-2097</v>
      </c>
      <c r="AR20" s="9">
        <v>-2096</v>
      </c>
      <c r="AS20" s="9">
        <v>-1950</v>
      </c>
      <c r="AT20" s="9">
        <v>-1948</v>
      </c>
      <c r="AU20" s="9">
        <v>-2137</v>
      </c>
      <c r="AV20" s="9">
        <v>-2137</v>
      </c>
      <c r="AW20" s="9">
        <v>-2138</v>
      </c>
      <c r="AX20" s="197">
        <v>-5748</v>
      </c>
      <c r="AY20" s="9">
        <v>-3552</v>
      </c>
      <c r="AZ20" s="9">
        <v>-3552</v>
      </c>
      <c r="BA20" s="9">
        <v>-3068.25</v>
      </c>
      <c r="BB20" s="9">
        <v>-3391</v>
      </c>
      <c r="BC20" s="9">
        <v>-3552</v>
      </c>
      <c r="BD20" s="9">
        <v>-3552</v>
      </c>
      <c r="BE20" s="9">
        <v>-3552</v>
      </c>
      <c r="BF20" s="9">
        <v>-3755</v>
      </c>
      <c r="BG20" s="9">
        <v>-3552</v>
      </c>
      <c r="BH20" s="9">
        <v>-3552</v>
      </c>
      <c r="BI20" s="9">
        <v>-3552</v>
      </c>
      <c r="BJ20" s="9">
        <v>-5139</v>
      </c>
      <c r="BK20" s="9">
        <v>-3948.75</v>
      </c>
      <c r="BL20" s="9">
        <v>-3948.75</v>
      </c>
      <c r="BM20" s="9">
        <v>-5770.415</v>
      </c>
      <c r="BN20" s="9">
        <v>-4555.9709999999995</v>
      </c>
      <c r="BO20" s="9">
        <v>-4555.9709999999995</v>
      </c>
      <c r="BP20" s="9">
        <v>-4555.9709999999995</v>
      </c>
      <c r="BQ20" s="151"/>
    </row>
    <row r="21" spans="1:69" ht="15" customHeight="1" x14ac:dyDescent="0.2">
      <c r="A21" s="157" t="s">
        <v>135</v>
      </c>
      <c r="B21" s="157" t="s">
        <v>222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9">
        <v>-2062</v>
      </c>
      <c r="AB21" s="9">
        <v>-2359</v>
      </c>
      <c r="AC21" s="9">
        <v>-1238</v>
      </c>
      <c r="AD21" s="9">
        <v>-2533</v>
      </c>
      <c r="AE21" s="9">
        <v>-2113</v>
      </c>
      <c r="AF21" s="9">
        <v>-2159</v>
      </c>
      <c r="AG21" s="9">
        <v>-1925</v>
      </c>
      <c r="AH21" s="9">
        <v>-3207</v>
      </c>
      <c r="AI21" s="9">
        <v>-2634</v>
      </c>
      <c r="AJ21" s="9">
        <v>-2867</v>
      </c>
      <c r="AK21" s="9">
        <v>-3817</v>
      </c>
      <c r="AL21" s="9">
        <v>-3687</v>
      </c>
      <c r="AM21" s="9">
        <v>-2111</v>
      </c>
      <c r="AN21" s="9">
        <v>-3682</v>
      </c>
      <c r="AO21" s="9">
        <v>-3058</v>
      </c>
      <c r="AP21" s="9">
        <v>-4120</v>
      </c>
      <c r="AQ21" s="9">
        <v>-5494</v>
      </c>
      <c r="AR21" s="9">
        <v>-2514</v>
      </c>
      <c r="AS21" s="9">
        <v>-2514</v>
      </c>
      <c r="AT21" s="9">
        <v>-4699</v>
      </c>
      <c r="AU21" s="9">
        <v>-3821</v>
      </c>
      <c r="AV21" s="9">
        <v>-3591</v>
      </c>
      <c r="AW21" s="9">
        <v>-4483</v>
      </c>
      <c r="AX21" s="197">
        <v>-4331</v>
      </c>
      <c r="AY21" s="9">
        <v>-4558</v>
      </c>
      <c r="AZ21" s="9">
        <v>-4351.7659999999996</v>
      </c>
      <c r="BA21" s="9">
        <v>-5696.9439999999986</v>
      </c>
      <c r="BB21" s="9">
        <v>-8246</v>
      </c>
      <c r="BC21" s="9">
        <v>-3557</v>
      </c>
      <c r="BD21" s="9">
        <v>-6412.3729999999996</v>
      </c>
      <c r="BE21" s="9">
        <v>-3373.0019999999995</v>
      </c>
      <c r="BF21" s="9">
        <v>-3102</v>
      </c>
      <c r="BG21" s="9">
        <v>-4497</v>
      </c>
      <c r="BH21" s="9">
        <v>-4509</v>
      </c>
      <c r="BI21" s="9">
        <v>-3597.3521399999977</v>
      </c>
      <c r="BJ21" s="9">
        <v>-5097.5354699999989</v>
      </c>
      <c r="BK21" s="9">
        <v>-5096.6140000000032</v>
      </c>
      <c r="BL21" s="9">
        <v>-5394.5263500000019</v>
      </c>
      <c r="BM21" s="9">
        <v>-4167.5850999999993</v>
      </c>
      <c r="BN21" s="9">
        <v>-5987.1213599999992</v>
      </c>
      <c r="BO21" s="9">
        <v>-5491.1732700000002</v>
      </c>
      <c r="BP21" s="9">
        <v>-6832.5844199999983</v>
      </c>
      <c r="BQ21" s="151"/>
    </row>
    <row r="22" spans="1:69" ht="15" customHeight="1" x14ac:dyDescent="0.2">
      <c r="A22" s="157" t="s">
        <v>136</v>
      </c>
      <c r="B22" s="157" t="s">
        <v>223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0</v>
      </c>
      <c r="N22" s="246">
        <v>0</v>
      </c>
      <c r="O22" s="246">
        <v>0</v>
      </c>
      <c r="P22" s="246">
        <v>0</v>
      </c>
      <c r="Q22" s="246">
        <v>0</v>
      </c>
      <c r="R22" s="246">
        <v>0</v>
      </c>
      <c r="S22" s="246">
        <v>0</v>
      </c>
      <c r="T22" s="246">
        <v>0</v>
      </c>
      <c r="U22" s="246">
        <v>0</v>
      </c>
      <c r="V22" s="246">
        <v>0</v>
      </c>
      <c r="W22" s="246">
        <v>0</v>
      </c>
      <c r="X22" s="246">
        <v>0</v>
      </c>
      <c r="Y22" s="246">
        <v>0</v>
      </c>
      <c r="Z22" s="246">
        <v>0</v>
      </c>
      <c r="AA22" s="246">
        <v>0</v>
      </c>
      <c r="AB22" s="246">
        <v>0</v>
      </c>
      <c r="AC22" s="246">
        <v>0</v>
      </c>
      <c r="AD22" s="246">
        <v>0</v>
      </c>
      <c r="AE22" s="246">
        <v>0</v>
      </c>
      <c r="AF22" s="246">
        <v>0</v>
      </c>
      <c r="AG22" s="246">
        <v>0</v>
      </c>
      <c r="AH22" s="246">
        <v>0</v>
      </c>
      <c r="AI22" s="246">
        <v>0</v>
      </c>
      <c r="AJ22" s="246">
        <v>0</v>
      </c>
      <c r="AK22" s="246">
        <v>0</v>
      </c>
      <c r="AL22" s="246">
        <v>0</v>
      </c>
      <c r="AM22" s="246">
        <v>0</v>
      </c>
      <c r="AN22" s="246">
        <v>0</v>
      </c>
      <c r="AO22" s="246">
        <v>0</v>
      </c>
      <c r="AP22" s="246">
        <v>0</v>
      </c>
      <c r="AQ22" s="246">
        <v>0</v>
      </c>
      <c r="AR22" s="246">
        <v>0</v>
      </c>
      <c r="AS22" s="246">
        <v>0</v>
      </c>
      <c r="AT22" s="246">
        <v>0</v>
      </c>
      <c r="AU22" s="246">
        <v>0</v>
      </c>
      <c r="AV22" s="246">
        <v>0</v>
      </c>
      <c r="AW22" s="246">
        <v>0</v>
      </c>
      <c r="AX22" s="249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 t="s">
        <v>425</v>
      </c>
      <c r="BG22" s="71" t="s">
        <v>425</v>
      </c>
      <c r="BH22" s="71" t="s">
        <v>425</v>
      </c>
      <c r="BI22" s="71" t="s">
        <v>425</v>
      </c>
      <c r="BJ22" s="71" t="s">
        <v>425</v>
      </c>
      <c r="BK22" s="71" t="s">
        <v>425</v>
      </c>
      <c r="BL22" s="71" t="s">
        <v>425</v>
      </c>
      <c r="BM22" s="71" t="s">
        <v>425</v>
      </c>
      <c r="BN22" s="71" t="s">
        <v>425</v>
      </c>
      <c r="BO22" s="71" t="s">
        <v>425</v>
      </c>
      <c r="BP22" s="71" t="s">
        <v>425</v>
      </c>
      <c r="BQ22" s="151"/>
    </row>
    <row r="23" spans="1:69" ht="15" customHeight="1" x14ac:dyDescent="0.2">
      <c r="A23" s="157" t="s">
        <v>137</v>
      </c>
      <c r="B23" s="157" t="s">
        <v>224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0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0</v>
      </c>
      <c r="S23" s="246">
        <v>0</v>
      </c>
      <c r="T23" s="246">
        <v>0</v>
      </c>
      <c r="U23" s="246">
        <v>0</v>
      </c>
      <c r="V23" s="246">
        <v>0</v>
      </c>
      <c r="W23" s="246">
        <v>0</v>
      </c>
      <c r="X23" s="246">
        <v>0</v>
      </c>
      <c r="Y23" s="246">
        <v>0</v>
      </c>
      <c r="Z23" s="246">
        <v>0</v>
      </c>
      <c r="AA23" s="246">
        <v>0</v>
      </c>
      <c r="AB23" s="246">
        <v>0</v>
      </c>
      <c r="AC23" s="246">
        <v>0</v>
      </c>
      <c r="AD23" s="246">
        <v>0</v>
      </c>
      <c r="AE23" s="246">
        <v>0</v>
      </c>
      <c r="AF23" s="246">
        <v>0</v>
      </c>
      <c r="AG23" s="246">
        <v>0</v>
      </c>
      <c r="AH23" s="246">
        <v>0</v>
      </c>
      <c r="AI23" s="246">
        <v>0</v>
      </c>
      <c r="AJ23" s="246">
        <v>0</v>
      </c>
      <c r="AK23" s="246">
        <v>0</v>
      </c>
      <c r="AL23" s="246">
        <v>0</v>
      </c>
      <c r="AM23" s="246">
        <v>0</v>
      </c>
      <c r="AN23" s="246">
        <v>0</v>
      </c>
      <c r="AO23" s="246">
        <v>0</v>
      </c>
      <c r="AP23" s="246">
        <v>0</v>
      </c>
      <c r="AQ23" s="246">
        <v>0</v>
      </c>
      <c r="AR23" s="246">
        <v>0</v>
      </c>
      <c r="AS23" s="246">
        <v>0</v>
      </c>
      <c r="AT23" s="246">
        <v>0</v>
      </c>
      <c r="AU23" s="246">
        <v>0</v>
      </c>
      <c r="AV23" s="246">
        <v>0</v>
      </c>
      <c r="AW23" s="246">
        <v>0</v>
      </c>
      <c r="AX23" s="249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 t="s">
        <v>425</v>
      </c>
      <c r="BG23" s="71" t="s">
        <v>425</v>
      </c>
      <c r="BH23" s="71" t="s">
        <v>425</v>
      </c>
      <c r="BI23" s="71" t="s">
        <v>425</v>
      </c>
      <c r="BJ23" s="71" t="s">
        <v>425</v>
      </c>
      <c r="BK23" s="71" t="s">
        <v>425</v>
      </c>
      <c r="BL23" s="71" t="s">
        <v>425</v>
      </c>
      <c r="BM23" s="71" t="s">
        <v>425</v>
      </c>
      <c r="BN23" s="71" t="s">
        <v>425</v>
      </c>
      <c r="BO23" s="71" t="s">
        <v>425</v>
      </c>
      <c r="BP23" s="71" t="s">
        <v>425</v>
      </c>
      <c r="BQ23" s="151"/>
    </row>
    <row r="24" spans="1:69" ht="15" customHeight="1" x14ac:dyDescent="0.2">
      <c r="A24" s="157" t="s">
        <v>138</v>
      </c>
      <c r="B24" s="157" t="s">
        <v>215</v>
      </c>
      <c r="C24" s="246">
        <v>0</v>
      </c>
      <c r="D24" s="246">
        <v>0</v>
      </c>
      <c r="E24" s="246">
        <v>0</v>
      </c>
      <c r="F24" s="246">
        <v>0</v>
      </c>
      <c r="G24" s="246">
        <v>0</v>
      </c>
      <c r="H24" s="246">
        <v>0</v>
      </c>
      <c r="I24" s="246">
        <v>0</v>
      </c>
      <c r="J24" s="246">
        <v>0</v>
      </c>
      <c r="K24" s="246">
        <v>0</v>
      </c>
      <c r="L24" s="246">
        <v>0</v>
      </c>
      <c r="M24" s="246">
        <v>0</v>
      </c>
      <c r="N24" s="246">
        <v>0</v>
      </c>
      <c r="O24" s="246">
        <v>0</v>
      </c>
      <c r="P24" s="246">
        <v>0</v>
      </c>
      <c r="Q24" s="246">
        <v>0</v>
      </c>
      <c r="R24" s="246">
        <v>0</v>
      </c>
      <c r="S24" s="246">
        <v>0</v>
      </c>
      <c r="T24" s="246">
        <v>0</v>
      </c>
      <c r="U24" s="246">
        <v>0</v>
      </c>
      <c r="V24" s="246">
        <v>0</v>
      </c>
      <c r="W24" s="246">
        <v>0</v>
      </c>
      <c r="X24" s="246">
        <v>0</v>
      </c>
      <c r="Y24" s="246">
        <v>0</v>
      </c>
      <c r="Z24" s="246">
        <v>0</v>
      </c>
      <c r="AA24" s="246">
        <v>0</v>
      </c>
      <c r="AB24" s="246">
        <v>0</v>
      </c>
      <c r="AC24" s="246">
        <v>0</v>
      </c>
      <c r="AD24" s="246">
        <v>0</v>
      </c>
      <c r="AE24" s="246">
        <v>0</v>
      </c>
      <c r="AF24" s="246">
        <v>0</v>
      </c>
      <c r="AG24" s="246">
        <v>0</v>
      </c>
      <c r="AH24" s="246">
        <v>0</v>
      </c>
      <c r="AI24" s="246">
        <v>0</v>
      </c>
      <c r="AJ24" s="246">
        <v>0</v>
      </c>
      <c r="AK24" s="246">
        <v>0</v>
      </c>
      <c r="AL24" s="246">
        <v>0</v>
      </c>
      <c r="AM24" s="246">
        <v>0</v>
      </c>
      <c r="AN24" s="246">
        <v>0</v>
      </c>
      <c r="AO24" s="246">
        <v>0</v>
      </c>
      <c r="AP24" s="246">
        <v>0</v>
      </c>
      <c r="AQ24" s="246">
        <v>0</v>
      </c>
      <c r="AR24" s="246">
        <v>0</v>
      </c>
      <c r="AS24" s="246">
        <v>0</v>
      </c>
      <c r="AT24" s="246">
        <v>0</v>
      </c>
      <c r="AU24" s="246">
        <v>0</v>
      </c>
      <c r="AV24" s="246">
        <v>0</v>
      </c>
      <c r="AW24" s="246">
        <v>0</v>
      </c>
      <c r="AX24" s="249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 t="s">
        <v>425</v>
      </c>
      <c r="BG24" s="71" t="s">
        <v>425</v>
      </c>
      <c r="BH24" s="71" t="s">
        <v>425</v>
      </c>
      <c r="BI24" s="71" t="s">
        <v>425</v>
      </c>
      <c r="BJ24" s="71" t="s">
        <v>425</v>
      </c>
      <c r="BK24" s="71" t="s">
        <v>425</v>
      </c>
      <c r="BL24" s="71" t="s">
        <v>425</v>
      </c>
      <c r="BM24" s="71" t="s">
        <v>425</v>
      </c>
      <c r="BN24" s="71" t="s">
        <v>425</v>
      </c>
      <c r="BO24" s="71" t="s">
        <v>425</v>
      </c>
      <c r="BP24" s="71" t="s">
        <v>425</v>
      </c>
      <c r="BQ24" s="151"/>
    </row>
    <row r="25" spans="1:69" ht="15" customHeight="1" x14ac:dyDescent="0.2">
      <c r="A25" s="157" t="s">
        <v>139</v>
      </c>
      <c r="B25" s="157" t="s">
        <v>228</v>
      </c>
      <c r="C25" s="246">
        <v>0</v>
      </c>
      <c r="D25" s="246">
        <v>0</v>
      </c>
      <c r="E25" s="246">
        <v>0</v>
      </c>
      <c r="F25" s="246">
        <v>0</v>
      </c>
      <c r="G25" s="246">
        <v>0</v>
      </c>
      <c r="H25" s="246">
        <v>0</v>
      </c>
      <c r="I25" s="246">
        <v>0</v>
      </c>
      <c r="J25" s="246">
        <v>0</v>
      </c>
      <c r="K25" s="246">
        <v>0</v>
      </c>
      <c r="L25" s="246">
        <v>0</v>
      </c>
      <c r="M25" s="246">
        <v>0</v>
      </c>
      <c r="N25" s="246">
        <v>0</v>
      </c>
      <c r="O25" s="246">
        <v>0</v>
      </c>
      <c r="P25" s="246">
        <v>0</v>
      </c>
      <c r="Q25" s="246">
        <v>0</v>
      </c>
      <c r="R25" s="246">
        <v>0</v>
      </c>
      <c r="S25" s="246">
        <v>0</v>
      </c>
      <c r="T25" s="246">
        <v>0</v>
      </c>
      <c r="U25" s="246">
        <v>0</v>
      </c>
      <c r="V25" s="246">
        <v>0</v>
      </c>
      <c r="W25" s="246">
        <v>0</v>
      </c>
      <c r="X25" s="246">
        <v>0</v>
      </c>
      <c r="Y25" s="246">
        <v>0</v>
      </c>
      <c r="Z25" s="246">
        <v>0</v>
      </c>
      <c r="AA25" s="246">
        <v>0</v>
      </c>
      <c r="AB25" s="246">
        <v>0</v>
      </c>
      <c r="AC25" s="246">
        <v>0</v>
      </c>
      <c r="AD25" s="246">
        <v>0</v>
      </c>
      <c r="AE25" s="246">
        <v>0</v>
      </c>
      <c r="AF25" s="246">
        <v>0</v>
      </c>
      <c r="AG25" s="246">
        <v>0</v>
      </c>
      <c r="AH25" s="246">
        <v>0</v>
      </c>
      <c r="AI25" s="246">
        <v>0</v>
      </c>
      <c r="AJ25" s="246">
        <v>0</v>
      </c>
      <c r="AK25" s="246">
        <v>0</v>
      </c>
      <c r="AL25" s="246">
        <v>0</v>
      </c>
      <c r="AM25" s="246">
        <v>0</v>
      </c>
      <c r="AN25" s="246">
        <v>0</v>
      </c>
      <c r="AO25" s="246">
        <v>0</v>
      </c>
      <c r="AP25" s="246">
        <v>0</v>
      </c>
      <c r="AQ25" s="246">
        <v>0</v>
      </c>
      <c r="AR25" s="246">
        <v>0</v>
      </c>
      <c r="AS25" s="246">
        <v>0</v>
      </c>
      <c r="AT25" s="246">
        <v>0</v>
      </c>
      <c r="AU25" s="246">
        <v>0</v>
      </c>
      <c r="AV25" s="246">
        <v>0</v>
      </c>
      <c r="AW25" s="246">
        <v>0</v>
      </c>
      <c r="AX25" s="249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 t="s">
        <v>425</v>
      </c>
      <c r="BG25" s="71" t="s">
        <v>425</v>
      </c>
      <c r="BH25" s="71" t="s">
        <v>425</v>
      </c>
      <c r="BI25" s="71" t="s">
        <v>425</v>
      </c>
      <c r="BJ25" s="71" t="s">
        <v>425</v>
      </c>
      <c r="BK25" s="71" t="s">
        <v>425</v>
      </c>
      <c r="BL25" s="71" t="s">
        <v>425</v>
      </c>
      <c r="BM25" s="71" t="s">
        <v>425</v>
      </c>
      <c r="BN25" s="71" t="s">
        <v>425</v>
      </c>
      <c r="BO25" s="71" t="s">
        <v>425</v>
      </c>
      <c r="BP25" s="71" t="s">
        <v>425</v>
      </c>
      <c r="BQ25" s="151"/>
    </row>
    <row r="26" spans="1:69" ht="15" customHeight="1" x14ac:dyDescent="0.2">
      <c r="A26" s="157" t="s">
        <v>0</v>
      </c>
      <c r="B26" s="157" t="s">
        <v>226</v>
      </c>
      <c r="C26" s="246">
        <v>0</v>
      </c>
      <c r="D26" s="246">
        <v>0</v>
      </c>
      <c r="E26" s="246">
        <v>0</v>
      </c>
      <c r="F26" s="246">
        <v>0</v>
      </c>
      <c r="G26" s="246">
        <v>0</v>
      </c>
      <c r="H26" s="246">
        <v>0</v>
      </c>
      <c r="I26" s="246">
        <v>0</v>
      </c>
      <c r="J26" s="246">
        <v>0</v>
      </c>
      <c r="K26" s="246">
        <v>0</v>
      </c>
      <c r="L26" s="246">
        <v>0</v>
      </c>
      <c r="M26" s="246">
        <v>0</v>
      </c>
      <c r="N26" s="246">
        <v>0</v>
      </c>
      <c r="O26" s="246">
        <v>0</v>
      </c>
      <c r="P26" s="246">
        <v>0</v>
      </c>
      <c r="Q26" s="246">
        <v>0</v>
      </c>
      <c r="R26" s="246">
        <v>0</v>
      </c>
      <c r="S26" s="246">
        <v>0</v>
      </c>
      <c r="T26" s="246">
        <v>0</v>
      </c>
      <c r="U26" s="246">
        <v>0</v>
      </c>
      <c r="V26" s="246">
        <v>0</v>
      </c>
      <c r="W26" s="246">
        <v>0</v>
      </c>
      <c r="X26" s="246">
        <v>0</v>
      </c>
      <c r="Y26" s="246">
        <v>0</v>
      </c>
      <c r="Z26" s="246">
        <v>0</v>
      </c>
      <c r="AA26" s="51">
        <v>-3027</v>
      </c>
      <c r="AB26" s="51">
        <v>-2789</v>
      </c>
      <c r="AC26" s="51">
        <v>-2702</v>
      </c>
      <c r="AD26" s="51">
        <v>-3093</v>
      </c>
      <c r="AE26" s="51">
        <v>-3038</v>
      </c>
      <c r="AF26" s="51">
        <v>-3175</v>
      </c>
      <c r="AG26" s="51">
        <v>-2666</v>
      </c>
      <c r="AH26" s="51">
        <v>-3070</v>
      </c>
      <c r="AI26" s="51">
        <v>-3034</v>
      </c>
      <c r="AJ26" s="51">
        <v>-3507</v>
      </c>
      <c r="AK26" s="51">
        <v>-3038</v>
      </c>
      <c r="AL26" s="51">
        <v>-3741</v>
      </c>
      <c r="AM26" s="51">
        <v>-3250</v>
      </c>
      <c r="AN26" s="51">
        <v>-2114</v>
      </c>
      <c r="AO26" s="51">
        <v>-1789</v>
      </c>
      <c r="AP26" s="51">
        <v>-2778</v>
      </c>
      <c r="AQ26" s="51">
        <v>-2682</v>
      </c>
      <c r="AR26" s="51">
        <v>-2193</v>
      </c>
      <c r="AS26" s="51">
        <v>-2111</v>
      </c>
      <c r="AT26" s="51">
        <v>-2312</v>
      </c>
      <c r="AU26" s="51">
        <v>-2499</v>
      </c>
      <c r="AV26" s="51">
        <v>-1995</v>
      </c>
      <c r="AW26" s="51">
        <v>-2725</v>
      </c>
      <c r="AX26" s="207">
        <v>-3164</v>
      </c>
      <c r="AY26" s="51">
        <v>-3352</v>
      </c>
      <c r="AZ26" s="51">
        <v>-3108.1930000000011</v>
      </c>
      <c r="BA26" s="51">
        <v>-4053.0740000000001</v>
      </c>
      <c r="BB26" s="51">
        <v>-3625</v>
      </c>
      <c r="BC26" s="52">
        <v>-3735</v>
      </c>
      <c r="BD26" s="52">
        <v>-3274.4250000000002</v>
      </c>
      <c r="BE26" s="52">
        <v>-5335.1860000000015</v>
      </c>
      <c r="BF26" s="52">
        <v>-3894</v>
      </c>
      <c r="BG26" s="52">
        <v>-3605.2757499999971</v>
      </c>
      <c r="BH26" s="52">
        <v>-4263</v>
      </c>
      <c r="BI26" s="52">
        <v>-3715.5200000000013</v>
      </c>
      <c r="BJ26" s="52">
        <v>-4128.0352600000006</v>
      </c>
      <c r="BK26" s="52">
        <v>-4657.1465999999964</v>
      </c>
      <c r="BL26" s="52">
        <v>-4373.4588299999996</v>
      </c>
      <c r="BM26" s="52">
        <v>-4319.6452499999987</v>
      </c>
      <c r="BN26" s="52">
        <v>-4934.4728899999991</v>
      </c>
      <c r="BO26" s="52">
        <v>-5146.9850000000006</v>
      </c>
      <c r="BP26" s="52">
        <v>-4752.2551900000017</v>
      </c>
      <c r="BQ26" s="151"/>
    </row>
    <row r="27" spans="1:69" s="159" customFormat="1" ht="15" customHeight="1" x14ac:dyDescent="0.2">
      <c r="A27" s="158" t="s">
        <v>229</v>
      </c>
      <c r="B27" s="158" t="s">
        <v>229</v>
      </c>
      <c r="C27" s="53">
        <v>-21357</v>
      </c>
      <c r="D27" s="53">
        <v>-28417</v>
      </c>
      <c r="E27" s="53">
        <v>-25574</v>
      </c>
      <c r="F27" s="53">
        <v>-35254</v>
      </c>
      <c r="G27" s="53">
        <v>-28088</v>
      </c>
      <c r="H27" s="53">
        <v>-31426</v>
      </c>
      <c r="I27" s="53">
        <v>-40514</v>
      </c>
      <c r="J27" s="53">
        <v>-43064</v>
      </c>
      <c r="K27" s="53">
        <v>-30891</v>
      </c>
      <c r="L27" s="53">
        <v>-37278</v>
      </c>
      <c r="M27" s="53">
        <v>-49816</v>
      </c>
      <c r="N27" s="53">
        <v>-47639</v>
      </c>
      <c r="O27" s="53">
        <v>-34891</v>
      </c>
      <c r="P27" s="53">
        <v>-39332</v>
      </c>
      <c r="Q27" s="53">
        <v>-42141</v>
      </c>
      <c r="R27" s="53">
        <v>-57465</v>
      </c>
      <c r="S27" s="53">
        <v>-41375</v>
      </c>
      <c r="T27" s="53">
        <v>-46748</v>
      </c>
      <c r="U27" s="53">
        <v>-45849</v>
      </c>
      <c r="V27" s="53">
        <v>-46992.529780000004</v>
      </c>
      <c r="W27" s="53">
        <v>-44687.996289999995</v>
      </c>
      <c r="X27" s="53">
        <v>-46763.540780000003</v>
      </c>
      <c r="Y27" s="53">
        <v>-44275.690949999989</v>
      </c>
      <c r="Z27" s="53">
        <v>-54120.221640000018</v>
      </c>
      <c r="AA27" s="53">
        <v>-41035</v>
      </c>
      <c r="AB27" s="53">
        <v>-45981</v>
      </c>
      <c r="AC27" s="53">
        <v>-38439</v>
      </c>
      <c r="AD27" s="53">
        <v>-41324</v>
      </c>
      <c r="AE27" s="53">
        <v>-41704</v>
      </c>
      <c r="AF27" s="53">
        <v>-46684</v>
      </c>
      <c r="AG27" s="53">
        <v>-40645</v>
      </c>
      <c r="AH27" s="53">
        <v>-46044</v>
      </c>
      <c r="AI27" s="53">
        <v>-45463</v>
      </c>
      <c r="AJ27" s="53">
        <v>-48636</v>
      </c>
      <c r="AK27" s="53">
        <v>-46469</v>
      </c>
      <c r="AL27" s="53">
        <v>-57352</v>
      </c>
      <c r="AM27" s="53">
        <v>-48521</v>
      </c>
      <c r="AN27" s="53">
        <v>-54663</v>
      </c>
      <c r="AO27" s="53">
        <v>-53644</v>
      </c>
      <c r="AP27" s="53">
        <v>-63345</v>
      </c>
      <c r="AQ27" s="53">
        <v>-51235</v>
      </c>
      <c r="AR27" s="53">
        <v>-38929</v>
      </c>
      <c r="AS27" s="53">
        <v>-52463</v>
      </c>
      <c r="AT27" s="53">
        <v>-68082</v>
      </c>
      <c r="AU27" s="53">
        <v>-63754</v>
      </c>
      <c r="AV27" s="53">
        <v>-74436</v>
      </c>
      <c r="AW27" s="53">
        <v>-82076</v>
      </c>
      <c r="AX27" s="208">
        <v>-103422</v>
      </c>
      <c r="AY27" s="206">
        <f t="shared" ref="AY27:BH27" si="6">AY18+AY8</f>
        <v>-85067</v>
      </c>
      <c r="AZ27" s="206">
        <f t="shared" si="6"/>
        <v>-99398.959000000003</v>
      </c>
      <c r="BA27" s="206">
        <f t="shared" si="6"/>
        <v>-96969.847000000009</v>
      </c>
      <c r="BB27" s="206">
        <f t="shared" si="6"/>
        <v>-121879</v>
      </c>
      <c r="BC27" s="206">
        <f t="shared" si="6"/>
        <v>-91350</v>
      </c>
      <c r="BD27" s="206">
        <f t="shared" si="6"/>
        <v>-108519.05199999998</v>
      </c>
      <c r="BE27" s="206">
        <f t="shared" si="6"/>
        <v>-84958.767000000007</v>
      </c>
      <c r="BF27" s="206">
        <f t="shared" si="6"/>
        <v>-99673</v>
      </c>
      <c r="BG27" s="206">
        <f t="shared" si="6"/>
        <v>-84491.275750000001</v>
      </c>
      <c r="BH27" s="206">
        <f t="shared" si="6"/>
        <v>-92028</v>
      </c>
      <c r="BI27" s="206">
        <f>BI18+BI8</f>
        <v>-88743.029739999969</v>
      </c>
      <c r="BJ27" s="206">
        <f>BJ18+BJ8</f>
        <v>-109204.01511000001</v>
      </c>
      <c r="BK27" s="206">
        <f>BK18+BK8</f>
        <v>-96916.309099999984</v>
      </c>
      <c r="BL27" s="206">
        <f>BL18+BL8</f>
        <v>-104913.93755999998</v>
      </c>
      <c r="BM27" s="206">
        <v>-98581.771129999979</v>
      </c>
      <c r="BN27" s="206">
        <v>-127286.83064000012</v>
      </c>
      <c r="BO27" s="206">
        <f>BO18+BO8</f>
        <v>-107574.70999000003</v>
      </c>
      <c r="BP27" s="206">
        <f>BP18+BP8</f>
        <v>-108998.22314999993</v>
      </c>
      <c r="BQ27" s="151"/>
    </row>
    <row r="28" spans="1:69" s="23" customFormat="1" ht="15" customHeight="1" x14ac:dyDescent="0.2">
      <c r="A28" s="8" t="s">
        <v>71</v>
      </c>
      <c r="B28" s="8" t="s">
        <v>207</v>
      </c>
      <c r="C28" s="54">
        <v>-4414</v>
      </c>
      <c r="D28" s="54">
        <v>-5537</v>
      </c>
      <c r="E28" s="54">
        <v>-5209</v>
      </c>
      <c r="F28" s="54">
        <v>-5275</v>
      </c>
      <c r="G28" s="54">
        <v>-5056</v>
      </c>
      <c r="H28" s="54">
        <v>-6010</v>
      </c>
      <c r="I28" s="54">
        <v>-6523</v>
      </c>
      <c r="J28" s="54">
        <v>-8142</v>
      </c>
      <c r="K28" s="54">
        <v>-8357</v>
      </c>
      <c r="L28" s="54">
        <v>-9509</v>
      </c>
      <c r="M28" s="54">
        <v>-11208</v>
      </c>
      <c r="N28" s="54">
        <v>-11594</v>
      </c>
      <c r="O28" s="54">
        <v>-11892</v>
      </c>
      <c r="P28" s="54">
        <v>-12057</v>
      </c>
      <c r="Q28" s="54">
        <v>-13260</v>
      </c>
      <c r="R28" s="54">
        <v>-16879</v>
      </c>
      <c r="S28" s="54">
        <v>-18574</v>
      </c>
      <c r="T28" s="54">
        <v>-21824</v>
      </c>
      <c r="U28" s="54">
        <v>-23180</v>
      </c>
      <c r="V28" s="54">
        <v>-23856.775479999997</v>
      </c>
      <c r="W28" s="54">
        <v>-24335.447370000002</v>
      </c>
      <c r="X28" s="54">
        <v>-25184.53922000001</v>
      </c>
      <c r="Y28" s="54">
        <v>-25917.825549999987</v>
      </c>
      <c r="Z28" s="54">
        <v>-27306.865609999968</v>
      </c>
      <c r="AA28" s="54">
        <v>-27847</v>
      </c>
      <c r="AB28" s="54">
        <v>-27223</v>
      </c>
      <c r="AC28" s="54">
        <v>-26751</v>
      </c>
      <c r="AD28" s="54">
        <v>-26500</v>
      </c>
      <c r="AE28" s="54">
        <v>-26479</v>
      </c>
      <c r="AF28" s="54">
        <v>-26381</v>
      </c>
      <c r="AG28" s="54">
        <v>-26743</v>
      </c>
      <c r="AH28" s="54">
        <v>-26729</v>
      </c>
      <c r="AI28" s="54">
        <v>-27069</v>
      </c>
      <c r="AJ28" s="54">
        <v>-27274</v>
      </c>
      <c r="AK28" s="54">
        <v>-27468</v>
      </c>
      <c r="AL28" s="54">
        <v>-27830</v>
      </c>
      <c r="AM28" s="54">
        <v>-31104</v>
      </c>
      <c r="AN28" s="54">
        <v>-31524</v>
      </c>
      <c r="AO28" s="54">
        <v>-31948</v>
      </c>
      <c r="AP28" s="54">
        <v>-33446</v>
      </c>
      <c r="AQ28" s="54">
        <v>-37005</v>
      </c>
      <c r="AR28" s="54">
        <v>-37281</v>
      </c>
      <c r="AS28" s="54">
        <v>-36509</v>
      </c>
      <c r="AT28" s="54">
        <v>-38205</v>
      </c>
      <c r="AU28" s="54">
        <v>-37144</v>
      </c>
      <c r="AV28" s="54">
        <v>-38727</v>
      </c>
      <c r="AW28" s="54">
        <v>-39679</v>
      </c>
      <c r="AX28" s="54">
        <v>-39834</v>
      </c>
      <c r="AY28" s="332">
        <v>-38635</v>
      </c>
      <c r="AZ28" s="141">
        <v>-38860.008999999962</v>
      </c>
      <c r="BA28" s="141">
        <v>-41155.865999999929</v>
      </c>
      <c r="BB28" s="141">
        <v>-39931</v>
      </c>
      <c r="BC28" s="141">
        <v>-44296</v>
      </c>
      <c r="BD28" s="141">
        <v>-43481.478999999912</v>
      </c>
      <c r="BE28" s="141">
        <v>-43290.249999999905</v>
      </c>
      <c r="BF28" s="141">
        <v>-43297</v>
      </c>
      <c r="BG28" s="141">
        <v>-45306</v>
      </c>
      <c r="BH28" s="141">
        <v>-47348</v>
      </c>
      <c r="BI28" s="141">
        <v>-47879.052999999847</v>
      </c>
      <c r="BJ28" s="141">
        <v>-55185.647074073997</v>
      </c>
      <c r="BK28" s="141">
        <v>-24621.012999999984</v>
      </c>
      <c r="BL28" s="141">
        <v>-31897.2934100005</v>
      </c>
      <c r="BM28" s="141">
        <v>-31409.511999999995</v>
      </c>
      <c r="BN28" s="141">
        <v>-39348.157000000036</v>
      </c>
      <c r="BO28" s="141">
        <v>-35242.725000000042</v>
      </c>
      <c r="BP28" s="141">
        <v>52514.06047287181</v>
      </c>
      <c r="BQ28" s="151"/>
    </row>
    <row r="29" spans="1:69" s="23" customFormat="1" ht="15" customHeight="1" thickBot="1" x14ac:dyDescent="0.25">
      <c r="A29" s="25" t="s">
        <v>9</v>
      </c>
      <c r="B29" s="25" t="s">
        <v>9</v>
      </c>
      <c r="C29" s="55">
        <v>-25771</v>
      </c>
      <c r="D29" s="55">
        <v>-33954</v>
      </c>
      <c r="E29" s="55">
        <v>-30783</v>
      </c>
      <c r="F29" s="55">
        <v>-40529</v>
      </c>
      <c r="G29" s="55">
        <v>-33144</v>
      </c>
      <c r="H29" s="55">
        <v>-37436</v>
      </c>
      <c r="I29" s="55">
        <v>-47037</v>
      </c>
      <c r="J29" s="55">
        <v>-51206</v>
      </c>
      <c r="K29" s="55">
        <v>-39248</v>
      </c>
      <c r="L29" s="55">
        <v>-46787</v>
      </c>
      <c r="M29" s="55">
        <v>-61024</v>
      </c>
      <c r="N29" s="55">
        <v>-59233</v>
      </c>
      <c r="O29" s="55">
        <v>-46782</v>
      </c>
      <c r="P29" s="55">
        <v>-51389</v>
      </c>
      <c r="Q29" s="55">
        <v>-55401</v>
      </c>
      <c r="R29" s="55">
        <v>-74344</v>
      </c>
      <c r="S29" s="55">
        <v>-59949</v>
      </c>
      <c r="T29" s="55">
        <v>-68572</v>
      </c>
      <c r="U29" s="55">
        <v>-69029</v>
      </c>
      <c r="V29" s="55">
        <v>-70849.305259999994</v>
      </c>
      <c r="W29" s="55">
        <v>-69023.44365999999</v>
      </c>
      <c r="X29" s="55">
        <v>-71948.080000000016</v>
      </c>
      <c r="Y29" s="55">
        <v>-70193.516499999969</v>
      </c>
      <c r="Z29" s="55">
        <v>-81427.087249999982</v>
      </c>
      <c r="AA29" s="55">
        <v>-68882</v>
      </c>
      <c r="AB29" s="55">
        <v>-73204</v>
      </c>
      <c r="AC29" s="55">
        <v>-65190</v>
      </c>
      <c r="AD29" s="55">
        <v>-67824</v>
      </c>
      <c r="AE29" s="55">
        <v>-68183</v>
      </c>
      <c r="AF29" s="55">
        <v>-73065</v>
      </c>
      <c r="AG29" s="55">
        <v>-67388</v>
      </c>
      <c r="AH29" s="55">
        <v>-72773</v>
      </c>
      <c r="AI29" s="55">
        <v>-72532</v>
      </c>
      <c r="AJ29" s="55">
        <v>-75910</v>
      </c>
      <c r="AK29" s="55">
        <v>-73937</v>
      </c>
      <c r="AL29" s="55">
        <v>-85182</v>
      </c>
      <c r="AM29" s="55">
        <v>-79625</v>
      </c>
      <c r="AN29" s="55">
        <v>-86187</v>
      </c>
      <c r="AO29" s="55">
        <v>-85592</v>
      </c>
      <c r="AP29" s="55">
        <v>-96791</v>
      </c>
      <c r="AQ29" s="55">
        <v>-88240</v>
      </c>
      <c r="AR29" s="55">
        <v>-76210</v>
      </c>
      <c r="AS29" s="55">
        <v>-88972</v>
      </c>
      <c r="AT29" s="55">
        <v>-106287</v>
      </c>
      <c r="AU29" s="55">
        <v>-100898</v>
      </c>
      <c r="AV29" s="55">
        <v>-113163</v>
      </c>
      <c r="AW29" s="55">
        <v>-121755</v>
      </c>
      <c r="AX29" s="55">
        <v>-143256</v>
      </c>
      <c r="AY29" s="333">
        <f t="shared" ref="AY29:BH29" si="7">SUM(AY27:AY28)</f>
        <v>-123702</v>
      </c>
      <c r="AZ29" s="55">
        <f t="shared" si="7"/>
        <v>-138258.96799999996</v>
      </c>
      <c r="BA29" s="55">
        <f t="shared" si="7"/>
        <v>-138125.71299999993</v>
      </c>
      <c r="BB29" s="55">
        <f t="shared" si="7"/>
        <v>-161810</v>
      </c>
      <c r="BC29" s="55">
        <f t="shared" si="7"/>
        <v>-135646</v>
      </c>
      <c r="BD29" s="55">
        <f t="shared" si="7"/>
        <v>-152000.5309999999</v>
      </c>
      <c r="BE29" s="55">
        <f t="shared" si="7"/>
        <v>-128249.01699999991</v>
      </c>
      <c r="BF29" s="55">
        <f t="shared" si="7"/>
        <v>-142970</v>
      </c>
      <c r="BG29" s="55">
        <f t="shared" si="7"/>
        <v>-129797.27575</v>
      </c>
      <c r="BH29" s="55">
        <f t="shared" si="7"/>
        <v>-139376</v>
      </c>
      <c r="BI29" s="55">
        <f>SUM(BI27:BI28)</f>
        <v>-136622.08273999981</v>
      </c>
      <c r="BJ29" s="55">
        <f>SUM(BJ27:BJ28)</f>
        <v>-164389.662184074</v>
      </c>
      <c r="BK29" s="55">
        <f>SUM(BK27:BK28)</f>
        <v>-121537.32209999996</v>
      </c>
      <c r="BL29" s="55">
        <f>SUM(BL27:BL28)</f>
        <v>-136811.23097000047</v>
      </c>
      <c r="BM29" s="55">
        <v>-129991.28312999997</v>
      </c>
      <c r="BN29" s="55">
        <v>-166634.98764000015</v>
      </c>
      <c r="BO29" s="55">
        <f>SUM(BO27:BO28)</f>
        <v>-142817.43499000007</v>
      </c>
      <c r="BP29" s="55">
        <f>SUM(BP27:BP28)</f>
        <v>-56484.162677128123</v>
      </c>
      <c r="BQ29" s="151"/>
    </row>
    <row r="30" spans="1:69" s="23" customFormat="1" ht="15" customHeight="1" x14ac:dyDescent="0.2">
      <c r="A30" s="28"/>
      <c r="B30" s="28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0"/>
      <c r="AO30" s="160"/>
      <c r="AP30" s="160"/>
      <c r="AQ30" s="160"/>
      <c r="AR30" s="160"/>
      <c r="AS30" s="160"/>
      <c r="AT30" s="160"/>
      <c r="AU30" s="160"/>
      <c r="AV30" s="160"/>
      <c r="AW30" s="160"/>
      <c r="AX30" s="160"/>
      <c r="AY30" s="160"/>
      <c r="AZ30" s="160"/>
      <c r="BA30" s="160"/>
      <c r="BB30" s="160"/>
      <c r="BC30" s="160"/>
      <c r="BD30" s="160"/>
      <c r="BE30" s="160"/>
      <c r="BF30" s="160"/>
      <c r="BG30" s="160"/>
      <c r="BH30" s="160"/>
      <c r="BI30" s="160"/>
      <c r="BJ30" s="160"/>
      <c r="BK30" s="160"/>
      <c r="BL30" s="160"/>
      <c r="BM30" s="160"/>
      <c r="BN30" s="160"/>
      <c r="BO30" s="160"/>
      <c r="BP30" s="160"/>
      <c r="BQ30" s="151"/>
    </row>
    <row r="31" spans="1:69" ht="15" customHeight="1" x14ac:dyDescent="0.2">
      <c r="BQ31" s="151"/>
    </row>
    <row r="32" spans="1:69" ht="15" customHeight="1" x14ac:dyDescent="0.2">
      <c r="A32" s="104" t="s">
        <v>387</v>
      </c>
      <c r="B32" s="104" t="s">
        <v>230</v>
      </c>
      <c r="C32" s="93" t="str">
        <f>C7</f>
        <v>1Q10</v>
      </c>
      <c r="D32" s="93" t="str">
        <f t="shared" ref="D32:BK32" si="8">D7</f>
        <v>2Q10</v>
      </c>
      <c r="E32" s="93" t="str">
        <f t="shared" si="8"/>
        <v>3Q10</v>
      </c>
      <c r="F32" s="93" t="str">
        <f t="shared" si="8"/>
        <v>4Q10</v>
      </c>
      <c r="G32" s="93" t="str">
        <f t="shared" si="8"/>
        <v>1Q11</v>
      </c>
      <c r="H32" s="93" t="str">
        <f t="shared" si="8"/>
        <v>2Q11</v>
      </c>
      <c r="I32" s="93" t="str">
        <f t="shared" si="8"/>
        <v>3Q11</v>
      </c>
      <c r="J32" s="93" t="str">
        <f t="shared" si="8"/>
        <v>4Q11</v>
      </c>
      <c r="K32" s="93" t="str">
        <f t="shared" si="8"/>
        <v>1Q12</v>
      </c>
      <c r="L32" s="93" t="str">
        <f t="shared" si="8"/>
        <v>2Q12</v>
      </c>
      <c r="M32" s="93" t="str">
        <f t="shared" si="8"/>
        <v>3Q12</v>
      </c>
      <c r="N32" s="93" t="str">
        <f t="shared" si="8"/>
        <v>4Q12</v>
      </c>
      <c r="O32" s="93" t="str">
        <f t="shared" si="8"/>
        <v>1Q13</v>
      </c>
      <c r="P32" s="93" t="str">
        <f t="shared" si="8"/>
        <v>2Q13</v>
      </c>
      <c r="Q32" s="93" t="str">
        <f t="shared" si="8"/>
        <v>3Q13</v>
      </c>
      <c r="R32" s="93" t="str">
        <f t="shared" si="8"/>
        <v>4Q13</v>
      </c>
      <c r="S32" s="93" t="str">
        <f t="shared" si="8"/>
        <v>1Q14</v>
      </c>
      <c r="T32" s="93" t="str">
        <f t="shared" si="8"/>
        <v>2Q14</v>
      </c>
      <c r="U32" s="93" t="str">
        <f t="shared" si="8"/>
        <v>3Q14</v>
      </c>
      <c r="V32" s="93" t="str">
        <f t="shared" si="8"/>
        <v>4Q14</v>
      </c>
      <c r="W32" s="93" t="str">
        <f t="shared" si="8"/>
        <v>1Q15</v>
      </c>
      <c r="X32" s="93" t="str">
        <f t="shared" si="8"/>
        <v>2Q15</v>
      </c>
      <c r="Y32" s="93" t="str">
        <f t="shared" si="8"/>
        <v>3Q15</v>
      </c>
      <c r="Z32" s="93" t="str">
        <f t="shared" si="8"/>
        <v>4Q15</v>
      </c>
      <c r="AA32" s="93" t="str">
        <f t="shared" si="8"/>
        <v>1Q16</v>
      </c>
      <c r="AB32" s="93" t="str">
        <f t="shared" si="8"/>
        <v>2Q16</v>
      </c>
      <c r="AC32" s="93" t="str">
        <f t="shared" si="8"/>
        <v>3Q16</v>
      </c>
      <c r="AD32" s="93" t="str">
        <f t="shared" si="8"/>
        <v>4Q16</v>
      </c>
      <c r="AE32" s="93" t="str">
        <f t="shared" si="8"/>
        <v>1Q17</v>
      </c>
      <c r="AF32" s="93" t="str">
        <f t="shared" si="8"/>
        <v>2Q17</v>
      </c>
      <c r="AG32" s="93" t="str">
        <f t="shared" si="8"/>
        <v>3Q17</v>
      </c>
      <c r="AH32" s="93" t="str">
        <f t="shared" si="8"/>
        <v>4Q17</v>
      </c>
      <c r="AI32" s="93" t="str">
        <f t="shared" si="8"/>
        <v>1Q18</v>
      </c>
      <c r="AJ32" s="93" t="str">
        <f t="shared" si="8"/>
        <v>2Q18</v>
      </c>
      <c r="AK32" s="93" t="str">
        <f t="shared" si="8"/>
        <v>3Q18</v>
      </c>
      <c r="AL32" s="93" t="str">
        <f t="shared" si="8"/>
        <v>4Q18</v>
      </c>
      <c r="AM32" s="93" t="str">
        <f t="shared" si="8"/>
        <v>1Q19</v>
      </c>
      <c r="AN32" s="93" t="str">
        <f t="shared" si="8"/>
        <v>2Q19</v>
      </c>
      <c r="AO32" s="93" t="str">
        <f t="shared" si="8"/>
        <v>3Q19</v>
      </c>
      <c r="AP32" s="93" t="str">
        <f t="shared" si="8"/>
        <v>4Q19</v>
      </c>
      <c r="AQ32" s="93" t="str">
        <f t="shared" si="8"/>
        <v>1Q20</v>
      </c>
      <c r="AR32" s="93" t="str">
        <f t="shared" si="8"/>
        <v>2Q20</v>
      </c>
      <c r="AS32" s="93" t="str">
        <f t="shared" si="8"/>
        <v>3Q20</v>
      </c>
      <c r="AT32" s="93" t="str">
        <f t="shared" si="8"/>
        <v>4Q20</v>
      </c>
      <c r="AU32" s="93" t="str">
        <f t="shared" si="8"/>
        <v>1Q21</v>
      </c>
      <c r="AV32" s="93" t="str">
        <f t="shared" si="8"/>
        <v>2Q21</v>
      </c>
      <c r="AW32" s="93" t="str">
        <f t="shared" si="8"/>
        <v>3Q21</v>
      </c>
      <c r="AX32" s="138" t="str">
        <f t="shared" si="8"/>
        <v>4Q21</v>
      </c>
      <c r="AY32" s="93" t="str">
        <f t="shared" si="8"/>
        <v>1Q22</v>
      </c>
      <c r="AZ32" s="93" t="str">
        <f t="shared" si="8"/>
        <v>2Q22</v>
      </c>
      <c r="BA32" s="93" t="str">
        <f t="shared" si="8"/>
        <v>3Q22</v>
      </c>
      <c r="BB32" s="93" t="str">
        <f t="shared" si="8"/>
        <v>4Q22</v>
      </c>
      <c r="BC32" s="93" t="str">
        <f t="shared" si="8"/>
        <v>1Q23</v>
      </c>
      <c r="BD32" s="93" t="str">
        <f t="shared" si="8"/>
        <v>2Q23</v>
      </c>
      <c r="BE32" s="93" t="str">
        <f t="shared" si="8"/>
        <v>3Q23</v>
      </c>
      <c r="BF32" s="93" t="str">
        <f t="shared" si="8"/>
        <v>4Q23</v>
      </c>
      <c r="BG32" s="93" t="str">
        <f t="shared" si="8"/>
        <v>1Q24</v>
      </c>
      <c r="BH32" s="93" t="str">
        <f t="shared" si="8"/>
        <v>2Q24</v>
      </c>
      <c r="BI32" s="93" t="str">
        <f t="shared" si="8"/>
        <v>3Q24</v>
      </c>
      <c r="BJ32" s="93" t="str">
        <f t="shared" si="8"/>
        <v>4Q24</v>
      </c>
      <c r="BK32" s="93" t="str">
        <f t="shared" si="8"/>
        <v>1Q25</v>
      </c>
      <c r="BL32" s="93" t="str">
        <f t="shared" ref="BL32:BM32" si="9">BL7</f>
        <v>2Q25</v>
      </c>
      <c r="BM32" s="93" t="str">
        <f t="shared" si="9"/>
        <v>3Q25</v>
      </c>
      <c r="BN32" s="93" t="str">
        <f t="shared" ref="BN32:BO32" si="10">BN7</f>
        <v>4Q25</v>
      </c>
      <c r="BO32" s="93" t="str">
        <f t="shared" si="10"/>
        <v>1Q26</v>
      </c>
      <c r="BP32" s="93" t="str">
        <f t="shared" ref="BP32" si="11">BP7</f>
        <v>2Q26</v>
      </c>
      <c r="BQ32" s="151"/>
    </row>
    <row r="33" spans="1:69" s="23" customFormat="1" ht="15" customHeight="1" x14ac:dyDescent="0.2">
      <c r="A33" s="163" t="s">
        <v>386</v>
      </c>
      <c r="B33" s="163" t="s">
        <v>231</v>
      </c>
      <c r="C33" s="9" t="s">
        <v>14</v>
      </c>
      <c r="D33" s="9">
        <v>8000</v>
      </c>
      <c r="E33" s="9">
        <v>11800</v>
      </c>
      <c r="F33" s="9" t="s">
        <v>14</v>
      </c>
      <c r="G33" s="9" t="s">
        <v>14</v>
      </c>
      <c r="H33" s="9">
        <v>10700</v>
      </c>
      <c r="I33" s="9" t="s">
        <v>14</v>
      </c>
      <c r="J33" s="9">
        <v>4517.2867500000002</v>
      </c>
      <c r="K33" s="9" t="s">
        <v>14</v>
      </c>
      <c r="L33" s="9">
        <v>24300</v>
      </c>
      <c r="M33" s="9" t="s">
        <v>14</v>
      </c>
      <c r="N33" s="9">
        <v>6363.6114199999993</v>
      </c>
      <c r="O33" s="9">
        <v>14100</v>
      </c>
      <c r="P33" s="9" t="s">
        <v>14</v>
      </c>
      <c r="Q33" s="9" t="s">
        <v>14</v>
      </c>
      <c r="R33" s="9">
        <v>11300</v>
      </c>
      <c r="S33" s="9">
        <v>7000</v>
      </c>
      <c r="T33" s="9" t="s">
        <v>14</v>
      </c>
      <c r="U33" s="9">
        <v>6500</v>
      </c>
      <c r="V33" s="9">
        <v>9300</v>
      </c>
      <c r="W33" s="9" t="s">
        <v>14</v>
      </c>
      <c r="X33" s="9" t="s">
        <v>14</v>
      </c>
      <c r="Y33" s="9">
        <v>6780</v>
      </c>
      <c r="Z33" s="9">
        <v>12400</v>
      </c>
      <c r="AA33" s="9" t="s">
        <v>14</v>
      </c>
      <c r="AB33" s="9" t="s">
        <v>14</v>
      </c>
      <c r="AC33" s="9" t="s">
        <v>14</v>
      </c>
      <c r="AD33" s="9" t="s">
        <v>14</v>
      </c>
      <c r="AE33" s="9" t="s">
        <v>14</v>
      </c>
      <c r="AF33" s="9" t="s">
        <v>14</v>
      </c>
      <c r="AG33" s="9" t="s">
        <v>14</v>
      </c>
      <c r="AH33" s="9" t="s">
        <v>14</v>
      </c>
      <c r="AI33" s="9" t="s">
        <v>14</v>
      </c>
      <c r="AJ33" s="9" t="s">
        <v>14</v>
      </c>
      <c r="AK33" s="9" t="s">
        <v>14</v>
      </c>
      <c r="AL33" s="9">
        <v>14750</v>
      </c>
      <c r="AM33" s="164">
        <v>0</v>
      </c>
      <c r="AN33" s="164">
        <v>0</v>
      </c>
      <c r="AO33" s="9">
        <v>20116</v>
      </c>
      <c r="AP33" s="164">
        <v>0</v>
      </c>
      <c r="AQ33" s="164">
        <v>0</v>
      </c>
      <c r="AR33" s="164">
        <v>0</v>
      </c>
      <c r="AS33" s="164">
        <v>0</v>
      </c>
      <c r="AT33" s="9">
        <v>18925</v>
      </c>
      <c r="AU33" s="164">
        <v>0</v>
      </c>
      <c r="AV33" s="164">
        <v>0</v>
      </c>
      <c r="AW33" s="9">
        <v>19865</v>
      </c>
      <c r="AX33" s="197">
        <v>7829</v>
      </c>
      <c r="AY33" s="67">
        <v>0</v>
      </c>
      <c r="AZ33" s="67">
        <v>0</v>
      </c>
      <c r="BA33" s="67">
        <v>0</v>
      </c>
      <c r="BB33" s="9">
        <v>23439</v>
      </c>
      <c r="BC33" s="9" t="s">
        <v>14</v>
      </c>
      <c r="BD33" s="9" t="s">
        <v>14</v>
      </c>
      <c r="BE33" s="9">
        <v>3333</v>
      </c>
      <c r="BF33" s="9">
        <v>31157</v>
      </c>
      <c r="BG33" s="9">
        <v>0</v>
      </c>
      <c r="BH33" s="9">
        <v>0</v>
      </c>
      <c r="BI33" s="9">
        <v>0</v>
      </c>
      <c r="BJ33" s="9">
        <v>35000</v>
      </c>
      <c r="BK33" s="9">
        <v>0</v>
      </c>
      <c r="BL33" s="9">
        <v>0</v>
      </c>
      <c r="BM33" s="9">
        <v>0</v>
      </c>
      <c r="BN33" s="9">
        <v>15870.370000000003</v>
      </c>
      <c r="BO33" s="9">
        <v>0</v>
      </c>
      <c r="BP33" s="9">
        <v>0</v>
      </c>
      <c r="BQ33" s="151"/>
    </row>
    <row r="34" spans="1:69" ht="15" customHeight="1" x14ac:dyDescent="0.2">
      <c r="A34" s="163" t="s">
        <v>0</v>
      </c>
      <c r="B34" s="163" t="s">
        <v>216</v>
      </c>
      <c r="C34" s="9">
        <v>189</v>
      </c>
      <c r="D34" s="9">
        <v>3402</v>
      </c>
      <c r="E34" s="9">
        <v>1486</v>
      </c>
      <c r="F34" s="9">
        <v>7077</v>
      </c>
      <c r="G34" s="9">
        <v>509</v>
      </c>
      <c r="H34" s="9">
        <v>-2178</v>
      </c>
      <c r="I34" s="9">
        <v>20824</v>
      </c>
      <c r="J34" s="9">
        <v>14203.713250000001</v>
      </c>
      <c r="K34" s="9">
        <v>1156</v>
      </c>
      <c r="L34" s="9">
        <v>-1721</v>
      </c>
      <c r="M34" s="9">
        <v>110636</v>
      </c>
      <c r="N34" s="9">
        <v>20130.388579999999</v>
      </c>
      <c r="O34" s="9">
        <v>318</v>
      </c>
      <c r="P34" s="9">
        <v>2481</v>
      </c>
      <c r="Q34" s="9">
        <v>6765</v>
      </c>
      <c r="R34" s="9">
        <v>22904</v>
      </c>
      <c r="S34" s="9">
        <v>1693</v>
      </c>
      <c r="T34" s="9">
        <v>3084</v>
      </c>
      <c r="U34" s="9">
        <v>3824</v>
      </c>
      <c r="V34" s="9">
        <v>14293</v>
      </c>
      <c r="W34" s="9">
        <v>-1460</v>
      </c>
      <c r="X34" s="9">
        <v>12520</v>
      </c>
      <c r="Y34" s="9">
        <v>12604</v>
      </c>
      <c r="Z34" s="9">
        <v>13613</v>
      </c>
      <c r="AA34" s="9">
        <v>9354</v>
      </c>
      <c r="AB34" s="9">
        <v>4534</v>
      </c>
      <c r="AC34" s="9">
        <v>5010</v>
      </c>
      <c r="AD34" s="9">
        <v>91</v>
      </c>
      <c r="AE34" s="9">
        <v>-180</v>
      </c>
      <c r="AF34" s="9">
        <v>7444</v>
      </c>
      <c r="AG34" s="9">
        <v>4499</v>
      </c>
      <c r="AH34" s="9">
        <v>10526</v>
      </c>
      <c r="AI34" s="9">
        <v>2493</v>
      </c>
      <c r="AJ34" s="9">
        <v>5852</v>
      </c>
      <c r="AK34" s="9">
        <v>9828</v>
      </c>
      <c r="AL34" s="9">
        <v>871</v>
      </c>
      <c r="AM34" s="9">
        <v>4636</v>
      </c>
      <c r="AN34" s="9">
        <v>4369</v>
      </c>
      <c r="AO34" s="9">
        <v>19375</v>
      </c>
      <c r="AP34" s="9">
        <v>52013</v>
      </c>
      <c r="AQ34" s="9">
        <v>-2984</v>
      </c>
      <c r="AR34" s="9">
        <v>-7394</v>
      </c>
      <c r="AS34" s="9">
        <v>4066</v>
      </c>
      <c r="AT34" s="9">
        <v>26658</v>
      </c>
      <c r="AU34" s="9">
        <v>-4432</v>
      </c>
      <c r="AV34" s="9">
        <v>12788</v>
      </c>
      <c r="AW34" s="9">
        <v>3301</v>
      </c>
      <c r="AX34" s="197">
        <v>3003.1274600000002</v>
      </c>
      <c r="AY34" s="9">
        <v>-2902.63598</v>
      </c>
      <c r="AZ34" s="9">
        <v>8688.9139599999999</v>
      </c>
      <c r="BA34" s="9">
        <v>3370</v>
      </c>
      <c r="BB34" s="9">
        <v>-4929.5207700000001</v>
      </c>
      <c r="BC34" s="9">
        <v>982.95375999999987</v>
      </c>
      <c r="BD34" s="9">
        <v>-1460.3440000000001</v>
      </c>
      <c r="BE34" s="9">
        <v>5773.2689799999998</v>
      </c>
      <c r="BF34" s="9">
        <v>-3899</v>
      </c>
      <c r="BG34" s="9">
        <v>1058.0599999999995</v>
      </c>
      <c r="BH34" s="9">
        <v>2656</v>
      </c>
      <c r="BI34" s="9">
        <v>5463</v>
      </c>
      <c r="BJ34" s="9">
        <v>6222.1710000000021</v>
      </c>
      <c r="BK34" s="9">
        <v>7794.4909999999372</v>
      </c>
      <c r="BL34" s="9">
        <v>2808</v>
      </c>
      <c r="BM34" s="9">
        <v>9825.8789999997698</v>
      </c>
      <c r="BN34" s="9">
        <v>-4317.7480000001597</v>
      </c>
      <c r="BO34" s="9">
        <v>-323.13200000007856</v>
      </c>
      <c r="BP34" s="9">
        <v>1934.587000000035</v>
      </c>
      <c r="BQ34" s="151"/>
    </row>
    <row r="35" spans="1:69" ht="15" customHeight="1" x14ac:dyDescent="0.2">
      <c r="A35" s="163" t="s">
        <v>436</v>
      </c>
      <c r="B35" s="163" t="s">
        <v>437</v>
      </c>
      <c r="C35" s="9" t="s">
        <v>14</v>
      </c>
      <c r="D35" s="9" t="s">
        <v>14</v>
      </c>
      <c r="E35" s="9" t="s">
        <v>14</v>
      </c>
      <c r="F35" s="9" t="s">
        <v>14</v>
      </c>
      <c r="G35" s="9" t="s">
        <v>14</v>
      </c>
      <c r="H35" s="9" t="s">
        <v>14</v>
      </c>
      <c r="I35" s="9" t="s">
        <v>14</v>
      </c>
      <c r="J35" s="9" t="s">
        <v>14</v>
      </c>
      <c r="K35" s="9" t="s">
        <v>14</v>
      </c>
      <c r="L35" s="9" t="s">
        <v>14</v>
      </c>
      <c r="M35" s="9" t="s">
        <v>14</v>
      </c>
      <c r="N35" s="9" t="s">
        <v>14</v>
      </c>
      <c r="O35" s="9" t="s">
        <v>14</v>
      </c>
      <c r="P35" s="9" t="s">
        <v>14</v>
      </c>
      <c r="Q35" s="9" t="s">
        <v>14</v>
      </c>
      <c r="R35" s="9" t="s">
        <v>14</v>
      </c>
      <c r="S35" s="9" t="s">
        <v>14</v>
      </c>
      <c r="T35" s="9" t="s">
        <v>14</v>
      </c>
      <c r="U35" s="9" t="s">
        <v>14</v>
      </c>
      <c r="V35" s="9" t="s">
        <v>14</v>
      </c>
      <c r="W35" s="9" t="s">
        <v>14</v>
      </c>
      <c r="X35" s="9" t="s">
        <v>14</v>
      </c>
      <c r="Y35" s="9" t="s">
        <v>14</v>
      </c>
      <c r="Z35" s="9" t="s">
        <v>14</v>
      </c>
      <c r="AA35" s="9" t="s">
        <v>14</v>
      </c>
      <c r="AB35" s="9" t="s">
        <v>14</v>
      </c>
      <c r="AC35" s="9" t="s">
        <v>14</v>
      </c>
      <c r="AD35" s="9" t="s">
        <v>14</v>
      </c>
      <c r="AE35" s="9" t="s">
        <v>14</v>
      </c>
      <c r="AF35" s="9" t="s">
        <v>14</v>
      </c>
      <c r="AG35" s="9" t="s">
        <v>14</v>
      </c>
      <c r="AH35" s="9" t="s">
        <v>14</v>
      </c>
      <c r="AI35" s="9" t="s">
        <v>14</v>
      </c>
      <c r="AJ35" s="9" t="s">
        <v>14</v>
      </c>
      <c r="AK35" s="9" t="s">
        <v>14</v>
      </c>
      <c r="AL35" s="9" t="s">
        <v>14</v>
      </c>
      <c r="AM35" s="9" t="s">
        <v>14</v>
      </c>
      <c r="AN35" s="9" t="s">
        <v>14</v>
      </c>
      <c r="AO35" s="9" t="s">
        <v>14</v>
      </c>
      <c r="AP35" s="9" t="s">
        <v>14</v>
      </c>
      <c r="AQ35" s="9" t="s">
        <v>14</v>
      </c>
      <c r="AR35" s="9" t="s">
        <v>14</v>
      </c>
      <c r="AS35" s="9" t="s">
        <v>14</v>
      </c>
      <c r="AT35" s="9" t="s">
        <v>14</v>
      </c>
      <c r="AU35" s="9" t="s">
        <v>14</v>
      </c>
      <c r="AV35" s="9" t="s">
        <v>14</v>
      </c>
      <c r="AW35" s="9" t="s">
        <v>14</v>
      </c>
      <c r="AX35" s="197">
        <v>-37123</v>
      </c>
      <c r="AY35" s="9">
        <v>3793</v>
      </c>
      <c r="AZ35" s="9">
        <v>4217</v>
      </c>
      <c r="BA35" s="9">
        <v>4588</v>
      </c>
      <c r="BB35" s="9">
        <v>5221</v>
      </c>
      <c r="BC35" s="9">
        <v>4070</v>
      </c>
      <c r="BD35" s="9">
        <v>4404</v>
      </c>
      <c r="BE35" s="9">
        <v>5000</v>
      </c>
      <c r="BF35" s="9">
        <v>5838</v>
      </c>
      <c r="BG35" s="9">
        <v>4791</v>
      </c>
      <c r="BH35" s="9">
        <v>5071</v>
      </c>
      <c r="BI35" s="9">
        <v>0</v>
      </c>
      <c r="BJ35" s="9">
        <v>0</v>
      </c>
      <c r="BK35" s="9">
        <v>5845.60600000057</v>
      </c>
      <c r="BL35" s="9">
        <f>4866+'DRE | P&amp;L'!BL23</f>
        <v>6351.9500000002445</v>
      </c>
      <c r="BM35" s="9">
        <v>9334.0470000000023</v>
      </c>
      <c r="BN35" s="9">
        <v>7273.4750000006788</v>
      </c>
      <c r="BO35" s="9">
        <v>6797.490000000158</v>
      </c>
      <c r="BP35" s="9">
        <v>6929.1920000000009</v>
      </c>
      <c r="BQ35" s="151"/>
    </row>
    <row r="36" spans="1:69" ht="15" customHeight="1" x14ac:dyDescent="0.2">
      <c r="A36" s="165" t="s">
        <v>146</v>
      </c>
      <c r="B36" s="165" t="s">
        <v>217</v>
      </c>
      <c r="C36" s="9" t="s">
        <v>14</v>
      </c>
      <c r="D36" s="9" t="s">
        <v>14</v>
      </c>
      <c r="E36" s="9" t="s">
        <v>14</v>
      </c>
      <c r="F36" s="9" t="s">
        <v>14</v>
      </c>
      <c r="G36" s="9" t="s">
        <v>14</v>
      </c>
      <c r="H36" s="9" t="s">
        <v>14</v>
      </c>
      <c r="I36" s="9" t="s">
        <v>14</v>
      </c>
      <c r="J36" s="9" t="s">
        <v>14</v>
      </c>
      <c r="K36" s="9" t="s">
        <v>14</v>
      </c>
      <c r="L36" s="9" t="s">
        <v>14</v>
      </c>
      <c r="M36" s="9" t="s">
        <v>14</v>
      </c>
      <c r="N36" s="9" t="s">
        <v>14</v>
      </c>
      <c r="O36" s="9" t="s">
        <v>14</v>
      </c>
      <c r="P36" s="9" t="s">
        <v>14</v>
      </c>
      <c r="Q36" s="9" t="s">
        <v>14</v>
      </c>
      <c r="R36" s="9" t="s">
        <v>14</v>
      </c>
      <c r="S36" s="9" t="s">
        <v>14</v>
      </c>
      <c r="T36" s="9" t="s">
        <v>14</v>
      </c>
      <c r="U36" s="9" t="s">
        <v>14</v>
      </c>
      <c r="V36" s="9" t="s">
        <v>14</v>
      </c>
      <c r="W36" s="9" t="s">
        <v>14</v>
      </c>
      <c r="X36" s="9" t="s">
        <v>14</v>
      </c>
      <c r="Y36" s="9" t="s">
        <v>14</v>
      </c>
      <c r="Z36" s="9" t="s">
        <v>14</v>
      </c>
      <c r="AA36" s="9" t="s">
        <v>14</v>
      </c>
      <c r="AB36" s="9" t="s">
        <v>14</v>
      </c>
      <c r="AC36" s="9" t="s">
        <v>14</v>
      </c>
      <c r="AD36" s="9" t="s">
        <v>14</v>
      </c>
      <c r="AE36" s="9" t="s">
        <v>14</v>
      </c>
      <c r="AF36" s="9" t="s">
        <v>14</v>
      </c>
      <c r="AG36" s="9" t="s">
        <v>14</v>
      </c>
      <c r="AH36" s="9" t="s">
        <v>14</v>
      </c>
      <c r="AI36" s="9" t="s">
        <v>14</v>
      </c>
      <c r="AJ36" s="9" t="s">
        <v>14</v>
      </c>
      <c r="AK36" s="9" t="s">
        <v>14</v>
      </c>
      <c r="AL36" s="9" t="s">
        <v>14</v>
      </c>
      <c r="AM36" s="9" t="s">
        <v>14</v>
      </c>
      <c r="AN36" s="9" t="s">
        <v>14</v>
      </c>
      <c r="AO36" s="9" t="s">
        <v>14</v>
      </c>
      <c r="AP36" s="9" t="s">
        <v>14</v>
      </c>
      <c r="AQ36" s="9" t="s">
        <v>14</v>
      </c>
      <c r="AR36" s="9" t="s">
        <v>14</v>
      </c>
      <c r="AS36" s="9" t="s">
        <v>14</v>
      </c>
      <c r="AT36" s="9" t="s">
        <v>14</v>
      </c>
      <c r="AU36" s="9" t="s">
        <v>14</v>
      </c>
      <c r="AV36" s="9" t="s">
        <v>14</v>
      </c>
      <c r="AW36" s="9" t="s">
        <v>14</v>
      </c>
      <c r="AX36" s="197">
        <v>-107.12745999999999</v>
      </c>
      <c r="AY36" s="9">
        <v>3356.63598</v>
      </c>
      <c r="AZ36" s="9">
        <v>-787.91395999999997</v>
      </c>
      <c r="BA36" s="9">
        <v>297</v>
      </c>
      <c r="BB36" s="9">
        <v>-4504.4792299999999</v>
      </c>
      <c r="BC36" s="9">
        <v>179.04624000000007</v>
      </c>
      <c r="BD36" s="9">
        <v>2744.3440000000001</v>
      </c>
      <c r="BE36" s="9">
        <v>-1024.2689799999998</v>
      </c>
      <c r="BF36" s="9">
        <v>-150</v>
      </c>
      <c r="BG36" s="9">
        <v>1884</v>
      </c>
      <c r="BH36" s="9">
        <v>-2019.9929999999995</v>
      </c>
      <c r="BI36" s="9">
        <v>339.29599999999999</v>
      </c>
      <c r="BJ36" s="9">
        <v>6060.0390000000934</v>
      </c>
      <c r="BK36" s="9">
        <v>1045.184</v>
      </c>
      <c r="BL36" s="9">
        <v>-2914.8379999999997</v>
      </c>
      <c r="BM36" s="9">
        <v>708.01300000000003</v>
      </c>
      <c r="BN36" s="9">
        <v>-1516.0969999999998</v>
      </c>
      <c r="BO36" s="9">
        <v>51.099000000000004</v>
      </c>
      <c r="BP36" s="9">
        <v>327.95299999999997</v>
      </c>
      <c r="BQ36" s="151"/>
    </row>
    <row r="37" spans="1:69" ht="15" customHeight="1" x14ac:dyDescent="0.2">
      <c r="A37" s="163" t="s">
        <v>730</v>
      </c>
      <c r="B37" s="165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197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>
        <v>0</v>
      </c>
      <c r="BL37" s="9">
        <v>139065</v>
      </c>
      <c r="BM37" s="9">
        <v>0</v>
      </c>
      <c r="BN37" s="9">
        <v>0</v>
      </c>
      <c r="BO37" s="9">
        <v>143354</v>
      </c>
      <c r="BP37" s="9">
        <v>0</v>
      </c>
      <c r="BQ37" s="151"/>
    </row>
    <row r="38" spans="1:69" ht="15" customHeight="1" thickBot="1" x14ac:dyDescent="0.25">
      <c r="A38" s="25" t="s">
        <v>9</v>
      </c>
      <c r="B38" s="25" t="s">
        <v>9</v>
      </c>
      <c r="C38" s="55">
        <v>189</v>
      </c>
      <c r="D38" s="55">
        <v>11402</v>
      </c>
      <c r="E38" s="55">
        <v>13286</v>
      </c>
      <c r="F38" s="55">
        <v>7077</v>
      </c>
      <c r="G38" s="55">
        <v>509</v>
      </c>
      <c r="H38" s="55">
        <v>8522</v>
      </c>
      <c r="I38" s="55">
        <v>20824</v>
      </c>
      <c r="J38" s="55">
        <v>18721</v>
      </c>
      <c r="K38" s="55">
        <v>1156</v>
      </c>
      <c r="L38" s="55">
        <v>22579</v>
      </c>
      <c r="M38" s="55">
        <v>110636</v>
      </c>
      <c r="N38" s="55">
        <v>26494</v>
      </c>
      <c r="O38" s="55">
        <v>14418</v>
      </c>
      <c r="P38" s="55">
        <v>2481</v>
      </c>
      <c r="Q38" s="55">
        <v>6765</v>
      </c>
      <c r="R38" s="55">
        <v>34204</v>
      </c>
      <c r="S38" s="55">
        <v>8693</v>
      </c>
      <c r="T38" s="55">
        <v>3084</v>
      </c>
      <c r="U38" s="55">
        <v>10324</v>
      </c>
      <c r="V38" s="55">
        <v>23593</v>
      </c>
      <c r="W38" s="55">
        <v>-1460</v>
      </c>
      <c r="X38" s="55">
        <v>12520</v>
      </c>
      <c r="Y38" s="55">
        <v>19384</v>
      </c>
      <c r="Z38" s="55">
        <v>26013</v>
      </c>
      <c r="AA38" s="55">
        <v>9354</v>
      </c>
      <c r="AB38" s="55">
        <v>4534</v>
      </c>
      <c r="AC38" s="55">
        <v>5010</v>
      </c>
      <c r="AD38" s="55">
        <v>91</v>
      </c>
      <c r="AE38" s="55">
        <v>-180</v>
      </c>
      <c r="AF38" s="55">
        <v>7444</v>
      </c>
      <c r="AG38" s="55">
        <v>4499</v>
      </c>
      <c r="AH38" s="55">
        <v>10526</v>
      </c>
      <c r="AI38" s="55">
        <v>2493</v>
      </c>
      <c r="AJ38" s="55">
        <v>5852</v>
      </c>
      <c r="AK38" s="55">
        <v>9828</v>
      </c>
      <c r="AL38" s="55">
        <v>15621</v>
      </c>
      <c r="AM38" s="55">
        <v>4636</v>
      </c>
      <c r="AN38" s="55">
        <v>4369</v>
      </c>
      <c r="AO38" s="55">
        <v>39491</v>
      </c>
      <c r="AP38" s="55">
        <v>52013</v>
      </c>
      <c r="AQ38" s="55">
        <v>-2984</v>
      </c>
      <c r="AR38" s="55">
        <v>-7394</v>
      </c>
      <c r="AS38" s="55">
        <v>4066</v>
      </c>
      <c r="AT38" s="55">
        <v>45583</v>
      </c>
      <c r="AU38" s="55">
        <v>-4432</v>
      </c>
      <c r="AV38" s="55">
        <v>12788</v>
      </c>
      <c r="AW38" s="55">
        <v>23166</v>
      </c>
      <c r="AX38" s="209">
        <v>-26398</v>
      </c>
      <c r="AY38" s="55">
        <f t="shared" ref="AY38:BH38" si="12">SUM(AY33:AY36)</f>
        <v>4247</v>
      </c>
      <c r="AZ38" s="55">
        <f t="shared" si="12"/>
        <v>12118</v>
      </c>
      <c r="BA38" s="55">
        <f t="shared" si="12"/>
        <v>8255</v>
      </c>
      <c r="BB38" s="55">
        <f t="shared" si="12"/>
        <v>19226</v>
      </c>
      <c r="BC38" s="55">
        <f t="shared" si="12"/>
        <v>5232</v>
      </c>
      <c r="BD38" s="55">
        <f t="shared" si="12"/>
        <v>5688</v>
      </c>
      <c r="BE38" s="55">
        <f t="shared" si="12"/>
        <v>13082</v>
      </c>
      <c r="BF38" s="55">
        <f t="shared" si="12"/>
        <v>32946</v>
      </c>
      <c r="BG38" s="55">
        <f t="shared" si="12"/>
        <v>7733.0599999999995</v>
      </c>
      <c r="BH38" s="55">
        <f t="shared" si="12"/>
        <v>5707.0070000000005</v>
      </c>
      <c r="BI38" s="55">
        <f>SUM(BI33:BI36)</f>
        <v>5802.2960000000003</v>
      </c>
      <c r="BJ38" s="55">
        <f>SUM(BJ33:BJ36)</f>
        <v>47282.210000000094</v>
      </c>
      <c r="BK38" s="55">
        <f t="shared" ref="BK38:BP38" si="13">SUM(BK33:BK37)</f>
        <v>14685.281000000507</v>
      </c>
      <c r="BL38" s="55">
        <f t="shared" si="13"/>
        <v>145310.11200000026</v>
      </c>
      <c r="BM38" s="55">
        <f t="shared" si="13"/>
        <v>19867.938999999773</v>
      </c>
      <c r="BN38" s="55">
        <f t="shared" si="13"/>
        <v>17310.000000000524</v>
      </c>
      <c r="BO38" s="55">
        <f t="shared" si="13"/>
        <v>149879.45700000008</v>
      </c>
      <c r="BP38" s="55">
        <f t="shared" si="13"/>
        <v>9191.7320000000345</v>
      </c>
      <c r="BQ38" s="151"/>
    </row>
    <row r="39" spans="1:69" ht="15" customHeight="1" x14ac:dyDescent="0.2">
      <c r="AM39" s="9"/>
      <c r="AX39" s="155"/>
      <c r="BQ39" s="151"/>
    </row>
    <row r="40" spans="1:69" ht="15" customHeight="1" x14ac:dyDescent="0.2">
      <c r="A40" s="4" t="s">
        <v>410</v>
      </c>
      <c r="B40" s="37" t="s">
        <v>411</v>
      </c>
      <c r="BQ40" s="151"/>
    </row>
    <row r="41" spans="1:69" ht="15" customHeight="1" x14ac:dyDescent="0.2">
      <c r="A41" s="37" t="s">
        <v>412</v>
      </c>
      <c r="B41" s="37" t="s">
        <v>413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</row>
    <row r="42" spans="1:69" ht="15" customHeight="1" x14ac:dyDescent="0.2">
      <c r="A42" s="37"/>
      <c r="B42" s="3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</row>
    <row r="43" spans="1:69" ht="15" customHeight="1" x14ac:dyDescent="0.2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</row>
    <row r="44" spans="1:69" ht="15" customHeight="1" x14ac:dyDescent="0.2">
      <c r="C44" s="283"/>
      <c r="D44" s="283"/>
      <c r="E44" s="283"/>
      <c r="F44" s="283"/>
      <c r="G44" s="283"/>
      <c r="H44" s="283"/>
      <c r="I44" s="283"/>
      <c r="J44" s="283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  <c r="AK44" s="283"/>
      <c r="AL44" s="283"/>
      <c r="AM44" s="283"/>
      <c r="AN44" s="283"/>
      <c r="AO44" s="283"/>
      <c r="AP44" s="283"/>
      <c r="AQ44" s="283"/>
      <c r="AR44" s="283"/>
      <c r="AS44" s="283"/>
      <c r="AT44" s="283"/>
      <c r="AU44" s="283"/>
      <c r="AV44" s="283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</row>
    <row r="45" spans="1:69" ht="15" customHeight="1" x14ac:dyDescent="0.2"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83"/>
      <c r="AP45" s="283"/>
      <c r="AQ45" s="283"/>
      <c r="AR45" s="283"/>
      <c r="AS45" s="283"/>
      <c r="AT45" s="283"/>
      <c r="AU45" s="283"/>
      <c r="AV45" s="283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</row>
    <row r="46" spans="1:69" ht="15" customHeight="1" x14ac:dyDescent="0.2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</row>
    <row r="47" spans="1:69" ht="15" customHeight="1" x14ac:dyDescent="0.2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9" ht="15" customHeight="1" x14ac:dyDescent="0.2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3:68" ht="15" customHeight="1" x14ac:dyDescent="0.2">
      <c r="C49" s="283"/>
      <c r="D49" s="283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83"/>
      <c r="AM49" s="283"/>
      <c r="AN49" s="283"/>
      <c r="AO49" s="283"/>
      <c r="AP49" s="283"/>
      <c r="AQ49" s="283"/>
      <c r="AR49" s="283"/>
      <c r="AS49" s="283"/>
      <c r="AT49" s="283"/>
      <c r="AU49" s="283"/>
      <c r="AV49" s="283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  <row r="50" spans="3:68" ht="15" customHeight="1" x14ac:dyDescent="0.2"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83"/>
      <c r="AP50" s="283"/>
      <c r="AQ50" s="283"/>
      <c r="AR50" s="283"/>
      <c r="AS50" s="283"/>
      <c r="AT50" s="283"/>
      <c r="AU50" s="283"/>
      <c r="AV50" s="283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</row>
    <row r="51" spans="3:68" ht="15" customHeight="1" x14ac:dyDescent="0.2"/>
    <row r="52" spans="3:68" ht="15" customHeight="1" x14ac:dyDescent="0.2"/>
    <row r="53" spans="3:68" ht="15" customHeight="1" x14ac:dyDescent="0.2">
      <c r="AI53" s="8"/>
      <c r="AJ53" s="162"/>
    </row>
    <row r="54" spans="3:68" x14ac:dyDescent="0.2">
      <c r="AI54" s="8"/>
      <c r="AJ54" s="162"/>
    </row>
    <row r="55" spans="3:68" x14ac:dyDescent="0.2">
      <c r="AI55" s="8"/>
    </row>
    <row r="56" spans="3:68" x14ac:dyDescent="0.2">
      <c r="AI56" s="8"/>
    </row>
    <row r="57" spans="3:68" x14ac:dyDescent="0.2">
      <c r="AG57" s="161"/>
      <c r="AH57" s="161"/>
      <c r="AI57" s="8"/>
    </row>
    <row r="58" spans="3:68" x14ac:dyDescent="0.2">
      <c r="AI58" s="8"/>
    </row>
    <row r="59" spans="3:68" x14ac:dyDescent="0.2">
      <c r="AI59" s="8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6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43F8-07D0-44B5-B386-7223CBD87489}">
  <sheetPr>
    <tabColor theme="0" tint="-0.14999847407452621"/>
  </sheetPr>
  <dimension ref="A1:BV83"/>
  <sheetViews>
    <sheetView showGridLines="0" zoomScale="80" zoomScaleNormal="80" workbookViewId="0">
      <pane xSplit="2" ySplit="5" topLeftCell="BF6" activePane="bottomRight" state="frozen"/>
      <selection pane="topRight" activeCell="C1" sqref="C1"/>
      <selection pane="bottomLeft" activeCell="A6" sqref="A6"/>
      <selection pane="bottomRight" activeCell="BQ19" sqref="BQ19"/>
    </sheetView>
  </sheetViews>
  <sheetFormatPr defaultColWidth="11.7109375" defaultRowHeight="12.75" outlineLevelCol="1" x14ac:dyDescent="0.2"/>
  <cols>
    <col min="1" max="1" width="39" style="4" customWidth="1"/>
    <col min="2" max="2" width="37.42578125" style="4" customWidth="1"/>
    <col min="3" max="50" width="13.7109375" style="24" customWidth="1" outlineLevel="1"/>
    <col min="51" max="56" width="13.7109375" style="24" customWidth="1"/>
    <col min="57" max="16384" width="11.7109375" style="24"/>
  </cols>
  <sheetData>
    <row r="1" spans="1:74" ht="6" customHeight="1" x14ac:dyDescent="0.2"/>
    <row r="2" spans="1:74" ht="26.1" customHeight="1" x14ac:dyDescent="0.2"/>
    <row r="3" spans="1:74" ht="6" customHeight="1" x14ac:dyDescent="0.2"/>
    <row r="4" spans="1:74" ht="20.100000000000001" customHeight="1" x14ac:dyDescent="0.2">
      <c r="A4" s="94"/>
      <c r="B4" s="94"/>
      <c r="C4" s="474" t="s">
        <v>168</v>
      </c>
      <c r="D4" s="474"/>
      <c r="E4" s="474"/>
      <c r="F4" s="474"/>
      <c r="G4" s="474" t="s">
        <v>168</v>
      </c>
      <c r="H4" s="474"/>
      <c r="I4" s="474"/>
      <c r="J4" s="474"/>
      <c r="K4" s="474" t="s">
        <v>168</v>
      </c>
      <c r="L4" s="474"/>
      <c r="M4" s="474"/>
      <c r="N4" s="474"/>
      <c r="O4" s="474" t="s">
        <v>168</v>
      </c>
      <c r="P4" s="474"/>
      <c r="Q4" s="474"/>
      <c r="R4" s="474"/>
      <c r="S4" s="474" t="s">
        <v>168</v>
      </c>
      <c r="T4" s="474"/>
      <c r="U4" s="474"/>
      <c r="V4" s="474"/>
      <c r="W4" s="474" t="s">
        <v>168</v>
      </c>
      <c r="X4" s="474"/>
      <c r="Y4" s="474"/>
      <c r="Z4" s="474"/>
      <c r="AA4" s="474" t="s">
        <v>168</v>
      </c>
      <c r="AB4" s="474"/>
      <c r="AC4" s="474"/>
      <c r="AD4" s="474"/>
      <c r="AE4" s="474" t="s">
        <v>168</v>
      </c>
      <c r="AF4" s="474"/>
      <c r="AG4" s="474"/>
      <c r="AH4" s="474"/>
      <c r="AI4" s="474" t="s">
        <v>168</v>
      </c>
      <c r="AJ4" s="474"/>
      <c r="AK4" s="474"/>
      <c r="AL4" s="474"/>
      <c r="AM4" s="474" t="s">
        <v>168</v>
      </c>
      <c r="AN4" s="474"/>
      <c r="AO4" s="474"/>
      <c r="AP4" s="474"/>
      <c r="AQ4" s="474" t="s">
        <v>168</v>
      </c>
      <c r="AR4" s="474"/>
      <c r="AS4" s="474"/>
      <c r="AT4" s="474"/>
      <c r="AU4" s="474" t="s">
        <v>168</v>
      </c>
      <c r="AV4" s="474"/>
      <c r="AW4" s="474"/>
      <c r="AX4" s="474"/>
      <c r="AY4" s="477" t="s">
        <v>167</v>
      </c>
      <c r="AZ4" s="473"/>
      <c r="BA4" s="473"/>
      <c r="BB4" s="473"/>
      <c r="BC4" s="477" t="s">
        <v>167</v>
      </c>
      <c r="BD4" s="473"/>
      <c r="BE4" s="473"/>
      <c r="BF4" s="473"/>
      <c r="BG4" s="473" t="s">
        <v>167</v>
      </c>
      <c r="BH4" s="473"/>
      <c r="BI4" s="473"/>
      <c r="BJ4" s="473"/>
      <c r="BK4" s="395"/>
      <c r="BL4" s="395"/>
      <c r="BM4" s="395"/>
      <c r="BN4" s="395"/>
      <c r="BO4" s="395"/>
      <c r="BP4" s="395"/>
    </row>
    <row r="5" spans="1:74" ht="15" customHeight="1" x14ac:dyDescent="0.2">
      <c r="A5" s="7" t="s">
        <v>348</v>
      </c>
      <c r="B5" s="7" t="s">
        <v>337</v>
      </c>
      <c r="C5" s="310" t="str">
        <f>'Indicadores | Indicators'!C5</f>
        <v>1Q10</v>
      </c>
      <c r="D5" s="311" t="str">
        <f>'Indicadores | Indicators'!D5</f>
        <v>2Q10</v>
      </c>
      <c r="E5" s="311" t="str">
        <f>'Indicadores | Indicators'!E5</f>
        <v>3Q10</v>
      </c>
      <c r="F5" s="312" t="str">
        <f>'Indicadores | Indicators'!F5</f>
        <v>4Q10</v>
      </c>
      <c r="G5" s="310" t="str">
        <f>'Indicadores | Indicators'!G5</f>
        <v>1Q11</v>
      </c>
      <c r="H5" s="311" t="str">
        <f>'Indicadores | Indicators'!H5</f>
        <v>2Q11</v>
      </c>
      <c r="I5" s="311" t="str">
        <f>'Indicadores | Indicators'!I5</f>
        <v>3Q11</v>
      </c>
      <c r="J5" s="312" t="str">
        <f>'Indicadores | Indicators'!J5</f>
        <v>4Q11</v>
      </c>
      <c r="K5" s="310" t="str">
        <f>'Indicadores | Indicators'!K5</f>
        <v>1Q12</v>
      </c>
      <c r="L5" s="311" t="str">
        <f>'Indicadores | Indicators'!L5</f>
        <v>2Q12</v>
      </c>
      <c r="M5" s="311" t="str">
        <f>'Indicadores | Indicators'!M5</f>
        <v>3Q12</v>
      </c>
      <c r="N5" s="312" t="str">
        <f>'Indicadores | Indicators'!N5</f>
        <v>4Q12</v>
      </c>
      <c r="O5" s="310" t="str">
        <f>'Indicadores | Indicators'!O5</f>
        <v>1Q13</v>
      </c>
      <c r="P5" s="311" t="str">
        <f>'Indicadores | Indicators'!P5</f>
        <v>2Q13</v>
      </c>
      <c r="Q5" s="311" t="str">
        <f>'Indicadores | Indicators'!Q5</f>
        <v>3Q13</v>
      </c>
      <c r="R5" s="312" t="str">
        <f>'Indicadores | Indicators'!R5</f>
        <v>4Q13</v>
      </c>
      <c r="S5" s="310" t="str">
        <f>'Indicadores | Indicators'!S5</f>
        <v>1Q14</v>
      </c>
      <c r="T5" s="311" t="str">
        <f>'Indicadores | Indicators'!T5</f>
        <v>2Q14</v>
      </c>
      <c r="U5" s="311" t="str">
        <f>'Indicadores | Indicators'!U5</f>
        <v>3Q14</v>
      </c>
      <c r="V5" s="312" t="str">
        <f>'Indicadores | Indicators'!V5</f>
        <v>4Q14</v>
      </c>
      <c r="W5" s="310" t="str">
        <f>'Indicadores | Indicators'!W5</f>
        <v>1Q15</v>
      </c>
      <c r="X5" s="311" t="str">
        <f>'Indicadores | Indicators'!X5</f>
        <v>2Q15</v>
      </c>
      <c r="Y5" s="311" t="str">
        <f>'Indicadores | Indicators'!Y5</f>
        <v>3Q15</v>
      </c>
      <c r="Z5" s="312" t="str">
        <f>'Indicadores | Indicators'!Z5</f>
        <v>4Q15</v>
      </c>
      <c r="AA5" s="310" t="str">
        <f>'Indicadores | Indicators'!AA5</f>
        <v>1Q16</v>
      </c>
      <c r="AB5" s="311" t="str">
        <f>'Indicadores | Indicators'!AB5</f>
        <v>2Q16</v>
      </c>
      <c r="AC5" s="311" t="str">
        <f>'Indicadores | Indicators'!AC5</f>
        <v>3Q16</v>
      </c>
      <c r="AD5" s="312" t="str">
        <f>'Indicadores | Indicators'!AD5</f>
        <v>4Q16</v>
      </c>
      <c r="AE5" s="310" t="str">
        <f>'Indicadores | Indicators'!AE5</f>
        <v>1Q17</v>
      </c>
      <c r="AF5" s="311" t="str">
        <f>'Indicadores | Indicators'!AF5</f>
        <v>2Q17</v>
      </c>
      <c r="AG5" s="311" t="str">
        <f>'Indicadores | Indicators'!AG5</f>
        <v>3Q17</v>
      </c>
      <c r="AH5" s="312" t="str">
        <f>'Indicadores | Indicators'!AH5</f>
        <v>4Q17</v>
      </c>
      <c r="AI5" s="310" t="str">
        <f>'Indicadores | Indicators'!AI5</f>
        <v>1Q18</v>
      </c>
      <c r="AJ5" s="311" t="str">
        <f>'Indicadores | Indicators'!AJ5</f>
        <v>2Q18</v>
      </c>
      <c r="AK5" s="311" t="str">
        <f>'Indicadores | Indicators'!AK5</f>
        <v>3Q18</v>
      </c>
      <c r="AL5" s="312" t="str">
        <f>'Indicadores | Indicators'!AL5</f>
        <v>4Q18</v>
      </c>
      <c r="AM5" s="310" t="str">
        <f>'Indicadores | Indicators'!AM5</f>
        <v>1Q19</v>
      </c>
      <c r="AN5" s="311" t="str">
        <f>'Indicadores | Indicators'!AN5</f>
        <v>2Q19</v>
      </c>
      <c r="AO5" s="311" t="str">
        <f>'Indicadores | Indicators'!AO5</f>
        <v>3Q19</v>
      </c>
      <c r="AP5" s="312" t="str">
        <f>'Indicadores | Indicators'!AP5</f>
        <v>4Q19</v>
      </c>
      <c r="AQ5" s="310" t="str">
        <f>'Indicadores | Indicators'!AQ5</f>
        <v>1Q20</v>
      </c>
      <c r="AR5" s="311" t="str">
        <f>'Indicadores | Indicators'!AR5</f>
        <v>2Q20</v>
      </c>
      <c r="AS5" s="311" t="str">
        <f>'Indicadores | Indicators'!AS5</f>
        <v>3Q20</v>
      </c>
      <c r="AT5" s="312" t="str">
        <f>'Indicadores | Indicators'!AT5</f>
        <v>4Q20</v>
      </c>
      <c r="AU5" s="310" t="str">
        <f>'Indicadores | Indicators'!AU5</f>
        <v>1Q21</v>
      </c>
      <c r="AV5" s="311" t="str">
        <f>'Indicadores | Indicators'!AV5</f>
        <v>2Q21</v>
      </c>
      <c r="AW5" s="311" t="str">
        <f>'Indicadores | Indicators'!AW5</f>
        <v>3Q21</v>
      </c>
      <c r="AX5" s="312" t="str">
        <f>'Indicadores | Indicators'!AX5</f>
        <v>4Q21</v>
      </c>
      <c r="AY5" s="310" t="str">
        <f>'Indicadores | Indicators'!AY5</f>
        <v>1Q22</v>
      </c>
      <c r="AZ5" s="311" t="str">
        <f>'Indicadores | Indicators'!AZ5</f>
        <v>2Q22</v>
      </c>
      <c r="BA5" s="311" t="str">
        <f>'Indicadores | Indicators'!BA5</f>
        <v>3Q22</v>
      </c>
      <c r="BB5" s="312" t="str">
        <f>'Indicadores | Indicators'!BB5</f>
        <v>4Q22</v>
      </c>
      <c r="BC5" s="310" t="str">
        <f>'Indicadores | Indicators'!BC5</f>
        <v>1Q23</v>
      </c>
      <c r="BD5" s="311" t="str">
        <f>'Indicadores | Indicators'!BD5</f>
        <v>2Q23</v>
      </c>
      <c r="BE5" s="311" t="str">
        <f>'Indicadores | Indicators'!BE5</f>
        <v>3Q23</v>
      </c>
      <c r="BF5" s="311" t="str">
        <f>'Indicadores | Indicators'!BF5</f>
        <v>4Q23</v>
      </c>
      <c r="BG5" s="310" t="str">
        <f>'Indicadores | Indicators'!BG5</f>
        <v>1Q24</v>
      </c>
      <c r="BH5" s="311" t="str">
        <f>'Indicadores | Indicators'!BH5</f>
        <v>2Q24</v>
      </c>
      <c r="BI5" s="311" t="s">
        <v>591</v>
      </c>
      <c r="BJ5" s="311" t="s">
        <v>707</v>
      </c>
      <c r="BK5" s="311" t="s">
        <v>712</v>
      </c>
      <c r="BL5" s="311" t="s">
        <v>723</v>
      </c>
      <c r="BM5" s="311" t="s">
        <v>736</v>
      </c>
      <c r="BN5" s="311" t="s">
        <v>741</v>
      </c>
      <c r="BO5" s="311" t="s">
        <v>764</v>
      </c>
      <c r="BP5" s="311" t="s">
        <v>769</v>
      </c>
      <c r="BQ5" s="3"/>
      <c r="BR5" s="3"/>
      <c r="BS5" s="3"/>
      <c r="BT5" s="3"/>
      <c r="BU5" s="3"/>
      <c r="BV5" s="3"/>
    </row>
    <row r="6" spans="1:74" ht="15" customHeight="1" x14ac:dyDescent="0.2">
      <c r="AE6" s="89"/>
      <c r="AF6" s="89"/>
      <c r="AG6" s="89"/>
      <c r="AH6" s="89"/>
      <c r="AI6" s="89"/>
      <c r="AJ6" s="89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7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s="23" customFormat="1" ht="15" customHeight="1" x14ac:dyDescent="0.2">
      <c r="A7" s="104" t="s">
        <v>349</v>
      </c>
      <c r="B7" s="104" t="s">
        <v>338</v>
      </c>
      <c r="C7" s="93" t="str">
        <f>C5</f>
        <v>1Q10</v>
      </c>
      <c r="D7" s="93" t="str">
        <f t="shared" ref="D7:BK7" si="0">D5</f>
        <v>2Q10</v>
      </c>
      <c r="E7" s="93" t="str">
        <f t="shared" si="0"/>
        <v>3Q10</v>
      </c>
      <c r="F7" s="93" t="str">
        <f t="shared" si="0"/>
        <v>4Q10</v>
      </c>
      <c r="G7" s="93" t="str">
        <f t="shared" si="0"/>
        <v>1Q11</v>
      </c>
      <c r="H7" s="93" t="str">
        <f t="shared" si="0"/>
        <v>2Q11</v>
      </c>
      <c r="I7" s="93" t="str">
        <f t="shared" si="0"/>
        <v>3Q11</v>
      </c>
      <c r="J7" s="93" t="str">
        <f t="shared" si="0"/>
        <v>4Q11</v>
      </c>
      <c r="K7" s="93" t="str">
        <f t="shared" si="0"/>
        <v>1Q12</v>
      </c>
      <c r="L7" s="93" t="str">
        <f t="shared" si="0"/>
        <v>2Q12</v>
      </c>
      <c r="M7" s="93" t="str">
        <f t="shared" si="0"/>
        <v>3Q12</v>
      </c>
      <c r="N7" s="93" t="str">
        <f t="shared" si="0"/>
        <v>4Q12</v>
      </c>
      <c r="O7" s="93" t="str">
        <f t="shared" si="0"/>
        <v>1Q13</v>
      </c>
      <c r="P7" s="93" t="str">
        <f t="shared" si="0"/>
        <v>2Q13</v>
      </c>
      <c r="Q7" s="93" t="str">
        <f t="shared" si="0"/>
        <v>3Q13</v>
      </c>
      <c r="R7" s="93" t="str">
        <f t="shared" si="0"/>
        <v>4Q13</v>
      </c>
      <c r="S7" s="93" t="str">
        <f t="shared" si="0"/>
        <v>1Q14</v>
      </c>
      <c r="T7" s="93" t="str">
        <f t="shared" si="0"/>
        <v>2Q14</v>
      </c>
      <c r="U7" s="93" t="str">
        <f t="shared" si="0"/>
        <v>3Q14</v>
      </c>
      <c r="V7" s="93" t="str">
        <f t="shared" si="0"/>
        <v>4Q14</v>
      </c>
      <c r="W7" s="93" t="str">
        <f t="shared" si="0"/>
        <v>1Q15</v>
      </c>
      <c r="X7" s="93" t="str">
        <f t="shared" si="0"/>
        <v>2Q15</v>
      </c>
      <c r="Y7" s="93" t="str">
        <f t="shared" si="0"/>
        <v>3Q15</v>
      </c>
      <c r="Z7" s="93" t="str">
        <f t="shared" si="0"/>
        <v>4Q15</v>
      </c>
      <c r="AA7" s="93" t="str">
        <f t="shared" si="0"/>
        <v>1Q16</v>
      </c>
      <c r="AB7" s="93" t="str">
        <f t="shared" si="0"/>
        <v>2Q16</v>
      </c>
      <c r="AC7" s="93" t="str">
        <f t="shared" si="0"/>
        <v>3Q16</v>
      </c>
      <c r="AD7" s="93" t="str">
        <f t="shared" si="0"/>
        <v>4Q16</v>
      </c>
      <c r="AE7" s="93" t="str">
        <f t="shared" si="0"/>
        <v>1Q17</v>
      </c>
      <c r="AF7" s="93" t="str">
        <f t="shared" si="0"/>
        <v>2Q17</v>
      </c>
      <c r="AG7" s="93" t="str">
        <f t="shared" si="0"/>
        <v>3Q17</v>
      </c>
      <c r="AH7" s="93" t="str">
        <f t="shared" si="0"/>
        <v>4Q17</v>
      </c>
      <c r="AI7" s="93" t="str">
        <f t="shared" si="0"/>
        <v>1Q18</v>
      </c>
      <c r="AJ7" s="93" t="str">
        <f t="shared" si="0"/>
        <v>2Q18</v>
      </c>
      <c r="AK7" s="93" t="str">
        <f t="shared" si="0"/>
        <v>3Q18</v>
      </c>
      <c r="AL7" s="93" t="str">
        <f t="shared" si="0"/>
        <v>4Q18</v>
      </c>
      <c r="AM7" s="93" t="str">
        <f t="shared" si="0"/>
        <v>1Q19</v>
      </c>
      <c r="AN7" s="93" t="str">
        <f t="shared" si="0"/>
        <v>2Q19</v>
      </c>
      <c r="AO7" s="93" t="str">
        <f t="shared" si="0"/>
        <v>3Q19</v>
      </c>
      <c r="AP7" s="93" t="str">
        <f t="shared" si="0"/>
        <v>4Q19</v>
      </c>
      <c r="AQ7" s="93" t="str">
        <f t="shared" si="0"/>
        <v>1Q20</v>
      </c>
      <c r="AR7" s="93" t="str">
        <f t="shared" si="0"/>
        <v>2Q20</v>
      </c>
      <c r="AS7" s="93" t="str">
        <f t="shared" si="0"/>
        <v>3Q20</v>
      </c>
      <c r="AT7" s="93" t="str">
        <f t="shared" si="0"/>
        <v>4Q20</v>
      </c>
      <c r="AU7" s="93" t="str">
        <f t="shared" si="0"/>
        <v>1Q21</v>
      </c>
      <c r="AV7" s="93" t="str">
        <f t="shared" si="0"/>
        <v>2Q21</v>
      </c>
      <c r="AW7" s="93" t="str">
        <f t="shared" si="0"/>
        <v>3Q21</v>
      </c>
      <c r="AX7" s="138" t="str">
        <f t="shared" si="0"/>
        <v>4Q21</v>
      </c>
      <c r="AY7" s="93" t="str">
        <f t="shared" si="0"/>
        <v>1Q22</v>
      </c>
      <c r="AZ7" s="93" t="str">
        <f t="shared" si="0"/>
        <v>2Q22</v>
      </c>
      <c r="BA7" s="93" t="str">
        <f t="shared" si="0"/>
        <v>3Q22</v>
      </c>
      <c r="BB7" s="93" t="str">
        <f t="shared" si="0"/>
        <v>4Q22</v>
      </c>
      <c r="BC7" s="93" t="str">
        <f t="shared" si="0"/>
        <v>1Q23</v>
      </c>
      <c r="BD7" s="93" t="str">
        <f t="shared" si="0"/>
        <v>2Q23</v>
      </c>
      <c r="BE7" s="93" t="str">
        <f t="shared" si="0"/>
        <v>3Q23</v>
      </c>
      <c r="BF7" s="93" t="str">
        <f t="shared" si="0"/>
        <v>4Q23</v>
      </c>
      <c r="BG7" s="93" t="str">
        <f t="shared" si="0"/>
        <v>1Q24</v>
      </c>
      <c r="BH7" s="93" t="str">
        <f t="shared" si="0"/>
        <v>2Q24</v>
      </c>
      <c r="BI7" s="93" t="str">
        <f t="shared" si="0"/>
        <v>3Q24</v>
      </c>
      <c r="BJ7" s="93" t="str">
        <f t="shared" si="0"/>
        <v>4Q24</v>
      </c>
      <c r="BK7" s="93" t="str">
        <f t="shared" si="0"/>
        <v>1Q25</v>
      </c>
      <c r="BL7" s="93" t="str">
        <f t="shared" ref="BL7:BM7" si="1">BL5</f>
        <v>2Q25</v>
      </c>
      <c r="BM7" s="93" t="str">
        <f t="shared" si="1"/>
        <v>3Q25</v>
      </c>
      <c r="BN7" s="93" t="str">
        <f t="shared" ref="BN7:BO7" si="2">BN5</f>
        <v>4Q25</v>
      </c>
      <c r="BO7" s="93" t="str">
        <f t="shared" si="2"/>
        <v>1Q26</v>
      </c>
      <c r="BP7" s="93" t="str">
        <f t="shared" ref="BP7" si="3">BP5</f>
        <v>2Q26</v>
      </c>
      <c r="BQ7" s="3"/>
      <c r="BR7" s="3"/>
      <c r="BS7" s="3"/>
      <c r="BT7" s="3"/>
    </row>
    <row r="8" spans="1:74" s="151" customFormat="1" ht="15" customHeight="1" x14ac:dyDescent="0.2">
      <c r="A8" s="156" t="s">
        <v>152</v>
      </c>
      <c r="B8" s="156" t="s">
        <v>208</v>
      </c>
      <c r="C8" s="50">
        <v>14983</v>
      </c>
      <c r="D8" s="50">
        <v>14517</v>
      </c>
      <c r="E8" s="50">
        <v>16615</v>
      </c>
      <c r="F8" s="50">
        <v>16817</v>
      </c>
      <c r="G8" s="50">
        <v>18925</v>
      </c>
      <c r="H8" s="50">
        <v>25628</v>
      </c>
      <c r="I8" s="50">
        <v>33306</v>
      </c>
      <c r="J8" s="50">
        <v>24746</v>
      </c>
      <c r="K8" s="50">
        <v>24435</v>
      </c>
      <c r="L8" s="50">
        <v>27501</v>
      </c>
      <c r="M8" s="50">
        <v>19536</v>
      </c>
      <c r="N8" s="50">
        <v>18093</v>
      </c>
      <c r="O8" s="50">
        <v>19654</v>
      </c>
      <c r="P8" s="50">
        <v>29217</v>
      </c>
      <c r="Q8" s="50">
        <v>32260</v>
      </c>
      <c r="R8" s="50">
        <v>32030</v>
      </c>
      <c r="S8" s="50">
        <v>28946</v>
      </c>
      <c r="T8" s="50">
        <v>32667</v>
      </c>
      <c r="U8" s="50">
        <v>27129</v>
      </c>
      <c r="V8" s="50">
        <v>20126</v>
      </c>
      <c r="W8" s="50">
        <v>29910</v>
      </c>
      <c r="X8" s="50">
        <v>18930</v>
      </c>
      <c r="Y8" s="50">
        <v>28504</v>
      </c>
      <c r="Z8" s="50">
        <v>18544</v>
      </c>
      <c r="AA8" s="50">
        <v>19282</v>
      </c>
      <c r="AB8" s="50">
        <v>17586</v>
      </c>
      <c r="AC8" s="50">
        <v>24619</v>
      </c>
      <c r="AD8" s="50">
        <v>22297</v>
      </c>
      <c r="AE8" s="50">
        <v>17067</v>
      </c>
      <c r="AF8" s="50">
        <v>11577</v>
      </c>
      <c r="AG8" s="50">
        <v>12364</v>
      </c>
      <c r="AH8" s="50">
        <v>13037</v>
      </c>
      <c r="AI8" s="50">
        <v>14488</v>
      </c>
      <c r="AJ8" s="50">
        <v>7189</v>
      </c>
      <c r="AK8" s="50">
        <v>13601</v>
      </c>
      <c r="AL8" s="50">
        <v>14244</v>
      </c>
      <c r="AM8" s="195">
        <v>15366</v>
      </c>
      <c r="AN8" s="195">
        <v>15076</v>
      </c>
      <c r="AO8" s="50">
        <v>13476</v>
      </c>
      <c r="AP8" s="50">
        <v>14372</v>
      </c>
      <c r="AQ8" s="50">
        <v>15706</v>
      </c>
      <c r="AR8" s="50">
        <v>8257</v>
      </c>
      <c r="AS8" s="50">
        <v>16594</v>
      </c>
      <c r="AT8" s="50">
        <v>25566</v>
      </c>
      <c r="AU8" s="50">
        <v>37148</v>
      </c>
      <c r="AV8" s="50">
        <v>450238</v>
      </c>
      <c r="AW8" s="50">
        <v>-153144</v>
      </c>
      <c r="AX8" s="196">
        <v>40228</v>
      </c>
      <c r="AY8" s="27">
        <f t="shared" ref="AY8:BH8" si="4">SUM(AY9:AY11)</f>
        <v>63980.289905254001</v>
      </c>
      <c r="AZ8" s="27">
        <f t="shared" si="4"/>
        <v>18126.518999999997</v>
      </c>
      <c r="BA8" s="27">
        <f t="shared" si="4"/>
        <v>46117.054000000106</v>
      </c>
      <c r="BB8" s="27">
        <f t="shared" si="4"/>
        <v>28467.718729657754</v>
      </c>
      <c r="BC8" s="27">
        <f t="shared" si="4"/>
        <v>51090.396887305214</v>
      </c>
      <c r="BD8" s="27">
        <f t="shared" si="4"/>
        <v>60202.343000000008</v>
      </c>
      <c r="BE8" s="27">
        <f t="shared" si="4"/>
        <v>9195.2339999999949</v>
      </c>
      <c r="BF8" s="27">
        <f t="shared" si="4"/>
        <v>56515.319999999992</v>
      </c>
      <c r="BG8" s="27">
        <f t="shared" si="4"/>
        <v>38217.192999999999</v>
      </c>
      <c r="BH8" s="27">
        <f t="shared" si="4"/>
        <v>16725.04799999997</v>
      </c>
      <c r="BI8" s="27">
        <f>SUM(BI9:BI11)</f>
        <v>54675.751000000033</v>
      </c>
      <c r="BJ8" s="27">
        <f>SUM(BJ9:BJ11)</f>
        <v>12354.356264393495</v>
      </c>
      <c r="BK8" s="27">
        <f>SUM(BK9:BK11)</f>
        <v>40588.665000000037</v>
      </c>
      <c r="BL8" s="27">
        <f>SUM(BL9:BL11)</f>
        <v>35614.536</v>
      </c>
      <c r="BM8" s="27">
        <v>63065.196990699929</v>
      </c>
      <c r="BN8" s="27">
        <v>55699.190092516597</v>
      </c>
      <c r="BO8" s="27">
        <v>57204.592473500867</v>
      </c>
      <c r="BP8" s="27">
        <v>61555.023855600099</v>
      </c>
      <c r="BQ8" s="50"/>
      <c r="BR8" s="50"/>
      <c r="BS8" s="50"/>
      <c r="BT8" s="50"/>
    </row>
    <row r="9" spans="1:74" ht="15" customHeight="1" x14ac:dyDescent="0.2">
      <c r="A9" s="163" t="s">
        <v>350</v>
      </c>
      <c r="B9" s="163" t="s">
        <v>339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  <c r="AA9" s="47">
        <v>0</v>
      </c>
      <c r="AB9" s="47">
        <v>0</v>
      </c>
      <c r="AC9" s="47">
        <v>0</v>
      </c>
      <c r="AD9" s="47">
        <v>0</v>
      </c>
      <c r="AE9" s="47">
        <v>0</v>
      </c>
      <c r="AF9" s="47">
        <v>0</v>
      </c>
      <c r="AG9" s="47">
        <v>0</v>
      </c>
      <c r="AH9" s="47">
        <v>0</v>
      </c>
      <c r="AI9" s="47">
        <v>0</v>
      </c>
      <c r="AJ9" s="47">
        <v>0</v>
      </c>
      <c r="AK9" s="47">
        <v>0</v>
      </c>
      <c r="AL9" s="47">
        <v>0</v>
      </c>
      <c r="AM9" s="47">
        <v>0</v>
      </c>
      <c r="AN9" s="47">
        <v>0</v>
      </c>
      <c r="AO9" s="47">
        <v>0</v>
      </c>
      <c r="AP9" s="47">
        <v>0</v>
      </c>
      <c r="AQ9" s="47">
        <v>0</v>
      </c>
      <c r="AR9" s="47">
        <v>0</v>
      </c>
      <c r="AS9" s="47">
        <v>0</v>
      </c>
      <c r="AT9" s="47">
        <v>0</v>
      </c>
      <c r="AU9" s="47">
        <v>0</v>
      </c>
      <c r="AV9" s="47">
        <v>0</v>
      </c>
      <c r="AW9" s="47">
        <v>0</v>
      </c>
      <c r="AX9" s="205">
        <v>0</v>
      </c>
      <c r="AY9" s="60">
        <v>45418.289905254001</v>
      </c>
      <c r="AZ9" s="60">
        <v>33873.199999999997</v>
      </c>
      <c r="BA9" s="60">
        <v>42187.09500000011</v>
      </c>
      <c r="BB9" s="60">
        <v>53799.718729657754</v>
      </c>
      <c r="BC9" s="60">
        <v>43793.448347999998</v>
      </c>
      <c r="BD9" s="60">
        <v>45413.669000000009</v>
      </c>
      <c r="BE9" s="60">
        <v>33310.636999999995</v>
      </c>
      <c r="BF9" s="60">
        <v>41668.545999999995</v>
      </c>
      <c r="BG9" s="60">
        <v>42612.653000000006</v>
      </c>
      <c r="BH9" s="60">
        <v>34602.016999999971</v>
      </c>
      <c r="BI9" s="60">
        <v>58062.691000000028</v>
      </c>
      <c r="BJ9" s="60">
        <v>31643.968264393498</v>
      </c>
      <c r="BK9" s="60">
        <v>46058.346000000034</v>
      </c>
      <c r="BL9" s="60">
        <v>42537</v>
      </c>
      <c r="BM9" s="60">
        <v>56227.960180699927</v>
      </c>
      <c r="BN9" s="60">
        <v>50969.171212516601</v>
      </c>
      <c r="BO9" s="60">
        <v>55052.536703500868</v>
      </c>
      <c r="BP9" s="60">
        <v>46881.99986560009</v>
      </c>
      <c r="BQ9" s="9"/>
      <c r="BR9" s="9"/>
      <c r="BS9" s="9"/>
      <c r="BT9" s="9"/>
    </row>
    <row r="10" spans="1:74" ht="15" customHeight="1" x14ac:dyDescent="0.2">
      <c r="A10" s="163" t="s">
        <v>351</v>
      </c>
      <c r="B10" s="163" t="s">
        <v>340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  <c r="AF10" s="47">
        <v>0</v>
      </c>
      <c r="AG10" s="47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7">
        <v>0</v>
      </c>
      <c r="AU10" s="47">
        <v>0</v>
      </c>
      <c r="AV10" s="47">
        <v>0</v>
      </c>
      <c r="AW10" s="47">
        <v>0</v>
      </c>
      <c r="AX10" s="205">
        <v>0</v>
      </c>
      <c r="AY10" s="59">
        <v>18562</v>
      </c>
      <c r="AZ10" s="59">
        <v>-3682.4119999999984</v>
      </c>
      <c r="BA10" s="59">
        <v>9669.5320000000011</v>
      </c>
      <c r="BB10" s="59">
        <v>-14958</v>
      </c>
      <c r="BC10" s="59">
        <v>5473</v>
      </c>
      <c r="BD10" s="59">
        <v>7019.7569999999996</v>
      </c>
      <c r="BE10" s="59">
        <v>-22331.827000000001</v>
      </c>
      <c r="BF10" s="59">
        <v>27523.35</v>
      </c>
      <c r="BG10" s="59">
        <v>-8161.9400000000005</v>
      </c>
      <c r="BH10" s="59">
        <v>-19067.360999999997</v>
      </c>
      <c r="BI10" s="59">
        <v>307.03500000000122</v>
      </c>
      <c r="BJ10" s="59">
        <v>-19114.250000000004</v>
      </c>
      <c r="BK10" s="59">
        <v>2949.7439999999992</v>
      </c>
      <c r="BL10" s="59">
        <v>9940.5360000000001</v>
      </c>
      <c r="BM10" s="59">
        <v>0</v>
      </c>
      <c r="BN10" s="59">
        <v>0</v>
      </c>
      <c r="BO10" s="59">
        <v>0</v>
      </c>
      <c r="BP10" s="59">
        <v>0</v>
      </c>
      <c r="BQ10" s="9"/>
      <c r="BR10" s="9"/>
      <c r="BS10" s="9"/>
      <c r="BT10" s="9"/>
    </row>
    <row r="11" spans="1:74" ht="15" customHeight="1" x14ac:dyDescent="0.2">
      <c r="A11" s="165" t="s">
        <v>0</v>
      </c>
      <c r="B11" s="165" t="s">
        <v>216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  <c r="AD11" s="47">
        <v>0</v>
      </c>
      <c r="AE11" s="47">
        <v>0</v>
      </c>
      <c r="AF11" s="47">
        <v>0</v>
      </c>
      <c r="AG11" s="47">
        <v>0</v>
      </c>
      <c r="AH11" s="47">
        <v>0</v>
      </c>
      <c r="AI11" s="47">
        <v>0</v>
      </c>
      <c r="AJ11" s="47">
        <v>0</v>
      </c>
      <c r="AK11" s="47">
        <v>0</v>
      </c>
      <c r="AL11" s="47">
        <v>0</v>
      </c>
      <c r="AM11" s="47">
        <v>0</v>
      </c>
      <c r="AN11" s="47">
        <v>0</v>
      </c>
      <c r="AO11" s="47">
        <v>0</v>
      </c>
      <c r="AP11" s="47">
        <v>0</v>
      </c>
      <c r="AQ11" s="47">
        <v>0</v>
      </c>
      <c r="AR11" s="47">
        <v>0</v>
      </c>
      <c r="AS11" s="47">
        <v>0</v>
      </c>
      <c r="AT11" s="47">
        <v>0</v>
      </c>
      <c r="AU11" s="47">
        <v>0</v>
      </c>
      <c r="AV11" s="47">
        <v>0</v>
      </c>
      <c r="AW11" s="47">
        <v>0</v>
      </c>
      <c r="AX11" s="205">
        <v>0</v>
      </c>
      <c r="AY11" s="14">
        <v>0</v>
      </c>
      <c r="AZ11" s="14">
        <v>-12064.269000000004</v>
      </c>
      <c r="BA11" s="14">
        <v>-5739.5730000000003</v>
      </c>
      <c r="BB11" s="14">
        <v>-10374</v>
      </c>
      <c r="BC11" s="14">
        <v>1823.9485393052182</v>
      </c>
      <c r="BD11" s="14">
        <v>7768.9169999999986</v>
      </c>
      <c r="BE11" s="14">
        <v>-1783.5759999999998</v>
      </c>
      <c r="BF11" s="14">
        <v>-12676.575999999999</v>
      </c>
      <c r="BG11" s="14">
        <v>3766.4799999999991</v>
      </c>
      <c r="BH11" s="14">
        <v>1190.3919999999957</v>
      </c>
      <c r="BI11" s="14">
        <v>-3693.974999999999</v>
      </c>
      <c r="BJ11" s="14">
        <v>-175.36199999999934</v>
      </c>
      <c r="BK11" s="14">
        <v>-8419.4249999999993</v>
      </c>
      <c r="BL11" s="14">
        <v>-16863</v>
      </c>
      <c r="BM11" s="14">
        <v>6837.2368100000003</v>
      </c>
      <c r="BN11" s="14">
        <v>4730.0188799999996</v>
      </c>
      <c r="BO11" s="14">
        <v>2152.0557700000004</v>
      </c>
      <c r="BP11" s="14">
        <v>14673.023990000007</v>
      </c>
      <c r="BQ11" s="9"/>
      <c r="BR11" s="9"/>
      <c r="BS11" s="9"/>
      <c r="BT11" s="9"/>
    </row>
    <row r="12" spans="1:74" s="23" customFormat="1" ht="15" customHeight="1" x14ac:dyDescent="0.2">
      <c r="A12" s="28" t="s">
        <v>153</v>
      </c>
      <c r="B12" s="28" t="s">
        <v>209</v>
      </c>
      <c r="C12" s="160">
        <v>-9019</v>
      </c>
      <c r="D12" s="160">
        <v>-13953</v>
      </c>
      <c r="E12" s="160">
        <v>-12462</v>
      </c>
      <c r="F12" s="160">
        <v>-18676</v>
      </c>
      <c r="G12" s="160">
        <v>-14134</v>
      </c>
      <c r="H12" s="160">
        <v>-27330</v>
      </c>
      <c r="I12" s="160">
        <v>-44872</v>
      </c>
      <c r="J12" s="160">
        <v>-37146</v>
      </c>
      <c r="K12" s="160">
        <v>-35329</v>
      </c>
      <c r="L12" s="160">
        <v>-36522</v>
      </c>
      <c r="M12" s="160">
        <v>-33235</v>
      </c>
      <c r="N12" s="160">
        <v>-33704</v>
      </c>
      <c r="O12" s="160">
        <v>-32454</v>
      </c>
      <c r="P12" s="160">
        <v>-40394</v>
      </c>
      <c r="Q12" s="160">
        <v>-40001</v>
      </c>
      <c r="R12" s="160">
        <v>-63218</v>
      </c>
      <c r="S12" s="160">
        <v>-49537</v>
      </c>
      <c r="T12" s="160">
        <v>-53849</v>
      </c>
      <c r="U12" s="160">
        <v>-58614</v>
      </c>
      <c r="V12" s="160">
        <v>-59779</v>
      </c>
      <c r="W12" s="160">
        <v>-58053</v>
      </c>
      <c r="X12" s="160">
        <v>-56689</v>
      </c>
      <c r="Y12" s="160">
        <v>-68627</v>
      </c>
      <c r="Z12" s="160">
        <v>-72475</v>
      </c>
      <c r="AA12" s="160">
        <v>-71135</v>
      </c>
      <c r="AB12" s="160">
        <v>-70505</v>
      </c>
      <c r="AC12" s="160">
        <v>-78435</v>
      </c>
      <c r="AD12" s="160">
        <v>-73476</v>
      </c>
      <c r="AE12" s="160">
        <v>-60545</v>
      </c>
      <c r="AF12" s="160">
        <v>-54964</v>
      </c>
      <c r="AG12" s="160">
        <v>-55191</v>
      </c>
      <c r="AH12" s="160">
        <v>-52725</v>
      </c>
      <c r="AI12" s="160">
        <v>-40663</v>
      </c>
      <c r="AJ12" s="160">
        <v>-37303</v>
      </c>
      <c r="AK12" s="160">
        <v>-45558</v>
      </c>
      <c r="AL12" s="160">
        <v>-45375</v>
      </c>
      <c r="AM12" s="160">
        <v>-43218</v>
      </c>
      <c r="AN12" s="160">
        <v>-44137</v>
      </c>
      <c r="AO12" s="160">
        <v>-40799</v>
      </c>
      <c r="AP12" s="160">
        <v>-37467</v>
      </c>
      <c r="AQ12" s="160">
        <v>-40893</v>
      </c>
      <c r="AR12" s="160">
        <v>-27819</v>
      </c>
      <c r="AS12" s="160">
        <v>-37463</v>
      </c>
      <c r="AT12" s="160">
        <v>-52507</v>
      </c>
      <c r="AU12" s="160">
        <v>-44652</v>
      </c>
      <c r="AV12" s="160">
        <v>-84716</v>
      </c>
      <c r="AW12" s="160">
        <v>-58389</v>
      </c>
      <c r="AX12" s="198">
        <v>-90123</v>
      </c>
      <c r="AY12" s="62">
        <f t="shared" ref="AY12:BH12" si="5">SUM(AY13:AY14)</f>
        <v>-103711</v>
      </c>
      <c r="AZ12" s="62">
        <f t="shared" si="5"/>
        <v>-105880.88099999999</v>
      </c>
      <c r="BA12" s="62">
        <f t="shared" si="5"/>
        <v>-138073.65200000003</v>
      </c>
      <c r="BB12" s="62">
        <f t="shared" si="5"/>
        <v>-112173</v>
      </c>
      <c r="BC12" s="62">
        <f t="shared" si="5"/>
        <v>-117079</v>
      </c>
      <c r="BD12" s="62">
        <f t="shared" si="5"/>
        <v>-117129.61500000001</v>
      </c>
      <c r="BE12" s="62">
        <f t="shared" si="5"/>
        <v>-109334.33299999997</v>
      </c>
      <c r="BF12" s="62">
        <f t="shared" si="5"/>
        <v>-97747.78</v>
      </c>
      <c r="BG12" s="62">
        <f t="shared" si="5"/>
        <v>-97583.59699999998</v>
      </c>
      <c r="BH12" s="62">
        <f t="shared" si="5"/>
        <v>-93014.067999999999</v>
      </c>
      <c r="BI12" s="62">
        <f>SUM(BI13:BI14)</f>
        <v>-112248.69</v>
      </c>
      <c r="BJ12" s="62">
        <f>SUM(BJ13:BJ14)</f>
        <v>-91393.284</v>
      </c>
      <c r="BK12" s="62">
        <f>SUM(BK13:BK14)</f>
        <v>-119678.516</v>
      </c>
      <c r="BL12" s="62">
        <f>SUM(BL13:BL14)</f>
        <v>-211147.266</v>
      </c>
      <c r="BM12" s="62">
        <v>-165187.80565349991</v>
      </c>
      <c r="BN12" s="62">
        <v>-161786.99033358274</v>
      </c>
      <c r="BO12" s="62">
        <v>-157954.64986560002</v>
      </c>
      <c r="BP12" s="62">
        <v>-146051.2385627999</v>
      </c>
      <c r="BQ12" s="160"/>
      <c r="BR12" s="160"/>
      <c r="BS12" s="160"/>
      <c r="BT12" s="160"/>
    </row>
    <row r="13" spans="1:74" ht="15" customHeight="1" x14ac:dyDescent="0.2">
      <c r="A13" s="4" t="s">
        <v>352</v>
      </c>
      <c r="B13" s="4" t="s">
        <v>341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7">
        <v>0</v>
      </c>
      <c r="AU13" s="47">
        <v>0</v>
      </c>
      <c r="AV13" s="47">
        <v>0</v>
      </c>
      <c r="AW13" s="47">
        <v>0</v>
      </c>
      <c r="AX13" s="205">
        <v>0</v>
      </c>
      <c r="AY13" s="59">
        <v>-92749</v>
      </c>
      <c r="AZ13" s="59">
        <v>-108320.97899999999</v>
      </c>
      <c r="BA13" s="59">
        <v>-122001.66600000001</v>
      </c>
      <c r="BB13" s="59">
        <v>-112173</v>
      </c>
      <c r="BC13" s="59">
        <v>-116372</v>
      </c>
      <c r="BD13" s="59">
        <v>-116328.921</v>
      </c>
      <c r="BE13" s="59">
        <v>-110849.101</v>
      </c>
      <c r="BF13" s="59">
        <v>-96909.67300000001</v>
      </c>
      <c r="BG13" s="59">
        <v>-97967.861999999994</v>
      </c>
      <c r="BH13" s="59">
        <v>-95109.327000000005</v>
      </c>
      <c r="BI13" s="59">
        <v>-115261.478</v>
      </c>
      <c r="BJ13" s="59">
        <v>-102804.891</v>
      </c>
      <c r="BK13" s="59">
        <v>-116828.727</v>
      </c>
      <c r="BL13" s="59">
        <v>-144600.12099999998</v>
      </c>
      <c r="BM13" s="59">
        <v>-151754.4840404999</v>
      </c>
      <c r="BN13" s="59">
        <v>-150250.22876860003</v>
      </c>
      <c r="BO13" s="59">
        <v>-143951.54852900002</v>
      </c>
      <c r="BP13" s="59">
        <v>-140385.61129809995</v>
      </c>
    </row>
    <row r="14" spans="1:74" ht="15" customHeight="1" x14ac:dyDescent="0.2">
      <c r="A14" s="37" t="s">
        <v>0</v>
      </c>
      <c r="B14" s="37" t="s">
        <v>216</v>
      </c>
      <c r="C14" s="47">
        <v>0</v>
      </c>
      <c r="D14" s="252">
        <v>0</v>
      </c>
      <c r="E14" s="252">
        <v>0</v>
      </c>
      <c r="F14" s="252">
        <v>0</v>
      </c>
      <c r="G14" s="252">
        <v>0</v>
      </c>
      <c r="H14" s="252">
        <v>0</v>
      </c>
      <c r="I14" s="252">
        <v>0</v>
      </c>
      <c r="J14" s="252">
        <v>0</v>
      </c>
      <c r="K14" s="252">
        <v>0</v>
      </c>
      <c r="L14" s="252">
        <v>0</v>
      </c>
      <c r="M14" s="252">
        <v>0</v>
      </c>
      <c r="N14" s="252">
        <v>0</v>
      </c>
      <c r="O14" s="252">
        <v>0</v>
      </c>
      <c r="P14" s="252">
        <v>0</v>
      </c>
      <c r="Q14" s="252">
        <v>0</v>
      </c>
      <c r="R14" s="252">
        <v>0</v>
      </c>
      <c r="S14" s="252">
        <v>0</v>
      </c>
      <c r="T14" s="252">
        <v>0</v>
      </c>
      <c r="U14" s="252">
        <v>0</v>
      </c>
      <c r="V14" s="252">
        <v>0</v>
      </c>
      <c r="W14" s="252">
        <v>0</v>
      </c>
      <c r="X14" s="252">
        <v>0</v>
      </c>
      <c r="Y14" s="252">
        <v>0</v>
      </c>
      <c r="Z14" s="252">
        <v>0</v>
      </c>
      <c r="AA14" s="252">
        <v>0</v>
      </c>
      <c r="AB14" s="252">
        <v>0</v>
      </c>
      <c r="AC14" s="252">
        <v>0</v>
      </c>
      <c r="AD14" s="252">
        <v>0</v>
      </c>
      <c r="AE14" s="252">
        <v>0</v>
      </c>
      <c r="AF14" s="252">
        <v>0</v>
      </c>
      <c r="AG14" s="252">
        <v>0</v>
      </c>
      <c r="AH14" s="252">
        <v>0</v>
      </c>
      <c r="AI14" s="252">
        <v>0</v>
      </c>
      <c r="AJ14" s="252">
        <v>0</v>
      </c>
      <c r="AK14" s="252">
        <v>0</v>
      </c>
      <c r="AL14" s="252">
        <v>0</v>
      </c>
      <c r="AM14" s="252">
        <v>0</v>
      </c>
      <c r="AN14" s="252">
        <v>0</v>
      </c>
      <c r="AO14" s="252">
        <v>0</v>
      </c>
      <c r="AP14" s="252">
        <v>0</v>
      </c>
      <c r="AQ14" s="252">
        <v>0</v>
      </c>
      <c r="AR14" s="252">
        <v>0</v>
      </c>
      <c r="AS14" s="252">
        <v>0</v>
      </c>
      <c r="AT14" s="252">
        <v>0</v>
      </c>
      <c r="AU14" s="252">
        <v>0</v>
      </c>
      <c r="AV14" s="252">
        <v>0</v>
      </c>
      <c r="AW14" s="252">
        <v>0</v>
      </c>
      <c r="AX14" s="265">
        <v>0</v>
      </c>
      <c r="AY14" s="14">
        <v>-10962</v>
      </c>
      <c r="AZ14" s="14">
        <v>2440.0979999999981</v>
      </c>
      <c r="BA14" s="14">
        <v>-16071.98600000003</v>
      </c>
      <c r="BB14" s="14">
        <v>0</v>
      </c>
      <c r="BC14" s="14">
        <v>-707</v>
      </c>
      <c r="BD14" s="14">
        <v>-800.6940000000086</v>
      </c>
      <c r="BE14" s="14">
        <v>1514.7680000000219</v>
      </c>
      <c r="BF14" s="14">
        <v>-838.10699999999542</v>
      </c>
      <c r="BG14" s="14">
        <v>384.26500000000715</v>
      </c>
      <c r="BH14" s="14">
        <v>2095.2590000000018</v>
      </c>
      <c r="BI14" s="14">
        <v>3012.7879999999991</v>
      </c>
      <c r="BJ14" s="14">
        <v>11411.607000000002</v>
      </c>
      <c r="BK14" s="14">
        <v>-2849.7890000000098</v>
      </c>
      <c r="BL14" s="14">
        <v>-66547.145000000004</v>
      </c>
      <c r="BM14" s="14">
        <v>-13433.321613</v>
      </c>
      <c r="BN14" s="14">
        <v>-11536.761564982693</v>
      </c>
      <c r="BO14" s="14">
        <v>-14003.101336600001</v>
      </c>
      <c r="BP14" s="14">
        <v>-5665.6272646999541</v>
      </c>
    </row>
    <row r="15" spans="1:74" s="159" customFormat="1" ht="15" customHeight="1" x14ac:dyDescent="0.2">
      <c r="A15" s="194" t="s">
        <v>9</v>
      </c>
      <c r="B15" s="194" t="s">
        <v>9</v>
      </c>
      <c r="C15" s="264">
        <v>5964</v>
      </c>
      <c r="D15" s="264">
        <v>564</v>
      </c>
      <c r="E15" s="264">
        <v>4153</v>
      </c>
      <c r="F15" s="264">
        <v>-1859</v>
      </c>
      <c r="G15" s="264">
        <v>4791</v>
      </c>
      <c r="H15" s="264">
        <v>-1702</v>
      </c>
      <c r="I15" s="264">
        <v>-11566</v>
      </c>
      <c r="J15" s="264">
        <v>-12400</v>
      </c>
      <c r="K15" s="264">
        <v>-10894</v>
      </c>
      <c r="L15" s="264">
        <v>-9021</v>
      </c>
      <c r="M15" s="264">
        <v>-13699</v>
      </c>
      <c r="N15" s="264">
        <v>-15611</v>
      </c>
      <c r="O15" s="264">
        <v>-12800</v>
      </c>
      <c r="P15" s="264">
        <v>-11177</v>
      </c>
      <c r="Q15" s="264">
        <v>-7741</v>
      </c>
      <c r="R15" s="264">
        <v>-31188</v>
      </c>
      <c r="S15" s="264">
        <v>-20591</v>
      </c>
      <c r="T15" s="264">
        <v>-21182</v>
      </c>
      <c r="U15" s="264">
        <v>-31485</v>
      </c>
      <c r="V15" s="264">
        <v>-39653</v>
      </c>
      <c r="W15" s="264">
        <v>-28143</v>
      </c>
      <c r="X15" s="264">
        <v>-37759</v>
      </c>
      <c r="Y15" s="264">
        <v>-40123</v>
      </c>
      <c r="Z15" s="264">
        <v>-53931</v>
      </c>
      <c r="AA15" s="264">
        <v>-51853</v>
      </c>
      <c r="AB15" s="264">
        <v>-52919</v>
      </c>
      <c r="AC15" s="264">
        <v>-53816</v>
      </c>
      <c r="AD15" s="264">
        <v>-51179</v>
      </c>
      <c r="AE15" s="264">
        <v>-43478</v>
      </c>
      <c r="AF15" s="264">
        <v>-43387</v>
      </c>
      <c r="AG15" s="264">
        <v>-42827</v>
      </c>
      <c r="AH15" s="264">
        <v>-39688</v>
      </c>
      <c r="AI15" s="264">
        <v>-26175</v>
      </c>
      <c r="AJ15" s="264">
        <v>-30114</v>
      </c>
      <c r="AK15" s="264">
        <v>-31957</v>
      </c>
      <c r="AL15" s="264">
        <v>-31131</v>
      </c>
      <c r="AM15" s="264">
        <v>-27852</v>
      </c>
      <c r="AN15" s="264">
        <v>-29061</v>
      </c>
      <c r="AO15" s="264">
        <v>-27323</v>
      </c>
      <c r="AP15" s="264">
        <v>-23095</v>
      </c>
      <c r="AQ15" s="264">
        <v>-25187</v>
      </c>
      <c r="AR15" s="264">
        <v>-19562</v>
      </c>
      <c r="AS15" s="264">
        <v>-20869</v>
      </c>
      <c r="AT15" s="264">
        <v>-26941</v>
      </c>
      <c r="AU15" s="264">
        <v>-7504</v>
      </c>
      <c r="AV15" s="264">
        <v>365522</v>
      </c>
      <c r="AW15" s="264">
        <v>-211533</v>
      </c>
      <c r="AX15" s="317">
        <v>-49895</v>
      </c>
      <c r="AY15" s="65">
        <f t="shared" ref="AY15:BH15" si="6">SUM(AY12,AY8)</f>
        <v>-39730.710094745999</v>
      </c>
      <c r="AZ15" s="65">
        <f t="shared" si="6"/>
        <v>-87754.361999999994</v>
      </c>
      <c r="BA15" s="65">
        <f t="shared" si="6"/>
        <v>-91956.597999999925</v>
      </c>
      <c r="BB15" s="65">
        <f t="shared" si="6"/>
        <v>-83705.281270342239</v>
      </c>
      <c r="BC15" s="65">
        <f t="shared" si="6"/>
        <v>-65988.603112694778</v>
      </c>
      <c r="BD15" s="65">
        <f t="shared" si="6"/>
        <v>-56927.271999999997</v>
      </c>
      <c r="BE15" s="65">
        <f t="shared" si="6"/>
        <v>-100139.09899999997</v>
      </c>
      <c r="BF15" s="65">
        <f t="shared" si="6"/>
        <v>-41232.460000000006</v>
      </c>
      <c r="BG15" s="65">
        <f t="shared" si="6"/>
        <v>-59366.40399999998</v>
      </c>
      <c r="BH15" s="65">
        <f t="shared" si="6"/>
        <v>-76289.020000000033</v>
      </c>
      <c r="BI15" s="65">
        <f>SUM(BI12,BI8)</f>
        <v>-57572.938999999969</v>
      </c>
      <c r="BJ15" s="65">
        <f>SUM(BJ12,BJ8)</f>
        <v>-79038.927735606499</v>
      </c>
      <c r="BK15" s="65">
        <f>SUM(BK12,BK8)</f>
        <v>-79089.850999999966</v>
      </c>
      <c r="BL15" s="65">
        <f>SUM(BL12,BL8)</f>
        <v>-175532.73</v>
      </c>
      <c r="BM15" s="65">
        <v>-102122.60866279998</v>
      </c>
      <c r="BN15" s="65">
        <v>-106087.80024106614</v>
      </c>
      <c r="BO15" s="65">
        <v>-100750.05739209914</v>
      </c>
      <c r="BP15" s="65">
        <f>SUM(BP12,BP8)</f>
        <v>-84496.214707199804</v>
      </c>
    </row>
    <row r="16" spans="1:74" ht="15" customHeight="1" x14ac:dyDescent="0.2">
      <c r="A16" s="156"/>
      <c r="R16" s="9"/>
    </row>
    <row r="17" spans="1:66" ht="15" customHeight="1" x14ac:dyDescent="0.2">
      <c r="A17" s="156"/>
      <c r="BL17" s="59"/>
      <c r="BM17" s="59"/>
      <c r="BN17" s="59"/>
    </row>
    <row r="18" spans="1:66" ht="15" customHeight="1" x14ac:dyDescent="0.2">
      <c r="A18" s="156"/>
      <c r="AY18" s="50"/>
      <c r="AZ18" s="50"/>
      <c r="BA18" s="50"/>
      <c r="BB18" s="50"/>
    </row>
    <row r="19" spans="1:66" ht="15" customHeight="1" x14ac:dyDescent="0.2">
      <c r="A19" s="163"/>
      <c r="BA19" s="9"/>
      <c r="BB19" s="9"/>
    </row>
    <row r="20" spans="1:66" ht="15" customHeight="1" x14ac:dyDescent="0.2">
      <c r="A20" s="163"/>
      <c r="BA20" s="9"/>
      <c r="BB20" s="9"/>
    </row>
    <row r="21" spans="1:66" ht="15" customHeight="1" x14ac:dyDescent="0.2">
      <c r="A21" s="165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ht="15" customHeight="1" x14ac:dyDescent="0.2">
      <c r="A22" s="2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ht="15" customHeight="1" x14ac:dyDescent="0.2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ht="15" customHeight="1" x14ac:dyDescent="0.2"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9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</row>
    <row r="25" spans="1:66" ht="15" customHeight="1" x14ac:dyDescent="0.2"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83"/>
      <c r="AY25" s="283"/>
      <c r="AZ25" s="9"/>
      <c r="BA25" s="283"/>
      <c r="BB25" s="283"/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</row>
    <row r="26" spans="1:66" ht="15" customHeight="1" x14ac:dyDescent="0.2">
      <c r="A26" s="37"/>
      <c r="AZ26" s="9"/>
    </row>
    <row r="27" spans="1:66" ht="15" customHeight="1" x14ac:dyDescent="0.2"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</row>
    <row r="28" spans="1:66" ht="15" customHeight="1" x14ac:dyDescent="0.2"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</row>
    <row r="29" spans="1:66" ht="15" customHeight="1" x14ac:dyDescent="0.2"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</row>
    <row r="30" spans="1:66" ht="15" customHeight="1" x14ac:dyDescent="0.2"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9"/>
      <c r="BA30" s="283"/>
      <c r="BB30" s="283"/>
      <c r="BC30" s="283"/>
      <c r="BD30" s="283"/>
      <c r="BE30" s="283"/>
      <c r="BF30" s="283"/>
      <c r="BG30" s="283"/>
      <c r="BH30" s="283"/>
      <c r="BI30" s="283"/>
      <c r="BJ30" s="283"/>
      <c r="BK30" s="283"/>
      <c r="BL30" s="283"/>
      <c r="BM30" s="283"/>
      <c r="BN30" s="283"/>
    </row>
    <row r="31" spans="1:66" ht="15" customHeight="1" x14ac:dyDescent="0.2"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283"/>
      <c r="AR31" s="283"/>
      <c r="AS31" s="283"/>
      <c r="AT31" s="283"/>
      <c r="AU31" s="283"/>
      <c r="AV31" s="283"/>
      <c r="AW31" s="283"/>
      <c r="AX31" s="283"/>
      <c r="AY31" s="283"/>
      <c r="AZ31" s="9"/>
      <c r="BA31" s="283"/>
      <c r="BB31" s="283"/>
      <c r="BC31" s="283"/>
      <c r="BD31" s="283"/>
      <c r="BE31" s="283"/>
      <c r="BF31" s="283"/>
      <c r="BG31" s="283"/>
      <c r="BH31" s="283"/>
      <c r="BI31" s="283"/>
      <c r="BJ31" s="283"/>
      <c r="BK31" s="283"/>
      <c r="BL31" s="283"/>
      <c r="BM31" s="283"/>
      <c r="BN31" s="283"/>
    </row>
    <row r="32" spans="1:66" ht="15" customHeight="1" x14ac:dyDescent="0.2">
      <c r="AZ32" s="9"/>
    </row>
    <row r="33" spans="3:66" ht="15" customHeight="1" x14ac:dyDescent="0.2"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</row>
    <row r="34" spans="3:66" ht="15" customHeight="1" x14ac:dyDescent="0.2"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</row>
    <row r="35" spans="3:66" ht="15" customHeight="1" x14ac:dyDescent="0.2">
      <c r="C35" s="283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/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283"/>
      <c r="BA35" s="283"/>
      <c r="BB35" s="283"/>
      <c r="BC35" s="283"/>
      <c r="BD35" s="283"/>
      <c r="BE35" s="283"/>
      <c r="BF35" s="283"/>
      <c r="BG35" s="283"/>
      <c r="BH35" s="283"/>
      <c r="BI35" s="283"/>
      <c r="BJ35" s="283"/>
      <c r="BK35" s="283"/>
      <c r="BL35" s="283"/>
      <c r="BM35" s="283"/>
      <c r="BN35" s="283"/>
    </row>
    <row r="36" spans="3:66" ht="15" customHeight="1" x14ac:dyDescent="0.2"/>
    <row r="37" spans="3:66" ht="15" customHeight="1" x14ac:dyDescent="0.2"/>
    <row r="38" spans="3:66" ht="15" customHeight="1" x14ac:dyDescent="0.2"/>
    <row r="39" spans="3:66" ht="15" customHeight="1" x14ac:dyDescent="0.2"/>
    <row r="40" spans="3:66" ht="15" customHeight="1" x14ac:dyDescent="0.2"/>
    <row r="41" spans="3:66" ht="15" customHeight="1" x14ac:dyDescent="0.2"/>
    <row r="42" spans="3:66" ht="15" customHeight="1" x14ac:dyDescent="0.2"/>
    <row r="43" spans="3:66" ht="15" customHeight="1" x14ac:dyDescent="0.2"/>
    <row r="44" spans="3:66" ht="15" customHeight="1" x14ac:dyDescent="0.2"/>
    <row r="45" spans="3:66" ht="15" customHeight="1" x14ac:dyDescent="0.2"/>
    <row r="46" spans="3:66" ht="15" customHeight="1" x14ac:dyDescent="0.2"/>
    <row r="47" spans="3:66" ht="15" customHeight="1" x14ac:dyDescent="0.2"/>
    <row r="48" spans="3:6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6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BV185"/>
  <sheetViews>
    <sheetView showGridLines="0" zoomScale="70" zoomScaleNormal="70" workbookViewId="0">
      <pane xSplit="2" ySplit="5" topLeftCell="BL6" activePane="bottomRight" state="frozen"/>
      <selection pane="topRight" activeCell="C1" sqref="C1"/>
      <selection pane="bottomLeft" activeCell="A6" sqref="A6"/>
      <selection pane="bottomRight" activeCell="BT6" sqref="BT6"/>
    </sheetView>
  </sheetViews>
  <sheetFormatPr defaultColWidth="11.7109375" defaultRowHeight="12.75" outlineLevelRow="1" outlineLevelCol="1" x14ac:dyDescent="0.2"/>
  <cols>
    <col min="1" max="1" width="48.85546875" style="4" bestFit="1" customWidth="1"/>
    <col min="2" max="2" width="57" style="4" bestFit="1" customWidth="1"/>
    <col min="3" max="3" width="14.85546875" style="24" customWidth="1" outlineLevel="1"/>
    <col min="4" max="6" width="15.7109375" style="24" bestFit="1" customWidth="1" outlineLevel="1"/>
    <col min="7" max="11" width="14.85546875" style="24" customWidth="1" outlineLevel="1"/>
    <col min="12" max="14" width="15.7109375" style="24" bestFit="1" customWidth="1" outlineLevel="1"/>
    <col min="15" max="15" width="14.85546875" style="24" customWidth="1" outlineLevel="1"/>
    <col min="16" max="18" width="15.7109375" style="24" bestFit="1" customWidth="1" outlineLevel="1"/>
    <col min="19" max="19" width="14.85546875" style="24" customWidth="1" outlineLevel="1"/>
    <col min="20" max="22" width="15.7109375" style="24" bestFit="1" customWidth="1" outlineLevel="1"/>
    <col min="23" max="23" width="14.85546875" style="24" customWidth="1" outlineLevel="1"/>
    <col min="24" max="26" width="15.7109375" style="24" bestFit="1" customWidth="1" outlineLevel="1"/>
    <col min="27" max="27" width="14.85546875" style="24" customWidth="1" outlineLevel="1"/>
    <col min="28" max="29" width="15.7109375" style="24" bestFit="1" customWidth="1" outlineLevel="1"/>
    <col min="30" max="30" width="15.7109375" style="4" bestFit="1" customWidth="1" outlineLevel="1"/>
    <col min="31" max="31" width="14.85546875" style="4" customWidth="1" outlineLevel="1"/>
    <col min="32" max="34" width="15.7109375" style="4" bestFit="1" customWidth="1" outlineLevel="1"/>
    <col min="35" max="35" width="14.85546875" style="4" customWidth="1" outlineLevel="1"/>
    <col min="36" max="38" width="15.7109375" style="4" bestFit="1" customWidth="1" outlineLevel="1"/>
    <col min="39" max="39" width="14.85546875" style="4" customWidth="1" outlineLevel="1"/>
    <col min="40" max="43" width="15.7109375" style="4" bestFit="1" customWidth="1" outlineLevel="1"/>
    <col min="44" max="46" width="16.5703125" style="4" bestFit="1" customWidth="1" outlineLevel="1"/>
    <col min="47" max="47" width="14.85546875" style="4" customWidth="1" outlineLevel="1"/>
    <col min="48" max="50" width="15.7109375" style="4" bestFit="1" customWidth="1" outlineLevel="1"/>
    <col min="51" max="51" width="15.7109375" style="4" bestFit="1" customWidth="1"/>
    <col min="52" max="54" width="16.5703125" style="4" bestFit="1" customWidth="1"/>
    <col min="55" max="55" width="15.7109375" style="4" bestFit="1" customWidth="1"/>
    <col min="56" max="58" width="16.5703125" style="4" bestFit="1" customWidth="1"/>
    <col min="59" max="59" width="15.7109375" style="4" bestFit="1" customWidth="1"/>
    <col min="60" max="68" width="16.5703125" style="4" bestFit="1" customWidth="1"/>
    <col min="69" max="69" width="2.7109375" style="4" customWidth="1"/>
    <col min="70" max="70" width="13.7109375" style="4" customWidth="1"/>
    <col min="71" max="71" width="14.85546875" style="4" customWidth="1"/>
    <col min="72" max="259" width="13.7109375" style="4" customWidth="1"/>
    <col min="260" max="16384" width="11.7109375" style="4"/>
  </cols>
  <sheetData>
    <row r="1" spans="1:73" ht="6" customHeight="1" x14ac:dyDescent="0.2"/>
    <row r="2" spans="1:73" ht="26.1" customHeight="1" x14ac:dyDescent="0.2"/>
    <row r="3" spans="1:73" ht="6" customHeight="1" x14ac:dyDescent="0.2"/>
    <row r="4" spans="1:73" s="24" customFormat="1" ht="20.100000000000001" customHeight="1" x14ac:dyDescent="0.2">
      <c r="A4" s="94"/>
      <c r="B4" s="94"/>
      <c r="C4" s="474" t="s">
        <v>168</v>
      </c>
      <c r="D4" s="474"/>
      <c r="E4" s="474"/>
      <c r="F4" s="474"/>
      <c r="G4" s="474" t="s">
        <v>168</v>
      </c>
      <c r="H4" s="474"/>
      <c r="I4" s="474"/>
      <c r="J4" s="474"/>
      <c r="K4" s="474" t="s">
        <v>168</v>
      </c>
      <c r="L4" s="474"/>
      <c r="M4" s="474"/>
      <c r="N4" s="474"/>
      <c r="O4" s="474" t="s">
        <v>168</v>
      </c>
      <c r="P4" s="474"/>
      <c r="Q4" s="474"/>
      <c r="R4" s="474"/>
      <c r="S4" s="474" t="s">
        <v>168</v>
      </c>
      <c r="T4" s="474"/>
      <c r="U4" s="474"/>
      <c r="V4" s="474"/>
      <c r="W4" s="474" t="s">
        <v>168</v>
      </c>
      <c r="X4" s="474"/>
      <c r="Y4" s="474"/>
      <c r="Z4" s="474"/>
      <c r="AA4" s="474" t="s">
        <v>168</v>
      </c>
      <c r="AB4" s="474"/>
      <c r="AC4" s="474"/>
      <c r="AD4" s="474"/>
      <c r="AE4" s="474" t="s">
        <v>168</v>
      </c>
      <c r="AF4" s="474"/>
      <c r="AG4" s="474"/>
      <c r="AH4" s="474"/>
      <c r="AI4" s="474" t="s">
        <v>168</v>
      </c>
      <c r="AJ4" s="474"/>
      <c r="AK4" s="474"/>
      <c r="AL4" s="474"/>
      <c r="AM4" s="474" t="s">
        <v>168</v>
      </c>
      <c r="AN4" s="474"/>
      <c r="AO4" s="474"/>
      <c r="AP4" s="474"/>
      <c r="AQ4" s="474" t="s">
        <v>168</v>
      </c>
      <c r="AR4" s="474"/>
      <c r="AS4" s="474"/>
      <c r="AT4" s="474"/>
      <c r="AU4" s="474" t="s">
        <v>168</v>
      </c>
      <c r="AV4" s="474"/>
      <c r="AW4" s="474"/>
      <c r="AX4" s="474"/>
      <c r="AY4" s="477" t="s">
        <v>167</v>
      </c>
      <c r="AZ4" s="473"/>
      <c r="BA4" s="473"/>
      <c r="BB4" s="473"/>
      <c r="BC4" s="473"/>
      <c r="BD4" s="473"/>
      <c r="BE4" s="473"/>
      <c r="BF4" s="473"/>
      <c r="BG4" s="473"/>
      <c r="BH4" s="473"/>
      <c r="BI4" s="473"/>
      <c r="BJ4" s="473"/>
      <c r="BK4" s="395"/>
      <c r="BL4" s="395"/>
      <c r="BM4" s="395"/>
      <c r="BN4" s="395"/>
      <c r="BO4" s="395"/>
      <c r="BP4" s="395"/>
    </row>
    <row r="5" spans="1:73" ht="15" customHeight="1" x14ac:dyDescent="0.2">
      <c r="A5" s="7" t="s">
        <v>67</v>
      </c>
      <c r="B5" s="7" t="s">
        <v>283</v>
      </c>
      <c r="C5" s="310" t="str">
        <f>'Indicadores | Indicators'!C5</f>
        <v>1Q10</v>
      </c>
      <c r="D5" s="311" t="str">
        <f>'Indicadores | Indicators'!D5</f>
        <v>2Q10</v>
      </c>
      <c r="E5" s="311" t="str">
        <f>'Indicadores | Indicators'!E5</f>
        <v>3Q10</v>
      </c>
      <c r="F5" s="312" t="str">
        <f>'Indicadores | Indicators'!F5</f>
        <v>4Q10</v>
      </c>
      <c r="G5" s="310" t="str">
        <f>'Indicadores | Indicators'!G5</f>
        <v>1Q11</v>
      </c>
      <c r="H5" s="311" t="str">
        <f>'Indicadores | Indicators'!H5</f>
        <v>2Q11</v>
      </c>
      <c r="I5" s="311" t="str">
        <f>'Indicadores | Indicators'!I5</f>
        <v>3Q11</v>
      </c>
      <c r="J5" s="312" t="str">
        <f>'Indicadores | Indicators'!J5</f>
        <v>4Q11</v>
      </c>
      <c r="K5" s="310" t="str">
        <f>'Indicadores | Indicators'!K5</f>
        <v>1Q12</v>
      </c>
      <c r="L5" s="311" t="str">
        <f>'Indicadores | Indicators'!L5</f>
        <v>2Q12</v>
      </c>
      <c r="M5" s="311" t="str">
        <f>'Indicadores | Indicators'!M5</f>
        <v>3Q12</v>
      </c>
      <c r="N5" s="311" t="str">
        <f>'Indicadores | Indicators'!N5</f>
        <v>4Q12</v>
      </c>
      <c r="O5" s="311" t="str">
        <f>'Indicadores | Indicators'!O5</f>
        <v>1Q13</v>
      </c>
      <c r="P5" s="311" t="str">
        <f>'Indicadores | Indicators'!P5</f>
        <v>2Q13</v>
      </c>
      <c r="Q5" s="311" t="str">
        <f>'Indicadores | Indicators'!Q5</f>
        <v>3Q13</v>
      </c>
      <c r="R5" s="312" t="str">
        <f>'Indicadores | Indicators'!R5</f>
        <v>4Q13</v>
      </c>
      <c r="S5" s="310" t="str">
        <f>'Indicadores | Indicators'!S5</f>
        <v>1Q14</v>
      </c>
      <c r="T5" s="311" t="str">
        <f>'Indicadores | Indicators'!T5</f>
        <v>2Q14</v>
      </c>
      <c r="U5" s="311" t="str">
        <f>'Indicadores | Indicators'!U5</f>
        <v>3Q14</v>
      </c>
      <c r="V5" s="312" t="str">
        <f>'Indicadores | Indicators'!V5</f>
        <v>4Q14</v>
      </c>
      <c r="W5" s="310" t="str">
        <f>'Indicadores | Indicators'!W5</f>
        <v>1Q15</v>
      </c>
      <c r="X5" s="311" t="str">
        <f>'Indicadores | Indicators'!X5</f>
        <v>2Q15</v>
      </c>
      <c r="Y5" s="311" t="str">
        <f>'Indicadores | Indicators'!Y5</f>
        <v>3Q15</v>
      </c>
      <c r="Z5" s="312" t="str">
        <f>'Indicadores | Indicators'!Z5</f>
        <v>4Q15</v>
      </c>
      <c r="AA5" s="310" t="str">
        <f>'Indicadores | Indicators'!AA5</f>
        <v>1Q16</v>
      </c>
      <c r="AB5" s="311" t="str">
        <f>'Indicadores | Indicators'!AB5</f>
        <v>2Q16</v>
      </c>
      <c r="AC5" s="311" t="str">
        <f>'Indicadores | Indicators'!AC5</f>
        <v>3Q16</v>
      </c>
      <c r="AD5" s="312" t="str">
        <f>'Indicadores | Indicators'!AD5</f>
        <v>4Q16</v>
      </c>
      <c r="AE5" s="310" t="str">
        <f>'Indicadores | Indicators'!AE5</f>
        <v>1Q17</v>
      </c>
      <c r="AF5" s="311" t="str">
        <f>'Indicadores | Indicators'!AF5</f>
        <v>2Q17</v>
      </c>
      <c r="AG5" s="311" t="str">
        <f>'Indicadores | Indicators'!AG5</f>
        <v>3Q17</v>
      </c>
      <c r="AH5" s="312" t="str">
        <f>'Indicadores | Indicators'!AH5</f>
        <v>4Q17</v>
      </c>
      <c r="AI5" s="310" t="str">
        <f>'Indicadores | Indicators'!AI5</f>
        <v>1Q18</v>
      </c>
      <c r="AJ5" s="311" t="str">
        <f>'Indicadores | Indicators'!AJ5</f>
        <v>2Q18</v>
      </c>
      <c r="AK5" s="311" t="str">
        <f>'Indicadores | Indicators'!AK5</f>
        <v>3Q18</v>
      </c>
      <c r="AL5" s="312" t="str">
        <f>'Indicadores | Indicators'!AL5</f>
        <v>4Q18</v>
      </c>
      <c r="AM5" s="310" t="str">
        <f>'Indicadores | Indicators'!AM5</f>
        <v>1Q19</v>
      </c>
      <c r="AN5" s="311" t="str">
        <f>'Indicadores | Indicators'!AN5</f>
        <v>2Q19</v>
      </c>
      <c r="AO5" s="311" t="str">
        <f>'Indicadores | Indicators'!AO5</f>
        <v>3Q19</v>
      </c>
      <c r="AP5" s="312" t="str">
        <f>'Indicadores | Indicators'!AP5</f>
        <v>4Q19</v>
      </c>
      <c r="AQ5" s="310" t="str">
        <f>'Indicadores | Indicators'!AQ5</f>
        <v>1Q20</v>
      </c>
      <c r="AR5" s="311" t="str">
        <f>'Indicadores | Indicators'!AR5</f>
        <v>2Q20</v>
      </c>
      <c r="AS5" s="311" t="str">
        <f>'Indicadores | Indicators'!AS5</f>
        <v>3Q20</v>
      </c>
      <c r="AT5" s="312" t="str">
        <f>'Indicadores | Indicators'!AT5</f>
        <v>4Q20</v>
      </c>
      <c r="AU5" s="310" t="str">
        <f>'Indicadores | Indicators'!AU5</f>
        <v>1Q21</v>
      </c>
      <c r="AV5" s="311" t="str">
        <f>'Indicadores | Indicators'!AV5</f>
        <v>2Q21</v>
      </c>
      <c r="AW5" s="311" t="str">
        <f>'Indicadores | Indicators'!AW5</f>
        <v>3Q21</v>
      </c>
      <c r="AX5" s="312" t="str">
        <f>'Indicadores | Indicators'!AX5</f>
        <v>4Q21</v>
      </c>
      <c r="AY5" s="310" t="str">
        <f>'Indicadores | Indicators'!AY5</f>
        <v>1Q22</v>
      </c>
      <c r="AZ5" s="311" t="str">
        <f>'Indicadores | Indicators'!AZ5</f>
        <v>2Q22</v>
      </c>
      <c r="BA5" s="311" t="str">
        <f>'Indicadores | Indicators'!BA5</f>
        <v>3Q22</v>
      </c>
      <c r="BB5" s="312" t="str">
        <f>'Indicadores | Indicators'!BB5</f>
        <v>4Q22</v>
      </c>
      <c r="BC5" s="310" t="str">
        <f>'Indicadores | Indicators'!BC5</f>
        <v>1Q23</v>
      </c>
      <c r="BD5" s="311" t="str">
        <f>'Indicadores | Indicators'!BD5</f>
        <v>2Q23</v>
      </c>
      <c r="BE5" s="311" t="str">
        <f>'Indicadores | Indicators'!BE5</f>
        <v>3Q23</v>
      </c>
      <c r="BF5" s="311" t="str">
        <f>'Indicadores | Indicators'!BF5</f>
        <v>4Q23</v>
      </c>
      <c r="BG5" s="310" t="str">
        <f>'Indicadores | Indicators'!BG5</f>
        <v>1Q24</v>
      </c>
      <c r="BH5" s="311" t="str">
        <f>'Indicadores | Indicators'!BH5</f>
        <v>2Q24</v>
      </c>
      <c r="BI5" s="311" t="str">
        <f>'Indicadores | Indicators'!BI5</f>
        <v>3Q24</v>
      </c>
      <c r="BJ5" s="311" t="s">
        <v>707</v>
      </c>
      <c r="BK5" s="311" t="s">
        <v>712</v>
      </c>
      <c r="BL5" s="311" t="s">
        <v>723</v>
      </c>
      <c r="BM5" s="311" t="s">
        <v>736</v>
      </c>
      <c r="BN5" s="311" t="s">
        <v>741</v>
      </c>
      <c r="BO5" s="311" t="s">
        <v>764</v>
      </c>
      <c r="BP5" s="311" t="s">
        <v>769</v>
      </c>
      <c r="BQ5" s="3"/>
      <c r="BR5" s="3"/>
      <c r="BS5" s="3"/>
      <c r="BT5" s="3"/>
      <c r="BU5" s="3"/>
    </row>
    <row r="6" spans="1:73" ht="15" customHeight="1" x14ac:dyDescent="0.2">
      <c r="A6" s="5"/>
      <c r="B6" s="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4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</row>
    <row r="7" spans="1:73" s="48" customFormat="1" ht="15" customHeight="1" x14ac:dyDescent="0.2">
      <c r="A7" s="92" t="s">
        <v>394</v>
      </c>
      <c r="B7" s="92" t="s">
        <v>395</v>
      </c>
      <c r="C7" s="188" t="str">
        <f>C$5</f>
        <v>1Q10</v>
      </c>
      <c r="D7" s="188" t="str">
        <f t="shared" ref="D7:BP7" si="0">D$5</f>
        <v>2Q10</v>
      </c>
      <c r="E7" s="188" t="str">
        <f t="shared" si="0"/>
        <v>3Q10</v>
      </c>
      <c r="F7" s="188" t="str">
        <f t="shared" si="0"/>
        <v>4Q10</v>
      </c>
      <c r="G7" s="188" t="str">
        <f t="shared" si="0"/>
        <v>1Q11</v>
      </c>
      <c r="H7" s="188" t="str">
        <f t="shared" si="0"/>
        <v>2Q11</v>
      </c>
      <c r="I7" s="188" t="str">
        <f t="shared" si="0"/>
        <v>3Q11</v>
      </c>
      <c r="J7" s="188" t="str">
        <f t="shared" si="0"/>
        <v>4Q11</v>
      </c>
      <c r="K7" s="188" t="str">
        <f t="shared" si="0"/>
        <v>1Q12</v>
      </c>
      <c r="L7" s="188" t="str">
        <f t="shared" si="0"/>
        <v>2Q12</v>
      </c>
      <c r="M7" s="188" t="str">
        <f t="shared" si="0"/>
        <v>3Q12</v>
      </c>
      <c r="N7" s="188" t="str">
        <f t="shared" si="0"/>
        <v>4Q12</v>
      </c>
      <c r="O7" s="188" t="str">
        <f t="shared" si="0"/>
        <v>1Q13</v>
      </c>
      <c r="P7" s="188" t="str">
        <f t="shared" si="0"/>
        <v>2Q13</v>
      </c>
      <c r="Q7" s="188" t="str">
        <f t="shared" si="0"/>
        <v>3Q13</v>
      </c>
      <c r="R7" s="188" t="str">
        <f t="shared" si="0"/>
        <v>4Q13</v>
      </c>
      <c r="S7" s="188" t="str">
        <f t="shared" si="0"/>
        <v>1Q14</v>
      </c>
      <c r="T7" s="188" t="str">
        <f t="shared" si="0"/>
        <v>2Q14</v>
      </c>
      <c r="U7" s="188" t="str">
        <f t="shared" si="0"/>
        <v>3Q14</v>
      </c>
      <c r="V7" s="188" t="str">
        <f t="shared" si="0"/>
        <v>4Q14</v>
      </c>
      <c r="W7" s="188" t="str">
        <f t="shared" si="0"/>
        <v>1Q15</v>
      </c>
      <c r="X7" s="188" t="str">
        <f t="shared" si="0"/>
        <v>2Q15</v>
      </c>
      <c r="Y7" s="188" t="str">
        <f t="shared" si="0"/>
        <v>3Q15</v>
      </c>
      <c r="Z7" s="188" t="str">
        <f t="shared" si="0"/>
        <v>4Q15</v>
      </c>
      <c r="AA7" s="188" t="str">
        <f t="shared" si="0"/>
        <v>1Q16</v>
      </c>
      <c r="AB7" s="188" t="str">
        <f t="shared" si="0"/>
        <v>2Q16</v>
      </c>
      <c r="AC7" s="188" t="str">
        <f t="shared" si="0"/>
        <v>3Q16</v>
      </c>
      <c r="AD7" s="188" t="str">
        <f t="shared" si="0"/>
        <v>4Q16</v>
      </c>
      <c r="AE7" s="188" t="str">
        <f t="shared" si="0"/>
        <v>1Q17</v>
      </c>
      <c r="AF7" s="188" t="str">
        <f t="shared" si="0"/>
        <v>2Q17</v>
      </c>
      <c r="AG7" s="188" t="str">
        <f t="shared" si="0"/>
        <v>3Q17</v>
      </c>
      <c r="AH7" s="188" t="str">
        <f t="shared" si="0"/>
        <v>4Q17</v>
      </c>
      <c r="AI7" s="188" t="str">
        <f t="shared" si="0"/>
        <v>1Q18</v>
      </c>
      <c r="AJ7" s="188" t="str">
        <f t="shared" si="0"/>
        <v>2Q18</v>
      </c>
      <c r="AK7" s="188" t="str">
        <f t="shared" si="0"/>
        <v>3Q18</v>
      </c>
      <c r="AL7" s="188" t="str">
        <f t="shared" si="0"/>
        <v>4Q18</v>
      </c>
      <c r="AM7" s="188" t="str">
        <f t="shared" si="0"/>
        <v>1Q19</v>
      </c>
      <c r="AN7" s="188" t="str">
        <f t="shared" si="0"/>
        <v>2Q19</v>
      </c>
      <c r="AO7" s="188" t="str">
        <f t="shared" si="0"/>
        <v>3Q19</v>
      </c>
      <c r="AP7" s="188" t="str">
        <f t="shared" si="0"/>
        <v>4Q19</v>
      </c>
      <c r="AQ7" s="188" t="str">
        <f t="shared" si="0"/>
        <v>1Q20</v>
      </c>
      <c r="AR7" s="188" t="str">
        <f t="shared" si="0"/>
        <v>2Q20</v>
      </c>
      <c r="AS7" s="188" t="str">
        <f t="shared" si="0"/>
        <v>3Q20</v>
      </c>
      <c r="AT7" s="188" t="str">
        <f t="shared" si="0"/>
        <v>4Q20</v>
      </c>
      <c r="AU7" s="188" t="str">
        <f t="shared" si="0"/>
        <v>1Q21</v>
      </c>
      <c r="AV7" s="188" t="str">
        <f t="shared" si="0"/>
        <v>2Q21</v>
      </c>
      <c r="AW7" s="188" t="str">
        <f t="shared" si="0"/>
        <v>3Q21</v>
      </c>
      <c r="AX7" s="222" t="str">
        <f t="shared" si="0"/>
        <v>4Q21</v>
      </c>
      <c r="AY7" s="188" t="str">
        <f>AY$5</f>
        <v>1Q22</v>
      </c>
      <c r="AZ7" s="188" t="str">
        <f t="shared" si="0"/>
        <v>2Q22</v>
      </c>
      <c r="BA7" s="188" t="str">
        <f t="shared" si="0"/>
        <v>3Q22</v>
      </c>
      <c r="BB7" s="188" t="str">
        <f t="shared" si="0"/>
        <v>4Q22</v>
      </c>
      <c r="BC7" s="188" t="str">
        <f t="shared" si="0"/>
        <v>1Q23</v>
      </c>
      <c r="BD7" s="188" t="str">
        <f t="shared" si="0"/>
        <v>2Q23</v>
      </c>
      <c r="BE7" s="188" t="str">
        <f t="shared" si="0"/>
        <v>3Q23</v>
      </c>
      <c r="BF7" s="188" t="str">
        <f t="shared" si="0"/>
        <v>4Q23</v>
      </c>
      <c r="BG7" s="188" t="str">
        <f t="shared" si="0"/>
        <v>1Q24</v>
      </c>
      <c r="BH7" s="188" t="str">
        <f t="shared" si="0"/>
        <v>2Q24</v>
      </c>
      <c r="BI7" s="188" t="str">
        <f t="shared" si="0"/>
        <v>3Q24</v>
      </c>
      <c r="BJ7" s="188" t="str">
        <f t="shared" si="0"/>
        <v>4Q24</v>
      </c>
      <c r="BK7" s="188" t="str">
        <f t="shared" si="0"/>
        <v>1Q25</v>
      </c>
      <c r="BL7" s="188" t="str">
        <f t="shared" si="0"/>
        <v>2Q25</v>
      </c>
      <c r="BM7" s="188" t="str">
        <f t="shared" si="0"/>
        <v>3Q25</v>
      </c>
      <c r="BN7" s="188" t="str">
        <f t="shared" si="0"/>
        <v>4Q25</v>
      </c>
      <c r="BO7" s="188" t="str">
        <f t="shared" si="0"/>
        <v>1Q26</v>
      </c>
      <c r="BP7" s="188" t="str">
        <f t="shared" si="0"/>
        <v>2Q26</v>
      </c>
      <c r="BQ7" s="3"/>
      <c r="BR7" s="3"/>
      <c r="BS7" s="3"/>
    </row>
    <row r="8" spans="1:73" s="48" customFormat="1" ht="15" customHeight="1" x14ac:dyDescent="0.2">
      <c r="A8" s="150" t="s">
        <v>68</v>
      </c>
      <c r="B8" s="150" t="s">
        <v>315</v>
      </c>
      <c r="C8" s="57">
        <v>58825</v>
      </c>
      <c r="D8" s="57">
        <v>13375</v>
      </c>
      <c r="E8" s="57">
        <v>51877</v>
      </c>
      <c r="F8" s="57">
        <v>82984</v>
      </c>
      <c r="G8" s="57">
        <v>70196</v>
      </c>
      <c r="H8" s="57">
        <v>52006</v>
      </c>
      <c r="I8" s="57">
        <v>43393</v>
      </c>
      <c r="J8" s="57">
        <v>-71257</v>
      </c>
      <c r="K8" s="57">
        <v>47334</v>
      </c>
      <c r="L8" s="57">
        <v>-41727</v>
      </c>
      <c r="M8" s="57">
        <v>39346</v>
      </c>
      <c r="N8" s="57">
        <v>63196</v>
      </c>
      <c r="O8" s="57">
        <v>85126</v>
      </c>
      <c r="P8" s="57">
        <v>35859</v>
      </c>
      <c r="Q8" s="57">
        <v>45380</v>
      </c>
      <c r="R8" s="57">
        <v>65640</v>
      </c>
      <c r="S8" s="57">
        <v>27148</v>
      </c>
      <c r="T8" s="57">
        <v>80133</v>
      </c>
      <c r="U8" s="57">
        <v>-32952</v>
      </c>
      <c r="V8" s="57">
        <v>107466</v>
      </c>
      <c r="W8" s="57">
        <v>15325</v>
      </c>
      <c r="X8" s="57">
        <v>86748</v>
      </c>
      <c r="Y8" s="57">
        <v>62816</v>
      </c>
      <c r="Z8" s="57">
        <v>161006</v>
      </c>
      <c r="AA8" s="57">
        <v>-5619</v>
      </c>
      <c r="AB8" s="57">
        <v>99284</v>
      </c>
      <c r="AC8" s="57">
        <v>64067</v>
      </c>
      <c r="AD8" s="57">
        <v>200871</v>
      </c>
      <c r="AE8" s="57">
        <v>80992</v>
      </c>
      <c r="AF8" s="57">
        <v>206585</v>
      </c>
      <c r="AG8" s="57">
        <v>-6088</v>
      </c>
      <c r="AH8" s="57">
        <v>141495</v>
      </c>
      <c r="AI8" s="57">
        <v>104807</v>
      </c>
      <c r="AJ8" s="57">
        <v>88475</v>
      </c>
      <c r="AK8" s="57">
        <v>59487</v>
      </c>
      <c r="AL8" s="57">
        <v>154940</v>
      </c>
      <c r="AM8" s="57">
        <v>89698</v>
      </c>
      <c r="AN8" s="57">
        <v>106591</v>
      </c>
      <c r="AO8" s="57">
        <v>83680</v>
      </c>
      <c r="AP8" s="57">
        <v>122472</v>
      </c>
      <c r="AQ8" s="57">
        <v>83598</v>
      </c>
      <c r="AR8" s="57">
        <v>-18503</v>
      </c>
      <c r="AS8" s="57">
        <v>-9066</v>
      </c>
      <c r="AT8" s="57">
        <v>82304</v>
      </c>
      <c r="AU8" s="57">
        <v>51016</v>
      </c>
      <c r="AV8" s="57">
        <v>13864</v>
      </c>
      <c r="AW8" s="57">
        <v>29793</v>
      </c>
      <c r="AX8" s="210">
        <v>90163</v>
      </c>
      <c r="AY8" s="57">
        <f t="shared" ref="AY8:BH8" si="1">SUM(AY9,AY27:AY28)</f>
        <v>46574</v>
      </c>
      <c r="AZ8" s="57">
        <f t="shared" si="1"/>
        <v>163274</v>
      </c>
      <c r="BA8" s="57">
        <f t="shared" si="1"/>
        <v>-122992</v>
      </c>
      <c r="BB8" s="57">
        <f t="shared" si="1"/>
        <v>105883</v>
      </c>
      <c r="BC8" s="57">
        <f t="shared" si="1"/>
        <v>66801</v>
      </c>
      <c r="BD8" s="57">
        <f t="shared" si="1"/>
        <v>55234</v>
      </c>
      <c r="BE8" s="57">
        <f t="shared" si="1"/>
        <v>94130</v>
      </c>
      <c r="BF8" s="57">
        <f t="shared" si="1"/>
        <v>161937.77214954409</v>
      </c>
      <c r="BG8" s="57">
        <f t="shared" si="1"/>
        <v>132135</v>
      </c>
      <c r="BH8" s="57">
        <f t="shared" si="1"/>
        <v>90120</v>
      </c>
      <c r="BI8" s="57">
        <f>SUM(BI9,BI27:BI28)</f>
        <v>90544</v>
      </c>
      <c r="BJ8" s="57">
        <f>SUM(BJ9,BJ27:BJ28)</f>
        <v>134308</v>
      </c>
      <c r="BK8" s="57">
        <v>-139634</v>
      </c>
      <c r="BL8" s="57">
        <v>341030</v>
      </c>
      <c r="BM8" s="57">
        <v>133681</v>
      </c>
      <c r="BN8" s="57">
        <v>-6217</v>
      </c>
      <c r="BO8" s="57">
        <v>166791</v>
      </c>
      <c r="BP8" s="57">
        <f>SUM(BP9,BP27:BP28)</f>
        <v>50771</v>
      </c>
      <c r="BQ8" s="3"/>
      <c r="BR8" s="3"/>
      <c r="BS8" s="57"/>
    </row>
    <row r="9" spans="1:73" ht="15" customHeight="1" x14ac:dyDescent="0.2">
      <c r="A9" s="58" t="s">
        <v>69</v>
      </c>
      <c r="B9" s="58" t="s">
        <v>316</v>
      </c>
      <c r="C9" s="59">
        <v>36712</v>
      </c>
      <c r="D9" s="59">
        <v>53092</v>
      </c>
      <c r="E9" s="59">
        <v>61459</v>
      </c>
      <c r="F9" s="59">
        <v>49991</v>
      </c>
      <c r="G9" s="59">
        <v>57588</v>
      </c>
      <c r="H9" s="59">
        <v>68162</v>
      </c>
      <c r="I9" s="59">
        <v>107560</v>
      </c>
      <c r="J9" s="59">
        <v>69048</v>
      </c>
      <c r="K9" s="59">
        <v>75962</v>
      </c>
      <c r="L9" s="59">
        <v>99145</v>
      </c>
      <c r="M9" s="59">
        <v>16510</v>
      </c>
      <c r="N9" s="59">
        <v>108340</v>
      </c>
      <c r="O9" s="59">
        <v>85755</v>
      </c>
      <c r="P9" s="59">
        <v>87935</v>
      </c>
      <c r="Q9" s="59">
        <v>99628</v>
      </c>
      <c r="R9" s="59">
        <v>91566</v>
      </c>
      <c r="S9" s="59">
        <v>116776</v>
      </c>
      <c r="T9" s="59">
        <v>124895</v>
      </c>
      <c r="U9" s="59">
        <v>73777</v>
      </c>
      <c r="V9" s="59">
        <v>136076</v>
      </c>
      <c r="W9" s="59">
        <v>109056</v>
      </c>
      <c r="X9" s="59">
        <v>129760</v>
      </c>
      <c r="Y9" s="59">
        <v>105381</v>
      </c>
      <c r="Z9" s="59">
        <v>122597</v>
      </c>
      <c r="AA9" s="59">
        <v>143178</v>
      </c>
      <c r="AB9" s="59">
        <v>128243</v>
      </c>
      <c r="AC9" s="59">
        <v>166453</v>
      </c>
      <c r="AD9" s="59">
        <v>180509</v>
      </c>
      <c r="AE9" s="59">
        <v>159494</v>
      </c>
      <c r="AF9" s="59">
        <v>301540</v>
      </c>
      <c r="AG9" s="59">
        <v>81851</v>
      </c>
      <c r="AH9" s="59">
        <v>144964</v>
      </c>
      <c r="AI9" s="59">
        <v>125244</v>
      </c>
      <c r="AJ9" s="59">
        <v>128800</v>
      </c>
      <c r="AK9" s="59">
        <v>118457</v>
      </c>
      <c r="AL9" s="59">
        <v>195090</v>
      </c>
      <c r="AM9" s="59">
        <v>136221</v>
      </c>
      <c r="AN9" s="59">
        <v>147800</v>
      </c>
      <c r="AO9" s="59">
        <v>170324</v>
      </c>
      <c r="AP9" s="59">
        <v>205582</v>
      </c>
      <c r="AQ9" s="59">
        <v>89703</v>
      </c>
      <c r="AR9" s="59">
        <v>45078</v>
      </c>
      <c r="AS9" s="59">
        <v>68094</v>
      </c>
      <c r="AT9" s="59">
        <v>105229</v>
      </c>
      <c r="AU9" s="59">
        <v>78796</v>
      </c>
      <c r="AV9" s="59">
        <v>83048</v>
      </c>
      <c r="AW9" s="59">
        <v>165495</v>
      </c>
      <c r="AX9" s="179">
        <v>136569</v>
      </c>
      <c r="AY9" s="59">
        <v>153318</v>
      </c>
      <c r="AZ9" s="59">
        <v>125744</v>
      </c>
      <c r="BA9" s="59">
        <v>197372</v>
      </c>
      <c r="BB9" s="59">
        <v>254394</v>
      </c>
      <c r="BC9" s="59">
        <v>182526</v>
      </c>
      <c r="BD9" s="59">
        <v>215024</v>
      </c>
      <c r="BE9" s="59">
        <v>224017</v>
      </c>
      <c r="BF9" s="59">
        <v>260265.77214954409</v>
      </c>
      <c r="BG9" s="59">
        <v>216613</v>
      </c>
      <c r="BH9" s="59">
        <v>227242</v>
      </c>
      <c r="BI9" s="59">
        <v>229643</v>
      </c>
      <c r="BJ9" s="59">
        <v>269941</v>
      </c>
      <c r="BK9" s="59">
        <v>213079</v>
      </c>
      <c r="BL9" s="59">
        <v>94245</v>
      </c>
      <c r="BM9" s="59">
        <v>284904</v>
      </c>
      <c r="BN9" s="59">
        <v>285655</v>
      </c>
      <c r="BO9" s="59">
        <v>189972</v>
      </c>
      <c r="BP9" s="59">
        <v>288179</v>
      </c>
      <c r="BQ9" s="3"/>
      <c r="BR9" s="3"/>
      <c r="BS9" s="59"/>
    </row>
    <row r="10" spans="1:73" ht="15" customHeight="1" x14ac:dyDescent="0.2">
      <c r="A10" s="167" t="s">
        <v>70</v>
      </c>
      <c r="B10" s="167" t="s">
        <v>317</v>
      </c>
      <c r="C10" s="14">
        <v>27216</v>
      </c>
      <c r="D10" s="14">
        <v>37723</v>
      </c>
      <c r="E10" s="14">
        <v>42891</v>
      </c>
      <c r="F10" s="14">
        <v>52829</v>
      </c>
      <c r="G10" s="14">
        <v>31497</v>
      </c>
      <c r="H10" s="14">
        <v>42991</v>
      </c>
      <c r="I10" s="14">
        <v>30696</v>
      </c>
      <c r="J10" s="14">
        <v>46811</v>
      </c>
      <c r="K10" s="14">
        <v>32214</v>
      </c>
      <c r="L10" s="14">
        <v>54038</v>
      </c>
      <c r="M10" s="14">
        <v>128950</v>
      </c>
      <c r="N10" s="14">
        <v>53096</v>
      </c>
      <c r="O10" s="14">
        <v>47328</v>
      </c>
      <c r="P10" s="14">
        <v>35544</v>
      </c>
      <c r="Q10" s="14">
        <v>44964</v>
      </c>
      <c r="R10" s="14">
        <v>56439</v>
      </c>
      <c r="S10" s="14">
        <v>48191</v>
      </c>
      <c r="T10" s="14">
        <v>49632</v>
      </c>
      <c r="U10" s="14">
        <v>66595</v>
      </c>
      <c r="V10" s="14">
        <v>66291</v>
      </c>
      <c r="W10" s="14">
        <v>45128</v>
      </c>
      <c r="X10" s="14">
        <v>47900</v>
      </c>
      <c r="Y10" s="14">
        <v>58443</v>
      </c>
      <c r="Z10" s="14">
        <v>42186</v>
      </c>
      <c r="AA10" s="14">
        <v>38712</v>
      </c>
      <c r="AB10" s="14">
        <v>35088</v>
      </c>
      <c r="AC10" s="14">
        <v>40623</v>
      </c>
      <c r="AD10" s="14">
        <v>49772</v>
      </c>
      <c r="AE10" s="14">
        <v>50619</v>
      </c>
      <c r="AF10" s="14">
        <v>101594</v>
      </c>
      <c r="AG10" s="14">
        <v>53061</v>
      </c>
      <c r="AH10" s="14">
        <v>64218</v>
      </c>
      <c r="AI10" s="14">
        <v>58114</v>
      </c>
      <c r="AJ10" s="14">
        <v>60557</v>
      </c>
      <c r="AK10" s="14">
        <v>65578</v>
      </c>
      <c r="AL10" s="14">
        <v>76077</v>
      </c>
      <c r="AM10" s="14">
        <v>55453</v>
      </c>
      <c r="AN10" s="14">
        <v>60112</v>
      </c>
      <c r="AO10" s="14">
        <v>86915</v>
      </c>
      <c r="AP10" s="14">
        <v>111821</v>
      </c>
      <c r="AQ10" s="14">
        <v>12453</v>
      </c>
      <c r="AR10" s="14">
        <v>46289</v>
      </c>
      <c r="AS10" s="14">
        <v>61566</v>
      </c>
      <c r="AT10" s="14">
        <v>82016</v>
      </c>
      <c r="AU10" s="14">
        <v>39840</v>
      </c>
      <c r="AV10" s="14">
        <v>279007</v>
      </c>
      <c r="AW10" s="14">
        <v>-57957</v>
      </c>
      <c r="AX10" s="199">
        <v>83193</v>
      </c>
      <c r="AY10" s="14">
        <v>-16354</v>
      </c>
      <c r="AZ10" s="14">
        <v>-131797</v>
      </c>
      <c r="BA10" s="14">
        <v>66151</v>
      </c>
      <c r="BB10" s="14">
        <v>94822</v>
      </c>
      <c r="BC10" s="14">
        <v>48806</v>
      </c>
      <c r="BD10" s="14">
        <v>78702</v>
      </c>
      <c r="BE10" s="14">
        <v>61213</v>
      </c>
      <c r="BF10" s="14">
        <v>120213</v>
      </c>
      <c r="BG10" s="14">
        <v>81088</v>
      </c>
      <c r="BH10" s="14">
        <v>76345</v>
      </c>
      <c r="BI10" s="14">
        <v>101201</v>
      </c>
      <c r="BJ10" s="14">
        <v>141242</v>
      </c>
      <c r="BK10" s="14">
        <v>107461</v>
      </c>
      <c r="BL10" s="14">
        <v>209123</v>
      </c>
      <c r="BM10" s="14">
        <v>120892</v>
      </c>
      <c r="BN10" s="14">
        <v>145101</v>
      </c>
      <c r="BO10" s="14">
        <v>237608</v>
      </c>
      <c r="BP10" s="14">
        <v>135085</v>
      </c>
      <c r="BQ10" s="3"/>
      <c r="BR10" s="3"/>
      <c r="BS10" s="14"/>
    </row>
    <row r="11" spans="1:73" ht="15" customHeight="1" x14ac:dyDescent="0.2">
      <c r="A11" s="167" t="s">
        <v>71</v>
      </c>
      <c r="B11" s="167" t="s">
        <v>287</v>
      </c>
      <c r="C11" s="14">
        <v>4414</v>
      </c>
      <c r="D11" s="14">
        <v>5537</v>
      </c>
      <c r="E11" s="14">
        <v>5209</v>
      </c>
      <c r="F11" s="14">
        <v>-8400</v>
      </c>
      <c r="G11" s="14">
        <v>5056</v>
      </c>
      <c r="H11" s="14">
        <v>6010</v>
      </c>
      <c r="I11" s="14">
        <v>6523</v>
      </c>
      <c r="J11" s="14">
        <v>8142</v>
      </c>
      <c r="K11" s="14">
        <v>8357</v>
      </c>
      <c r="L11" s="14">
        <v>9507</v>
      </c>
      <c r="M11" s="14">
        <v>11209</v>
      </c>
      <c r="N11" s="14">
        <v>11594</v>
      </c>
      <c r="O11" s="14">
        <v>10318</v>
      </c>
      <c r="P11" s="14">
        <v>10269</v>
      </c>
      <c r="Q11" s="14">
        <v>11445</v>
      </c>
      <c r="R11" s="14">
        <v>15040</v>
      </c>
      <c r="S11" s="14">
        <v>16719</v>
      </c>
      <c r="T11" s="14">
        <v>21825</v>
      </c>
      <c r="U11" s="14">
        <v>23180</v>
      </c>
      <c r="V11" s="14">
        <v>23856</v>
      </c>
      <c r="W11" s="14">
        <v>24336</v>
      </c>
      <c r="X11" s="14">
        <v>25184</v>
      </c>
      <c r="Y11" s="14">
        <v>25918</v>
      </c>
      <c r="Z11" s="14">
        <v>27307</v>
      </c>
      <c r="AA11" s="14">
        <v>27847</v>
      </c>
      <c r="AB11" s="14">
        <v>27223</v>
      </c>
      <c r="AC11" s="14">
        <v>26751</v>
      </c>
      <c r="AD11" s="14">
        <v>26500</v>
      </c>
      <c r="AE11" s="14">
        <v>26479</v>
      </c>
      <c r="AF11" s="14">
        <v>52860</v>
      </c>
      <c r="AG11" s="14">
        <v>26743</v>
      </c>
      <c r="AH11" s="14">
        <v>26729</v>
      </c>
      <c r="AI11" s="14">
        <v>27069</v>
      </c>
      <c r="AJ11" s="14">
        <v>27274</v>
      </c>
      <c r="AK11" s="14">
        <v>27468</v>
      </c>
      <c r="AL11" s="14">
        <v>27830</v>
      </c>
      <c r="AM11" s="14">
        <v>31104</v>
      </c>
      <c r="AN11" s="14">
        <v>31524</v>
      </c>
      <c r="AO11" s="14">
        <v>31948</v>
      </c>
      <c r="AP11" s="14">
        <v>33446</v>
      </c>
      <c r="AQ11" s="14">
        <v>37004</v>
      </c>
      <c r="AR11" s="14">
        <v>37282</v>
      </c>
      <c r="AS11" s="14">
        <v>36509</v>
      </c>
      <c r="AT11" s="14">
        <v>38205</v>
      </c>
      <c r="AU11" s="14">
        <v>37144</v>
      </c>
      <c r="AV11" s="14">
        <v>38727</v>
      </c>
      <c r="AW11" s="14">
        <v>39679</v>
      </c>
      <c r="AX11" s="199">
        <v>39834</v>
      </c>
      <c r="AY11" s="14">
        <v>38636</v>
      </c>
      <c r="AZ11" s="14">
        <v>38860</v>
      </c>
      <c r="BA11" s="14">
        <v>41155</v>
      </c>
      <c r="BB11" s="14">
        <v>40378</v>
      </c>
      <c r="BC11" s="14">
        <v>44297</v>
      </c>
      <c r="BD11" s="14">
        <v>43482</v>
      </c>
      <c r="BE11" s="14">
        <v>43290</v>
      </c>
      <c r="BF11" s="14">
        <v>43307</v>
      </c>
      <c r="BG11" s="14">
        <v>45306</v>
      </c>
      <c r="BH11" s="14">
        <v>47346</v>
      </c>
      <c r="BI11" s="14">
        <v>47878</v>
      </c>
      <c r="BJ11" s="14">
        <v>53368</v>
      </c>
      <c r="BK11" s="14">
        <v>24620</v>
      </c>
      <c r="BL11" s="14">
        <v>31923</v>
      </c>
      <c r="BM11" s="14">
        <v>31408</v>
      </c>
      <c r="BN11" s="14">
        <v>39349</v>
      </c>
      <c r="BO11" s="14">
        <v>35242</v>
      </c>
      <c r="BP11" s="14">
        <v>37122</v>
      </c>
      <c r="BQ11" s="3"/>
      <c r="BR11" s="3"/>
      <c r="BS11" s="14"/>
    </row>
    <row r="12" spans="1:73" ht="15" customHeight="1" x14ac:dyDescent="0.2">
      <c r="A12" s="167" t="s">
        <v>91</v>
      </c>
      <c r="B12" s="167" t="s">
        <v>318</v>
      </c>
      <c r="C12" s="14">
        <v>278</v>
      </c>
      <c r="D12" s="14">
        <v>369</v>
      </c>
      <c r="E12" s="14">
        <v>1386</v>
      </c>
      <c r="F12" s="14">
        <v>92</v>
      </c>
      <c r="G12" s="14" t="s">
        <v>14</v>
      </c>
      <c r="H12" s="14">
        <v>20</v>
      </c>
      <c r="I12" s="14">
        <v>-1</v>
      </c>
      <c r="J12" s="14" t="s">
        <v>100</v>
      </c>
      <c r="K12" s="14" t="s">
        <v>14</v>
      </c>
      <c r="L12" s="14" t="s">
        <v>14</v>
      </c>
      <c r="M12" s="14">
        <v>-156857</v>
      </c>
      <c r="N12" s="14">
        <v>3474</v>
      </c>
      <c r="O12" s="14">
        <v>1854</v>
      </c>
      <c r="P12" s="14">
        <v>659</v>
      </c>
      <c r="Q12" s="14">
        <v>2</v>
      </c>
      <c r="R12" s="14">
        <v>-969</v>
      </c>
      <c r="S12" s="14">
        <v>429</v>
      </c>
      <c r="T12" s="14"/>
      <c r="U12" s="14">
        <v>308</v>
      </c>
      <c r="V12" s="14">
        <v>220</v>
      </c>
      <c r="W12" s="14">
        <v>272</v>
      </c>
      <c r="X12" s="14">
        <v>416</v>
      </c>
      <c r="Y12" s="14">
        <v>-17237</v>
      </c>
      <c r="Z12" s="14">
        <v>-12893</v>
      </c>
      <c r="AA12" s="14">
        <v>0</v>
      </c>
      <c r="AB12" s="14">
        <v>67</v>
      </c>
      <c r="AC12" s="14">
        <v>3</v>
      </c>
      <c r="AD12" s="14" t="s">
        <v>14</v>
      </c>
      <c r="AE12" s="14">
        <v>0</v>
      </c>
      <c r="AF12" s="14">
        <v>0</v>
      </c>
      <c r="AG12" s="14">
        <v>334</v>
      </c>
      <c r="AH12" s="14">
        <v>1</v>
      </c>
      <c r="AI12" s="14">
        <v>0</v>
      </c>
      <c r="AJ12" s="14">
        <v>-258</v>
      </c>
      <c r="AK12" s="14">
        <v>2420</v>
      </c>
      <c r="AL12" s="14">
        <v>0</v>
      </c>
      <c r="AM12" s="14">
        <v>0</v>
      </c>
      <c r="AN12" s="14">
        <v>720</v>
      </c>
      <c r="AO12" s="14">
        <v>1039</v>
      </c>
      <c r="AP12" s="14">
        <v>2</v>
      </c>
      <c r="AQ12" s="14">
        <v>0</v>
      </c>
      <c r="AR12" s="14">
        <v>0</v>
      </c>
      <c r="AS12" s="14">
        <v>0</v>
      </c>
      <c r="AT12" s="14">
        <v>-8864</v>
      </c>
      <c r="AU12" s="14">
        <v>4506</v>
      </c>
      <c r="AV12" s="14">
        <v>4689</v>
      </c>
      <c r="AW12" s="14">
        <v>-180</v>
      </c>
      <c r="AX12" s="199">
        <v>1498</v>
      </c>
      <c r="AY12" s="14">
        <v>0</v>
      </c>
      <c r="AZ12" s="14">
        <v>0</v>
      </c>
      <c r="BA12" s="14">
        <v>0</v>
      </c>
      <c r="BB12" s="14">
        <v>25915</v>
      </c>
      <c r="BC12" s="14">
        <v>0</v>
      </c>
      <c r="BD12" s="14">
        <v>0</v>
      </c>
      <c r="BE12" s="14">
        <v>-1458</v>
      </c>
      <c r="BF12" s="14">
        <v>10510</v>
      </c>
      <c r="BG12" s="14">
        <v>0</v>
      </c>
      <c r="BH12" s="14">
        <v>0</v>
      </c>
      <c r="BI12" s="14">
        <v>-135204</v>
      </c>
      <c r="BJ12" s="14">
        <v>-32894</v>
      </c>
      <c r="BK12" s="14">
        <v>141</v>
      </c>
      <c r="BL12" s="14">
        <v>-268170</v>
      </c>
      <c r="BM12" s="14">
        <v>545</v>
      </c>
      <c r="BN12" s="14">
        <v>3718</v>
      </c>
      <c r="BO12" s="14">
        <v>-188762</v>
      </c>
      <c r="BP12" s="14">
        <v>55</v>
      </c>
      <c r="BQ12" s="3"/>
      <c r="BR12" s="3"/>
      <c r="BS12" s="14"/>
    </row>
    <row r="13" spans="1:73" ht="15" customHeight="1" x14ac:dyDescent="0.2">
      <c r="A13" s="167" t="s">
        <v>33</v>
      </c>
      <c r="B13" s="167" t="s">
        <v>289</v>
      </c>
      <c r="C13" s="14" t="s">
        <v>14</v>
      </c>
      <c r="D13" s="14" t="s">
        <v>14</v>
      </c>
      <c r="E13" s="14" t="s">
        <v>14</v>
      </c>
      <c r="F13" s="14" t="s">
        <v>14</v>
      </c>
      <c r="G13" s="14" t="s">
        <v>14</v>
      </c>
      <c r="H13" s="14" t="s">
        <v>14</v>
      </c>
      <c r="I13" s="14" t="s">
        <v>14</v>
      </c>
      <c r="J13" s="14" t="s">
        <v>100</v>
      </c>
      <c r="K13" s="14" t="s">
        <v>14</v>
      </c>
      <c r="L13" s="14" t="s">
        <v>14</v>
      </c>
      <c r="M13" s="14" t="s">
        <v>14</v>
      </c>
      <c r="N13" s="14">
        <v>0</v>
      </c>
      <c r="O13" s="14">
        <v>-5152</v>
      </c>
      <c r="P13" s="14">
        <v>-5730</v>
      </c>
      <c r="Q13" s="14">
        <v>-6978</v>
      </c>
      <c r="R13" s="14">
        <v>-6462</v>
      </c>
      <c r="S13" s="14">
        <v>-6757</v>
      </c>
      <c r="T13" s="14">
        <v>-195</v>
      </c>
      <c r="U13" s="14">
        <v>-187</v>
      </c>
      <c r="V13" s="14">
        <v>-187</v>
      </c>
      <c r="W13" s="14">
        <v>-183</v>
      </c>
      <c r="X13" s="14">
        <v>-177</v>
      </c>
      <c r="Y13" s="14">
        <v>-190</v>
      </c>
      <c r="Z13" s="14">
        <v>-227</v>
      </c>
      <c r="AA13" s="14">
        <v>-218</v>
      </c>
      <c r="AB13" s="14">
        <v>-223</v>
      </c>
      <c r="AC13" s="14">
        <v>-257</v>
      </c>
      <c r="AD13" s="14">
        <v>-241</v>
      </c>
      <c r="AE13" s="14">
        <v>-299</v>
      </c>
      <c r="AF13" s="14">
        <v>-598</v>
      </c>
      <c r="AG13" s="14">
        <v>-298</v>
      </c>
      <c r="AH13" s="14">
        <v>-294</v>
      </c>
      <c r="AI13" s="14">
        <v>-279</v>
      </c>
      <c r="AJ13" s="14">
        <v>-287</v>
      </c>
      <c r="AK13" s="14">
        <v>-281</v>
      </c>
      <c r="AL13" s="14">
        <v>-277</v>
      </c>
      <c r="AM13" s="14">
        <v>-305</v>
      </c>
      <c r="AN13" s="14">
        <v>-292</v>
      </c>
      <c r="AO13" s="14">
        <v>-293</v>
      </c>
      <c r="AP13" s="14">
        <v>-299</v>
      </c>
      <c r="AQ13" s="14">
        <v>-270</v>
      </c>
      <c r="AR13" s="14">
        <v>-564</v>
      </c>
      <c r="AS13" s="14">
        <v>-1204</v>
      </c>
      <c r="AT13" s="14">
        <v>-1276</v>
      </c>
      <c r="AU13" s="14">
        <v>-1615</v>
      </c>
      <c r="AV13" s="14">
        <v>-352</v>
      </c>
      <c r="AW13" s="14">
        <v>-349</v>
      </c>
      <c r="AX13" s="199">
        <v>-513</v>
      </c>
      <c r="AY13" s="14">
        <v>373</v>
      </c>
      <c r="AZ13" s="14">
        <v>294</v>
      </c>
      <c r="BA13" s="14">
        <v>963</v>
      </c>
      <c r="BB13" s="14">
        <v>2770</v>
      </c>
      <c r="BC13" s="14">
        <v>6615</v>
      </c>
      <c r="BD13" s="14">
        <v>5116</v>
      </c>
      <c r="BE13" s="14">
        <v>570</v>
      </c>
      <c r="BF13" s="14">
        <v>21486</v>
      </c>
      <c r="BG13" s="14">
        <v>8190</v>
      </c>
      <c r="BH13" s="14">
        <v>3810</v>
      </c>
      <c r="BI13" s="14">
        <v>276</v>
      </c>
      <c r="BJ13" s="14">
        <v>-845</v>
      </c>
      <c r="BK13" s="14">
        <v>475</v>
      </c>
      <c r="BL13" s="14">
        <v>247</v>
      </c>
      <c r="BM13" s="14">
        <v>882</v>
      </c>
      <c r="BN13" s="14">
        <v>279</v>
      </c>
      <c r="BO13" s="14">
        <v>1215</v>
      </c>
      <c r="BP13" s="14">
        <v>1289</v>
      </c>
      <c r="BQ13" s="3"/>
      <c r="BR13" s="3"/>
      <c r="BS13" s="14"/>
    </row>
    <row r="14" spans="1:73" ht="15" customHeight="1" x14ac:dyDescent="0.2">
      <c r="A14" s="167" t="s">
        <v>72</v>
      </c>
      <c r="B14" s="167" t="s">
        <v>290</v>
      </c>
      <c r="C14" s="14">
        <v>4564</v>
      </c>
      <c r="D14" s="14">
        <v>12145</v>
      </c>
      <c r="E14" s="14">
        <v>6309</v>
      </c>
      <c r="F14" s="14">
        <v>14369</v>
      </c>
      <c r="G14" s="14">
        <v>11399</v>
      </c>
      <c r="H14" s="14">
        <v>31294</v>
      </c>
      <c r="I14" s="14">
        <v>31618</v>
      </c>
      <c r="J14" s="14">
        <v>25311</v>
      </c>
      <c r="K14" s="14">
        <v>35081</v>
      </c>
      <c r="L14" s="14">
        <v>30874</v>
      </c>
      <c r="M14" s="14">
        <v>17152</v>
      </c>
      <c r="N14" s="14">
        <v>42164</v>
      </c>
      <c r="O14" s="14">
        <v>28112</v>
      </c>
      <c r="P14" s="14">
        <v>41443</v>
      </c>
      <c r="Q14" s="14">
        <v>41959</v>
      </c>
      <c r="R14" s="14">
        <v>49774</v>
      </c>
      <c r="S14" s="14">
        <v>57349</v>
      </c>
      <c r="T14" s="14">
        <v>58725</v>
      </c>
      <c r="U14" s="14">
        <v>-3026</v>
      </c>
      <c r="V14" s="14">
        <v>59068</v>
      </c>
      <c r="W14" s="14">
        <v>46670</v>
      </c>
      <c r="X14" s="14">
        <v>63290</v>
      </c>
      <c r="Y14" s="14">
        <v>45349</v>
      </c>
      <c r="Z14" s="14">
        <v>62438</v>
      </c>
      <c r="AA14" s="14">
        <v>76456</v>
      </c>
      <c r="AB14" s="14">
        <v>79030</v>
      </c>
      <c r="AC14" s="14">
        <v>107481</v>
      </c>
      <c r="AD14" s="14">
        <v>100888</v>
      </c>
      <c r="AE14" s="14">
        <v>91679</v>
      </c>
      <c r="AF14" s="14">
        <v>159084</v>
      </c>
      <c r="AG14" s="14">
        <v>-4893</v>
      </c>
      <c r="AH14" s="14">
        <v>46435</v>
      </c>
      <c r="AI14" s="14">
        <v>32371</v>
      </c>
      <c r="AJ14" s="14">
        <v>32102</v>
      </c>
      <c r="AK14" s="14">
        <v>19090</v>
      </c>
      <c r="AL14" s="14">
        <v>57655</v>
      </c>
      <c r="AM14" s="14">
        <v>35613</v>
      </c>
      <c r="AN14" s="14">
        <v>40634</v>
      </c>
      <c r="AO14" s="14">
        <v>35346</v>
      </c>
      <c r="AP14" s="14">
        <v>29574</v>
      </c>
      <c r="AQ14" s="14">
        <v>16475</v>
      </c>
      <c r="AR14" s="14">
        <v>14165</v>
      </c>
      <c r="AS14" s="14">
        <v>13322</v>
      </c>
      <c r="AT14" s="14">
        <v>19168</v>
      </c>
      <c r="AU14" s="14">
        <v>5681</v>
      </c>
      <c r="AV14" s="14">
        <v>-389251</v>
      </c>
      <c r="AW14" s="14">
        <v>215963</v>
      </c>
      <c r="AX14" s="199">
        <v>2469</v>
      </c>
      <c r="AY14" s="14">
        <v>137779</v>
      </c>
      <c r="AZ14" s="14">
        <v>327681</v>
      </c>
      <c r="BA14" s="14">
        <v>-277335</v>
      </c>
      <c r="BB14" s="14">
        <v>118032</v>
      </c>
      <c r="BC14" s="14">
        <v>55691</v>
      </c>
      <c r="BD14" s="14">
        <v>65225</v>
      </c>
      <c r="BE14" s="14">
        <v>80132</v>
      </c>
      <c r="BF14" s="14">
        <v>30423.772149544064</v>
      </c>
      <c r="BG14" s="14">
        <v>59918</v>
      </c>
      <c r="BH14" s="14">
        <v>71928</v>
      </c>
      <c r="BI14" s="14">
        <v>48715</v>
      </c>
      <c r="BJ14" s="14">
        <v>73931</v>
      </c>
      <c r="BK14" s="14">
        <v>56023</v>
      </c>
      <c r="BL14" s="14">
        <v>64320</v>
      </c>
      <c r="BM14" s="14">
        <v>92435</v>
      </c>
      <c r="BN14" s="14">
        <v>86520</v>
      </c>
      <c r="BO14" s="14">
        <v>78474</v>
      </c>
      <c r="BP14" s="14">
        <v>75987</v>
      </c>
      <c r="BQ14" s="3"/>
      <c r="BR14" s="3"/>
      <c r="BS14" s="14"/>
    </row>
    <row r="15" spans="1:73" ht="15" customHeight="1" x14ac:dyDescent="0.2">
      <c r="A15" s="167" t="s">
        <v>73</v>
      </c>
      <c r="B15" s="167" t="s">
        <v>319</v>
      </c>
      <c r="C15" s="14" t="s">
        <v>14</v>
      </c>
      <c r="D15" s="14">
        <v>-6757</v>
      </c>
      <c r="E15" s="14">
        <v>155</v>
      </c>
      <c r="F15" s="14">
        <v>785</v>
      </c>
      <c r="G15" s="14">
        <v>-1661</v>
      </c>
      <c r="H15" s="14">
        <v>-4856</v>
      </c>
      <c r="I15" s="14">
        <v>24108</v>
      </c>
      <c r="J15" s="14">
        <v>-6201</v>
      </c>
      <c r="K15" s="14">
        <v>870</v>
      </c>
      <c r="L15" s="14">
        <v>-201</v>
      </c>
      <c r="M15" s="14">
        <v>12316</v>
      </c>
      <c r="N15" s="14">
        <v>-270</v>
      </c>
      <c r="O15" s="14">
        <v>-64</v>
      </c>
      <c r="P15" s="14">
        <v>-43</v>
      </c>
      <c r="Q15" s="14">
        <v>-35</v>
      </c>
      <c r="R15" s="14">
        <v>-20832</v>
      </c>
      <c r="S15" s="14">
        <v>0</v>
      </c>
      <c r="T15" s="14" t="s">
        <v>14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 t="s">
        <v>14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1331</v>
      </c>
      <c r="AP15" s="14">
        <v>4730</v>
      </c>
      <c r="AQ15" s="14">
        <v>-95</v>
      </c>
      <c r="AR15" s="14">
        <v>1</v>
      </c>
      <c r="AS15" s="14">
        <v>76</v>
      </c>
      <c r="AT15" s="14">
        <v>466</v>
      </c>
      <c r="AU15" s="14">
        <v>28</v>
      </c>
      <c r="AV15" s="14">
        <v>9</v>
      </c>
      <c r="AW15" s="14">
        <v>7612</v>
      </c>
      <c r="AX15" s="199">
        <v>-304</v>
      </c>
      <c r="AY15" s="14">
        <v>315</v>
      </c>
      <c r="AZ15" s="14">
        <v>765</v>
      </c>
      <c r="BA15" s="14">
        <v>21942</v>
      </c>
      <c r="BB15" s="14">
        <v>-10278</v>
      </c>
      <c r="BC15" s="14">
        <v>1930</v>
      </c>
      <c r="BD15" s="14">
        <v>648</v>
      </c>
      <c r="BE15" s="14">
        <v>-1025</v>
      </c>
      <c r="BF15" s="14">
        <v>-306</v>
      </c>
      <c r="BG15" s="14">
        <v>-65</v>
      </c>
      <c r="BH15" s="14">
        <v>11</v>
      </c>
      <c r="BI15" s="14">
        <v>-84</v>
      </c>
      <c r="BJ15" s="14">
        <v>371</v>
      </c>
      <c r="BK15" s="14">
        <v>16</v>
      </c>
      <c r="BL15" s="14">
        <v>38921</v>
      </c>
      <c r="BM15" s="14">
        <v>-1211</v>
      </c>
      <c r="BN15" s="14">
        <v>-20361</v>
      </c>
      <c r="BO15" s="14">
        <v>15352</v>
      </c>
      <c r="BP15" s="14">
        <v>-103</v>
      </c>
      <c r="BQ15" s="3"/>
      <c r="BR15" s="3"/>
      <c r="BS15" s="14"/>
    </row>
    <row r="16" spans="1:73" ht="15" customHeight="1" x14ac:dyDescent="0.2">
      <c r="A16" s="167" t="s">
        <v>74</v>
      </c>
      <c r="B16" s="167" t="s">
        <v>320</v>
      </c>
      <c r="C16" s="14">
        <v>681</v>
      </c>
      <c r="D16" s="14">
        <v>1104</v>
      </c>
      <c r="E16" s="14">
        <v>834</v>
      </c>
      <c r="F16" s="14">
        <v>-533</v>
      </c>
      <c r="G16" s="14">
        <v>576</v>
      </c>
      <c r="H16" s="14">
        <v>638</v>
      </c>
      <c r="I16" s="14">
        <v>7642</v>
      </c>
      <c r="J16" s="14">
        <v>-1017</v>
      </c>
      <c r="K16" s="14">
        <v>95</v>
      </c>
      <c r="L16" s="14">
        <v>4795</v>
      </c>
      <c r="M16" s="14">
        <v>-2122</v>
      </c>
      <c r="N16" s="14">
        <v>-426</v>
      </c>
      <c r="O16" s="14">
        <v>1659</v>
      </c>
      <c r="P16" s="14">
        <v>3318</v>
      </c>
      <c r="Q16" s="14">
        <v>2008</v>
      </c>
      <c r="R16" s="14">
        <v>-4113</v>
      </c>
      <c r="S16" s="14">
        <v>2298</v>
      </c>
      <c r="T16" s="14">
        <v>-2850</v>
      </c>
      <c r="U16" s="14">
        <v>-17626</v>
      </c>
      <c r="V16" s="14">
        <v>-3039</v>
      </c>
      <c r="W16" s="14">
        <v>-5810</v>
      </c>
      <c r="X16" s="14">
        <v>-777</v>
      </c>
      <c r="Y16" s="14">
        <v>-3525</v>
      </c>
      <c r="Z16" s="14">
        <v>7511</v>
      </c>
      <c r="AA16" s="14">
        <v>1725</v>
      </c>
      <c r="AB16" s="14">
        <v>-10539</v>
      </c>
      <c r="AC16" s="14">
        <v>-6526</v>
      </c>
      <c r="AD16" s="14">
        <v>2025</v>
      </c>
      <c r="AE16" s="14">
        <v>-7724</v>
      </c>
      <c r="AF16" s="14">
        <v>-9575</v>
      </c>
      <c r="AG16" s="14">
        <v>60</v>
      </c>
      <c r="AH16" s="14">
        <v>5149</v>
      </c>
      <c r="AI16" s="14">
        <v>2736</v>
      </c>
      <c r="AJ16" s="14">
        <v>4440</v>
      </c>
      <c r="AK16" s="14">
        <v>4439</v>
      </c>
      <c r="AL16" s="14">
        <v>13820</v>
      </c>
      <c r="AM16" s="14">
        <v>3670</v>
      </c>
      <c r="AN16" s="14">
        <v>3980</v>
      </c>
      <c r="AO16" s="14">
        <v>6698</v>
      </c>
      <c r="AP16" s="14">
        <v>13795</v>
      </c>
      <c r="AQ16" s="14">
        <v>18469</v>
      </c>
      <c r="AR16" s="14">
        <v>8584</v>
      </c>
      <c r="AS16" s="14">
        <v>5415</v>
      </c>
      <c r="AT16" s="14">
        <v>-3514</v>
      </c>
      <c r="AU16" s="14">
        <v>7012</v>
      </c>
      <c r="AV16" s="14">
        <v>145412</v>
      </c>
      <c r="AW16" s="14">
        <v>-50290</v>
      </c>
      <c r="AX16" s="199">
        <v>27661</v>
      </c>
      <c r="AY16" s="14">
        <v>-20607</v>
      </c>
      <c r="AZ16" s="14">
        <v>-116388</v>
      </c>
      <c r="BA16" s="14">
        <v>-19695</v>
      </c>
      <c r="BB16" s="14">
        <v>-64028</v>
      </c>
      <c r="BC16" s="14">
        <v>-10450</v>
      </c>
      <c r="BD16" s="14">
        <v>-5665</v>
      </c>
      <c r="BE16" s="14">
        <v>-8461</v>
      </c>
      <c r="BF16" s="14">
        <v>2592</v>
      </c>
      <c r="BG16" s="14">
        <v>-9281</v>
      </c>
      <c r="BH16" s="14">
        <v>-8273</v>
      </c>
      <c r="BI16" s="14">
        <v>4753</v>
      </c>
      <c r="BJ16" s="14">
        <v>1878</v>
      </c>
      <c r="BK16" s="14">
        <v>-3885</v>
      </c>
      <c r="BL16" s="14">
        <v>-15401</v>
      </c>
      <c r="BM16" s="14">
        <v>19280</v>
      </c>
      <c r="BN16" s="14">
        <v>-9576</v>
      </c>
      <c r="BO16" s="14">
        <v>-9316</v>
      </c>
      <c r="BP16" s="14">
        <v>13671</v>
      </c>
      <c r="BQ16" s="3"/>
      <c r="BR16" s="3"/>
      <c r="BS16" s="14"/>
    </row>
    <row r="17" spans="1:71" ht="15" customHeight="1" x14ac:dyDescent="0.2">
      <c r="A17" s="167" t="s">
        <v>75</v>
      </c>
      <c r="B17" s="167" t="s">
        <v>293</v>
      </c>
      <c r="C17" s="14">
        <v>399</v>
      </c>
      <c r="D17" s="14">
        <v>16</v>
      </c>
      <c r="E17" s="14">
        <v>-53</v>
      </c>
      <c r="F17" s="14">
        <v>715</v>
      </c>
      <c r="G17" s="14">
        <v>73</v>
      </c>
      <c r="H17" s="14">
        <v>464</v>
      </c>
      <c r="I17" s="14">
        <v>134</v>
      </c>
      <c r="J17" s="14">
        <v>2193</v>
      </c>
      <c r="K17" s="14">
        <v>292</v>
      </c>
      <c r="L17" s="14">
        <v>174</v>
      </c>
      <c r="M17" s="14">
        <v>6500</v>
      </c>
      <c r="N17" s="14">
        <v>3422</v>
      </c>
      <c r="O17" s="14">
        <v>1858</v>
      </c>
      <c r="P17" s="14">
        <v>2210</v>
      </c>
      <c r="Q17" s="14">
        <v>2140</v>
      </c>
      <c r="R17" s="14">
        <v>2351</v>
      </c>
      <c r="S17" s="14">
        <v>1206</v>
      </c>
      <c r="T17" s="14">
        <v>776</v>
      </c>
      <c r="U17" s="14">
        <v>1770</v>
      </c>
      <c r="V17" s="14">
        <v>1251</v>
      </c>
      <c r="W17" s="14">
        <v>512</v>
      </c>
      <c r="X17" s="14">
        <v>927</v>
      </c>
      <c r="Y17" s="14">
        <v>718</v>
      </c>
      <c r="Z17" s="14">
        <v>719</v>
      </c>
      <c r="AA17" s="14">
        <v>347</v>
      </c>
      <c r="AB17" s="14">
        <v>347</v>
      </c>
      <c r="AC17" s="14">
        <v>349</v>
      </c>
      <c r="AD17" s="14">
        <v>348</v>
      </c>
      <c r="AE17" s="14">
        <v>66</v>
      </c>
      <c r="AF17" s="14">
        <v>66</v>
      </c>
      <c r="AG17" s="14">
        <v>0</v>
      </c>
      <c r="AH17" s="14">
        <v>0</v>
      </c>
      <c r="AI17" s="14">
        <v>0</v>
      </c>
      <c r="AJ17" s="14">
        <v>864</v>
      </c>
      <c r="AK17" s="14">
        <v>1295</v>
      </c>
      <c r="AL17" s="14">
        <v>1296</v>
      </c>
      <c r="AM17" s="14">
        <v>1371</v>
      </c>
      <c r="AN17" s="14">
        <v>1870</v>
      </c>
      <c r="AO17" s="14">
        <v>1620</v>
      </c>
      <c r="AP17" s="14">
        <v>1620</v>
      </c>
      <c r="AQ17" s="14">
        <v>2097</v>
      </c>
      <c r="AR17" s="14">
        <v>2097</v>
      </c>
      <c r="AS17" s="14">
        <v>1948</v>
      </c>
      <c r="AT17" s="14">
        <v>1950</v>
      </c>
      <c r="AU17" s="14">
        <v>2137</v>
      </c>
      <c r="AV17" s="14">
        <v>2137</v>
      </c>
      <c r="AW17" s="14">
        <v>2138</v>
      </c>
      <c r="AX17" s="199">
        <v>5748</v>
      </c>
      <c r="AY17" s="14">
        <v>3552</v>
      </c>
      <c r="AZ17" s="14">
        <v>-3552</v>
      </c>
      <c r="BA17" s="14">
        <v>10172</v>
      </c>
      <c r="BB17" s="14">
        <v>3390</v>
      </c>
      <c r="BC17" s="14">
        <v>3552</v>
      </c>
      <c r="BD17" s="14">
        <v>3552</v>
      </c>
      <c r="BE17" s="14">
        <v>3552</v>
      </c>
      <c r="BF17" s="14">
        <v>3755</v>
      </c>
      <c r="BG17" s="14">
        <v>3552</v>
      </c>
      <c r="BH17" s="14">
        <v>3552</v>
      </c>
      <c r="BI17" s="14">
        <v>3552</v>
      </c>
      <c r="BJ17" s="14">
        <v>5139</v>
      </c>
      <c r="BK17" s="14">
        <v>3949</v>
      </c>
      <c r="BL17" s="14">
        <v>3949</v>
      </c>
      <c r="BM17" s="14">
        <v>5771</v>
      </c>
      <c r="BN17" s="14">
        <v>4555</v>
      </c>
      <c r="BO17" s="14">
        <v>4556</v>
      </c>
      <c r="BP17" s="14">
        <v>4555</v>
      </c>
      <c r="BQ17" s="3"/>
      <c r="BR17" s="3"/>
      <c r="BS17" s="14"/>
    </row>
    <row r="18" spans="1:71" ht="15" customHeight="1" x14ac:dyDescent="0.2">
      <c r="A18" s="167" t="s">
        <v>76</v>
      </c>
      <c r="B18" s="167" t="s">
        <v>321</v>
      </c>
      <c r="C18" s="14">
        <v>679</v>
      </c>
      <c r="D18" s="14">
        <v>1568</v>
      </c>
      <c r="E18" s="14">
        <v>4627</v>
      </c>
      <c r="F18" s="14">
        <v>1659</v>
      </c>
      <c r="G18" s="14">
        <v>1654</v>
      </c>
      <c r="H18" s="14">
        <v>2427</v>
      </c>
      <c r="I18" s="14">
        <v>2788</v>
      </c>
      <c r="J18" s="14">
        <v>2482</v>
      </c>
      <c r="K18" s="14">
        <v>755</v>
      </c>
      <c r="L18" s="14">
        <v>-118</v>
      </c>
      <c r="M18" s="14">
        <v>6210</v>
      </c>
      <c r="N18" s="14">
        <v>5075</v>
      </c>
      <c r="O18" s="14">
        <v>2569</v>
      </c>
      <c r="P18" s="14">
        <v>1985</v>
      </c>
      <c r="Q18" s="14">
        <v>1866</v>
      </c>
      <c r="R18" s="14">
        <v>4999</v>
      </c>
      <c r="S18" s="14">
        <v>2010</v>
      </c>
      <c r="T18" s="14" t="s">
        <v>14</v>
      </c>
      <c r="U18" s="14">
        <v>5776</v>
      </c>
      <c r="V18" s="14">
        <v>2640</v>
      </c>
      <c r="W18" s="14">
        <v>3859</v>
      </c>
      <c r="X18" s="14">
        <v>2116</v>
      </c>
      <c r="Y18" s="14">
        <v>2983</v>
      </c>
      <c r="Z18" s="14">
        <v>3197</v>
      </c>
      <c r="AA18" s="14">
        <v>3668</v>
      </c>
      <c r="AB18" s="14">
        <v>1763</v>
      </c>
      <c r="AC18" s="14">
        <v>4202</v>
      </c>
      <c r="AD18" s="14">
        <v>-195</v>
      </c>
      <c r="AE18" s="14">
        <v>1447</v>
      </c>
      <c r="AF18" s="14">
        <v>4881</v>
      </c>
      <c r="AG18" s="14">
        <v>7284</v>
      </c>
      <c r="AH18" s="14">
        <v>4638</v>
      </c>
      <c r="AI18" s="14">
        <v>3681</v>
      </c>
      <c r="AJ18" s="14">
        <v>2170</v>
      </c>
      <c r="AK18" s="14">
        <v>2947</v>
      </c>
      <c r="AL18" s="14">
        <v>9137</v>
      </c>
      <c r="AM18" s="14">
        <v>3751</v>
      </c>
      <c r="AN18" s="14">
        <v>6118</v>
      </c>
      <c r="AO18" s="14">
        <v>1867</v>
      </c>
      <c r="AP18" s="14">
        <v>7539</v>
      </c>
      <c r="AQ18" s="14">
        <v>4042</v>
      </c>
      <c r="AR18" s="14">
        <v>-4042</v>
      </c>
      <c r="AS18" s="14">
        <v>0</v>
      </c>
      <c r="AT18" s="14">
        <v>0</v>
      </c>
      <c r="AU18" s="14">
        <v>3604</v>
      </c>
      <c r="AV18" s="14">
        <v>7130</v>
      </c>
      <c r="AW18" s="14">
        <v>4451</v>
      </c>
      <c r="AX18" s="199">
        <v>2867</v>
      </c>
      <c r="AY18" s="14">
        <v>4986</v>
      </c>
      <c r="AZ18" s="14">
        <v>-4986</v>
      </c>
      <c r="BA18" s="14">
        <v>19687</v>
      </c>
      <c r="BB18" s="14">
        <v>7262</v>
      </c>
      <c r="BC18" s="14">
        <v>3443</v>
      </c>
      <c r="BD18" s="14">
        <v>8693</v>
      </c>
      <c r="BE18" s="14">
        <v>5423</v>
      </c>
      <c r="BF18" s="14">
        <v>4325</v>
      </c>
      <c r="BG18" s="14">
        <v>5125</v>
      </c>
      <c r="BH18" s="14">
        <v>6433</v>
      </c>
      <c r="BI18" s="14">
        <v>3987</v>
      </c>
      <c r="BJ18" s="14">
        <v>17163</v>
      </c>
      <c r="BK18" s="14">
        <v>7190</v>
      </c>
      <c r="BL18" s="14">
        <v>4720</v>
      </c>
      <c r="BM18" s="14">
        <v>5048</v>
      </c>
      <c r="BN18" s="14">
        <v>16177</v>
      </c>
      <c r="BO18" s="14">
        <v>3434</v>
      </c>
      <c r="BP18" s="14">
        <v>12977</v>
      </c>
      <c r="BQ18" s="3"/>
      <c r="BR18" s="3"/>
      <c r="BS18" s="14"/>
    </row>
    <row r="19" spans="1:71" ht="15" customHeight="1" x14ac:dyDescent="0.2">
      <c r="A19" s="63" t="s">
        <v>77</v>
      </c>
      <c r="B19" s="63" t="s">
        <v>295</v>
      </c>
      <c r="C19" s="14">
        <v>-1508</v>
      </c>
      <c r="D19" s="14">
        <v>1399</v>
      </c>
      <c r="E19" s="14">
        <v>90</v>
      </c>
      <c r="F19" s="14">
        <v>-9750</v>
      </c>
      <c r="G19" s="14">
        <v>758</v>
      </c>
      <c r="H19" s="14">
        <v>2008</v>
      </c>
      <c r="I19" s="14">
        <v>-610</v>
      </c>
      <c r="J19" s="14">
        <v>193</v>
      </c>
      <c r="K19" s="14">
        <v>422</v>
      </c>
      <c r="L19" s="14">
        <v>1871</v>
      </c>
      <c r="M19" s="14">
        <v>-2408</v>
      </c>
      <c r="N19" s="14">
        <v>-120</v>
      </c>
      <c r="O19" s="14">
        <v>48</v>
      </c>
      <c r="P19" s="14">
        <v>613</v>
      </c>
      <c r="Q19" s="14">
        <v>1928</v>
      </c>
      <c r="R19" s="14">
        <v>1778</v>
      </c>
      <c r="S19" s="14">
        <v>995</v>
      </c>
      <c r="T19" s="14">
        <v>269</v>
      </c>
      <c r="U19" s="14">
        <v>6120</v>
      </c>
      <c r="V19" s="14">
        <v>-1025</v>
      </c>
      <c r="W19" s="14">
        <v>3944</v>
      </c>
      <c r="X19" s="14">
        <v>1261</v>
      </c>
      <c r="Y19" s="14">
        <v>1405</v>
      </c>
      <c r="Z19" s="14">
        <v>1018</v>
      </c>
      <c r="AA19" s="14">
        <v>1939</v>
      </c>
      <c r="AB19" s="14">
        <v>2310</v>
      </c>
      <c r="AC19" s="14">
        <v>789</v>
      </c>
      <c r="AD19" s="14">
        <v>7574</v>
      </c>
      <c r="AE19" s="14">
        <v>3548</v>
      </c>
      <c r="AF19" s="14">
        <v>5929</v>
      </c>
      <c r="AG19" s="14">
        <v>2023</v>
      </c>
      <c r="AH19" s="14">
        <v>-589</v>
      </c>
      <c r="AI19" s="14">
        <v>4019</v>
      </c>
      <c r="AJ19" s="14">
        <v>4032</v>
      </c>
      <c r="AK19" s="14">
        <v>-1291</v>
      </c>
      <c r="AL19" s="14">
        <v>5332</v>
      </c>
      <c r="AM19" s="14">
        <v>2865</v>
      </c>
      <c r="AN19" s="14">
        <v>3756</v>
      </c>
      <c r="AO19" s="14">
        <v>2710</v>
      </c>
      <c r="AP19" s="14">
        <v>965</v>
      </c>
      <c r="AQ19" s="14">
        <v>5284</v>
      </c>
      <c r="AR19" s="14">
        <v>11110</v>
      </c>
      <c r="AS19" s="14">
        <v>5815</v>
      </c>
      <c r="AT19" s="14">
        <v>4117</v>
      </c>
      <c r="AU19" s="14">
        <v>11907</v>
      </c>
      <c r="AV19" s="14">
        <v>7531</v>
      </c>
      <c r="AW19" s="14">
        <v>7666</v>
      </c>
      <c r="AX19" s="199">
        <v>2376</v>
      </c>
      <c r="AY19" s="14">
        <v>2826</v>
      </c>
      <c r="AZ19" s="14">
        <v>-1791</v>
      </c>
      <c r="BA19" s="14">
        <v>2071</v>
      </c>
      <c r="BB19" s="14">
        <v>6231</v>
      </c>
      <c r="BC19" s="14">
        <v>1354</v>
      </c>
      <c r="BD19" s="14">
        <v>2817</v>
      </c>
      <c r="BE19" s="14">
        <v>815</v>
      </c>
      <c r="BF19" s="14">
        <v>5985</v>
      </c>
      <c r="BG19" s="14">
        <v>2960</v>
      </c>
      <c r="BH19" s="14">
        <v>2966</v>
      </c>
      <c r="BI19" s="14">
        <v>2745</v>
      </c>
      <c r="BJ19" s="14">
        <v>-5183</v>
      </c>
      <c r="BK19" s="14">
        <v>2204</v>
      </c>
      <c r="BL19" s="14">
        <v>365</v>
      </c>
      <c r="BM19" s="14">
        <v>1389</v>
      </c>
      <c r="BN19" s="14">
        <v>2946</v>
      </c>
      <c r="BO19" s="14">
        <v>6472</v>
      </c>
      <c r="BP19" s="14">
        <v>2775</v>
      </c>
      <c r="BQ19" s="3"/>
      <c r="BR19" s="3"/>
      <c r="BS19" s="14"/>
    </row>
    <row r="20" spans="1:71" ht="15" customHeight="1" x14ac:dyDescent="0.2">
      <c r="A20" s="63" t="s">
        <v>160</v>
      </c>
      <c r="B20" s="63" t="s">
        <v>322</v>
      </c>
      <c r="C20" s="14" t="s">
        <v>14</v>
      </c>
      <c r="D20" s="14" t="s">
        <v>14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99">
        <v>0</v>
      </c>
      <c r="AY20" s="14"/>
      <c r="AZ20" s="14"/>
      <c r="BA20" s="14">
        <v>0</v>
      </c>
      <c r="BB20" s="14">
        <v>-993</v>
      </c>
      <c r="BC20" s="14">
        <v>993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125212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3"/>
      <c r="BR20" s="3"/>
      <c r="BS20" s="14"/>
    </row>
    <row r="21" spans="1:71" ht="15" customHeight="1" x14ac:dyDescent="0.2">
      <c r="A21" s="63" t="s">
        <v>16</v>
      </c>
      <c r="B21" s="63" t="s">
        <v>323</v>
      </c>
      <c r="C21" s="14" t="s">
        <v>14</v>
      </c>
      <c r="D21" s="14" t="s">
        <v>14</v>
      </c>
      <c r="E21" s="14">
        <v>0</v>
      </c>
      <c r="F21" s="14">
        <v>-1483</v>
      </c>
      <c r="G21" s="14">
        <v>8245</v>
      </c>
      <c r="H21" s="14">
        <v>-12822</v>
      </c>
      <c r="I21" s="14">
        <v>4577</v>
      </c>
      <c r="J21" s="14" t="s">
        <v>100</v>
      </c>
      <c r="K21" s="14">
        <v>-2144</v>
      </c>
      <c r="L21" s="14">
        <v>-2326</v>
      </c>
      <c r="M21" s="14">
        <v>-4226</v>
      </c>
      <c r="N21" s="14">
        <v>0</v>
      </c>
      <c r="O21" s="14">
        <v>-2785</v>
      </c>
      <c r="P21" s="14">
        <v>-2462</v>
      </c>
      <c r="Q21" s="14">
        <v>313</v>
      </c>
      <c r="R21" s="14">
        <v>0</v>
      </c>
      <c r="S21" s="14">
        <v>-5613</v>
      </c>
      <c r="T21" s="14">
        <v>-3835</v>
      </c>
      <c r="U21" s="14">
        <v>-9952</v>
      </c>
      <c r="V21" s="14">
        <v>-13820</v>
      </c>
      <c r="W21" s="14">
        <v>-9224</v>
      </c>
      <c r="X21" s="14">
        <v>-9540</v>
      </c>
      <c r="Y21" s="14">
        <v>-10446</v>
      </c>
      <c r="Z21" s="14">
        <v>-8950</v>
      </c>
      <c r="AA21" s="14">
        <v>-8332</v>
      </c>
      <c r="AB21" s="14">
        <v>-7102</v>
      </c>
      <c r="AC21" s="14">
        <v>-7897</v>
      </c>
      <c r="AD21" s="14">
        <v>-6990</v>
      </c>
      <c r="AE21" s="14">
        <v>-7112</v>
      </c>
      <c r="AF21" s="14">
        <v>-14501</v>
      </c>
      <c r="AG21" s="14">
        <v>-3087</v>
      </c>
      <c r="AH21" s="14">
        <v>-3017</v>
      </c>
      <c r="AI21" s="14">
        <v>-3044</v>
      </c>
      <c r="AJ21" s="14">
        <v>-2876</v>
      </c>
      <c r="AK21" s="14">
        <v>-3058</v>
      </c>
      <c r="AL21" s="14">
        <v>-1655</v>
      </c>
      <c r="AM21" s="14">
        <v>-1377</v>
      </c>
      <c r="AN21" s="14">
        <v>-891</v>
      </c>
      <c r="AO21" s="14">
        <v>-567</v>
      </c>
      <c r="AP21" s="14">
        <v>-567</v>
      </c>
      <c r="AQ21" s="14">
        <v>-608</v>
      </c>
      <c r="AR21" s="14">
        <v>-288</v>
      </c>
      <c r="AS21" s="14">
        <v>-149</v>
      </c>
      <c r="AT21" s="14">
        <v>-143</v>
      </c>
      <c r="AU21" s="14">
        <v>0</v>
      </c>
      <c r="AV21" s="14">
        <v>0</v>
      </c>
      <c r="AW21" s="14">
        <v>0</v>
      </c>
      <c r="AX21" s="199">
        <v>-5090</v>
      </c>
      <c r="AY21" s="14">
        <v>0</v>
      </c>
      <c r="AZ21" s="14">
        <v>0</v>
      </c>
      <c r="BA21" s="14">
        <v>0</v>
      </c>
      <c r="BB21" s="14">
        <v>11154</v>
      </c>
      <c r="BC21" s="14">
        <v>8260</v>
      </c>
      <c r="BD21" s="14">
        <v>2142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3"/>
      <c r="BR21" s="3"/>
      <c r="BS21" s="14"/>
    </row>
    <row r="22" spans="1:71" s="48" customFormat="1" ht="15" customHeight="1" x14ac:dyDescent="0.2">
      <c r="A22" s="167" t="s">
        <v>111</v>
      </c>
      <c r="B22" s="167" t="s">
        <v>324</v>
      </c>
      <c r="C22" s="14" t="s">
        <v>14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4" t="s">
        <v>14</v>
      </c>
      <c r="J22" s="14">
        <v>-9005</v>
      </c>
      <c r="K22" s="14" t="s">
        <v>14</v>
      </c>
      <c r="L22" s="14" t="s">
        <v>14</v>
      </c>
      <c r="M22" s="14" t="s">
        <v>14</v>
      </c>
      <c r="N22" s="14">
        <v>-10203</v>
      </c>
      <c r="O22" s="14" t="s">
        <v>115</v>
      </c>
      <c r="P22" s="14" t="s">
        <v>115</v>
      </c>
      <c r="Q22" s="14" t="s">
        <v>115</v>
      </c>
      <c r="R22" s="14">
        <v>-7088</v>
      </c>
      <c r="S22" s="14" t="s">
        <v>14</v>
      </c>
      <c r="T22" s="14" t="s">
        <v>14</v>
      </c>
      <c r="U22" s="14" t="s">
        <v>14</v>
      </c>
      <c r="V22" s="14" t="s">
        <v>14</v>
      </c>
      <c r="W22" s="14" t="s">
        <v>14</v>
      </c>
      <c r="X22" s="14" t="s">
        <v>14</v>
      </c>
      <c r="Y22" s="9">
        <v>2446</v>
      </c>
      <c r="Z22" s="14">
        <v>906</v>
      </c>
      <c r="AA22" s="14">
        <v>1440</v>
      </c>
      <c r="AB22" s="14">
        <v>1035</v>
      </c>
      <c r="AC22" s="14">
        <v>1494</v>
      </c>
      <c r="AD22" s="14">
        <v>1443</v>
      </c>
      <c r="AE22" s="14">
        <v>1436</v>
      </c>
      <c r="AF22" s="14">
        <v>2871</v>
      </c>
      <c r="AG22" s="14">
        <v>1525</v>
      </c>
      <c r="AH22" s="14">
        <v>1711</v>
      </c>
      <c r="AI22" s="14">
        <v>1651</v>
      </c>
      <c r="AJ22" s="14">
        <v>1621</v>
      </c>
      <c r="AK22" s="14">
        <v>1285</v>
      </c>
      <c r="AL22" s="14">
        <v>2651</v>
      </c>
      <c r="AM22" s="14">
        <v>2110</v>
      </c>
      <c r="AN22" s="14">
        <v>2111</v>
      </c>
      <c r="AO22" s="14">
        <v>2111</v>
      </c>
      <c r="AP22" s="14">
        <v>2112</v>
      </c>
      <c r="AQ22" s="14">
        <v>2054</v>
      </c>
      <c r="AR22" s="14">
        <v>1901</v>
      </c>
      <c r="AS22" s="14">
        <v>2117</v>
      </c>
      <c r="AT22" s="14">
        <v>655</v>
      </c>
      <c r="AU22" s="14">
        <v>2600</v>
      </c>
      <c r="AV22" s="14">
        <v>2600</v>
      </c>
      <c r="AW22" s="14">
        <v>2329</v>
      </c>
      <c r="AX22" s="199">
        <v>2056</v>
      </c>
      <c r="AY22" s="14">
        <v>2464</v>
      </c>
      <c r="AZ22" s="14">
        <v>2259</v>
      </c>
      <c r="BA22" s="14">
        <v>2257</v>
      </c>
      <c r="BB22" s="14">
        <v>2260</v>
      </c>
      <c r="BC22" s="14">
        <v>2313</v>
      </c>
      <c r="BD22" s="14">
        <v>2562</v>
      </c>
      <c r="BE22" s="14">
        <v>1313</v>
      </c>
      <c r="BF22" s="14">
        <v>1776</v>
      </c>
      <c r="BG22" s="14">
        <v>1776</v>
      </c>
      <c r="BH22" s="14">
        <v>1775</v>
      </c>
      <c r="BI22" s="14">
        <v>1934</v>
      </c>
      <c r="BJ22" s="14">
        <v>2873</v>
      </c>
      <c r="BK22" s="14">
        <v>2754</v>
      </c>
      <c r="BL22" s="14">
        <v>2810</v>
      </c>
      <c r="BM22" s="14">
        <v>2462</v>
      </c>
      <c r="BN22" s="14">
        <v>822</v>
      </c>
      <c r="BO22" s="14">
        <v>2461</v>
      </c>
      <c r="BP22" s="14">
        <v>2460</v>
      </c>
      <c r="BQ22" s="3"/>
      <c r="BR22" s="3"/>
      <c r="BS22" s="59"/>
    </row>
    <row r="23" spans="1:71" s="48" customFormat="1" ht="15" customHeight="1" x14ac:dyDescent="0.2">
      <c r="A23" s="167" t="s">
        <v>66</v>
      </c>
      <c r="B23" s="167" t="s">
        <v>272</v>
      </c>
      <c r="C23" s="59">
        <v>-11</v>
      </c>
      <c r="D23" s="59">
        <v>-12</v>
      </c>
      <c r="E23" s="59">
        <v>11</v>
      </c>
      <c r="F23" s="14">
        <v>-41</v>
      </c>
      <c r="G23" s="59">
        <v>-9</v>
      </c>
      <c r="H23" s="59">
        <v>-12</v>
      </c>
      <c r="I23" s="59">
        <v>18</v>
      </c>
      <c r="J23" s="14">
        <v>-107</v>
      </c>
      <c r="K23" s="59">
        <v>-11</v>
      </c>
      <c r="L23" s="59">
        <v>-5</v>
      </c>
      <c r="M23" s="59">
        <v>-28</v>
      </c>
      <c r="N23" s="14">
        <v>-19</v>
      </c>
      <c r="O23" s="59">
        <v>10</v>
      </c>
      <c r="P23" s="59" t="s">
        <v>115</v>
      </c>
      <c r="Q23" s="59" t="s">
        <v>115</v>
      </c>
      <c r="R23" s="59">
        <v>347</v>
      </c>
      <c r="S23" s="59">
        <v>-56</v>
      </c>
      <c r="T23" s="59">
        <v>502</v>
      </c>
      <c r="U23" s="59">
        <v>487</v>
      </c>
      <c r="V23" s="59">
        <v>530</v>
      </c>
      <c r="W23" s="59">
        <v>-613</v>
      </c>
      <c r="X23" s="59">
        <v>-669</v>
      </c>
      <c r="Y23" s="59">
        <v>-580</v>
      </c>
      <c r="Z23" s="59">
        <v>-704</v>
      </c>
      <c r="AA23" s="59">
        <v>-503</v>
      </c>
      <c r="AB23" s="59">
        <v>-668</v>
      </c>
      <c r="AC23" s="59">
        <v>-567</v>
      </c>
      <c r="AD23" s="59">
        <v>-874</v>
      </c>
      <c r="AE23" s="59">
        <v>-609</v>
      </c>
      <c r="AF23" s="59">
        <v>-1216</v>
      </c>
      <c r="AG23" s="59">
        <v>-645</v>
      </c>
      <c r="AH23" s="59">
        <v>-1286</v>
      </c>
      <c r="AI23" s="59">
        <v>-767</v>
      </c>
      <c r="AJ23" s="59">
        <v>-962</v>
      </c>
      <c r="AK23" s="59">
        <v>-1096</v>
      </c>
      <c r="AL23" s="59">
        <v>2825</v>
      </c>
      <c r="AM23" s="59">
        <v>0</v>
      </c>
      <c r="AN23" s="59">
        <v>0</v>
      </c>
      <c r="AO23" s="59">
        <v>0</v>
      </c>
      <c r="AP23" s="59">
        <v>0</v>
      </c>
      <c r="AQ23" s="59">
        <v>0</v>
      </c>
      <c r="AR23" s="59">
        <v>0</v>
      </c>
      <c r="AS23" s="59">
        <v>0</v>
      </c>
      <c r="AT23" s="59">
        <v>0</v>
      </c>
      <c r="AU23" s="59">
        <v>0</v>
      </c>
      <c r="AV23" s="59">
        <v>0</v>
      </c>
      <c r="AW23" s="59">
        <v>0</v>
      </c>
      <c r="AX23" s="179">
        <v>0</v>
      </c>
      <c r="AY23" s="59">
        <v>0</v>
      </c>
      <c r="AZ23" s="59">
        <v>0</v>
      </c>
      <c r="BA23" s="59">
        <v>0</v>
      </c>
      <c r="BB23" s="59">
        <v>0</v>
      </c>
      <c r="BC23" s="59">
        <v>0</v>
      </c>
      <c r="BD23" s="59">
        <v>0</v>
      </c>
      <c r="BE23" s="59">
        <v>0</v>
      </c>
      <c r="BF23" s="59">
        <v>0</v>
      </c>
      <c r="BG23" s="59">
        <v>0</v>
      </c>
      <c r="BH23" s="59">
        <v>0</v>
      </c>
      <c r="BI23" s="59">
        <v>0</v>
      </c>
      <c r="BJ23" s="59">
        <v>0</v>
      </c>
      <c r="BK23" s="59">
        <v>0</v>
      </c>
      <c r="BL23" s="59">
        <v>0</v>
      </c>
      <c r="BM23" s="59">
        <v>0</v>
      </c>
      <c r="BN23" s="59">
        <v>0</v>
      </c>
      <c r="BO23" s="59">
        <v>0</v>
      </c>
      <c r="BP23" s="59">
        <v>0</v>
      </c>
      <c r="BQ23" s="3"/>
      <c r="BR23" s="3"/>
      <c r="BS23" s="14"/>
    </row>
    <row r="24" spans="1:71" s="48" customFormat="1" ht="15" customHeight="1" x14ac:dyDescent="0.2">
      <c r="A24" s="167" t="s">
        <v>78</v>
      </c>
      <c r="B24" s="167" t="s">
        <v>325</v>
      </c>
      <c r="C24" s="14" t="s">
        <v>14</v>
      </c>
      <c r="D24" s="14" t="s">
        <v>14</v>
      </c>
      <c r="E24" s="14">
        <v>0</v>
      </c>
      <c r="F24" s="14">
        <v>0</v>
      </c>
      <c r="G24" s="14" t="s">
        <v>101</v>
      </c>
      <c r="H24" s="14" t="s">
        <v>14</v>
      </c>
      <c r="I24" s="14">
        <v>67</v>
      </c>
      <c r="J24" s="14">
        <v>246</v>
      </c>
      <c r="K24" s="14">
        <v>31</v>
      </c>
      <c r="L24" s="14">
        <v>536</v>
      </c>
      <c r="M24" s="14">
        <v>-186</v>
      </c>
      <c r="N24" s="14">
        <v>553</v>
      </c>
      <c r="O24" s="14" t="s">
        <v>115</v>
      </c>
      <c r="P24" s="14">
        <v>129</v>
      </c>
      <c r="Q24" s="14">
        <v>16</v>
      </c>
      <c r="R24" s="14">
        <v>302</v>
      </c>
      <c r="S24" s="14">
        <v>5</v>
      </c>
      <c r="T24" s="14">
        <v>46</v>
      </c>
      <c r="U24" s="14">
        <v>332</v>
      </c>
      <c r="V24" s="14">
        <v>291</v>
      </c>
      <c r="W24" s="14">
        <v>165</v>
      </c>
      <c r="X24" s="14">
        <v>-171</v>
      </c>
      <c r="Y24" s="14">
        <v>97</v>
      </c>
      <c r="Z24" s="14">
        <v>89</v>
      </c>
      <c r="AA24" s="14">
        <v>97</v>
      </c>
      <c r="AB24" s="14">
        <v>-88</v>
      </c>
      <c r="AC24" s="14">
        <v>8</v>
      </c>
      <c r="AD24" s="14">
        <v>259</v>
      </c>
      <c r="AE24" s="14">
        <v>-36</v>
      </c>
      <c r="AF24" s="14">
        <v>145</v>
      </c>
      <c r="AG24" s="14">
        <v>-256</v>
      </c>
      <c r="AH24" s="14">
        <v>1269</v>
      </c>
      <c r="AI24" s="14">
        <v>-307</v>
      </c>
      <c r="AJ24" s="14">
        <v>123</v>
      </c>
      <c r="AK24" s="14">
        <v>-339</v>
      </c>
      <c r="AL24" s="14">
        <v>399</v>
      </c>
      <c r="AM24" s="14">
        <v>1966</v>
      </c>
      <c r="AN24" s="14">
        <v>-1842</v>
      </c>
      <c r="AO24" s="14">
        <v>-401</v>
      </c>
      <c r="AP24" s="14">
        <v>844</v>
      </c>
      <c r="AQ24" s="14">
        <v>-255</v>
      </c>
      <c r="AR24" s="14">
        <v>448</v>
      </c>
      <c r="AS24" s="14">
        <v>-714</v>
      </c>
      <c r="AT24" s="14">
        <v>1451</v>
      </c>
      <c r="AU24" s="14">
        <v>-464</v>
      </c>
      <c r="AV24" s="14">
        <v>-719</v>
      </c>
      <c r="AW24" s="14">
        <v>1728</v>
      </c>
      <c r="AX24" s="199">
        <v>250</v>
      </c>
      <c r="AY24" s="14">
        <v>-1222</v>
      </c>
      <c r="AZ24" s="14">
        <v>944</v>
      </c>
      <c r="BA24" s="14">
        <v>1116</v>
      </c>
      <c r="BB24" s="14">
        <v>2564</v>
      </c>
      <c r="BC24" s="14">
        <v>278</v>
      </c>
      <c r="BD24" s="14">
        <v>-1255</v>
      </c>
      <c r="BE24" s="14">
        <v>1091</v>
      </c>
      <c r="BF24" s="14">
        <v>297</v>
      </c>
      <c r="BG24" s="14">
        <v>-1884</v>
      </c>
      <c r="BH24" s="14">
        <v>1976</v>
      </c>
      <c r="BI24" s="14">
        <v>36</v>
      </c>
      <c r="BJ24" s="14">
        <v>-1238</v>
      </c>
      <c r="BK24" s="14">
        <v>-1445</v>
      </c>
      <c r="BL24" s="14">
        <v>2449</v>
      </c>
      <c r="BM24" s="14">
        <v>-705</v>
      </c>
      <c r="BN24" s="14">
        <v>616</v>
      </c>
      <c r="BO24" s="59">
        <v>0</v>
      </c>
      <c r="BP24" s="59">
        <v>0</v>
      </c>
      <c r="BQ24" s="3"/>
      <c r="BR24" s="3"/>
      <c r="BS24" s="14"/>
    </row>
    <row r="25" spans="1:71" s="48" customFormat="1" ht="15" customHeight="1" x14ac:dyDescent="0.2">
      <c r="A25" s="167" t="s">
        <v>391</v>
      </c>
      <c r="B25" s="167" t="s">
        <v>393</v>
      </c>
      <c r="C25" s="14" t="s">
        <v>14</v>
      </c>
      <c r="D25" s="14" t="s">
        <v>14</v>
      </c>
      <c r="E25" s="14">
        <v>0</v>
      </c>
      <c r="F25" s="14">
        <v>0</v>
      </c>
      <c r="G25" s="14" t="s">
        <v>101</v>
      </c>
      <c r="H25" s="14" t="s">
        <v>14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-33584</v>
      </c>
      <c r="AV25" s="14">
        <v>-2882</v>
      </c>
      <c r="AW25" s="14">
        <v>-13195</v>
      </c>
      <c r="AX25" s="199">
        <v>-30566</v>
      </c>
      <c r="AY25" s="14">
        <v>570</v>
      </c>
      <c r="AZ25" s="14">
        <v>13455</v>
      </c>
      <c r="BA25" s="14">
        <v>16951</v>
      </c>
      <c r="BB25" s="14">
        <v>14915</v>
      </c>
      <c r="BC25" s="14">
        <v>15444</v>
      </c>
      <c r="BD25" s="14">
        <v>9005</v>
      </c>
      <c r="BE25" s="14">
        <v>37562</v>
      </c>
      <c r="BF25" s="14">
        <v>15902</v>
      </c>
      <c r="BG25" s="14">
        <v>19928</v>
      </c>
      <c r="BH25" s="14">
        <v>19373</v>
      </c>
      <c r="BI25" s="14">
        <v>24642</v>
      </c>
      <c r="BJ25" s="14">
        <v>14136</v>
      </c>
      <c r="BK25" s="14">
        <v>13576</v>
      </c>
      <c r="BL25" s="14">
        <v>18989</v>
      </c>
      <c r="BM25" s="14">
        <v>6708</v>
      </c>
      <c r="BN25" s="14">
        <v>15509</v>
      </c>
      <c r="BO25" s="14">
        <v>3236</v>
      </c>
      <c r="BP25" s="14">
        <v>2306</v>
      </c>
      <c r="BQ25" s="3"/>
      <c r="BR25" s="3"/>
      <c r="BS25" s="14"/>
    </row>
    <row r="26" spans="1:71" ht="15" hidden="1" customHeight="1" outlineLevel="1" collapsed="1" x14ac:dyDescent="0.2">
      <c r="A26" s="167" t="s">
        <v>142</v>
      </c>
      <c r="B26" s="167" t="s">
        <v>326</v>
      </c>
      <c r="C26" s="14" t="s">
        <v>14</v>
      </c>
      <c r="D26" s="14" t="s">
        <v>14</v>
      </c>
      <c r="E26" s="14">
        <v>0</v>
      </c>
      <c r="F26" s="14">
        <v>0</v>
      </c>
      <c r="G26" s="14" t="s">
        <v>101</v>
      </c>
      <c r="H26" s="14" t="s">
        <v>14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-10990</v>
      </c>
      <c r="AW26" s="14">
        <v>5900</v>
      </c>
      <c r="AX26" s="199">
        <v>5090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/>
      <c r="BI26" s="14">
        <v>0</v>
      </c>
      <c r="BJ26" s="14">
        <v>0</v>
      </c>
      <c r="BK26" s="14"/>
      <c r="BL26" s="14"/>
      <c r="BM26" s="14"/>
      <c r="BN26" s="14"/>
      <c r="BO26" s="14"/>
      <c r="BP26" s="14"/>
      <c r="BQ26" s="3"/>
      <c r="BR26" s="3"/>
      <c r="BS26" s="14"/>
    </row>
    <row r="27" spans="1:71" ht="15" customHeight="1" collapsed="1" x14ac:dyDescent="0.2">
      <c r="A27" s="58" t="s">
        <v>79</v>
      </c>
      <c r="B27" s="58" t="s">
        <v>301</v>
      </c>
      <c r="C27" s="14">
        <v>23730</v>
      </c>
      <c r="D27" s="14">
        <v>-39885</v>
      </c>
      <c r="E27" s="14">
        <v>-14876</v>
      </c>
      <c r="F27" s="14">
        <v>38527</v>
      </c>
      <c r="G27" s="14">
        <v>33479</v>
      </c>
      <c r="H27" s="14">
        <v>-16156</v>
      </c>
      <c r="I27" s="14">
        <v>-64277</v>
      </c>
      <c r="J27" s="14">
        <v>-41504</v>
      </c>
      <c r="K27" s="14">
        <v>12255</v>
      </c>
      <c r="L27" s="14">
        <v>-109680</v>
      </c>
      <c r="M27" s="14">
        <v>75113</v>
      </c>
      <c r="N27" s="14">
        <v>-8556</v>
      </c>
      <c r="O27" s="14">
        <v>50071</v>
      </c>
      <c r="P27" s="14">
        <v>-20031</v>
      </c>
      <c r="Q27" s="14">
        <v>9004</v>
      </c>
      <c r="R27" s="14">
        <v>3170</v>
      </c>
      <c r="S27" s="14">
        <v>-2064</v>
      </c>
      <c r="T27" s="14">
        <v>-18242</v>
      </c>
      <c r="U27" s="14">
        <v>-16132</v>
      </c>
      <c r="V27" s="14">
        <v>4172</v>
      </c>
      <c r="W27" s="14">
        <v>13029</v>
      </c>
      <c r="X27" s="14">
        <v>-14589</v>
      </c>
      <c r="Y27" s="14">
        <v>53585</v>
      </c>
      <c r="Z27" s="14">
        <v>75678</v>
      </c>
      <c r="AA27" s="14">
        <v>-38328</v>
      </c>
      <c r="AB27" s="14">
        <v>14992</v>
      </c>
      <c r="AC27" s="14">
        <v>-4710</v>
      </c>
      <c r="AD27" s="14">
        <v>54552</v>
      </c>
      <c r="AE27" s="14">
        <v>39085</v>
      </c>
      <c r="AF27" s="14">
        <v>56439</v>
      </c>
      <c r="AG27" s="14">
        <v>4468</v>
      </c>
      <c r="AH27" s="14">
        <v>18296</v>
      </c>
      <c r="AI27" s="14">
        <v>62634</v>
      </c>
      <c r="AJ27" s="14">
        <v>-22927</v>
      </c>
      <c r="AK27" s="14">
        <v>12634</v>
      </c>
      <c r="AL27" s="14">
        <v>-16429</v>
      </c>
      <c r="AM27" s="14">
        <v>17920</v>
      </c>
      <c r="AN27" s="14">
        <v>-6007</v>
      </c>
      <c r="AO27" s="14">
        <v>-29851</v>
      </c>
      <c r="AP27" s="14">
        <v>-57521</v>
      </c>
      <c r="AQ27" s="14">
        <v>50381</v>
      </c>
      <c r="AR27" s="14">
        <v>-50186</v>
      </c>
      <c r="AS27" s="14">
        <v>-47989</v>
      </c>
      <c r="AT27" s="14">
        <v>2031</v>
      </c>
      <c r="AU27" s="14">
        <v>23884</v>
      </c>
      <c r="AV27" s="14">
        <v>-32296</v>
      </c>
      <c r="AW27" s="14">
        <v>-72355</v>
      </c>
      <c r="AX27" s="199">
        <v>15944</v>
      </c>
      <c r="AY27" s="14">
        <v>-33804</v>
      </c>
      <c r="AZ27" s="14">
        <v>24214</v>
      </c>
      <c r="BA27" s="14">
        <v>-59659</v>
      </c>
      <c r="BB27" s="14">
        <v>-20747</v>
      </c>
      <c r="BC27" s="14">
        <v>4084</v>
      </c>
      <c r="BD27" s="14">
        <v>-31193</v>
      </c>
      <c r="BE27" s="14">
        <v>4921</v>
      </c>
      <c r="BF27" s="14">
        <v>8017</v>
      </c>
      <c r="BG27" s="14">
        <v>33708</v>
      </c>
      <c r="BH27" s="14">
        <v>-27829</v>
      </c>
      <c r="BI27" s="14">
        <v>-21351</v>
      </c>
      <c r="BJ27" s="14">
        <v>-6934</v>
      </c>
      <c r="BK27" s="14">
        <v>-248719</v>
      </c>
      <c r="BL27" s="14">
        <v>398144</v>
      </c>
      <c r="BM27" s="14">
        <v>24520</v>
      </c>
      <c r="BN27" s="14">
        <v>-123989</v>
      </c>
      <c r="BO27" s="14">
        <v>144491</v>
      </c>
      <c r="BP27" s="14">
        <v>-64397</v>
      </c>
      <c r="BQ27" s="3"/>
      <c r="BR27" s="3"/>
      <c r="BS27" s="14"/>
    </row>
    <row r="28" spans="1:71" ht="15" customHeight="1" x14ac:dyDescent="0.2">
      <c r="A28" s="58" t="s">
        <v>0</v>
      </c>
      <c r="B28" s="58" t="s">
        <v>216</v>
      </c>
      <c r="C28" s="14">
        <v>-1617</v>
      </c>
      <c r="D28" s="14">
        <v>168</v>
      </c>
      <c r="E28" s="14">
        <v>5294</v>
      </c>
      <c r="F28" s="14">
        <v>-5534</v>
      </c>
      <c r="G28" s="14">
        <v>-20871</v>
      </c>
      <c r="H28" s="14" t="s">
        <v>14</v>
      </c>
      <c r="I28" s="14">
        <v>110</v>
      </c>
      <c r="J28" s="14">
        <v>-98801</v>
      </c>
      <c r="K28" s="14">
        <v>-40883</v>
      </c>
      <c r="L28" s="14">
        <v>-31192</v>
      </c>
      <c r="M28" s="14">
        <v>-52277</v>
      </c>
      <c r="N28" s="14">
        <v>-36588</v>
      </c>
      <c r="O28" s="14">
        <v>-50700</v>
      </c>
      <c r="P28" s="14">
        <v>0</v>
      </c>
      <c r="Q28" s="14">
        <v>-63252</v>
      </c>
      <c r="R28" s="14">
        <v>-347</v>
      </c>
      <c r="S28" s="14">
        <v>-87564</v>
      </c>
      <c r="T28" s="14">
        <v>-26520</v>
      </c>
      <c r="U28" s="14">
        <v>-90597</v>
      </c>
      <c r="V28" s="14">
        <v>-32782</v>
      </c>
      <c r="W28" s="14">
        <v>-106760</v>
      </c>
      <c r="X28" s="14">
        <v>-28423</v>
      </c>
      <c r="Y28" s="14">
        <v>-96150</v>
      </c>
      <c r="Z28" s="14">
        <v>-37269</v>
      </c>
      <c r="AA28" s="14">
        <v>-110469</v>
      </c>
      <c r="AB28" s="14">
        <v>-43951</v>
      </c>
      <c r="AC28" s="14">
        <v>-97676</v>
      </c>
      <c r="AD28" s="14">
        <v>-34190</v>
      </c>
      <c r="AE28" s="14">
        <v>-117587</v>
      </c>
      <c r="AF28" s="14">
        <v>-151394</v>
      </c>
      <c r="AG28" s="14">
        <v>-92407</v>
      </c>
      <c r="AH28" s="14">
        <v>-21765</v>
      </c>
      <c r="AI28" s="14">
        <v>-83071</v>
      </c>
      <c r="AJ28" s="14">
        <v>-17398</v>
      </c>
      <c r="AK28" s="14">
        <v>-71604</v>
      </c>
      <c r="AL28" s="14">
        <v>-23721</v>
      </c>
      <c r="AM28" s="14">
        <v>-64443</v>
      </c>
      <c r="AN28" s="14">
        <v>-35202</v>
      </c>
      <c r="AO28" s="14">
        <v>-56793</v>
      </c>
      <c r="AP28" s="14">
        <v>-25589</v>
      </c>
      <c r="AQ28" s="14">
        <v>-56486</v>
      </c>
      <c r="AR28" s="14">
        <v>-13395</v>
      </c>
      <c r="AS28" s="14">
        <v>-29171</v>
      </c>
      <c r="AT28" s="14">
        <v>-24956</v>
      </c>
      <c r="AU28" s="14">
        <v>-51664</v>
      </c>
      <c r="AV28" s="14">
        <v>-36888</v>
      </c>
      <c r="AW28" s="14">
        <v>-63347</v>
      </c>
      <c r="AX28" s="199">
        <v>-62350</v>
      </c>
      <c r="AY28" s="14">
        <v>-72940</v>
      </c>
      <c r="AZ28" s="14">
        <v>13316</v>
      </c>
      <c r="BA28" s="14">
        <v>-260705</v>
      </c>
      <c r="BB28" s="14">
        <v>-127764</v>
      </c>
      <c r="BC28" s="14">
        <v>-119809</v>
      </c>
      <c r="BD28" s="14">
        <v>-128597</v>
      </c>
      <c r="BE28" s="14">
        <v>-134808</v>
      </c>
      <c r="BF28" s="14">
        <v>-106345</v>
      </c>
      <c r="BG28" s="14">
        <v>-118186</v>
      </c>
      <c r="BH28" s="14">
        <v>-109293</v>
      </c>
      <c r="BI28" s="14">
        <v>-117748</v>
      </c>
      <c r="BJ28" s="14">
        <v>-128699</v>
      </c>
      <c r="BK28" s="14">
        <v>-103994</v>
      </c>
      <c r="BL28" s="14">
        <v>-151359</v>
      </c>
      <c r="BM28" s="14">
        <v>-175743</v>
      </c>
      <c r="BN28" s="14">
        <v>-167883</v>
      </c>
      <c r="BO28" s="14">
        <v>-167672</v>
      </c>
      <c r="BP28" s="14">
        <v>-173011</v>
      </c>
      <c r="BQ28" s="3"/>
      <c r="BR28" s="3"/>
      <c r="BS28" s="27"/>
    </row>
    <row r="29" spans="1:71" s="48" customFormat="1" ht="15" customHeight="1" x14ac:dyDescent="0.2">
      <c r="A29" s="48" t="s">
        <v>80</v>
      </c>
      <c r="B29" s="48" t="s">
        <v>327</v>
      </c>
      <c r="C29" s="27">
        <v>-77623</v>
      </c>
      <c r="D29" s="27">
        <v>-53819</v>
      </c>
      <c r="E29" s="27">
        <v>-73068</v>
      </c>
      <c r="F29" s="27">
        <v>-79518</v>
      </c>
      <c r="G29" s="27">
        <v>-94492</v>
      </c>
      <c r="H29" s="27">
        <v>-103470</v>
      </c>
      <c r="I29" s="27">
        <v>-85847</v>
      </c>
      <c r="J29" s="27">
        <v>-195217</v>
      </c>
      <c r="K29" s="27">
        <v>-69005</v>
      </c>
      <c r="L29" s="27">
        <v>-88105</v>
      </c>
      <c r="M29" s="27">
        <v>30102</v>
      </c>
      <c r="N29" s="27">
        <v>-97129</v>
      </c>
      <c r="O29" s="27">
        <v>-160359</v>
      </c>
      <c r="P29" s="27">
        <v>-281368</v>
      </c>
      <c r="Q29" s="27">
        <v>-560644</v>
      </c>
      <c r="R29" s="27">
        <v>-262251</v>
      </c>
      <c r="S29" s="27">
        <v>-159634</v>
      </c>
      <c r="T29" s="27">
        <v>26389</v>
      </c>
      <c r="U29" s="27">
        <v>-54138</v>
      </c>
      <c r="V29" s="27">
        <v>-97218</v>
      </c>
      <c r="W29" s="27">
        <v>1792</v>
      </c>
      <c r="X29" s="27">
        <v>-42003</v>
      </c>
      <c r="Y29" s="27">
        <v>-58633</v>
      </c>
      <c r="Z29" s="27">
        <v>-190684</v>
      </c>
      <c r="AA29" s="27">
        <v>48029</v>
      </c>
      <c r="AB29" s="27">
        <v>-85249</v>
      </c>
      <c r="AC29" s="27">
        <v>-128568</v>
      </c>
      <c r="AD29" s="27">
        <v>-103993</v>
      </c>
      <c r="AE29" s="27">
        <v>122401</v>
      </c>
      <c r="AF29" s="27">
        <v>-62</v>
      </c>
      <c r="AG29" s="27">
        <v>-217664</v>
      </c>
      <c r="AH29" s="27">
        <v>54583</v>
      </c>
      <c r="AI29" s="27">
        <v>71708</v>
      </c>
      <c r="AJ29" s="27">
        <v>-288037</v>
      </c>
      <c r="AK29" s="27">
        <v>-10326</v>
      </c>
      <c r="AL29" s="27">
        <v>-166801</v>
      </c>
      <c r="AM29" s="27">
        <v>-3185</v>
      </c>
      <c r="AN29" s="27">
        <v>-56150</v>
      </c>
      <c r="AO29" s="27">
        <v>-47677</v>
      </c>
      <c r="AP29" s="27">
        <v>-239687</v>
      </c>
      <c r="AQ29" s="27">
        <v>-236047</v>
      </c>
      <c r="AR29" s="27">
        <v>-263736</v>
      </c>
      <c r="AS29" s="27">
        <v>-114845</v>
      </c>
      <c r="AT29" s="27">
        <v>-509717</v>
      </c>
      <c r="AU29" s="27">
        <v>32637</v>
      </c>
      <c r="AV29" s="27">
        <v>239757</v>
      </c>
      <c r="AW29" s="27">
        <v>-243166</v>
      </c>
      <c r="AX29" s="212">
        <v>9329</v>
      </c>
      <c r="AY29" s="27">
        <f t="shared" ref="AY29:BH29" si="2">SUM(AY30:AY33)</f>
        <v>3613</v>
      </c>
      <c r="AZ29" s="27">
        <f t="shared" si="2"/>
        <v>62859</v>
      </c>
      <c r="BA29" s="27">
        <f t="shared" si="2"/>
        <v>-555636</v>
      </c>
      <c r="BB29" s="27">
        <f t="shared" si="2"/>
        <v>78358</v>
      </c>
      <c r="BC29" s="27">
        <f t="shared" si="2"/>
        <v>-650137</v>
      </c>
      <c r="BD29" s="27">
        <f t="shared" si="2"/>
        <v>615038</v>
      </c>
      <c r="BE29" s="27">
        <f t="shared" si="2"/>
        <v>110222</v>
      </c>
      <c r="BF29" s="27">
        <f t="shared" si="2"/>
        <v>-533309</v>
      </c>
      <c r="BG29" s="27">
        <f t="shared" si="2"/>
        <v>-64420</v>
      </c>
      <c r="BH29" s="365">
        <f t="shared" si="2"/>
        <v>-651528</v>
      </c>
      <c r="BI29" s="365">
        <f>SUM(BI30:BI33)</f>
        <v>459265</v>
      </c>
      <c r="BJ29" s="365">
        <f>SUM(BJ30:BJ33)</f>
        <v>-6006</v>
      </c>
      <c r="BK29" s="365">
        <v>-489942</v>
      </c>
      <c r="BL29" s="365">
        <v>-244926</v>
      </c>
      <c r="BM29" s="365">
        <v>101853</v>
      </c>
      <c r="BN29" s="365">
        <v>104761</v>
      </c>
      <c r="BO29" s="365">
        <v>-92634</v>
      </c>
      <c r="BP29" s="365">
        <f>SUM(BP30:BP33)</f>
        <v>-286573</v>
      </c>
      <c r="BQ29" s="3"/>
      <c r="BR29" s="3"/>
      <c r="BS29" s="14"/>
    </row>
    <row r="30" spans="1:71" ht="15" customHeight="1" x14ac:dyDescent="0.2">
      <c r="A30" s="168" t="s">
        <v>92</v>
      </c>
      <c r="B30" s="168" t="s">
        <v>605</v>
      </c>
      <c r="C30" s="14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4">
        <v>-162331</v>
      </c>
      <c r="P30" s="14">
        <v>-464697</v>
      </c>
      <c r="Q30" s="14">
        <v>-354893</v>
      </c>
      <c r="R30" s="14">
        <v>40681</v>
      </c>
      <c r="S30" s="14">
        <v>-41178</v>
      </c>
      <c r="T30" s="14">
        <v>325031</v>
      </c>
      <c r="U30" s="14">
        <v>58486</v>
      </c>
      <c r="V30" s="14">
        <v>18985</v>
      </c>
      <c r="W30" s="14">
        <v>76792</v>
      </c>
      <c r="X30" s="14">
        <v>41040</v>
      </c>
      <c r="Y30" s="14">
        <v>50346</v>
      </c>
      <c r="Z30" s="14">
        <v>-13460</v>
      </c>
      <c r="AA30" s="14">
        <v>105452</v>
      </c>
      <c r="AB30" s="14">
        <v>-50576</v>
      </c>
      <c r="AC30" s="14">
        <v>-88496</v>
      </c>
      <c r="AD30" s="14">
        <v>-75674</v>
      </c>
      <c r="AE30" s="14">
        <v>163191</v>
      </c>
      <c r="AF30" s="14">
        <v>49436</v>
      </c>
      <c r="AG30" s="14">
        <v>-198480</v>
      </c>
      <c r="AH30" s="14">
        <v>82608</v>
      </c>
      <c r="AI30" s="14">
        <v>103249</v>
      </c>
      <c r="AJ30" s="14">
        <v>-254230</v>
      </c>
      <c r="AK30" s="14">
        <v>36585</v>
      </c>
      <c r="AL30" s="14">
        <v>-106111</v>
      </c>
      <c r="AM30" s="14">
        <v>24328</v>
      </c>
      <c r="AN30" s="14">
        <v>-25228</v>
      </c>
      <c r="AO30" s="14">
        <v>-44693</v>
      </c>
      <c r="AP30" s="14">
        <v>-270939</v>
      </c>
      <c r="AQ30" s="14">
        <v>38347</v>
      </c>
      <c r="AR30" s="14">
        <v>-232827</v>
      </c>
      <c r="AS30" s="14">
        <v>38818</v>
      </c>
      <c r="AT30" s="14">
        <v>-473693</v>
      </c>
      <c r="AU30" s="14">
        <v>70693</v>
      </c>
      <c r="AV30" s="14">
        <v>273347</v>
      </c>
      <c r="AW30" s="14">
        <v>-191068</v>
      </c>
      <c r="AX30" s="199">
        <v>52935</v>
      </c>
      <c r="AY30" s="14">
        <v>35529</v>
      </c>
      <c r="AZ30" s="14">
        <v>97903</v>
      </c>
      <c r="BA30" s="14">
        <v>-505986</v>
      </c>
      <c r="BB30" s="14">
        <v>144049</v>
      </c>
      <c r="BC30" s="14">
        <v>87839</v>
      </c>
      <c r="BD30" s="14">
        <v>679481</v>
      </c>
      <c r="BE30" s="14">
        <v>165814</v>
      </c>
      <c r="BF30" s="14">
        <v>-473146</v>
      </c>
      <c r="BG30" s="14">
        <v>14223</v>
      </c>
      <c r="BH30" s="14">
        <v>-595814</v>
      </c>
      <c r="BI30" s="14">
        <v>429904</v>
      </c>
      <c r="BJ30" s="14">
        <v>114172</v>
      </c>
      <c r="BK30" s="14">
        <v>-447729</v>
      </c>
      <c r="BL30" s="14">
        <v>605106</v>
      </c>
      <c r="BM30" s="14">
        <v>-67795</v>
      </c>
      <c r="BN30" s="14">
        <v>174843</v>
      </c>
      <c r="BO30" s="14">
        <v>-53421</v>
      </c>
      <c r="BP30" s="14">
        <v>-196755</v>
      </c>
      <c r="BQ30" s="3"/>
      <c r="BR30" s="3"/>
      <c r="BS30" s="14"/>
    </row>
    <row r="31" spans="1:71" ht="15" customHeight="1" x14ac:dyDescent="0.2">
      <c r="A31" s="168" t="s">
        <v>392</v>
      </c>
      <c r="B31" s="168" t="s">
        <v>304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99"/>
      <c r="AY31" s="14">
        <v>-31313</v>
      </c>
      <c r="AZ31" s="14">
        <v>-34603</v>
      </c>
      <c r="BA31" s="14">
        <v>-49979</v>
      </c>
      <c r="BB31" s="14">
        <v>-59720</v>
      </c>
      <c r="BC31" s="14">
        <v>-738198</v>
      </c>
      <c r="BD31" s="14">
        <v>-64640</v>
      </c>
      <c r="BE31" s="14">
        <v>-54706</v>
      </c>
      <c r="BF31" s="14">
        <v>-62178</v>
      </c>
      <c r="BG31" s="14">
        <v>-78822</v>
      </c>
      <c r="BH31" s="14">
        <v>-56143</v>
      </c>
      <c r="BI31" s="14">
        <v>-84703</v>
      </c>
      <c r="BJ31" s="14">
        <v>-120254</v>
      </c>
      <c r="BK31" s="14">
        <v>-42554</v>
      </c>
      <c r="BL31" s="14">
        <v>-1144629</v>
      </c>
      <c r="BM31" s="14">
        <v>-104090</v>
      </c>
      <c r="BN31" s="14">
        <v>187081</v>
      </c>
      <c r="BO31" s="14">
        <v>-106933</v>
      </c>
      <c r="BP31" s="14">
        <v>-198551</v>
      </c>
      <c r="BQ31" s="3"/>
      <c r="BR31" s="3"/>
      <c r="BS31" s="14"/>
    </row>
    <row r="32" spans="1:71" ht="15" customHeight="1" x14ac:dyDescent="0.2">
      <c r="A32" s="168" t="s">
        <v>596</v>
      </c>
      <c r="B32" s="168" t="s">
        <v>597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99"/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113661</v>
      </c>
      <c r="BJ32" s="14">
        <v>0</v>
      </c>
      <c r="BK32" s="14">
        <v>0</v>
      </c>
      <c r="BL32" s="14">
        <v>294206</v>
      </c>
      <c r="BM32" s="14">
        <v>290116</v>
      </c>
      <c r="BN32" s="14">
        <v>-274322</v>
      </c>
      <c r="BO32" s="14">
        <v>68700</v>
      </c>
      <c r="BP32" s="14">
        <v>111606</v>
      </c>
      <c r="BQ32" s="3"/>
      <c r="BR32" s="3"/>
      <c r="BS32" s="14"/>
    </row>
    <row r="33" spans="1:71" ht="15" customHeight="1" x14ac:dyDescent="0.2">
      <c r="A33" s="168" t="s">
        <v>0</v>
      </c>
      <c r="B33" s="168" t="s">
        <v>226</v>
      </c>
      <c r="C33" s="14" t="s">
        <v>14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4" t="s">
        <v>14</v>
      </c>
      <c r="J33" s="14" t="s">
        <v>14</v>
      </c>
      <c r="K33" s="14" t="s">
        <v>14</v>
      </c>
      <c r="L33" s="14" t="s">
        <v>14</v>
      </c>
      <c r="M33" s="14" t="s">
        <v>14</v>
      </c>
      <c r="N33" s="14" t="s">
        <v>14</v>
      </c>
      <c r="O33" s="14">
        <f>2099-123</f>
        <v>1976</v>
      </c>
      <c r="P33" s="14">
        <v>183329</v>
      </c>
      <c r="Q33" s="14">
        <f>Q29-Q30</f>
        <v>-205751</v>
      </c>
      <c r="R33" s="14">
        <v>-302932</v>
      </c>
      <c r="S33" s="14">
        <f>S29-S30</f>
        <v>-118456</v>
      </c>
      <c r="T33" s="14">
        <f>T29-T30</f>
        <v>-298642</v>
      </c>
      <c r="U33" s="14">
        <v>-112624</v>
      </c>
      <c r="V33" s="14">
        <v>-116203</v>
      </c>
      <c r="W33" s="14">
        <v>-75000</v>
      </c>
      <c r="X33" s="14">
        <v>-83043</v>
      </c>
      <c r="Y33" s="14">
        <v>-108979</v>
      </c>
      <c r="Z33" s="14">
        <v>-177224</v>
      </c>
      <c r="AA33" s="14">
        <v>-57423</v>
      </c>
      <c r="AB33" s="14">
        <v>-34673</v>
      </c>
      <c r="AC33" s="14">
        <v>-40072</v>
      </c>
      <c r="AD33" s="14">
        <v>-28319</v>
      </c>
      <c r="AE33" s="14">
        <v>-40790</v>
      </c>
      <c r="AF33" s="14">
        <v>-49553</v>
      </c>
      <c r="AG33" s="14">
        <v>-19184</v>
      </c>
      <c r="AH33" s="14">
        <v>-28025</v>
      </c>
      <c r="AI33" s="14">
        <v>-31541</v>
      </c>
      <c r="AJ33" s="14">
        <v>-33807</v>
      </c>
      <c r="AK33" s="14">
        <v>-46911</v>
      </c>
      <c r="AL33" s="14">
        <v>-60690</v>
      </c>
      <c r="AM33" s="14">
        <v>-27513</v>
      </c>
      <c r="AN33" s="14">
        <v>-30922</v>
      </c>
      <c r="AO33" s="14">
        <v>-2984</v>
      </c>
      <c r="AP33" s="14">
        <v>31252</v>
      </c>
      <c r="AQ33" s="14">
        <v>-274394</v>
      </c>
      <c r="AR33" s="14">
        <v>-30909</v>
      </c>
      <c r="AS33" s="14">
        <v>-153663</v>
      </c>
      <c r="AT33" s="14">
        <v>-36024</v>
      </c>
      <c r="AU33" s="14">
        <v>-38056</v>
      </c>
      <c r="AV33" s="14">
        <v>-33590</v>
      </c>
      <c r="AW33" s="14">
        <v>-52098</v>
      </c>
      <c r="AX33" s="199">
        <v>-43606</v>
      </c>
      <c r="AY33" s="14">
        <v>-603</v>
      </c>
      <c r="AZ33" s="14">
        <v>-441</v>
      </c>
      <c r="BA33" s="14">
        <v>329</v>
      </c>
      <c r="BB33" s="14">
        <v>-5971</v>
      </c>
      <c r="BC33" s="14">
        <v>222</v>
      </c>
      <c r="BD33" s="14">
        <v>197</v>
      </c>
      <c r="BE33" s="14">
        <v>-886</v>
      </c>
      <c r="BF33" s="14">
        <v>2015</v>
      </c>
      <c r="BG33" s="14">
        <v>179</v>
      </c>
      <c r="BH33" s="4">
        <v>429</v>
      </c>
      <c r="BI33" s="14">
        <v>403</v>
      </c>
      <c r="BJ33" s="14">
        <v>76</v>
      </c>
      <c r="BK33" s="14">
        <v>341</v>
      </c>
      <c r="BL33" s="14">
        <v>391</v>
      </c>
      <c r="BM33" s="14">
        <v>-16378</v>
      </c>
      <c r="BN33" s="14">
        <v>17159</v>
      </c>
      <c r="BO33" s="14">
        <v>-980</v>
      </c>
      <c r="BP33" s="14">
        <v>-2873</v>
      </c>
      <c r="BQ33" s="3"/>
      <c r="BR33" s="3"/>
      <c r="BS33" s="57"/>
    </row>
    <row r="34" spans="1:71" ht="15" customHeight="1" x14ac:dyDescent="0.2">
      <c r="A34" s="48" t="s">
        <v>81</v>
      </c>
      <c r="B34" s="48" t="s">
        <v>328</v>
      </c>
      <c r="C34" s="57">
        <f t="shared" ref="C34:BH34" si="3">SUM(C35:C40)</f>
        <v>13029</v>
      </c>
      <c r="D34" s="57">
        <f t="shared" si="3"/>
        <v>-19795</v>
      </c>
      <c r="E34" s="57">
        <f t="shared" si="3"/>
        <v>56234</v>
      </c>
      <c r="F34" s="27">
        <f t="shared" si="3"/>
        <v>6194</v>
      </c>
      <c r="G34" s="57">
        <f t="shared" si="3"/>
        <v>400339</v>
      </c>
      <c r="H34" s="57">
        <f t="shared" si="3"/>
        <v>-9917</v>
      </c>
      <c r="I34" s="57">
        <f t="shared" si="3"/>
        <v>-69893</v>
      </c>
      <c r="J34" s="27">
        <f t="shared" si="3"/>
        <v>157401</v>
      </c>
      <c r="K34" s="57">
        <f t="shared" si="3"/>
        <v>349149</v>
      </c>
      <c r="L34" s="57">
        <f t="shared" si="3"/>
        <v>-134292</v>
      </c>
      <c r="M34" s="57">
        <f t="shared" si="3"/>
        <v>2783</v>
      </c>
      <c r="N34" s="27">
        <f t="shared" si="3"/>
        <v>114655</v>
      </c>
      <c r="O34" s="57">
        <f t="shared" si="3"/>
        <v>427397</v>
      </c>
      <c r="P34" s="57">
        <f t="shared" si="3"/>
        <v>-239104</v>
      </c>
      <c r="Q34" s="57">
        <f t="shared" si="3"/>
        <v>132659</v>
      </c>
      <c r="R34" s="57">
        <f t="shared" si="3"/>
        <v>13725</v>
      </c>
      <c r="S34" s="57">
        <f t="shared" si="3"/>
        <v>-23134</v>
      </c>
      <c r="T34" s="57">
        <f t="shared" si="3"/>
        <v>-163764</v>
      </c>
      <c r="U34" s="57">
        <f t="shared" si="3"/>
        <v>267205</v>
      </c>
      <c r="V34" s="57">
        <f t="shared" si="3"/>
        <v>-16832</v>
      </c>
      <c r="W34" s="57">
        <f t="shared" si="3"/>
        <v>-185366</v>
      </c>
      <c r="X34" s="57">
        <f t="shared" si="3"/>
        <v>-46574</v>
      </c>
      <c r="Y34" s="57">
        <f t="shared" si="3"/>
        <v>97442</v>
      </c>
      <c r="Z34" s="57">
        <f t="shared" si="3"/>
        <v>-10705</v>
      </c>
      <c r="AA34" s="57">
        <f t="shared" si="3"/>
        <v>-38803</v>
      </c>
      <c r="AB34" s="57">
        <f t="shared" si="3"/>
        <v>-55191</v>
      </c>
      <c r="AC34" s="57">
        <f t="shared" si="3"/>
        <v>141212</v>
      </c>
      <c r="AD34" s="57">
        <f t="shared" si="3"/>
        <v>-81354</v>
      </c>
      <c r="AE34" s="57">
        <f t="shared" si="3"/>
        <v>-232984</v>
      </c>
      <c r="AF34" s="57">
        <f t="shared" si="3"/>
        <v>-354703</v>
      </c>
      <c r="AG34" s="57">
        <f t="shared" si="3"/>
        <v>226621</v>
      </c>
      <c r="AH34" s="57">
        <f t="shared" si="3"/>
        <v>-184703</v>
      </c>
      <c r="AI34" s="57">
        <f t="shared" si="3"/>
        <v>-188386</v>
      </c>
      <c r="AJ34" s="57">
        <f t="shared" si="3"/>
        <v>202686</v>
      </c>
      <c r="AK34" s="57">
        <f t="shared" si="3"/>
        <v>-44288</v>
      </c>
      <c r="AL34" s="57">
        <f t="shared" si="3"/>
        <v>-10885</v>
      </c>
      <c r="AM34" s="57">
        <f t="shared" si="3"/>
        <v>-97500</v>
      </c>
      <c r="AN34" s="57">
        <f t="shared" si="3"/>
        <v>-41773</v>
      </c>
      <c r="AO34" s="57">
        <f t="shared" si="3"/>
        <v>-47013</v>
      </c>
      <c r="AP34" s="57">
        <f t="shared" si="3"/>
        <v>153269</v>
      </c>
      <c r="AQ34" s="57">
        <f t="shared" si="3"/>
        <v>116653</v>
      </c>
      <c r="AR34" s="57">
        <f t="shared" si="3"/>
        <v>277213</v>
      </c>
      <c r="AS34" s="57">
        <f t="shared" si="3"/>
        <v>120928</v>
      </c>
      <c r="AT34" s="57">
        <f t="shared" si="3"/>
        <v>451820</v>
      </c>
      <c r="AU34" s="57">
        <f t="shared" si="3"/>
        <v>-90821</v>
      </c>
      <c r="AV34" s="57">
        <f t="shared" si="3"/>
        <v>-240260</v>
      </c>
      <c r="AW34" s="57">
        <f t="shared" si="3"/>
        <v>203200</v>
      </c>
      <c r="AX34" s="210">
        <f t="shared" si="3"/>
        <v>-84427</v>
      </c>
      <c r="AY34" s="57">
        <f t="shared" si="3"/>
        <v>-83472</v>
      </c>
      <c r="AZ34" s="57">
        <f t="shared" si="3"/>
        <v>-205937</v>
      </c>
      <c r="BA34" s="57">
        <f t="shared" si="3"/>
        <v>691371</v>
      </c>
      <c r="BB34" s="57">
        <f t="shared" si="3"/>
        <v>-170662</v>
      </c>
      <c r="BC34" s="57">
        <f t="shared" si="3"/>
        <v>569510</v>
      </c>
      <c r="BD34" s="57">
        <f t="shared" si="3"/>
        <v>-663291</v>
      </c>
      <c r="BE34" s="57">
        <f t="shared" si="3"/>
        <v>-212990</v>
      </c>
      <c r="BF34" s="57">
        <f t="shared" si="3"/>
        <v>394163</v>
      </c>
      <c r="BG34" s="57">
        <f t="shared" si="3"/>
        <v>-102713</v>
      </c>
      <c r="BH34" s="27">
        <f t="shared" si="3"/>
        <v>580014</v>
      </c>
      <c r="BI34" s="27">
        <f>SUM(BI35:BI40)</f>
        <v>-571410</v>
      </c>
      <c r="BJ34" s="27">
        <f>SUM(BJ35:BJ40)</f>
        <v>-100742</v>
      </c>
      <c r="BK34" s="27">
        <v>595129</v>
      </c>
      <c r="BL34" s="27">
        <v>-99114</v>
      </c>
      <c r="BM34" s="27">
        <v>-238464</v>
      </c>
      <c r="BN34" s="27">
        <v>-71184</v>
      </c>
      <c r="BO34" s="27">
        <v>-100375</v>
      </c>
      <c r="BP34" s="27">
        <f t="shared" ref="BP34" si="4">SUM(BP35:BP40)</f>
        <v>244987</v>
      </c>
      <c r="BQ34" s="3"/>
      <c r="BR34" s="3"/>
      <c r="BS34" s="14"/>
    </row>
    <row r="35" spans="1:71" ht="15" customHeight="1" x14ac:dyDescent="0.2">
      <c r="A35" s="168" t="s">
        <v>82</v>
      </c>
      <c r="B35" s="168" t="s">
        <v>306</v>
      </c>
      <c r="C35" s="14">
        <v>0</v>
      </c>
      <c r="D35" s="14">
        <v>-16493</v>
      </c>
      <c r="E35" s="14">
        <v>-9832</v>
      </c>
      <c r="F35" s="14">
        <v>-25755</v>
      </c>
      <c r="G35" s="14">
        <v>-5205</v>
      </c>
      <c r="H35" s="14">
        <v>-26016</v>
      </c>
      <c r="I35" s="14">
        <v>-71882</v>
      </c>
      <c r="J35" s="14">
        <v>56305</v>
      </c>
      <c r="K35" s="14">
        <v>-5932</v>
      </c>
      <c r="L35" s="14">
        <v>-76967</v>
      </c>
      <c r="M35" s="14">
        <v>-6662</v>
      </c>
      <c r="N35" s="14">
        <v>-34571</v>
      </c>
      <c r="O35" s="14">
        <v>-19007</v>
      </c>
      <c r="P35" s="14">
        <v>-238306</v>
      </c>
      <c r="Q35" s="14">
        <v>-22097</v>
      </c>
      <c r="R35" s="14">
        <v>-35121</v>
      </c>
      <c r="S35" s="14">
        <v>-32637</v>
      </c>
      <c r="T35" s="14">
        <v>-101659</v>
      </c>
      <c r="U35" s="14">
        <v>37931</v>
      </c>
      <c r="V35" s="14">
        <v>-19160</v>
      </c>
      <c r="W35" s="14">
        <v>-191116</v>
      </c>
      <c r="X35" s="14">
        <v>-33455</v>
      </c>
      <c r="Y35" s="14">
        <v>-34723</v>
      </c>
      <c r="Z35" s="14">
        <v>-10582</v>
      </c>
      <c r="AA35" s="14">
        <v>-213803</v>
      </c>
      <c r="AB35" s="14">
        <v>-49620</v>
      </c>
      <c r="AC35" s="14">
        <v>-65013</v>
      </c>
      <c r="AD35" s="14">
        <v>-75591</v>
      </c>
      <c r="AE35" s="14">
        <v>-210356</v>
      </c>
      <c r="AF35" s="14">
        <v>-266812</v>
      </c>
      <c r="AG35" s="14">
        <v>23604</v>
      </c>
      <c r="AH35" s="14">
        <v>-177410</v>
      </c>
      <c r="AI35" s="14">
        <v>-182182</v>
      </c>
      <c r="AJ35" s="14">
        <v>19084</v>
      </c>
      <c r="AK35" s="14">
        <v>15714</v>
      </c>
      <c r="AL35" s="14">
        <v>-406061</v>
      </c>
      <c r="AM35" s="14">
        <v>-57995</v>
      </c>
      <c r="AN35" s="14">
        <v>-4274</v>
      </c>
      <c r="AO35" s="14">
        <v>-9513</v>
      </c>
      <c r="AP35" s="14">
        <v>-9232</v>
      </c>
      <c r="AQ35" s="14">
        <v>-70227</v>
      </c>
      <c r="AR35" s="14">
        <v>-16996</v>
      </c>
      <c r="AS35" s="14">
        <v>-9122</v>
      </c>
      <c r="AT35" s="14">
        <v>-12024</v>
      </c>
      <c r="AU35" s="14">
        <v>-90821</v>
      </c>
      <c r="AV35" s="14">
        <v>-210823</v>
      </c>
      <c r="AW35" s="14">
        <v>-296800</v>
      </c>
      <c r="AX35" s="199">
        <v>-53861</v>
      </c>
      <c r="AY35" s="14">
        <v>-75672</v>
      </c>
      <c r="AZ35" s="14">
        <v>-171930</v>
      </c>
      <c r="BA35" s="14">
        <v>27057</v>
      </c>
      <c r="BB35" s="14">
        <v>-136141</v>
      </c>
      <c r="BC35" s="14">
        <v>-70203</v>
      </c>
      <c r="BD35" s="14">
        <v>-621656</v>
      </c>
      <c r="BE35" s="14">
        <v>-172184</v>
      </c>
      <c r="BF35" s="14">
        <v>-51677</v>
      </c>
      <c r="BG35" s="14">
        <v>-25323</v>
      </c>
      <c r="BH35" s="14">
        <v>-42950</v>
      </c>
      <c r="BI35" s="14">
        <v>-821476</v>
      </c>
      <c r="BJ35" s="14">
        <v>-45452</v>
      </c>
      <c r="BK35" s="14">
        <v>-42992</v>
      </c>
      <c r="BL35" s="14">
        <v>-46178</v>
      </c>
      <c r="BM35" s="14">
        <v>-122780</v>
      </c>
      <c r="BN35" s="14">
        <v>-21248</v>
      </c>
      <c r="BO35" s="14">
        <v>-25034</v>
      </c>
      <c r="BP35" s="14">
        <v>-40228</v>
      </c>
      <c r="BQ35" s="3"/>
      <c r="BR35" s="3"/>
    </row>
    <row r="36" spans="1:71" ht="15" customHeight="1" x14ac:dyDescent="0.2">
      <c r="A36" s="168" t="s">
        <v>83</v>
      </c>
      <c r="B36" s="168" t="s">
        <v>307</v>
      </c>
      <c r="C36" s="14">
        <v>0</v>
      </c>
      <c r="D36" s="14">
        <v>-46765</v>
      </c>
      <c r="E36" s="14" t="s">
        <v>14</v>
      </c>
      <c r="F36" s="14">
        <v>-9</v>
      </c>
      <c r="G36" s="14" t="s">
        <v>14</v>
      </c>
      <c r="H36" s="14">
        <v>-53434</v>
      </c>
      <c r="I36" s="14" t="s">
        <v>14</v>
      </c>
      <c r="J36" s="14">
        <v>0</v>
      </c>
      <c r="K36" s="14" t="s">
        <v>100</v>
      </c>
      <c r="L36" s="14">
        <v>-55823</v>
      </c>
      <c r="M36" s="14">
        <v>819</v>
      </c>
      <c r="N36" s="14">
        <v>-819</v>
      </c>
      <c r="O36" s="14" t="s">
        <v>115</v>
      </c>
      <c r="P36" s="14">
        <v>-63707</v>
      </c>
      <c r="Q36" s="14" t="s">
        <v>115</v>
      </c>
      <c r="R36" s="14">
        <v>-1</v>
      </c>
      <c r="S36" s="14">
        <v>-75</v>
      </c>
      <c r="T36" s="14">
        <v>-60000</v>
      </c>
      <c r="U36" s="14">
        <v>-458</v>
      </c>
      <c r="V36" s="14" t="s">
        <v>14</v>
      </c>
      <c r="W36" s="14" t="s">
        <v>14</v>
      </c>
      <c r="X36" s="14" t="s">
        <v>14</v>
      </c>
      <c r="Y36" s="14">
        <v>-60000</v>
      </c>
      <c r="Z36" s="14">
        <v>0</v>
      </c>
      <c r="AA36" s="14">
        <v>0</v>
      </c>
      <c r="AB36" s="14" t="s">
        <v>14</v>
      </c>
      <c r="AC36" s="14">
        <v>-60000</v>
      </c>
      <c r="AD36" s="14" t="s">
        <v>14</v>
      </c>
      <c r="AE36" s="14" t="s">
        <v>14</v>
      </c>
      <c r="AF36" s="14">
        <v>-59999</v>
      </c>
      <c r="AG36" s="14">
        <v>-60001</v>
      </c>
      <c r="AH36" s="14">
        <v>0</v>
      </c>
      <c r="AI36" s="14">
        <v>0</v>
      </c>
      <c r="AJ36" s="14">
        <v>-59998</v>
      </c>
      <c r="AK36" s="14">
        <v>-60002</v>
      </c>
      <c r="AL36" s="14">
        <v>0</v>
      </c>
      <c r="AM36" s="14">
        <v>-37502</v>
      </c>
      <c r="AN36" s="14">
        <v>-37499</v>
      </c>
      <c r="AO36" s="14">
        <v>-37500</v>
      </c>
      <c r="AP36" s="14">
        <v>-37499</v>
      </c>
      <c r="AQ36" s="14">
        <v>-37500</v>
      </c>
      <c r="AR36" s="14">
        <v>0</v>
      </c>
      <c r="AS36" s="14">
        <v>0</v>
      </c>
      <c r="AT36" s="14">
        <v>-36156</v>
      </c>
      <c r="AU36" s="14">
        <v>0</v>
      </c>
      <c r="AV36" s="14">
        <v>-24999</v>
      </c>
      <c r="AW36" s="14">
        <v>0</v>
      </c>
      <c r="AX36" s="199">
        <v>-25001</v>
      </c>
      <c r="AY36" s="14">
        <v>0</v>
      </c>
      <c r="AZ36" s="14">
        <v>-29954</v>
      </c>
      <c r="BA36" s="14">
        <v>-29955</v>
      </c>
      <c r="BB36" s="14">
        <v>-29954</v>
      </c>
      <c r="BC36" s="4">
        <v>-27287</v>
      </c>
      <c r="BD36" s="4">
        <v>-27641</v>
      </c>
      <c r="BE36" s="4">
        <v>-27464</v>
      </c>
      <c r="BF36" s="69">
        <v>-27465</v>
      </c>
      <c r="BG36" s="69">
        <v>-49934</v>
      </c>
      <c r="BH36" s="14">
        <v>-49935</v>
      </c>
      <c r="BI36" s="14">
        <v>-49934</v>
      </c>
      <c r="BJ36" s="14">
        <v>-49935</v>
      </c>
      <c r="BK36" s="14">
        <v>-49934</v>
      </c>
      <c r="BL36" s="14">
        <v>-49934</v>
      </c>
      <c r="BM36" s="14">
        <v>-49936</v>
      </c>
      <c r="BN36" s="14">
        <v>-49936</v>
      </c>
      <c r="BO36" s="14">
        <v>-49935</v>
      </c>
      <c r="BP36" s="14">
        <v>-49935</v>
      </c>
      <c r="BQ36" s="3"/>
      <c r="BR36" s="3"/>
    </row>
    <row r="37" spans="1:71" ht="15" customHeight="1" x14ac:dyDescent="0.2">
      <c r="A37" s="168" t="s">
        <v>84</v>
      </c>
      <c r="B37" s="168" t="s">
        <v>308</v>
      </c>
      <c r="C37" s="14">
        <v>13029</v>
      </c>
      <c r="D37" s="14">
        <v>43463</v>
      </c>
      <c r="E37" s="14">
        <v>22603</v>
      </c>
      <c r="F37" s="14">
        <v>36481</v>
      </c>
      <c r="G37" s="14">
        <v>76213</v>
      </c>
      <c r="H37" s="14">
        <v>73093</v>
      </c>
      <c r="I37" s="14">
        <v>6514</v>
      </c>
      <c r="J37" s="14">
        <v>102054</v>
      </c>
      <c r="K37" s="14">
        <v>65528</v>
      </c>
      <c r="L37" s="14">
        <v>1813</v>
      </c>
      <c r="M37" s="14">
        <v>17822</v>
      </c>
      <c r="N37" s="14">
        <v>150046</v>
      </c>
      <c r="O37" s="14" t="s">
        <v>115</v>
      </c>
      <c r="P37" s="14">
        <v>62909</v>
      </c>
      <c r="Q37" s="14">
        <v>168459</v>
      </c>
      <c r="R37" s="14">
        <v>54090</v>
      </c>
      <c r="S37" s="14">
        <v>11479</v>
      </c>
      <c r="T37" s="14" t="s">
        <v>14</v>
      </c>
      <c r="U37" s="14">
        <v>229732</v>
      </c>
      <c r="V37" s="14">
        <v>1828</v>
      </c>
      <c r="W37" s="14">
        <v>5750</v>
      </c>
      <c r="X37" s="14" t="s">
        <v>14</v>
      </c>
      <c r="Y37" s="14">
        <v>192165</v>
      </c>
      <c r="Z37" s="14">
        <v>-123</v>
      </c>
      <c r="AA37" s="14">
        <v>175000</v>
      </c>
      <c r="AB37" s="14" t="s">
        <v>14</v>
      </c>
      <c r="AC37" s="14">
        <v>275000</v>
      </c>
      <c r="AD37" s="14" t="s">
        <v>14</v>
      </c>
      <c r="AE37" s="14" t="s">
        <v>14</v>
      </c>
      <c r="AF37" s="14" t="s">
        <v>14</v>
      </c>
      <c r="AG37" s="14">
        <v>279635</v>
      </c>
      <c r="AH37" s="14">
        <v>0</v>
      </c>
      <c r="AI37" s="14">
        <v>0</v>
      </c>
      <c r="AJ37" s="14">
        <v>254000</v>
      </c>
      <c r="AK37" s="14">
        <v>0</v>
      </c>
      <c r="AL37" s="14">
        <v>395176</v>
      </c>
      <c r="AM37" s="14">
        <v>0</v>
      </c>
      <c r="AN37" s="14">
        <v>0</v>
      </c>
      <c r="AO37" s="14">
        <v>0</v>
      </c>
      <c r="AP37" s="14">
        <v>200000</v>
      </c>
      <c r="AQ37" s="14">
        <v>230050</v>
      </c>
      <c r="AR37" s="14">
        <v>300000</v>
      </c>
      <c r="AS37" s="14">
        <v>130050</v>
      </c>
      <c r="AT37" s="14">
        <v>500000</v>
      </c>
      <c r="AU37" s="14">
        <v>0</v>
      </c>
      <c r="AV37" s="14">
        <v>0</v>
      </c>
      <c r="AW37" s="14">
        <v>500000</v>
      </c>
      <c r="AX37" s="199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667000</v>
      </c>
      <c r="BD37" s="14">
        <v>0</v>
      </c>
      <c r="BE37" s="14">
        <v>0</v>
      </c>
      <c r="BF37" s="14">
        <v>500000</v>
      </c>
      <c r="BG37" s="14">
        <v>0</v>
      </c>
      <c r="BH37" s="14">
        <v>700000</v>
      </c>
      <c r="BI37" s="14">
        <v>300000</v>
      </c>
      <c r="BJ37" s="14">
        <v>0</v>
      </c>
      <c r="BK37" s="14">
        <v>700000</v>
      </c>
      <c r="BL37" s="14">
        <v>0</v>
      </c>
      <c r="BM37" s="14">
        <v>0</v>
      </c>
      <c r="BN37" s="14">
        <v>0</v>
      </c>
      <c r="BO37" s="14">
        <v>0</v>
      </c>
      <c r="BP37" s="14">
        <v>535000</v>
      </c>
      <c r="BQ37" s="3"/>
      <c r="BR37" s="3"/>
    </row>
    <row r="38" spans="1:71" s="48" customFormat="1" ht="15" customHeight="1" x14ac:dyDescent="0.2">
      <c r="A38" s="168" t="s">
        <v>85</v>
      </c>
      <c r="B38" s="168" t="s">
        <v>329</v>
      </c>
      <c r="C38" s="14" t="s">
        <v>14</v>
      </c>
      <c r="D38" s="14" t="s">
        <v>14</v>
      </c>
      <c r="E38" s="14" t="s">
        <v>14</v>
      </c>
      <c r="F38" s="14">
        <v>0</v>
      </c>
      <c r="G38" s="14">
        <v>330216</v>
      </c>
      <c r="H38" s="14">
        <v>-3560</v>
      </c>
      <c r="I38" s="14">
        <v>941</v>
      </c>
      <c r="J38" s="14">
        <v>0</v>
      </c>
      <c r="K38" s="14">
        <v>298527</v>
      </c>
      <c r="L38" s="14" t="s">
        <v>14</v>
      </c>
      <c r="M38" s="14">
        <v>351</v>
      </c>
      <c r="N38" s="14">
        <v>0</v>
      </c>
      <c r="O38" s="14">
        <v>446404</v>
      </c>
      <c r="P38" s="14" t="s">
        <v>115</v>
      </c>
      <c r="Q38" s="14" t="s">
        <v>115</v>
      </c>
      <c r="R38" s="14"/>
      <c r="S38" s="14" t="s">
        <v>14</v>
      </c>
      <c r="T38" s="14" t="s">
        <v>14</v>
      </c>
      <c r="U38" s="14" t="s">
        <v>14</v>
      </c>
      <c r="V38" s="14" t="s">
        <v>14</v>
      </c>
      <c r="W38" s="14" t="s">
        <v>14</v>
      </c>
      <c r="X38" s="14" t="s">
        <v>14</v>
      </c>
      <c r="Y38" s="14" t="s">
        <v>14</v>
      </c>
      <c r="Z38" s="14" t="s">
        <v>14</v>
      </c>
      <c r="AA38" s="14" t="s">
        <v>14</v>
      </c>
      <c r="AB38" s="14" t="s">
        <v>14</v>
      </c>
      <c r="AC38" s="14" t="s">
        <v>14</v>
      </c>
      <c r="AD38" s="14" t="s">
        <v>14</v>
      </c>
      <c r="AE38" s="14" t="s">
        <v>14</v>
      </c>
      <c r="AF38" s="14" t="s">
        <v>14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99">
        <v>0</v>
      </c>
      <c r="AY38" s="14">
        <v>0</v>
      </c>
      <c r="AZ38" s="14">
        <v>0</v>
      </c>
      <c r="BA38" s="14">
        <v>0</v>
      </c>
      <c r="BB38" s="14">
        <v>0</v>
      </c>
      <c r="BC38" s="14" t="s">
        <v>14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3"/>
      <c r="BR38" s="3"/>
    </row>
    <row r="39" spans="1:71" ht="15" customHeight="1" x14ac:dyDescent="0.2">
      <c r="A39" s="168" t="s">
        <v>86</v>
      </c>
      <c r="B39" s="168" t="s">
        <v>330</v>
      </c>
      <c r="C39" s="14" t="s">
        <v>14</v>
      </c>
      <c r="D39" s="14" t="s">
        <v>14</v>
      </c>
      <c r="E39" s="14">
        <v>43463</v>
      </c>
      <c r="F39" s="14" t="s">
        <v>14</v>
      </c>
      <c r="G39" s="14" t="s">
        <v>14</v>
      </c>
      <c r="H39" s="14" t="s">
        <v>14</v>
      </c>
      <c r="I39" s="14" t="s">
        <v>14</v>
      </c>
      <c r="J39" s="14">
        <v>350</v>
      </c>
      <c r="K39" s="14" t="s">
        <v>14</v>
      </c>
      <c r="L39" s="14" t="s">
        <v>14</v>
      </c>
      <c r="M39" s="14" t="s">
        <v>14</v>
      </c>
      <c r="N39" s="14">
        <v>0</v>
      </c>
      <c r="O39" s="14" t="s">
        <v>115</v>
      </c>
      <c r="P39" s="14" t="s">
        <v>115</v>
      </c>
      <c r="Q39" s="14" t="s">
        <v>115</v>
      </c>
      <c r="R39" s="14">
        <v>-1161</v>
      </c>
      <c r="S39" s="14" t="s">
        <v>14</v>
      </c>
      <c r="T39" s="14" t="s">
        <v>14</v>
      </c>
      <c r="U39" s="14" t="s">
        <v>14</v>
      </c>
      <c r="V39" s="14" t="s">
        <v>14</v>
      </c>
      <c r="W39" s="14" t="s">
        <v>14</v>
      </c>
      <c r="X39" s="14" t="s">
        <v>14</v>
      </c>
      <c r="Y39" s="14" t="s">
        <v>14</v>
      </c>
      <c r="Z39" s="14" t="s">
        <v>14</v>
      </c>
      <c r="AA39" s="14" t="s">
        <v>14</v>
      </c>
      <c r="AB39" s="14" t="s">
        <v>14</v>
      </c>
      <c r="AC39" s="14" t="s">
        <v>14</v>
      </c>
      <c r="AD39" s="14" t="s">
        <v>14</v>
      </c>
      <c r="AE39" s="14" t="s">
        <v>14</v>
      </c>
      <c r="AF39" s="14" t="s">
        <v>14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99">
        <v>0</v>
      </c>
      <c r="AY39" s="14">
        <v>0</v>
      </c>
      <c r="AZ39" s="14">
        <v>0</v>
      </c>
      <c r="BA39" s="14">
        <v>694269</v>
      </c>
      <c r="BB39" s="14">
        <v>-4567</v>
      </c>
      <c r="BC39" s="14" t="s">
        <v>14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3"/>
      <c r="BR39" s="3"/>
      <c r="BS39" s="14"/>
    </row>
    <row r="40" spans="1:71" ht="15" customHeight="1" x14ac:dyDescent="0.2">
      <c r="A40" s="168" t="s">
        <v>0</v>
      </c>
      <c r="B40" s="168" t="s">
        <v>216</v>
      </c>
      <c r="C40" s="14" t="s">
        <v>14</v>
      </c>
      <c r="D40" s="14" t="s">
        <v>14</v>
      </c>
      <c r="E40" s="14" t="s">
        <v>14</v>
      </c>
      <c r="F40" s="14">
        <v>-4523</v>
      </c>
      <c r="G40" s="14">
        <v>-885</v>
      </c>
      <c r="H40" s="14" t="s">
        <v>14</v>
      </c>
      <c r="I40" s="14">
        <v>-5466</v>
      </c>
      <c r="J40" s="14">
        <v>-1308</v>
      </c>
      <c r="K40" s="14">
        <v>-8974</v>
      </c>
      <c r="L40" s="14">
        <v>-3315</v>
      </c>
      <c r="M40" s="14">
        <v>-9547</v>
      </c>
      <c r="N40" s="14">
        <v>-1</v>
      </c>
      <c r="O40" s="14" t="s">
        <v>115</v>
      </c>
      <c r="P40" s="14" t="s">
        <v>115</v>
      </c>
      <c r="Q40" s="14">
        <v>-13703</v>
      </c>
      <c r="R40" s="14">
        <v>-4082</v>
      </c>
      <c r="S40" s="14">
        <v>-1901</v>
      </c>
      <c r="T40" s="14">
        <v>-2105</v>
      </c>
      <c r="U40" s="14" t="s">
        <v>14</v>
      </c>
      <c r="V40" s="14">
        <v>500</v>
      </c>
      <c r="W40" s="14" t="s">
        <v>14</v>
      </c>
      <c r="X40" s="14">
        <v>-13119</v>
      </c>
      <c r="Y40" s="14" t="s">
        <v>14</v>
      </c>
      <c r="Z40" s="14" t="s">
        <v>14</v>
      </c>
      <c r="AA40" s="14" t="s">
        <v>14</v>
      </c>
      <c r="AB40" s="14">
        <v>-5571</v>
      </c>
      <c r="AC40" s="14">
        <v>-8775</v>
      </c>
      <c r="AD40" s="14">
        <v>-5763</v>
      </c>
      <c r="AE40" s="14">
        <v>-22628</v>
      </c>
      <c r="AF40" s="14">
        <v>-27892</v>
      </c>
      <c r="AG40" s="14">
        <v>-16617</v>
      </c>
      <c r="AH40" s="14">
        <v>-7293</v>
      </c>
      <c r="AI40" s="14">
        <v>-6204</v>
      </c>
      <c r="AJ40" s="14">
        <v>-10400</v>
      </c>
      <c r="AK40" s="14">
        <v>0</v>
      </c>
      <c r="AL40" s="14">
        <v>0</v>
      </c>
      <c r="AM40" s="14">
        <v>-2003</v>
      </c>
      <c r="AN40" s="14">
        <v>0</v>
      </c>
      <c r="AO40" s="14">
        <v>0</v>
      </c>
      <c r="AP40" s="14">
        <v>0</v>
      </c>
      <c r="AQ40" s="14">
        <v>-5670</v>
      </c>
      <c r="AR40" s="14">
        <v>-5791</v>
      </c>
      <c r="AS40" s="14">
        <v>0</v>
      </c>
      <c r="AT40" s="14">
        <v>0</v>
      </c>
      <c r="AU40" s="14">
        <v>0</v>
      </c>
      <c r="AV40" s="14">
        <v>-4438</v>
      </c>
      <c r="AW40" s="14">
        <v>0</v>
      </c>
      <c r="AX40" s="199">
        <v>-5565</v>
      </c>
      <c r="AY40" s="14">
        <v>-7800</v>
      </c>
      <c r="AZ40" s="14">
        <v>-4053</v>
      </c>
      <c r="BA40" s="14">
        <v>0</v>
      </c>
      <c r="BB40" s="14">
        <v>0</v>
      </c>
      <c r="BC40" s="14">
        <v>0</v>
      </c>
      <c r="BD40" s="14">
        <v>-13994</v>
      </c>
      <c r="BE40" s="14">
        <v>-13342</v>
      </c>
      <c r="BF40" s="14">
        <v>-26695</v>
      </c>
      <c r="BG40" s="14">
        <v>-27456</v>
      </c>
      <c r="BH40" s="14">
        <v>-27101</v>
      </c>
      <c r="BI40" s="14">
        <v>0</v>
      </c>
      <c r="BJ40" s="14">
        <v>-5355</v>
      </c>
      <c r="BK40" s="14">
        <v>-11945</v>
      </c>
      <c r="BL40" s="14">
        <v>-3002</v>
      </c>
      <c r="BM40" s="14">
        <v>-65748</v>
      </c>
      <c r="BN40" s="14">
        <v>0</v>
      </c>
      <c r="BO40" s="14">
        <v>-25406</v>
      </c>
      <c r="BP40" s="14">
        <v>-199850</v>
      </c>
      <c r="BQ40" s="3"/>
      <c r="BR40" s="3"/>
      <c r="BS40" s="57"/>
    </row>
    <row r="41" spans="1:71" ht="15" customHeight="1" x14ac:dyDescent="0.2">
      <c r="A41" s="48" t="s">
        <v>88</v>
      </c>
      <c r="B41" s="48" t="s">
        <v>331</v>
      </c>
      <c r="C41" s="57">
        <v>-8234</v>
      </c>
      <c r="D41" s="57">
        <v>-60239</v>
      </c>
      <c r="E41" s="57">
        <v>35043</v>
      </c>
      <c r="F41" s="27">
        <v>35415</v>
      </c>
      <c r="G41" s="57">
        <v>376043</v>
      </c>
      <c r="H41" s="57">
        <v>-61381</v>
      </c>
      <c r="I41" s="57">
        <v>-112347</v>
      </c>
      <c r="J41" s="27">
        <v>-109073</v>
      </c>
      <c r="K41" s="57">
        <v>327478</v>
      </c>
      <c r="L41" s="57">
        <v>-264124</v>
      </c>
      <c r="M41" s="57">
        <v>72231</v>
      </c>
      <c r="N41" s="27">
        <v>80722</v>
      </c>
      <c r="O41" s="57">
        <v>352164</v>
      </c>
      <c r="P41" s="57">
        <v>-484613</v>
      </c>
      <c r="Q41" s="57">
        <v>-336171</v>
      </c>
      <c r="R41" s="57">
        <v>-182886</v>
      </c>
      <c r="S41" s="57">
        <v>-155620</v>
      </c>
      <c r="T41" s="57">
        <v>-57242</v>
      </c>
      <c r="U41" s="57">
        <v>180115</v>
      </c>
      <c r="V41" s="57">
        <v>-6584</v>
      </c>
      <c r="W41" s="57">
        <v>-168249</v>
      </c>
      <c r="X41" s="57">
        <v>-1829</v>
      </c>
      <c r="Y41" s="57">
        <v>101625</v>
      </c>
      <c r="Z41" s="57">
        <v>-40383</v>
      </c>
      <c r="AA41" s="57">
        <v>3607</v>
      </c>
      <c r="AB41" s="57">
        <v>-41156</v>
      </c>
      <c r="AC41" s="57">
        <v>76711</v>
      </c>
      <c r="AD41" s="57">
        <v>15524</v>
      </c>
      <c r="AE41" s="57">
        <v>-29591</v>
      </c>
      <c r="AF41" s="57">
        <v>-148180</v>
      </c>
      <c r="AG41" s="57">
        <v>2869</v>
      </c>
      <c r="AH41" s="57">
        <v>11375</v>
      </c>
      <c r="AI41" s="57">
        <v>-11871</v>
      </c>
      <c r="AJ41" s="57">
        <v>3124</v>
      </c>
      <c r="AK41" s="57">
        <v>4873</v>
      </c>
      <c r="AL41" s="57">
        <v>-22746</v>
      </c>
      <c r="AM41" s="57">
        <v>-10987</v>
      </c>
      <c r="AN41" s="57">
        <v>8668</v>
      </c>
      <c r="AO41" s="57">
        <v>-11010</v>
      </c>
      <c r="AP41" s="57">
        <v>36054</v>
      </c>
      <c r="AQ41" s="57">
        <v>-35796</v>
      </c>
      <c r="AR41" s="57">
        <v>-5026</v>
      </c>
      <c r="AS41" s="57">
        <v>-2983</v>
      </c>
      <c r="AT41" s="57">
        <v>24407</v>
      </c>
      <c r="AU41" s="57">
        <v>-7168</v>
      </c>
      <c r="AV41" s="57">
        <v>13361</v>
      </c>
      <c r="AW41" s="57">
        <v>-10173</v>
      </c>
      <c r="AX41" s="210">
        <v>15065</v>
      </c>
      <c r="AY41" s="57">
        <f>SUM(AY34,AY29,AY8)</f>
        <v>-33285</v>
      </c>
      <c r="AZ41" s="57">
        <f>SUM(AZ34,AZ29,AZ8)</f>
        <v>20196</v>
      </c>
      <c r="BA41" s="57">
        <f>SUM(BA34,BA29,BA8)</f>
        <v>12743</v>
      </c>
      <c r="BB41" s="57">
        <v>13580</v>
      </c>
      <c r="BC41" s="57">
        <f t="shared" ref="BC41:BJ41" si="5">SUM(BC34,BC29,BC8)</f>
        <v>-13826</v>
      </c>
      <c r="BD41" s="57">
        <f t="shared" si="5"/>
        <v>6981</v>
      </c>
      <c r="BE41" s="57">
        <f t="shared" si="5"/>
        <v>-8638</v>
      </c>
      <c r="BF41" s="57">
        <f t="shared" si="5"/>
        <v>22791.772149544093</v>
      </c>
      <c r="BG41" s="57">
        <f t="shared" si="5"/>
        <v>-34998</v>
      </c>
      <c r="BH41" s="57">
        <f t="shared" si="5"/>
        <v>18606</v>
      </c>
      <c r="BI41" s="57">
        <f t="shared" si="5"/>
        <v>-21601</v>
      </c>
      <c r="BJ41" s="57">
        <f t="shared" si="5"/>
        <v>27560</v>
      </c>
      <c r="BK41" s="57">
        <v>-34447</v>
      </c>
      <c r="BL41" s="57">
        <v>-3010</v>
      </c>
      <c r="BM41" s="57">
        <v>-2930</v>
      </c>
      <c r="BN41" s="57">
        <v>27360</v>
      </c>
      <c r="BO41" s="57">
        <v>-26218</v>
      </c>
      <c r="BP41" s="57">
        <f t="shared" ref="BP41" si="6">SUM(BP34,BP29,BP8)</f>
        <v>9185</v>
      </c>
      <c r="BQ41" s="3"/>
      <c r="BR41" s="3"/>
      <c r="BS41" s="59"/>
    </row>
    <row r="42" spans="1:71" ht="15" customHeight="1" x14ac:dyDescent="0.2">
      <c r="A42" s="4" t="s">
        <v>89</v>
      </c>
      <c r="B42" s="4" t="s">
        <v>332</v>
      </c>
      <c r="C42" s="59">
        <v>626261</v>
      </c>
      <c r="D42" s="59">
        <v>618027</v>
      </c>
      <c r="E42" s="59">
        <v>557788</v>
      </c>
      <c r="F42" s="59">
        <v>592831</v>
      </c>
      <c r="G42" s="59">
        <v>628246</v>
      </c>
      <c r="H42" s="59">
        <v>1004289</v>
      </c>
      <c r="I42" s="59">
        <v>942908</v>
      </c>
      <c r="J42" s="59">
        <v>830561</v>
      </c>
      <c r="K42" s="59">
        <v>721488</v>
      </c>
      <c r="L42" s="59">
        <v>1048966</v>
      </c>
      <c r="M42" s="59">
        <v>784842</v>
      </c>
      <c r="N42" s="59">
        <v>857073</v>
      </c>
      <c r="O42" s="59">
        <v>929742</v>
      </c>
      <c r="P42" s="59">
        <v>1281906</v>
      </c>
      <c r="Q42" s="59">
        <v>797293</v>
      </c>
      <c r="R42" s="59">
        <v>461122</v>
      </c>
      <c r="S42" s="59">
        <v>278236</v>
      </c>
      <c r="T42" s="59">
        <v>122616</v>
      </c>
      <c r="U42" s="59">
        <v>65374</v>
      </c>
      <c r="V42" s="59">
        <v>245489</v>
      </c>
      <c r="W42" s="59">
        <v>238905</v>
      </c>
      <c r="X42" s="59">
        <v>70656</v>
      </c>
      <c r="Y42" s="59">
        <v>68827</v>
      </c>
      <c r="Z42" s="59">
        <v>170452</v>
      </c>
      <c r="AA42" s="59">
        <v>130069</v>
      </c>
      <c r="AB42" s="59">
        <v>133676</v>
      </c>
      <c r="AC42" s="59">
        <v>92520</v>
      </c>
      <c r="AD42" s="59">
        <v>169231</v>
      </c>
      <c r="AE42" s="59">
        <v>184755</v>
      </c>
      <c r="AF42" s="59">
        <v>184755</v>
      </c>
      <c r="AG42" s="59">
        <v>36575</v>
      </c>
      <c r="AH42" s="59">
        <v>39444</v>
      </c>
      <c r="AI42" s="59">
        <v>50819</v>
      </c>
      <c r="AJ42" s="59">
        <v>38948</v>
      </c>
      <c r="AK42" s="59">
        <v>42072</v>
      </c>
      <c r="AL42" s="59">
        <v>46945</v>
      </c>
      <c r="AM42" s="59">
        <v>24199</v>
      </c>
      <c r="AN42" s="59">
        <v>13212</v>
      </c>
      <c r="AO42" s="59">
        <v>21880</v>
      </c>
      <c r="AP42" s="59">
        <v>10870</v>
      </c>
      <c r="AQ42" s="59">
        <v>46924</v>
      </c>
      <c r="AR42" s="59">
        <v>11128</v>
      </c>
      <c r="AS42" s="59">
        <v>6102</v>
      </c>
      <c r="AT42" s="59">
        <v>3119</v>
      </c>
      <c r="AU42" s="59">
        <v>27526</v>
      </c>
      <c r="AV42" s="59">
        <v>20358</v>
      </c>
      <c r="AW42" s="59">
        <v>33719</v>
      </c>
      <c r="AX42" s="179">
        <v>23546</v>
      </c>
      <c r="AY42" s="59">
        <v>38930</v>
      </c>
      <c r="AZ42" s="59">
        <v>5645</v>
      </c>
      <c r="BA42" s="59">
        <v>25841</v>
      </c>
      <c r="BB42" s="59">
        <v>38584</v>
      </c>
      <c r="BC42" s="59">
        <v>52164</v>
      </c>
      <c r="BD42" s="59">
        <v>38338</v>
      </c>
      <c r="BE42" s="59">
        <v>45319</v>
      </c>
      <c r="BF42" s="59">
        <v>36681</v>
      </c>
      <c r="BG42" s="59">
        <v>59473</v>
      </c>
      <c r="BH42" s="59">
        <v>24475</v>
      </c>
      <c r="BI42" s="59">
        <v>43081</v>
      </c>
      <c r="BJ42" s="59">
        <v>21480</v>
      </c>
      <c r="BK42" s="59">
        <v>49040</v>
      </c>
      <c r="BL42" s="59">
        <v>14593</v>
      </c>
      <c r="BM42" s="59">
        <v>11583</v>
      </c>
      <c r="BN42" s="59">
        <v>8653</v>
      </c>
      <c r="BO42" s="59">
        <v>36013</v>
      </c>
      <c r="BP42" s="59">
        <v>9795</v>
      </c>
      <c r="BQ42" s="3"/>
      <c r="BR42" s="3"/>
      <c r="BS42" s="59"/>
    </row>
    <row r="43" spans="1:71" ht="15" customHeight="1" x14ac:dyDescent="0.2">
      <c r="A43" s="74" t="s">
        <v>90</v>
      </c>
      <c r="B43" s="74" t="s">
        <v>333</v>
      </c>
      <c r="C43" s="66">
        <v>618027</v>
      </c>
      <c r="D43" s="66">
        <v>557788</v>
      </c>
      <c r="E43" s="66">
        <v>592831</v>
      </c>
      <c r="F43" s="173">
        <v>628246</v>
      </c>
      <c r="G43" s="66">
        <v>1004289</v>
      </c>
      <c r="H43" s="66">
        <v>942908</v>
      </c>
      <c r="I43" s="66">
        <v>830561</v>
      </c>
      <c r="J43" s="173">
        <v>721488</v>
      </c>
      <c r="K43" s="66">
        <v>1048966</v>
      </c>
      <c r="L43" s="66">
        <v>784842</v>
      </c>
      <c r="M43" s="66">
        <v>857073</v>
      </c>
      <c r="N43" s="173">
        <v>937795</v>
      </c>
      <c r="O43" s="66">
        <v>1281906</v>
      </c>
      <c r="P43" s="66">
        <v>797293</v>
      </c>
      <c r="Q43" s="66">
        <v>461122</v>
      </c>
      <c r="R43" s="66">
        <v>278236</v>
      </c>
      <c r="S43" s="66">
        <v>122616</v>
      </c>
      <c r="T43" s="66">
        <v>65374</v>
      </c>
      <c r="U43" s="66">
        <v>245489</v>
      </c>
      <c r="V43" s="66">
        <v>238905</v>
      </c>
      <c r="W43" s="66">
        <v>70656</v>
      </c>
      <c r="X43" s="66">
        <v>68827</v>
      </c>
      <c r="Y43" s="66">
        <v>170452</v>
      </c>
      <c r="Z43" s="66">
        <v>130069</v>
      </c>
      <c r="AA43" s="66">
        <v>133676</v>
      </c>
      <c r="AB43" s="66">
        <v>92520</v>
      </c>
      <c r="AC43" s="66">
        <v>169231</v>
      </c>
      <c r="AD43" s="66">
        <v>184755</v>
      </c>
      <c r="AE43" s="66">
        <v>155164</v>
      </c>
      <c r="AF43" s="66">
        <v>36575</v>
      </c>
      <c r="AG43" s="66">
        <v>39444</v>
      </c>
      <c r="AH43" s="66">
        <v>50819</v>
      </c>
      <c r="AI43" s="66">
        <v>38948</v>
      </c>
      <c r="AJ43" s="66">
        <v>42072</v>
      </c>
      <c r="AK43" s="66">
        <v>46945</v>
      </c>
      <c r="AL43" s="66">
        <v>24199</v>
      </c>
      <c r="AM43" s="66">
        <v>13212</v>
      </c>
      <c r="AN43" s="66">
        <v>21880</v>
      </c>
      <c r="AO43" s="66">
        <v>10870</v>
      </c>
      <c r="AP43" s="66">
        <v>46924</v>
      </c>
      <c r="AQ43" s="66">
        <v>11128</v>
      </c>
      <c r="AR43" s="66">
        <v>6102</v>
      </c>
      <c r="AS43" s="66">
        <v>3119</v>
      </c>
      <c r="AT43" s="66">
        <v>27526</v>
      </c>
      <c r="AU43" s="66">
        <v>20358</v>
      </c>
      <c r="AV43" s="66">
        <v>33719</v>
      </c>
      <c r="AW43" s="66">
        <v>23546</v>
      </c>
      <c r="AX43" s="223">
        <v>38611</v>
      </c>
      <c r="AY43" s="66">
        <v>5645</v>
      </c>
      <c r="AZ43" s="66">
        <v>25841</v>
      </c>
      <c r="BA43" s="66">
        <v>38584</v>
      </c>
      <c r="BB43" s="66">
        <v>52164</v>
      </c>
      <c r="BC43" s="66">
        <v>38338</v>
      </c>
      <c r="BD43" s="66">
        <v>45319</v>
      </c>
      <c r="BE43" s="66">
        <v>36681</v>
      </c>
      <c r="BF43" s="66">
        <v>59473</v>
      </c>
      <c r="BG43" s="66">
        <v>24475</v>
      </c>
      <c r="BH43" s="66">
        <v>43081</v>
      </c>
      <c r="BI43" s="66">
        <v>21480</v>
      </c>
      <c r="BJ43" s="66">
        <v>49040</v>
      </c>
      <c r="BK43" s="66">
        <v>14593</v>
      </c>
      <c r="BL43" s="66">
        <v>11583</v>
      </c>
      <c r="BM43" s="66">
        <v>8653</v>
      </c>
      <c r="BN43" s="66">
        <v>36013</v>
      </c>
      <c r="BO43" s="66">
        <v>9795</v>
      </c>
      <c r="BP43" s="66">
        <v>18980</v>
      </c>
      <c r="BQ43" s="3"/>
      <c r="BR43" s="3"/>
    </row>
    <row r="44" spans="1:71" ht="15" customHeight="1" x14ac:dyDescent="0.2">
      <c r="A44" s="5"/>
      <c r="B44" s="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>
        <v>1071337</v>
      </c>
      <c r="BG44" s="183">
        <v>1609863</v>
      </c>
      <c r="BH44" s="183">
        <v>1603412</v>
      </c>
      <c r="BI44" s="183">
        <v>43081</v>
      </c>
      <c r="BJ44" s="183"/>
      <c r="BK44" s="183"/>
      <c r="BL44" s="183"/>
      <c r="BM44" s="183">
        <v>49040</v>
      </c>
      <c r="BN44" s="183">
        <v>49040</v>
      </c>
      <c r="BO44" s="183"/>
      <c r="BP44" s="183"/>
      <c r="BQ44" s="3"/>
      <c r="BR44" s="3"/>
      <c r="BS44" s="183"/>
    </row>
    <row r="45" spans="1:71" ht="15" customHeight="1" x14ac:dyDescent="0.2">
      <c r="A45" s="5"/>
      <c r="B45" s="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183"/>
      <c r="AL45" s="183"/>
      <c r="AM45" s="183"/>
      <c r="AN45" s="183"/>
      <c r="AO45" s="183"/>
      <c r="AP45" s="183"/>
      <c r="AQ45" s="183"/>
      <c r="AR45" s="183"/>
      <c r="AS45" s="183"/>
      <c r="AT45" s="183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>
        <v>1609863</v>
      </c>
      <c r="BG45" s="183">
        <v>1603412</v>
      </c>
      <c r="BH45" s="183">
        <v>2258226</v>
      </c>
      <c r="BI45" s="183">
        <v>21480</v>
      </c>
      <c r="BJ45" s="183"/>
      <c r="BK45" s="183"/>
      <c r="BL45" s="183"/>
      <c r="BM45" s="183"/>
      <c r="BN45" s="183"/>
      <c r="BO45" s="183"/>
      <c r="BP45" s="183"/>
      <c r="BQ45" s="183"/>
      <c r="BR45" s="183"/>
      <c r="BS45" s="183"/>
    </row>
    <row r="46" spans="1:71" ht="15" customHeight="1" x14ac:dyDescent="0.2">
      <c r="A46" s="92" t="s">
        <v>388</v>
      </c>
      <c r="B46" s="92" t="s">
        <v>389</v>
      </c>
      <c r="C46" s="188" t="str">
        <f>C$5</f>
        <v>1Q10</v>
      </c>
      <c r="D46" s="188" t="str">
        <f t="shared" ref="D46:BP46" si="7">D$5</f>
        <v>2Q10</v>
      </c>
      <c r="E46" s="188" t="str">
        <f t="shared" si="7"/>
        <v>3Q10</v>
      </c>
      <c r="F46" s="188" t="str">
        <f t="shared" si="7"/>
        <v>4Q10</v>
      </c>
      <c r="G46" s="188" t="str">
        <f t="shared" si="7"/>
        <v>1Q11</v>
      </c>
      <c r="H46" s="188" t="str">
        <f t="shared" si="7"/>
        <v>2Q11</v>
      </c>
      <c r="I46" s="188" t="str">
        <f t="shared" si="7"/>
        <v>3Q11</v>
      </c>
      <c r="J46" s="188" t="str">
        <f t="shared" si="7"/>
        <v>4Q11</v>
      </c>
      <c r="K46" s="188" t="str">
        <f t="shared" si="7"/>
        <v>1Q12</v>
      </c>
      <c r="L46" s="188" t="str">
        <f t="shared" si="7"/>
        <v>2Q12</v>
      </c>
      <c r="M46" s="188" t="str">
        <f t="shared" si="7"/>
        <v>3Q12</v>
      </c>
      <c r="N46" s="188" t="str">
        <f t="shared" si="7"/>
        <v>4Q12</v>
      </c>
      <c r="O46" s="188" t="str">
        <f t="shared" si="7"/>
        <v>1Q13</v>
      </c>
      <c r="P46" s="188" t="str">
        <f t="shared" si="7"/>
        <v>2Q13</v>
      </c>
      <c r="Q46" s="188" t="str">
        <f t="shared" si="7"/>
        <v>3Q13</v>
      </c>
      <c r="R46" s="188" t="str">
        <f t="shared" si="7"/>
        <v>4Q13</v>
      </c>
      <c r="S46" s="188" t="str">
        <f t="shared" si="7"/>
        <v>1Q14</v>
      </c>
      <c r="T46" s="188" t="str">
        <f t="shared" si="7"/>
        <v>2Q14</v>
      </c>
      <c r="U46" s="188" t="str">
        <f t="shared" si="7"/>
        <v>3Q14</v>
      </c>
      <c r="V46" s="188" t="str">
        <f t="shared" si="7"/>
        <v>4Q14</v>
      </c>
      <c r="W46" s="188" t="str">
        <f t="shared" si="7"/>
        <v>1Q15</v>
      </c>
      <c r="X46" s="188" t="str">
        <f t="shared" si="7"/>
        <v>2Q15</v>
      </c>
      <c r="Y46" s="188" t="str">
        <f t="shared" si="7"/>
        <v>3Q15</v>
      </c>
      <c r="Z46" s="188" t="str">
        <f t="shared" si="7"/>
        <v>4Q15</v>
      </c>
      <c r="AA46" s="188" t="str">
        <f t="shared" si="7"/>
        <v>1Q16</v>
      </c>
      <c r="AB46" s="188" t="str">
        <f t="shared" si="7"/>
        <v>2Q16</v>
      </c>
      <c r="AC46" s="188" t="str">
        <f t="shared" si="7"/>
        <v>3Q16</v>
      </c>
      <c r="AD46" s="188" t="str">
        <f t="shared" si="7"/>
        <v>4Q16</v>
      </c>
      <c r="AE46" s="188" t="str">
        <f t="shared" si="7"/>
        <v>1Q17</v>
      </c>
      <c r="AF46" s="188" t="str">
        <f t="shared" si="7"/>
        <v>2Q17</v>
      </c>
      <c r="AG46" s="188" t="str">
        <f t="shared" si="7"/>
        <v>3Q17</v>
      </c>
      <c r="AH46" s="188" t="str">
        <f t="shared" si="7"/>
        <v>4Q17</v>
      </c>
      <c r="AI46" s="188" t="str">
        <f t="shared" si="7"/>
        <v>1Q18</v>
      </c>
      <c r="AJ46" s="188" t="str">
        <f t="shared" si="7"/>
        <v>2Q18</v>
      </c>
      <c r="AK46" s="188" t="str">
        <f t="shared" si="7"/>
        <v>3Q18</v>
      </c>
      <c r="AL46" s="188" t="str">
        <f t="shared" si="7"/>
        <v>4Q18</v>
      </c>
      <c r="AM46" s="188" t="str">
        <f t="shared" si="7"/>
        <v>1Q19</v>
      </c>
      <c r="AN46" s="188" t="str">
        <f t="shared" si="7"/>
        <v>2Q19</v>
      </c>
      <c r="AO46" s="188" t="str">
        <f t="shared" si="7"/>
        <v>3Q19</v>
      </c>
      <c r="AP46" s="188" t="str">
        <f t="shared" si="7"/>
        <v>4Q19</v>
      </c>
      <c r="AQ46" s="188" t="str">
        <f t="shared" si="7"/>
        <v>1Q20</v>
      </c>
      <c r="AR46" s="188" t="str">
        <f t="shared" si="7"/>
        <v>2Q20</v>
      </c>
      <c r="AS46" s="188" t="str">
        <f t="shared" si="7"/>
        <v>3Q20</v>
      </c>
      <c r="AT46" s="188" t="str">
        <f t="shared" si="7"/>
        <v>4Q20</v>
      </c>
      <c r="AU46" s="188" t="str">
        <f t="shared" si="7"/>
        <v>1Q21</v>
      </c>
      <c r="AV46" s="188" t="str">
        <f t="shared" si="7"/>
        <v>2Q21</v>
      </c>
      <c r="AW46" s="188" t="str">
        <f t="shared" si="7"/>
        <v>3Q21</v>
      </c>
      <c r="AX46" s="222" t="str">
        <f t="shared" si="7"/>
        <v>4Q21</v>
      </c>
      <c r="AY46" s="188" t="str">
        <f>AY$5</f>
        <v>1Q22</v>
      </c>
      <c r="AZ46" s="188" t="str">
        <f t="shared" si="7"/>
        <v>2Q22</v>
      </c>
      <c r="BA46" s="188" t="str">
        <f t="shared" si="7"/>
        <v>3Q22</v>
      </c>
      <c r="BB46" s="188" t="str">
        <f t="shared" si="7"/>
        <v>4Q22</v>
      </c>
      <c r="BC46" s="188" t="str">
        <f t="shared" si="7"/>
        <v>1Q23</v>
      </c>
      <c r="BD46" s="188" t="str">
        <f t="shared" si="7"/>
        <v>2Q23</v>
      </c>
      <c r="BE46" s="188" t="str">
        <f t="shared" si="7"/>
        <v>3Q23</v>
      </c>
      <c r="BF46" s="188" t="str">
        <f t="shared" si="7"/>
        <v>4Q23</v>
      </c>
      <c r="BG46" s="188" t="str">
        <f t="shared" si="7"/>
        <v>1Q24</v>
      </c>
      <c r="BH46" s="188" t="str">
        <f t="shared" si="7"/>
        <v>2Q24</v>
      </c>
      <c r="BI46" s="188" t="str">
        <f t="shared" si="7"/>
        <v>3Q24</v>
      </c>
      <c r="BJ46" s="188" t="str">
        <f t="shared" si="7"/>
        <v>4Q24</v>
      </c>
      <c r="BK46" s="188" t="str">
        <f t="shared" si="7"/>
        <v>1Q25</v>
      </c>
      <c r="BL46" s="188" t="str">
        <f t="shared" si="7"/>
        <v>2Q25</v>
      </c>
      <c r="BM46" s="188" t="str">
        <f t="shared" si="7"/>
        <v>3Q25</v>
      </c>
      <c r="BN46" s="188" t="str">
        <f t="shared" si="7"/>
        <v>4Q25</v>
      </c>
      <c r="BO46" s="188" t="str">
        <f t="shared" si="7"/>
        <v>1Q26</v>
      </c>
      <c r="BP46" s="188" t="str">
        <f t="shared" si="7"/>
        <v>2Q26</v>
      </c>
      <c r="BQ46" s="183"/>
      <c r="BR46" s="183"/>
      <c r="BS46" s="183"/>
    </row>
    <row r="47" spans="1:71" s="48" customFormat="1" ht="15" customHeight="1" x14ac:dyDescent="0.2">
      <c r="A47" s="150" t="s">
        <v>68</v>
      </c>
      <c r="B47" s="150" t="s">
        <v>284</v>
      </c>
      <c r="C47" s="57">
        <v>58825</v>
      </c>
      <c r="D47" s="57">
        <v>13375</v>
      </c>
      <c r="E47" s="57">
        <v>51877</v>
      </c>
      <c r="F47" s="57">
        <v>82984</v>
      </c>
      <c r="G47" s="57">
        <v>70196</v>
      </c>
      <c r="H47" s="57">
        <v>52006</v>
      </c>
      <c r="I47" s="57">
        <v>43393</v>
      </c>
      <c r="J47" s="57">
        <v>-71257</v>
      </c>
      <c r="K47" s="57">
        <v>47334</v>
      </c>
      <c r="L47" s="57">
        <v>-41727</v>
      </c>
      <c r="M47" s="57">
        <v>39346</v>
      </c>
      <c r="N47" s="57">
        <v>63196</v>
      </c>
      <c r="O47" s="57">
        <v>93994</v>
      </c>
      <c r="P47" s="57">
        <v>58461</v>
      </c>
      <c r="Q47" s="57">
        <v>55466</v>
      </c>
      <c r="R47" s="57">
        <v>-39525</v>
      </c>
      <c r="S47" s="57">
        <v>112223</v>
      </c>
      <c r="T47" s="57">
        <v>137769</v>
      </c>
      <c r="U47" s="57">
        <v>47407</v>
      </c>
      <c r="V47" s="57">
        <v>125475</v>
      </c>
      <c r="W47" s="57">
        <v>106326</v>
      </c>
      <c r="X47" s="57">
        <v>104910</v>
      </c>
      <c r="Y47" s="57">
        <v>165372</v>
      </c>
      <c r="Z47" s="57">
        <v>170442</v>
      </c>
      <c r="AA47" s="57">
        <v>91986</v>
      </c>
      <c r="AB47" s="57">
        <v>129346</v>
      </c>
      <c r="AC47" s="57">
        <v>150862</v>
      </c>
      <c r="AD47" s="57">
        <v>227445</v>
      </c>
      <c r="AE47" s="57">
        <v>186192</v>
      </c>
      <c r="AF47" s="57">
        <v>146822</v>
      </c>
      <c r="AG47" s="57">
        <v>76413</v>
      </c>
      <c r="AH47" s="57">
        <v>152340</v>
      </c>
      <c r="AI47" s="57">
        <v>142087</v>
      </c>
      <c r="AJ47" s="57">
        <v>130068</v>
      </c>
      <c r="AK47" s="57">
        <v>109916</v>
      </c>
      <c r="AL47" s="57">
        <v>178139</v>
      </c>
      <c r="AM47" s="57">
        <v>142344</v>
      </c>
      <c r="AN47" s="57">
        <v>130980</v>
      </c>
      <c r="AO47" s="57">
        <v>128654</v>
      </c>
      <c r="AP47" s="57">
        <v>139550</v>
      </c>
      <c r="AQ47" s="57">
        <v>136075</v>
      </c>
      <c r="AR47" s="57">
        <v>4191</v>
      </c>
      <c r="AS47" s="57">
        <v>26129</v>
      </c>
      <c r="AT47" s="57">
        <v>111231</v>
      </c>
      <c r="AU47" s="57">
        <v>103008</v>
      </c>
      <c r="AV47" s="57">
        <v>465926</v>
      </c>
      <c r="AW47" s="57">
        <v>-61640</v>
      </c>
      <c r="AX47" s="210">
        <v>210089</v>
      </c>
      <c r="AY47" s="27">
        <v>58691</v>
      </c>
      <c r="AZ47" s="27">
        <v>-80336</v>
      </c>
      <c r="BA47" s="27">
        <v>192452</v>
      </c>
      <c r="BB47" s="27">
        <v>214614</v>
      </c>
      <c r="BC47" s="27">
        <v>207493</v>
      </c>
      <c r="BD47" s="27">
        <v>211716</v>
      </c>
      <c r="BE47" s="27">
        <v>246432</v>
      </c>
      <c r="BF47" s="27">
        <v>279818.77214954409</v>
      </c>
      <c r="BG47" s="27">
        <v>273490</v>
      </c>
      <c r="BH47" s="27">
        <v>220364</v>
      </c>
      <c r="BI47" s="27">
        <f>SUM(BI48,BI66:BI67)</f>
        <v>254817</v>
      </c>
      <c r="BJ47" s="27">
        <f>SUM(BJ48,BJ66:BJ67)</f>
        <v>284148</v>
      </c>
      <c r="BK47" s="27">
        <v>-5737</v>
      </c>
      <c r="BL47" s="27">
        <f>SUM(BL48,BL66:BL67)</f>
        <v>504714</v>
      </c>
      <c r="BM47" s="27">
        <v>338665</v>
      </c>
      <c r="BN47" s="27">
        <v>202410</v>
      </c>
      <c r="BO47" s="27">
        <v>366094</v>
      </c>
      <c r="BP47" s="27">
        <f>SUM(BP48,BP66:BP67)</f>
        <v>246774</v>
      </c>
      <c r="BQ47" s="183"/>
      <c r="BR47" s="183"/>
      <c r="BS47" s="183"/>
    </row>
    <row r="48" spans="1:71" ht="15" customHeight="1" x14ac:dyDescent="0.2">
      <c r="A48" s="58" t="s">
        <v>69</v>
      </c>
      <c r="B48" s="58" t="s">
        <v>285</v>
      </c>
      <c r="C48" s="59">
        <v>36712</v>
      </c>
      <c r="D48" s="59">
        <v>53092</v>
      </c>
      <c r="E48" s="59">
        <v>61459</v>
      </c>
      <c r="F48" s="59">
        <v>49991</v>
      </c>
      <c r="G48" s="59">
        <v>57588</v>
      </c>
      <c r="H48" s="59">
        <v>68162</v>
      </c>
      <c r="I48" s="59">
        <v>107560</v>
      </c>
      <c r="J48" s="59">
        <v>69048</v>
      </c>
      <c r="K48" s="59">
        <v>75962</v>
      </c>
      <c r="L48" s="59">
        <v>99145</v>
      </c>
      <c r="M48" s="59">
        <v>16510</v>
      </c>
      <c r="N48" s="59">
        <v>108340</v>
      </c>
      <c r="O48" s="59">
        <v>92527</v>
      </c>
      <c r="P48" s="59">
        <v>92024</v>
      </c>
      <c r="Q48" s="59">
        <v>100222</v>
      </c>
      <c r="R48" s="59">
        <v>394168</v>
      </c>
      <c r="S48" s="59">
        <v>140510</v>
      </c>
      <c r="T48" s="59">
        <v>109572</v>
      </c>
      <c r="U48" s="59">
        <v>72505</v>
      </c>
      <c r="V48" s="59">
        <v>136263</v>
      </c>
      <c r="W48" s="59">
        <v>109239</v>
      </c>
      <c r="X48" s="59">
        <v>129937</v>
      </c>
      <c r="Y48" s="59">
        <v>105571</v>
      </c>
      <c r="Z48" s="59">
        <v>122824</v>
      </c>
      <c r="AA48" s="59">
        <v>143178</v>
      </c>
      <c r="AB48" s="59">
        <v>128243</v>
      </c>
      <c r="AC48" s="59">
        <v>166453</v>
      </c>
      <c r="AD48" s="59">
        <v>180509</v>
      </c>
      <c r="AE48" s="59">
        <v>159494</v>
      </c>
      <c r="AF48" s="59">
        <v>142046</v>
      </c>
      <c r="AG48" s="59">
        <v>81851</v>
      </c>
      <c r="AH48" s="59">
        <v>144964</v>
      </c>
      <c r="AI48" s="59">
        <v>125244</v>
      </c>
      <c r="AJ48" s="59">
        <v>128800</v>
      </c>
      <c r="AK48" s="59">
        <v>118457</v>
      </c>
      <c r="AL48" s="59">
        <v>195090</v>
      </c>
      <c r="AM48" s="59">
        <v>136221</v>
      </c>
      <c r="AN48" s="59">
        <v>147800</v>
      </c>
      <c r="AO48" s="59">
        <v>170324</v>
      </c>
      <c r="AP48" s="59">
        <v>205582</v>
      </c>
      <c r="AQ48" s="59">
        <v>102022</v>
      </c>
      <c r="AR48" s="59">
        <v>54380</v>
      </c>
      <c r="AS48" s="59">
        <v>78309</v>
      </c>
      <c r="AT48" s="59">
        <v>115073</v>
      </c>
      <c r="AU48" s="59">
        <v>98077</v>
      </c>
      <c r="AV48" s="59">
        <v>504336</v>
      </c>
      <c r="AW48" s="59">
        <v>19097</v>
      </c>
      <c r="AX48" s="179">
        <v>203125</v>
      </c>
      <c r="AY48" s="14">
        <v>105269</v>
      </c>
      <c r="AZ48" s="14">
        <v>-97415</v>
      </c>
      <c r="BA48" s="14">
        <v>272564</v>
      </c>
      <c r="BB48" s="14">
        <v>248429</v>
      </c>
      <c r="BC48" s="14">
        <v>218252</v>
      </c>
      <c r="BD48" s="14">
        <v>259006</v>
      </c>
      <c r="BE48" s="14">
        <v>257447</v>
      </c>
      <c r="BF48" s="14">
        <v>302853.77214954409</v>
      </c>
      <c r="BG48" s="14">
        <v>259383</v>
      </c>
      <c r="BH48" s="14">
        <v>267636</v>
      </c>
      <c r="BI48" s="14">
        <v>292412</v>
      </c>
      <c r="BJ48" s="14">
        <v>308418</v>
      </c>
      <c r="BK48" s="14">
        <v>263055</v>
      </c>
      <c r="BL48" s="14">
        <v>128766</v>
      </c>
      <c r="BM48" s="14">
        <v>347399</v>
      </c>
      <c r="BN48" s="14">
        <v>348614</v>
      </c>
      <c r="BO48" s="14">
        <v>250511</v>
      </c>
      <c r="BP48" s="14">
        <v>347041</v>
      </c>
      <c r="BQ48" s="183"/>
      <c r="BR48" s="183"/>
      <c r="BS48" s="183"/>
    </row>
    <row r="49" spans="1:71" ht="15" customHeight="1" x14ac:dyDescent="0.2">
      <c r="A49" s="167" t="s">
        <v>70</v>
      </c>
      <c r="B49" s="167" t="s">
        <v>286</v>
      </c>
      <c r="C49" s="14">
        <v>27216</v>
      </c>
      <c r="D49" s="14">
        <v>37723</v>
      </c>
      <c r="E49" s="14">
        <v>42891</v>
      </c>
      <c r="F49" s="14">
        <v>52829</v>
      </c>
      <c r="G49" s="14">
        <v>31497</v>
      </c>
      <c r="H49" s="14">
        <v>42991</v>
      </c>
      <c r="I49" s="14">
        <v>30696</v>
      </c>
      <c r="J49" s="14">
        <v>46811</v>
      </c>
      <c r="K49" s="14">
        <v>32214</v>
      </c>
      <c r="L49" s="14">
        <v>54038</v>
      </c>
      <c r="M49" s="14">
        <v>128950</v>
      </c>
      <c r="N49" s="14">
        <v>53096</v>
      </c>
      <c r="O49" s="14">
        <v>47338</v>
      </c>
      <c r="P49" s="14">
        <v>35544</v>
      </c>
      <c r="Q49" s="14">
        <v>56439</v>
      </c>
      <c r="R49" s="14">
        <v>184285</v>
      </c>
      <c r="S49" s="14">
        <v>48191</v>
      </c>
      <c r="T49" s="14">
        <v>49632</v>
      </c>
      <c r="U49" s="14">
        <v>66595</v>
      </c>
      <c r="V49" s="14">
        <v>66291</v>
      </c>
      <c r="W49" s="14">
        <v>45128</v>
      </c>
      <c r="X49" s="14">
        <v>47900</v>
      </c>
      <c r="Y49" s="14">
        <v>58443</v>
      </c>
      <c r="Z49" s="14">
        <v>42186</v>
      </c>
      <c r="AA49" s="14">
        <v>38712</v>
      </c>
      <c r="AB49" s="14">
        <v>35088</v>
      </c>
      <c r="AC49" s="14">
        <v>40623</v>
      </c>
      <c r="AD49" s="14">
        <v>49772</v>
      </c>
      <c r="AE49" s="14">
        <v>50619</v>
      </c>
      <c r="AF49" s="14">
        <v>50975</v>
      </c>
      <c r="AG49" s="14">
        <v>53061</v>
      </c>
      <c r="AH49" s="14">
        <v>64218</v>
      </c>
      <c r="AI49" s="14">
        <v>58114</v>
      </c>
      <c r="AJ49" s="14">
        <v>60557</v>
      </c>
      <c r="AK49" s="14">
        <v>65578</v>
      </c>
      <c r="AL49" s="14">
        <v>76077</v>
      </c>
      <c r="AM49" s="14">
        <v>55453</v>
      </c>
      <c r="AN49" s="14">
        <v>60112</v>
      </c>
      <c r="AO49" s="14">
        <v>86915</v>
      </c>
      <c r="AP49" s="14">
        <v>111821</v>
      </c>
      <c r="AQ49" s="14">
        <v>12453</v>
      </c>
      <c r="AR49" s="14">
        <v>46289</v>
      </c>
      <c r="AS49" s="14">
        <v>61566</v>
      </c>
      <c r="AT49" s="14">
        <v>82016</v>
      </c>
      <c r="AU49" s="14">
        <v>39840</v>
      </c>
      <c r="AV49" s="14">
        <v>279007</v>
      </c>
      <c r="AW49" s="14">
        <v>-57957</v>
      </c>
      <c r="AX49" s="199">
        <v>83193</v>
      </c>
      <c r="AY49" s="14">
        <v>-16354</v>
      </c>
      <c r="AZ49" s="14">
        <v>-131797</v>
      </c>
      <c r="BA49" s="14">
        <v>66151</v>
      </c>
      <c r="BB49" s="14">
        <v>94821</v>
      </c>
      <c r="BC49" s="14">
        <v>48806</v>
      </c>
      <c r="BD49" s="14">
        <v>78702</v>
      </c>
      <c r="BE49" s="14">
        <v>61213</v>
      </c>
      <c r="BF49" s="14">
        <v>120213</v>
      </c>
      <c r="BG49" s="14">
        <v>81088</v>
      </c>
      <c r="BH49" s="14">
        <v>76345</v>
      </c>
      <c r="BI49" s="14">
        <v>101201</v>
      </c>
      <c r="BJ49" s="14">
        <v>141242</v>
      </c>
      <c r="BK49" s="14">
        <v>107461</v>
      </c>
      <c r="BL49" s="14">
        <v>209123</v>
      </c>
      <c r="BM49" s="14">
        <v>120892</v>
      </c>
      <c r="BN49" s="14">
        <v>145101</v>
      </c>
      <c r="BO49" s="14">
        <v>237608</v>
      </c>
      <c r="BP49" s="14">
        <v>135085</v>
      </c>
      <c r="BQ49" s="183"/>
      <c r="BR49" s="183"/>
      <c r="BS49" s="183"/>
    </row>
    <row r="50" spans="1:71" ht="15" customHeight="1" x14ac:dyDescent="0.2">
      <c r="A50" s="167" t="s">
        <v>71</v>
      </c>
      <c r="B50" s="167" t="s">
        <v>287</v>
      </c>
      <c r="C50" s="14">
        <v>4414</v>
      </c>
      <c r="D50" s="14">
        <v>5537</v>
      </c>
      <c r="E50" s="14">
        <v>5209</v>
      </c>
      <c r="F50" s="14">
        <v>-8400</v>
      </c>
      <c r="G50" s="14">
        <v>5056</v>
      </c>
      <c r="H50" s="14">
        <v>6010</v>
      </c>
      <c r="I50" s="14">
        <v>6523</v>
      </c>
      <c r="J50" s="14">
        <v>8142</v>
      </c>
      <c r="K50" s="14">
        <v>8357</v>
      </c>
      <c r="L50" s="14">
        <v>9507</v>
      </c>
      <c r="M50" s="14">
        <v>11209</v>
      </c>
      <c r="N50" s="14">
        <v>11594</v>
      </c>
      <c r="O50" s="14">
        <v>11892</v>
      </c>
      <c r="P50" s="14">
        <v>12058</v>
      </c>
      <c r="Q50" s="14">
        <v>16876</v>
      </c>
      <c r="R50" s="14">
        <v>54085</v>
      </c>
      <c r="S50" s="14">
        <v>18571</v>
      </c>
      <c r="T50" s="14">
        <v>21827</v>
      </c>
      <c r="U50" s="14">
        <v>21326</v>
      </c>
      <c r="V50" s="14">
        <v>23856</v>
      </c>
      <c r="W50" s="14">
        <v>24336</v>
      </c>
      <c r="X50" s="14">
        <v>25184</v>
      </c>
      <c r="Y50" s="14">
        <v>25918</v>
      </c>
      <c r="Z50" s="14">
        <v>27307</v>
      </c>
      <c r="AA50" s="14">
        <v>27847</v>
      </c>
      <c r="AB50" s="14">
        <v>27223</v>
      </c>
      <c r="AC50" s="14">
        <v>26751</v>
      </c>
      <c r="AD50" s="14">
        <v>26500</v>
      </c>
      <c r="AE50" s="14">
        <v>26479</v>
      </c>
      <c r="AF50" s="14">
        <v>26381</v>
      </c>
      <c r="AG50" s="14">
        <v>26743</v>
      </c>
      <c r="AH50" s="14">
        <v>26729</v>
      </c>
      <c r="AI50" s="14">
        <v>27069</v>
      </c>
      <c r="AJ50" s="14">
        <v>27274</v>
      </c>
      <c r="AK50" s="14">
        <v>27468</v>
      </c>
      <c r="AL50" s="14">
        <v>27830</v>
      </c>
      <c r="AM50" s="14">
        <v>31104</v>
      </c>
      <c r="AN50" s="14">
        <v>31524</v>
      </c>
      <c r="AO50" s="14">
        <v>31948</v>
      </c>
      <c r="AP50" s="14">
        <v>33446</v>
      </c>
      <c r="AQ50" s="14">
        <v>37004</v>
      </c>
      <c r="AR50" s="14">
        <v>37282</v>
      </c>
      <c r="AS50" s="14">
        <v>36509</v>
      </c>
      <c r="AT50" s="14">
        <v>38205</v>
      </c>
      <c r="AU50" s="14">
        <v>37144</v>
      </c>
      <c r="AV50" s="14">
        <v>38727</v>
      </c>
      <c r="AW50" s="14">
        <v>39679</v>
      </c>
      <c r="AX50" s="199">
        <v>39834</v>
      </c>
      <c r="AY50" s="14">
        <v>38636</v>
      </c>
      <c r="AZ50" s="14">
        <v>38860</v>
      </c>
      <c r="BA50" s="14">
        <v>41155</v>
      </c>
      <c r="BB50" s="14">
        <v>40379</v>
      </c>
      <c r="BC50" s="14">
        <v>44297</v>
      </c>
      <c r="BD50" s="14">
        <v>43482</v>
      </c>
      <c r="BE50" s="14">
        <v>43290</v>
      </c>
      <c r="BF50" s="14">
        <v>43307</v>
      </c>
      <c r="BG50" s="14">
        <v>45306</v>
      </c>
      <c r="BH50" s="14">
        <v>47346</v>
      </c>
      <c r="BI50" s="14">
        <v>47878</v>
      </c>
      <c r="BJ50" s="14">
        <v>53368</v>
      </c>
      <c r="BK50" s="14">
        <v>24620</v>
      </c>
      <c r="BL50" s="14">
        <v>31923</v>
      </c>
      <c r="BM50" s="14">
        <v>31408</v>
      </c>
      <c r="BN50" s="14">
        <v>39349</v>
      </c>
      <c r="BO50" s="14">
        <v>35242</v>
      </c>
      <c r="BP50" s="14">
        <v>37122</v>
      </c>
      <c r="BQ50" s="183"/>
      <c r="BR50" s="183"/>
      <c r="BS50" s="183"/>
    </row>
    <row r="51" spans="1:71" ht="15" customHeight="1" x14ac:dyDescent="0.2">
      <c r="A51" s="167" t="s">
        <v>91</v>
      </c>
      <c r="B51" s="167" t="s">
        <v>288</v>
      </c>
      <c r="C51" s="14">
        <v>278</v>
      </c>
      <c r="D51" s="14">
        <v>369</v>
      </c>
      <c r="E51" s="14">
        <v>1386</v>
      </c>
      <c r="F51" s="14">
        <v>92</v>
      </c>
      <c r="G51" s="14" t="s">
        <v>14</v>
      </c>
      <c r="H51" s="14">
        <v>20</v>
      </c>
      <c r="I51" s="14">
        <v>-1</v>
      </c>
      <c r="J51" s="14" t="s">
        <v>100</v>
      </c>
      <c r="K51" s="14" t="s">
        <v>14</v>
      </c>
      <c r="L51" s="14" t="s">
        <v>14</v>
      </c>
      <c r="M51" s="14">
        <v>-156857</v>
      </c>
      <c r="N51" s="14">
        <v>3474</v>
      </c>
      <c r="O51" s="14">
        <v>1854</v>
      </c>
      <c r="P51" s="14">
        <v>659</v>
      </c>
      <c r="Q51" s="14">
        <v>-969</v>
      </c>
      <c r="R51" s="14" t="s">
        <v>115</v>
      </c>
      <c r="S51" s="14">
        <v>429</v>
      </c>
      <c r="T51" s="14" t="s">
        <v>14</v>
      </c>
      <c r="U51" s="14">
        <v>308</v>
      </c>
      <c r="V51" s="14">
        <v>220</v>
      </c>
      <c r="W51" s="14">
        <v>272</v>
      </c>
      <c r="X51" s="14">
        <v>416</v>
      </c>
      <c r="Y51" s="14">
        <v>-17237</v>
      </c>
      <c r="Z51" s="14">
        <v>-12893</v>
      </c>
      <c r="AA51" s="14">
        <v>0</v>
      </c>
      <c r="AB51" s="14">
        <v>67</v>
      </c>
      <c r="AC51" s="14">
        <v>3</v>
      </c>
      <c r="AD51" s="14">
        <v>0</v>
      </c>
      <c r="AE51" s="14">
        <v>0</v>
      </c>
      <c r="AF51" s="14">
        <v>0</v>
      </c>
      <c r="AG51" s="14">
        <v>334</v>
      </c>
      <c r="AH51" s="14">
        <v>1</v>
      </c>
      <c r="AI51" s="14">
        <v>0</v>
      </c>
      <c r="AJ51" s="14">
        <v>-258</v>
      </c>
      <c r="AK51" s="14">
        <v>2420</v>
      </c>
      <c r="AL51" s="14">
        <v>0</v>
      </c>
      <c r="AM51" s="14">
        <v>0</v>
      </c>
      <c r="AN51" s="14">
        <v>720</v>
      </c>
      <c r="AO51" s="14">
        <v>1039</v>
      </c>
      <c r="AP51" s="14">
        <v>2</v>
      </c>
      <c r="AQ51" s="14">
        <v>0</v>
      </c>
      <c r="AR51" s="14">
        <v>0</v>
      </c>
      <c r="AS51" s="14">
        <v>0</v>
      </c>
      <c r="AT51" s="14">
        <v>-8864</v>
      </c>
      <c r="AU51" s="14">
        <v>4506</v>
      </c>
      <c r="AV51" s="14">
        <v>4689</v>
      </c>
      <c r="AW51" s="14">
        <v>-180</v>
      </c>
      <c r="AX51" s="199">
        <v>1498</v>
      </c>
      <c r="AY51" s="14">
        <v>0</v>
      </c>
      <c r="AZ51" s="14">
        <v>0</v>
      </c>
      <c r="BA51" s="14">
        <v>0</v>
      </c>
      <c r="BB51" s="14">
        <v>25915</v>
      </c>
      <c r="BC51" s="14">
        <v>0</v>
      </c>
      <c r="BD51" s="14">
        <v>0</v>
      </c>
      <c r="BE51" s="14">
        <v>-1458</v>
      </c>
      <c r="BF51" s="14">
        <v>10510</v>
      </c>
      <c r="BG51" s="14">
        <v>0</v>
      </c>
      <c r="BH51" s="14">
        <v>0</v>
      </c>
      <c r="BI51" s="14">
        <v>-135204</v>
      </c>
      <c r="BJ51" s="14">
        <v>-32894</v>
      </c>
      <c r="BK51" s="14">
        <v>141</v>
      </c>
      <c r="BL51" s="14">
        <v>-268170</v>
      </c>
      <c r="BM51" s="14">
        <v>545</v>
      </c>
      <c r="BN51" s="14">
        <v>3718</v>
      </c>
      <c r="BO51" s="14">
        <v>-188762</v>
      </c>
      <c r="BP51" s="14">
        <v>55</v>
      </c>
      <c r="BQ51" s="183"/>
      <c r="BR51" s="183"/>
      <c r="BS51" s="183"/>
    </row>
    <row r="52" spans="1:71" ht="15" customHeight="1" x14ac:dyDescent="0.2">
      <c r="A52" s="167" t="s">
        <v>33</v>
      </c>
      <c r="B52" s="167" t="s">
        <v>289</v>
      </c>
      <c r="C52" s="14" t="s">
        <v>14</v>
      </c>
      <c r="D52" s="14" t="s">
        <v>14</v>
      </c>
      <c r="E52" s="14" t="s">
        <v>14</v>
      </c>
      <c r="F52" s="14" t="s">
        <v>14</v>
      </c>
      <c r="G52" s="14" t="s">
        <v>14</v>
      </c>
      <c r="H52" s="14" t="s">
        <v>14</v>
      </c>
      <c r="I52" s="14" t="s">
        <v>14</v>
      </c>
      <c r="J52" s="14" t="s">
        <v>100</v>
      </c>
      <c r="K52" s="14" t="s">
        <v>14</v>
      </c>
      <c r="L52" s="14" t="s">
        <v>14</v>
      </c>
      <c r="M52" s="14" t="s">
        <v>14</v>
      </c>
      <c r="N52" s="14">
        <v>0</v>
      </c>
      <c r="O52" s="14" t="s">
        <v>115</v>
      </c>
      <c r="P52" s="14" t="s">
        <v>115</v>
      </c>
      <c r="Q52" s="14" t="s">
        <v>100</v>
      </c>
      <c r="R52" s="14" t="s">
        <v>100</v>
      </c>
      <c r="S52" s="14" t="s">
        <v>14</v>
      </c>
      <c r="T52" s="14">
        <v>-395</v>
      </c>
      <c r="U52" s="14">
        <v>395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-218</v>
      </c>
      <c r="AB52" s="14">
        <v>-223</v>
      </c>
      <c r="AC52" s="14">
        <v>-257</v>
      </c>
      <c r="AD52" s="14">
        <v>-241</v>
      </c>
      <c r="AE52" s="14">
        <v>-299</v>
      </c>
      <c r="AF52" s="14">
        <v>-299</v>
      </c>
      <c r="AG52" s="14">
        <v>-298</v>
      </c>
      <c r="AH52" s="14">
        <v>-294</v>
      </c>
      <c r="AI52" s="14">
        <v>-279</v>
      </c>
      <c r="AJ52" s="14">
        <v>-287</v>
      </c>
      <c r="AK52" s="14">
        <v>-281</v>
      </c>
      <c r="AL52" s="14">
        <v>-277</v>
      </c>
      <c r="AM52" s="14">
        <v>-305</v>
      </c>
      <c r="AN52" s="14">
        <v>-292</v>
      </c>
      <c r="AO52" s="14">
        <v>-293</v>
      </c>
      <c r="AP52" s="14">
        <v>-299</v>
      </c>
      <c r="AQ52" s="14">
        <v>-270</v>
      </c>
      <c r="AR52" s="14">
        <v>-564</v>
      </c>
      <c r="AS52" s="14">
        <v>-1204</v>
      </c>
      <c r="AT52" s="14">
        <v>-1276</v>
      </c>
      <c r="AU52" s="14">
        <v>-1615</v>
      </c>
      <c r="AV52" s="14">
        <v>-352</v>
      </c>
      <c r="AW52" s="14">
        <v>-349</v>
      </c>
      <c r="AX52" s="199">
        <v>-513</v>
      </c>
      <c r="AY52" s="14">
        <v>373</v>
      </c>
      <c r="AZ52" s="14">
        <v>294</v>
      </c>
      <c r="BA52" s="14">
        <v>963</v>
      </c>
      <c r="BB52" s="14">
        <v>2770</v>
      </c>
      <c r="BC52" s="14">
        <v>6615</v>
      </c>
      <c r="BD52" s="14">
        <v>5116</v>
      </c>
      <c r="BE52" s="14">
        <v>570</v>
      </c>
      <c r="BF52" s="14">
        <v>21486</v>
      </c>
      <c r="BG52" s="14">
        <v>8190</v>
      </c>
      <c r="BH52" s="14">
        <v>3810</v>
      </c>
      <c r="BI52" s="14">
        <v>276</v>
      </c>
      <c r="BJ52" s="14">
        <v>-845</v>
      </c>
      <c r="BK52" s="14">
        <v>475</v>
      </c>
      <c r="BL52" s="14">
        <v>247</v>
      </c>
      <c r="BM52" s="14">
        <v>882</v>
      </c>
      <c r="BN52" s="14">
        <v>279</v>
      </c>
      <c r="BO52" s="14">
        <v>1215</v>
      </c>
      <c r="BP52" s="52">
        <v>1289</v>
      </c>
      <c r="BQ52" s="183"/>
      <c r="BR52" s="183"/>
      <c r="BS52" s="183"/>
    </row>
    <row r="53" spans="1:71" ht="15" customHeight="1" x14ac:dyDescent="0.2">
      <c r="A53" s="167" t="s">
        <v>72</v>
      </c>
      <c r="B53" s="167" t="s">
        <v>290</v>
      </c>
      <c r="C53" s="14">
        <v>4564</v>
      </c>
      <c r="D53" s="14">
        <v>12145</v>
      </c>
      <c r="E53" s="14">
        <v>6309</v>
      </c>
      <c r="F53" s="14">
        <v>14369</v>
      </c>
      <c r="G53" s="14">
        <v>11399</v>
      </c>
      <c r="H53" s="14">
        <v>31294</v>
      </c>
      <c r="I53" s="14">
        <v>31618</v>
      </c>
      <c r="J53" s="14">
        <v>25311</v>
      </c>
      <c r="K53" s="14">
        <v>35081</v>
      </c>
      <c r="L53" s="14">
        <v>30874</v>
      </c>
      <c r="M53" s="14">
        <v>17152</v>
      </c>
      <c r="N53" s="14">
        <v>42164</v>
      </c>
      <c r="O53" s="14">
        <v>28112</v>
      </c>
      <c r="P53" s="14">
        <v>41443</v>
      </c>
      <c r="Q53" s="14">
        <v>49774</v>
      </c>
      <c r="R53" s="14">
        <v>161288</v>
      </c>
      <c r="S53" s="14">
        <v>59215</v>
      </c>
      <c r="T53" s="14">
        <v>56859</v>
      </c>
      <c r="U53" s="14">
        <v>-3026</v>
      </c>
      <c r="V53" s="14">
        <v>59068</v>
      </c>
      <c r="W53" s="14">
        <v>46670</v>
      </c>
      <c r="X53" s="14">
        <v>63290</v>
      </c>
      <c r="Y53" s="14">
        <v>45349</v>
      </c>
      <c r="Z53" s="14">
        <v>62438</v>
      </c>
      <c r="AA53" s="14">
        <v>76456</v>
      </c>
      <c r="AB53" s="14">
        <v>79030</v>
      </c>
      <c r="AC53" s="14">
        <v>107481</v>
      </c>
      <c r="AD53" s="14">
        <v>100888</v>
      </c>
      <c r="AE53" s="14">
        <v>91679</v>
      </c>
      <c r="AF53" s="14">
        <v>67405</v>
      </c>
      <c r="AG53" s="14">
        <v>-4893</v>
      </c>
      <c r="AH53" s="14">
        <v>46435</v>
      </c>
      <c r="AI53" s="14">
        <v>32371</v>
      </c>
      <c r="AJ53" s="14">
        <v>32102</v>
      </c>
      <c r="AK53" s="14">
        <v>19090</v>
      </c>
      <c r="AL53" s="14">
        <v>57655</v>
      </c>
      <c r="AM53" s="14">
        <v>35613</v>
      </c>
      <c r="AN53" s="14">
        <v>40634</v>
      </c>
      <c r="AO53" s="14">
        <v>35346</v>
      </c>
      <c r="AP53" s="14">
        <v>29574</v>
      </c>
      <c r="AQ53" s="14">
        <v>28794</v>
      </c>
      <c r="AR53" s="14">
        <v>23467</v>
      </c>
      <c r="AS53" s="14">
        <v>23537</v>
      </c>
      <c r="AT53" s="14">
        <v>29012</v>
      </c>
      <c r="AU53" s="14">
        <v>24962</v>
      </c>
      <c r="AV53" s="14">
        <v>32037</v>
      </c>
      <c r="AW53" s="14">
        <v>69565</v>
      </c>
      <c r="AX53" s="199">
        <v>69025</v>
      </c>
      <c r="AY53" s="14">
        <v>89730</v>
      </c>
      <c r="AZ53" s="14">
        <v>104522</v>
      </c>
      <c r="BA53" s="14">
        <v>-202143</v>
      </c>
      <c r="BB53" s="14">
        <v>112067</v>
      </c>
      <c r="BC53" s="14">
        <v>91417</v>
      </c>
      <c r="BD53" s="14">
        <v>109207</v>
      </c>
      <c r="BE53" s="14">
        <v>113562</v>
      </c>
      <c r="BF53" s="14">
        <v>73011.772149544064</v>
      </c>
      <c r="BG53" s="14">
        <v>102688</v>
      </c>
      <c r="BH53" s="14">
        <v>112322</v>
      </c>
      <c r="BI53" s="14">
        <v>111484</v>
      </c>
      <c r="BJ53" s="14">
        <v>112408</v>
      </c>
      <c r="BK53" s="14">
        <v>105999</v>
      </c>
      <c r="BL53" s="14">
        <v>98841</v>
      </c>
      <c r="BM53" s="14">
        <v>154930</v>
      </c>
      <c r="BN53" s="14">
        <v>149479</v>
      </c>
      <c r="BO53" s="14">
        <v>139013</v>
      </c>
      <c r="BP53" s="14">
        <v>134849</v>
      </c>
      <c r="BQ53" s="183"/>
      <c r="BR53" s="183"/>
      <c r="BS53" s="183"/>
    </row>
    <row r="54" spans="1:71" ht="15" customHeight="1" x14ac:dyDescent="0.2">
      <c r="A54" s="167" t="s">
        <v>73</v>
      </c>
      <c r="B54" s="167" t="s">
        <v>291</v>
      </c>
      <c r="C54" s="14" t="s">
        <v>14</v>
      </c>
      <c r="D54" s="14">
        <v>-6757</v>
      </c>
      <c r="E54" s="14">
        <v>155</v>
      </c>
      <c r="F54" s="14">
        <v>785</v>
      </c>
      <c r="G54" s="14">
        <v>-1661</v>
      </c>
      <c r="H54" s="14">
        <v>-4856</v>
      </c>
      <c r="I54" s="14">
        <v>24108</v>
      </c>
      <c r="J54" s="14">
        <v>-6201</v>
      </c>
      <c r="K54" s="14">
        <v>870</v>
      </c>
      <c r="L54" s="14">
        <v>-201</v>
      </c>
      <c r="M54" s="14">
        <v>12316</v>
      </c>
      <c r="N54" s="14">
        <v>-270</v>
      </c>
      <c r="O54" s="14">
        <v>-64</v>
      </c>
      <c r="P54" s="14">
        <v>-43</v>
      </c>
      <c r="Q54" s="14">
        <v>-20832</v>
      </c>
      <c r="R54" s="14">
        <v>-20974</v>
      </c>
      <c r="S54" s="14" t="s">
        <v>14</v>
      </c>
      <c r="T54" s="14" t="s">
        <v>14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1331</v>
      </c>
      <c r="AP54" s="14">
        <v>4730</v>
      </c>
      <c r="AQ54" s="14">
        <v>-95</v>
      </c>
      <c r="AR54" s="14">
        <v>1</v>
      </c>
      <c r="AS54" s="14">
        <v>76</v>
      </c>
      <c r="AT54" s="14">
        <v>466</v>
      </c>
      <c r="AU54" s="14">
        <v>28</v>
      </c>
      <c r="AV54" s="14">
        <v>9</v>
      </c>
      <c r="AW54" s="14">
        <v>7612</v>
      </c>
      <c r="AX54" s="199">
        <v>-304</v>
      </c>
      <c r="AY54" s="14">
        <v>315</v>
      </c>
      <c r="AZ54" s="14">
        <v>765</v>
      </c>
      <c r="BA54" s="14">
        <v>21942</v>
      </c>
      <c r="BB54" s="14">
        <v>-10278</v>
      </c>
      <c r="BC54" s="14">
        <v>1930</v>
      </c>
      <c r="BD54" s="14">
        <v>648</v>
      </c>
      <c r="BE54" s="14">
        <v>-1025</v>
      </c>
      <c r="BF54" s="14">
        <v>-306</v>
      </c>
      <c r="BG54" s="14">
        <v>-65</v>
      </c>
      <c r="BH54" s="14">
        <v>11</v>
      </c>
      <c r="BI54" s="14">
        <v>-84</v>
      </c>
      <c r="BJ54" s="14">
        <v>371</v>
      </c>
      <c r="BK54" s="14">
        <v>16</v>
      </c>
      <c r="BL54" s="14">
        <v>38921</v>
      </c>
      <c r="BM54" s="14">
        <v>-1211</v>
      </c>
      <c r="BN54" s="14">
        <v>-20361</v>
      </c>
      <c r="BO54" s="14">
        <v>15352</v>
      </c>
      <c r="BP54" s="14">
        <v>-103</v>
      </c>
      <c r="BQ54" s="183"/>
      <c r="BR54" s="183"/>
      <c r="BS54" s="183"/>
    </row>
    <row r="55" spans="1:71" ht="15" customHeight="1" x14ac:dyDescent="0.2">
      <c r="A55" s="167" t="s">
        <v>74</v>
      </c>
      <c r="B55" s="167" t="s">
        <v>292</v>
      </c>
      <c r="C55" s="14">
        <v>681</v>
      </c>
      <c r="D55" s="14">
        <v>1104</v>
      </c>
      <c r="E55" s="14">
        <v>834</v>
      </c>
      <c r="F55" s="14">
        <v>-533</v>
      </c>
      <c r="G55" s="14">
        <v>576</v>
      </c>
      <c r="H55" s="14">
        <v>638</v>
      </c>
      <c r="I55" s="14">
        <v>7642</v>
      </c>
      <c r="J55" s="14">
        <v>-1017</v>
      </c>
      <c r="K55" s="14">
        <v>95</v>
      </c>
      <c r="L55" s="14">
        <v>4795</v>
      </c>
      <c r="M55" s="14">
        <v>-2122</v>
      </c>
      <c r="N55" s="14">
        <v>-426</v>
      </c>
      <c r="O55" s="14">
        <v>1705</v>
      </c>
      <c r="P55" s="14">
        <v>3272</v>
      </c>
      <c r="Q55" s="14">
        <v>-4113</v>
      </c>
      <c r="R55" s="14">
        <v>2872</v>
      </c>
      <c r="S55" s="14">
        <v>2298</v>
      </c>
      <c r="T55" s="14">
        <v>-2850</v>
      </c>
      <c r="U55" s="14">
        <v>-17626</v>
      </c>
      <c r="V55" s="14">
        <v>-3039</v>
      </c>
      <c r="W55" s="14">
        <v>-5810</v>
      </c>
      <c r="X55" s="14">
        <v>-777</v>
      </c>
      <c r="Y55" s="14">
        <v>-3525</v>
      </c>
      <c r="Z55" s="14">
        <v>7511</v>
      </c>
      <c r="AA55" s="14">
        <v>1725</v>
      </c>
      <c r="AB55" s="14">
        <v>-10539</v>
      </c>
      <c r="AC55" s="14">
        <v>-6526</v>
      </c>
      <c r="AD55" s="14">
        <v>2025</v>
      </c>
      <c r="AE55" s="14">
        <v>-7724</v>
      </c>
      <c r="AF55" s="14">
        <v>-1851</v>
      </c>
      <c r="AG55" s="14">
        <v>60</v>
      </c>
      <c r="AH55" s="14">
        <v>5149</v>
      </c>
      <c r="AI55" s="14">
        <v>2736</v>
      </c>
      <c r="AJ55" s="14">
        <v>4440</v>
      </c>
      <c r="AK55" s="14">
        <v>4439</v>
      </c>
      <c r="AL55" s="14">
        <v>13820</v>
      </c>
      <c r="AM55" s="14">
        <v>3670</v>
      </c>
      <c r="AN55" s="14">
        <v>3980</v>
      </c>
      <c r="AO55" s="14">
        <v>6698</v>
      </c>
      <c r="AP55" s="14">
        <v>13795</v>
      </c>
      <c r="AQ55" s="14">
        <v>18469</v>
      </c>
      <c r="AR55" s="14">
        <v>8584</v>
      </c>
      <c r="AS55" s="14">
        <v>5415</v>
      </c>
      <c r="AT55" s="14">
        <v>-3514</v>
      </c>
      <c r="AU55" s="14">
        <v>7012</v>
      </c>
      <c r="AV55" s="14">
        <v>145412</v>
      </c>
      <c r="AW55" s="14">
        <v>-50290</v>
      </c>
      <c r="AX55" s="199">
        <v>27661</v>
      </c>
      <c r="AY55" s="14">
        <v>-20607</v>
      </c>
      <c r="AZ55" s="14">
        <v>-116388</v>
      </c>
      <c r="BA55" s="14">
        <v>-19695</v>
      </c>
      <c r="BB55" s="14">
        <v>-64028</v>
      </c>
      <c r="BC55" s="14">
        <v>-10450</v>
      </c>
      <c r="BD55" s="14">
        <v>-5665</v>
      </c>
      <c r="BE55" s="14">
        <v>-8461</v>
      </c>
      <c r="BF55" s="14">
        <v>2592</v>
      </c>
      <c r="BG55" s="14">
        <v>-9281</v>
      </c>
      <c r="BH55" s="14">
        <v>-8273</v>
      </c>
      <c r="BI55" s="14">
        <v>4753</v>
      </c>
      <c r="BJ55" s="14">
        <v>1878</v>
      </c>
      <c r="BK55" s="14">
        <v>-3885</v>
      </c>
      <c r="BL55" s="14">
        <v>-15401</v>
      </c>
      <c r="BM55" s="14">
        <v>19280</v>
      </c>
      <c r="BN55" s="14">
        <v>-9576</v>
      </c>
      <c r="BO55" s="14">
        <v>-9316</v>
      </c>
      <c r="BP55" s="14">
        <v>13671</v>
      </c>
      <c r="BQ55" s="183"/>
      <c r="BR55" s="183"/>
      <c r="BS55" s="183"/>
    </row>
    <row r="56" spans="1:71" ht="15" customHeight="1" x14ac:dyDescent="0.2">
      <c r="A56" s="167" t="s">
        <v>75</v>
      </c>
      <c r="B56" s="167" t="s">
        <v>293</v>
      </c>
      <c r="C56" s="14">
        <v>399</v>
      </c>
      <c r="D56" s="14">
        <v>16</v>
      </c>
      <c r="E56" s="14">
        <v>-53</v>
      </c>
      <c r="F56" s="14">
        <v>715</v>
      </c>
      <c r="G56" s="14">
        <v>73</v>
      </c>
      <c r="H56" s="14">
        <v>464</v>
      </c>
      <c r="I56" s="14">
        <v>134</v>
      </c>
      <c r="J56" s="14">
        <v>2193</v>
      </c>
      <c r="K56" s="14">
        <v>292</v>
      </c>
      <c r="L56" s="14">
        <v>174</v>
      </c>
      <c r="M56" s="14">
        <v>6500</v>
      </c>
      <c r="N56" s="14">
        <v>3422</v>
      </c>
      <c r="O56" s="14">
        <v>1858</v>
      </c>
      <c r="P56" s="14">
        <v>2210</v>
      </c>
      <c r="Q56" s="14">
        <v>2351</v>
      </c>
      <c r="R56" s="14">
        <v>8559</v>
      </c>
      <c r="S56" s="14">
        <v>1206</v>
      </c>
      <c r="T56" s="14">
        <v>776</v>
      </c>
      <c r="U56" s="14">
        <v>1770</v>
      </c>
      <c r="V56" s="14">
        <v>1251</v>
      </c>
      <c r="W56" s="14">
        <v>512</v>
      </c>
      <c r="X56" s="14">
        <v>927</v>
      </c>
      <c r="Y56" s="14">
        <v>718</v>
      </c>
      <c r="Z56" s="14">
        <v>719</v>
      </c>
      <c r="AA56" s="14">
        <v>347</v>
      </c>
      <c r="AB56" s="14">
        <v>347</v>
      </c>
      <c r="AC56" s="14">
        <v>349</v>
      </c>
      <c r="AD56" s="14">
        <v>348</v>
      </c>
      <c r="AE56" s="14">
        <v>66</v>
      </c>
      <c r="AF56" s="14">
        <v>0</v>
      </c>
      <c r="AG56" s="14">
        <v>0</v>
      </c>
      <c r="AH56" s="14">
        <v>0</v>
      </c>
      <c r="AI56" s="14">
        <v>0</v>
      </c>
      <c r="AJ56" s="14">
        <v>864</v>
      </c>
      <c r="AK56" s="14">
        <v>1295</v>
      </c>
      <c r="AL56" s="14">
        <v>1296</v>
      </c>
      <c r="AM56" s="14">
        <v>1371</v>
      </c>
      <c r="AN56" s="14">
        <v>1870</v>
      </c>
      <c r="AO56" s="14">
        <v>1620</v>
      </c>
      <c r="AP56" s="14">
        <v>1620</v>
      </c>
      <c r="AQ56" s="14">
        <v>2097</v>
      </c>
      <c r="AR56" s="14">
        <v>2097</v>
      </c>
      <c r="AS56" s="14">
        <v>1948</v>
      </c>
      <c r="AT56" s="14">
        <v>1950</v>
      </c>
      <c r="AU56" s="14">
        <v>2137</v>
      </c>
      <c r="AV56" s="14">
        <v>2137</v>
      </c>
      <c r="AW56" s="14">
        <v>2138</v>
      </c>
      <c r="AX56" s="199">
        <v>5748</v>
      </c>
      <c r="AY56" s="14">
        <v>3552</v>
      </c>
      <c r="AZ56" s="14">
        <v>-3552</v>
      </c>
      <c r="BA56" s="14">
        <v>10172</v>
      </c>
      <c r="BB56" s="14">
        <v>3390</v>
      </c>
      <c r="BC56" s="14">
        <v>3552</v>
      </c>
      <c r="BD56" s="14">
        <v>3552</v>
      </c>
      <c r="BE56" s="14">
        <v>3552</v>
      </c>
      <c r="BF56" s="14">
        <v>3755</v>
      </c>
      <c r="BG56" s="14">
        <v>3552</v>
      </c>
      <c r="BH56" s="14">
        <v>3552</v>
      </c>
      <c r="BI56" s="14">
        <v>3552</v>
      </c>
      <c r="BJ56" s="14">
        <v>5139</v>
      </c>
      <c r="BK56" s="14">
        <v>3949</v>
      </c>
      <c r="BL56" s="14">
        <v>3949</v>
      </c>
      <c r="BM56" s="14">
        <v>5771</v>
      </c>
      <c r="BN56" s="14">
        <v>4555</v>
      </c>
      <c r="BO56" s="14">
        <v>4556</v>
      </c>
      <c r="BP56" s="14">
        <v>4555</v>
      </c>
      <c r="BQ56" s="183"/>
      <c r="BR56" s="183"/>
      <c r="BS56" s="183"/>
    </row>
    <row r="57" spans="1:71" ht="15" customHeight="1" x14ac:dyDescent="0.2">
      <c r="A57" s="167" t="s">
        <v>76</v>
      </c>
      <c r="B57" s="167" t="s">
        <v>294</v>
      </c>
      <c r="C57" s="14">
        <v>679</v>
      </c>
      <c r="D57" s="14">
        <v>1568</v>
      </c>
      <c r="E57" s="14">
        <v>4627</v>
      </c>
      <c r="F57" s="14">
        <v>1659</v>
      </c>
      <c r="G57" s="14">
        <v>1654</v>
      </c>
      <c r="H57" s="14">
        <v>2427</v>
      </c>
      <c r="I57" s="14">
        <v>2788</v>
      </c>
      <c r="J57" s="14">
        <v>2482</v>
      </c>
      <c r="K57" s="14">
        <v>755</v>
      </c>
      <c r="L57" s="14">
        <v>-118</v>
      </c>
      <c r="M57" s="14">
        <v>6210</v>
      </c>
      <c r="N57" s="14">
        <v>5075</v>
      </c>
      <c r="O57" s="14">
        <v>2569</v>
      </c>
      <c r="P57" s="14">
        <v>1985</v>
      </c>
      <c r="Q57" s="14">
        <v>4999</v>
      </c>
      <c r="R57" s="14">
        <v>11419</v>
      </c>
      <c r="S57" s="14">
        <v>2010</v>
      </c>
      <c r="T57" s="14" t="s">
        <v>14</v>
      </c>
      <c r="U57" s="14">
        <v>5776</v>
      </c>
      <c r="V57" s="14">
        <v>2640</v>
      </c>
      <c r="W57" s="14">
        <v>3859</v>
      </c>
      <c r="X57" s="14">
        <v>2116</v>
      </c>
      <c r="Y57" s="14">
        <v>2983</v>
      </c>
      <c r="Z57" s="14">
        <v>3197</v>
      </c>
      <c r="AA57" s="14">
        <v>3668</v>
      </c>
      <c r="AB57" s="14">
        <v>1763</v>
      </c>
      <c r="AC57" s="14">
        <v>4202</v>
      </c>
      <c r="AD57" s="14">
        <v>-195</v>
      </c>
      <c r="AE57" s="14">
        <v>1447</v>
      </c>
      <c r="AF57" s="14">
        <v>3434</v>
      </c>
      <c r="AG57" s="14">
        <v>7284</v>
      </c>
      <c r="AH57" s="14">
        <v>4638</v>
      </c>
      <c r="AI57" s="14">
        <v>3681</v>
      </c>
      <c r="AJ57" s="14">
        <v>2170</v>
      </c>
      <c r="AK57" s="14">
        <v>2947</v>
      </c>
      <c r="AL57" s="14">
        <v>9137</v>
      </c>
      <c r="AM57" s="14">
        <v>3751</v>
      </c>
      <c r="AN57" s="14">
        <v>6118</v>
      </c>
      <c r="AO57" s="14">
        <v>1867</v>
      </c>
      <c r="AP57" s="14">
        <v>7539</v>
      </c>
      <c r="AQ57" s="14">
        <v>4042</v>
      </c>
      <c r="AR57" s="14">
        <v>-4042</v>
      </c>
      <c r="AS57" s="14">
        <v>0</v>
      </c>
      <c r="AT57" s="14">
        <v>0</v>
      </c>
      <c r="AU57" s="14">
        <v>3604</v>
      </c>
      <c r="AV57" s="14">
        <v>7130</v>
      </c>
      <c r="AW57" s="14">
        <v>4451</v>
      </c>
      <c r="AX57" s="199">
        <v>2867</v>
      </c>
      <c r="AY57" s="14">
        <v>4986</v>
      </c>
      <c r="AZ57" s="14">
        <v>-4986</v>
      </c>
      <c r="BA57" s="14">
        <v>19687</v>
      </c>
      <c r="BB57" s="14">
        <v>7262</v>
      </c>
      <c r="BC57" s="14">
        <v>3443</v>
      </c>
      <c r="BD57" s="14">
        <v>8693</v>
      </c>
      <c r="BE57" s="14">
        <v>5423</v>
      </c>
      <c r="BF57" s="14">
        <v>4325</v>
      </c>
      <c r="BG57" s="14">
        <v>5125</v>
      </c>
      <c r="BH57" s="14">
        <v>6433</v>
      </c>
      <c r="BI57" s="14">
        <v>3987</v>
      </c>
      <c r="BJ57" s="14">
        <v>17163</v>
      </c>
      <c r="BK57" s="14">
        <v>7190</v>
      </c>
      <c r="BL57" s="14">
        <v>4720</v>
      </c>
      <c r="BM57" s="14">
        <v>5048</v>
      </c>
      <c r="BN57" s="14">
        <v>16177</v>
      </c>
      <c r="BO57" s="14">
        <v>3434</v>
      </c>
      <c r="BP57" s="14">
        <v>12977</v>
      </c>
      <c r="BQ57" s="183"/>
      <c r="BR57" s="183"/>
      <c r="BS57" s="183"/>
    </row>
    <row r="58" spans="1:71" ht="15" customHeight="1" x14ac:dyDescent="0.2">
      <c r="A58" s="63" t="s">
        <v>77</v>
      </c>
      <c r="B58" s="63" t="s">
        <v>295</v>
      </c>
      <c r="C58" s="14">
        <v>-1508</v>
      </c>
      <c r="D58" s="14">
        <v>1399</v>
      </c>
      <c r="E58" s="14">
        <v>90</v>
      </c>
      <c r="F58" s="14">
        <v>-9750</v>
      </c>
      <c r="G58" s="14">
        <v>758</v>
      </c>
      <c r="H58" s="14">
        <v>2008</v>
      </c>
      <c r="I58" s="14">
        <v>-610</v>
      </c>
      <c r="J58" s="14">
        <v>193</v>
      </c>
      <c r="K58" s="14">
        <v>422</v>
      </c>
      <c r="L58" s="14">
        <v>1871</v>
      </c>
      <c r="M58" s="14">
        <v>-2408</v>
      </c>
      <c r="N58" s="14">
        <v>-120</v>
      </c>
      <c r="O58" s="14">
        <v>48</v>
      </c>
      <c r="P58" s="14">
        <v>613</v>
      </c>
      <c r="Q58" s="14">
        <v>2136</v>
      </c>
      <c r="R58" s="14">
        <v>3045</v>
      </c>
      <c r="S58" s="14">
        <v>995</v>
      </c>
      <c r="T58" s="14">
        <v>269</v>
      </c>
      <c r="U58" s="14">
        <v>6120</v>
      </c>
      <c r="V58" s="14">
        <v>-1025</v>
      </c>
      <c r="W58" s="14">
        <v>3944</v>
      </c>
      <c r="X58" s="14">
        <v>1261</v>
      </c>
      <c r="Y58" s="14">
        <v>1405</v>
      </c>
      <c r="Z58" s="14">
        <v>1018</v>
      </c>
      <c r="AA58" s="14">
        <v>1939</v>
      </c>
      <c r="AB58" s="14">
        <v>2310</v>
      </c>
      <c r="AC58" s="14">
        <v>789</v>
      </c>
      <c r="AD58" s="14">
        <v>7574</v>
      </c>
      <c r="AE58" s="14">
        <v>3548</v>
      </c>
      <c r="AF58" s="14">
        <v>2381</v>
      </c>
      <c r="AG58" s="14">
        <v>2023</v>
      </c>
      <c r="AH58" s="14">
        <v>-589</v>
      </c>
      <c r="AI58" s="14">
        <v>4019</v>
      </c>
      <c r="AJ58" s="14">
        <v>4032</v>
      </c>
      <c r="AK58" s="14">
        <v>-1291</v>
      </c>
      <c r="AL58" s="14">
        <v>5332</v>
      </c>
      <c r="AM58" s="14">
        <v>2865</v>
      </c>
      <c r="AN58" s="14">
        <v>3756</v>
      </c>
      <c r="AO58" s="14">
        <v>2710</v>
      </c>
      <c r="AP58" s="14">
        <v>965</v>
      </c>
      <c r="AQ58" s="14">
        <v>5284</v>
      </c>
      <c r="AR58" s="14">
        <v>11110</v>
      </c>
      <c r="AS58" s="14">
        <v>5815</v>
      </c>
      <c r="AT58" s="14">
        <v>4117</v>
      </c>
      <c r="AU58" s="14">
        <v>11907</v>
      </c>
      <c r="AV58" s="14">
        <v>7531</v>
      </c>
      <c r="AW58" s="14">
        <v>7666</v>
      </c>
      <c r="AX58" s="199">
        <v>2376</v>
      </c>
      <c r="AY58" s="14">
        <v>2826</v>
      </c>
      <c r="AZ58" s="14">
        <v>-1791</v>
      </c>
      <c r="BA58" s="14">
        <v>2071</v>
      </c>
      <c r="BB58" s="14">
        <v>6231</v>
      </c>
      <c r="BC58" s="14">
        <v>1354</v>
      </c>
      <c r="BD58" s="14">
        <v>2817</v>
      </c>
      <c r="BE58" s="14">
        <v>815</v>
      </c>
      <c r="BF58" s="14">
        <v>5985</v>
      </c>
      <c r="BG58" s="14">
        <v>2960</v>
      </c>
      <c r="BH58" s="14">
        <v>2966</v>
      </c>
      <c r="BI58" s="14">
        <v>2745</v>
      </c>
      <c r="BJ58" s="14">
        <v>-5183</v>
      </c>
      <c r="BK58" s="14">
        <v>2204</v>
      </c>
      <c r="BL58" s="14">
        <v>365</v>
      </c>
      <c r="BM58" s="14">
        <v>1389</v>
      </c>
      <c r="BN58" s="14">
        <v>2946</v>
      </c>
      <c r="BO58" s="14">
        <v>6472</v>
      </c>
      <c r="BP58" s="14">
        <v>2775</v>
      </c>
      <c r="BQ58" s="183"/>
      <c r="BR58" s="183"/>
      <c r="BS58" s="183"/>
    </row>
    <row r="59" spans="1:71" ht="15" customHeight="1" x14ac:dyDescent="0.2">
      <c r="A59" s="63" t="s">
        <v>160</v>
      </c>
      <c r="B59" s="63" t="s">
        <v>296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99">
        <v>0</v>
      </c>
      <c r="AY59" s="14">
        <v>0</v>
      </c>
      <c r="AZ59" s="14">
        <v>0</v>
      </c>
      <c r="BA59" s="14">
        <v>0</v>
      </c>
      <c r="BB59" s="14">
        <v>-993</v>
      </c>
      <c r="BC59" s="14">
        <v>993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125212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83"/>
      <c r="BR59" s="183"/>
      <c r="BS59" s="183"/>
    </row>
    <row r="60" spans="1:71" ht="15" customHeight="1" x14ac:dyDescent="0.2">
      <c r="A60" s="63" t="s">
        <v>390</v>
      </c>
      <c r="B60" s="167" t="s">
        <v>297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99">
        <v>0</v>
      </c>
      <c r="AY60" s="14"/>
      <c r="AZ60" s="14"/>
      <c r="BA60" s="14">
        <v>311937</v>
      </c>
      <c r="BB60" s="14">
        <v>11154</v>
      </c>
      <c r="BC60" s="14">
        <v>8260</v>
      </c>
      <c r="BD60" s="14">
        <v>2142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83"/>
      <c r="BR60" s="183"/>
      <c r="BS60" s="183"/>
    </row>
    <row r="61" spans="1:71" ht="15" customHeight="1" x14ac:dyDescent="0.2">
      <c r="A61" s="167" t="s">
        <v>111</v>
      </c>
      <c r="B61" s="167" t="s">
        <v>298</v>
      </c>
      <c r="C61" s="14" t="s">
        <v>14</v>
      </c>
      <c r="D61" s="14" t="s">
        <v>14</v>
      </c>
      <c r="E61" s="14" t="s">
        <v>14</v>
      </c>
      <c r="F61" s="14" t="s">
        <v>14</v>
      </c>
      <c r="G61" s="14" t="s">
        <v>14</v>
      </c>
      <c r="H61" s="14" t="s">
        <v>14</v>
      </c>
      <c r="I61" s="14" t="s">
        <v>14</v>
      </c>
      <c r="J61" s="14">
        <v>-9005</v>
      </c>
      <c r="K61" s="14" t="s">
        <v>14</v>
      </c>
      <c r="L61" s="14" t="s">
        <v>14</v>
      </c>
      <c r="M61" s="14" t="s">
        <v>14</v>
      </c>
      <c r="N61" s="14">
        <v>-10203</v>
      </c>
      <c r="O61" s="14" t="s">
        <v>115</v>
      </c>
      <c r="P61" s="14" t="s">
        <v>115</v>
      </c>
      <c r="Q61" s="14" t="s">
        <v>14</v>
      </c>
      <c r="R61" s="14" t="s">
        <v>115</v>
      </c>
      <c r="S61" s="14" t="s">
        <v>14</v>
      </c>
      <c r="T61" s="14" t="s">
        <v>14</v>
      </c>
      <c r="U61" s="14" t="s">
        <v>14</v>
      </c>
      <c r="V61" s="14" t="s">
        <v>14</v>
      </c>
      <c r="W61" s="14" t="s">
        <v>14</v>
      </c>
      <c r="X61" s="14" t="s">
        <v>14</v>
      </c>
      <c r="Y61" s="9">
        <v>2446</v>
      </c>
      <c r="Z61" s="14">
        <v>906</v>
      </c>
      <c r="AA61" s="14">
        <v>1440</v>
      </c>
      <c r="AB61" s="14">
        <v>1035</v>
      </c>
      <c r="AC61" s="14">
        <v>1494</v>
      </c>
      <c r="AD61" s="14">
        <v>1443</v>
      </c>
      <c r="AE61" s="14">
        <v>1436</v>
      </c>
      <c r="AF61" s="14">
        <v>1435</v>
      </c>
      <c r="AG61" s="14">
        <v>1525</v>
      </c>
      <c r="AH61" s="14">
        <v>1711</v>
      </c>
      <c r="AI61" s="14">
        <v>1651</v>
      </c>
      <c r="AJ61" s="14">
        <v>1621</v>
      </c>
      <c r="AK61" s="14">
        <v>1285</v>
      </c>
      <c r="AL61" s="14">
        <v>2651</v>
      </c>
      <c r="AM61" s="14">
        <v>2110</v>
      </c>
      <c r="AN61" s="14">
        <v>2111</v>
      </c>
      <c r="AO61" s="14">
        <v>2111</v>
      </c>
      <c r="AP61" s="14">
        <v>2112</v>
      </c>
      <c r="AQ61" s="14">
        <v>2054</v>
      </c>
      <c r="AR61" s="14">
        <v>1901</v>
      </c>
      <c r="AS61" s="14">
        <v>2117</v>
      </c>
      <c r="AT61" s="14">
        <v>655</v>
      </c>
      <c r="AU61" s="14">
        <v>2600</v>
      </c>
      <c r="AV61" s="14">
        <v>2600</v>
      </c>
      <c r="AW61" s="14">
        <v>2329</v>
      </c>
      <c r="AX61" s="199">
        <v>2056</v>
      </c>
      <c r="AY61" s="14">
        <v>2464</v>
      </c>
      <c r="AZ61" s="14">
        <v>2259</v>
      </c>
      <c r="BA61" s="14">
        <v>2257</v>
      </c>
      <c r="BB61" s="14">
        <v>2260</v>
      </c>
      <c r="BC61" s="14">
        <v>2313</v>
      </c>
      <c r="BD61" s="14">
        <v>2562</v>
      </c>
      <c r="BE61" s="14">
        <v>1313</v>
      </c>
      <c r="BF61" s="14">
        <v>1776</v>
      </c>
      <c r="BG61" s="14">
        <v>1776</v>
      </c>
      <c r="BH61" s="14">
        <v>1775</v>
      </c>
      <c r="BI61" s="14">
        <v>1934</v>
      </c>
      <c r="BJ61" s="14">
        <v>2873</v>
      </c>
      <c r="BK61" s="14">
        <v>2754</v>
      </c>
      <c r="BL61" s="14">
        <v>2810</v>
      </c>
      <c r="BM61" s="14">
        <v>2462</v>
      </c>
      <c r="BN61" s="14">
        <v>822</v>
      </c>
      <c r="BO61" s="14">
        <v>2461</v>
      </c>
      <c r="BP61" s="14">
        <v>2460</v>
      </c>
      <c r="BQ61" s="183"/>
      <c r="BR61" s="183"/>
      <c r="BS61" s="183"/>
    </row>
    <row r="62" spans="1:71" ht="15" customHeight="1" x14ac:dyDescent="0.2">
      <c r="A62" s="167" t="s">
        <v>66</v>
      </c>
      <c r="B62" s="167" t="s">
        <v>212</v>
      </c>
      <c r="C62" s="14">
        <v>-11</v>
      </c>
      <c r="D62" s="14">
        <v>-12</v>
      </c>
      <c r="E62" s="14">
        <v>11</v>
      </c>
      <c r="F62" s="14">
        <v>-41</v>
      </c>
      <c r="G62" s="14">
        <v>-9</v>
      </c>
      <c r="H62" s="14">
        <v>-12</v>
      </c>
      <c r="I62" s="14">
        <v>18</v>
      </c>
      <c r="J62" s="14">
        <v>-107</v>
      </c>
      <c r="K62" s="14">
        <v>-11</v>
      </c>
      <c r="L62" s="14">
        <v>-5</v>
      </c>
      <c r="M62" s="14">
        <v>-28</v>
      </c>
      <c r="N62" s="14">
        <v>-19</v>
      </c>
      <c r="O62" s="14" t="s">
        <v>115</v>
      </c>
      <c r="P62" s="14" t="s">
        <v>115</v>
      </c>
      <c r="Q62" s="14">
        <v>347</v>
      </c>
      <c r="R62" s="14">
        <v>347</v>
      </c>
      <c r="S62" s="14">
        <v>-56</v>
      </c>
      <c r="T62" s="14">
        <v>502</v>
      </c>
      <c r="U62" s="14">
        <v>487</v>
      </c>
      <c r="V62" s="14">
        <v>530</v>
      </c>
      <c r="W62" s="14">
        <v>-613</v>
      </c>
      <c r="X62" s="14">
        <v>-669</v>
      </c>
      <c r="Y62" s="14">
        <v>-580</v>
      </c>
      <c r="Z62" s="14">
        <v>-704</v>
      </c>
      <c r="AA62" s="14">
        <v>-503</v>
      </c>
      <c r="AB62" s="14">
        <v>-668</v>
      </c>
      <c r="AC62" s="14">
        <v>-567</v>
      </c>
      <c r="AD62" s="14">
        <v>-874</v>
      </c>
      <c r="AE62" s="14">
        <v>-609</v>
      </c>
      <c r="AF62" s="14">
        <v>-607</v>
      </c>
      <c r="AG62" s="14">
        <v>-645</v>
      </c>
      <c r="AH62" s="14">
        <v>-1286</v>
      </c>
      <c r="AI62" s="14">
        <v>-767</v>
      </c>
      <c r="AJ62" s="14">
        <v>-962</v>
      </c>
      <c r="AK62" s="14">
        <v>-1096</v>
      </c>
      <c r="AL62" s="14">
        <v>2825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99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83"/>
      <c r="BR62" s="183"/>
      <c r="BS62" s="183"/>
    </row>
    <row r="63" spans="1:71" s="48" customFormat="1" ht="15" customHeight="1" x14ac:dyDescent="0.2">
      <c r="A63" s="167" t="s">
        <v>78</v>
      </c>
      <c r="B63" s="167" t="s">
        <v>299</v>
      </c>
      <c r="C63" s="14" t="s">
        <v>14</v>
      </c>
      <c r="D63" s="14" t="s">
        <v>14</v>
      </c>
      <c r="E63" s="14">
        <v>0</v>
      </c>
      <c r="F63" s="14">
        <v>0</v>
      </c>
      <c r="G63" s="14" t="s">
        <v>101</v>
      </c>
      <c r="H63" s="14" t="s">
        <v>14</v>
      </c>
      <c r="I63" s="14">
        <v>67</v>
      </c>
      <c r="J63" s="14">
        <v>246</v>
      </c>
      <c r="K63" s="14">
        <v>31</v>
      </c>
      <c r="L63" s="14">
        <v>536</v>
      </c>
      <c r="M63" s="14">
        <v>-186</v>
      </c>
      <c r="N63" s="14">
        <v>553</v>
      </c>
      <c r="O63" s="14" t="s">
        <v>115</v>
      </c>
      <c r="P63" s="14">
        <v>129</v>
      </c>
      <c r="Q63" s="14">
        <v>302</v>
      </c>
      <c r="R63" s="14">
        <v>447</v>
      </c>
      <c r="S63" s="14">
        <v>5</v>
      </c>
      <c r="T63" s="14">
        <v>46</v>
      </c>
      <c r="U63" s="14">
        <v>332</v>
      </c>
      <c r="V63" s="14">
        <v>291</v>
      </c>
      <c r="W63" s="14">
        <v>165</v>
      </c>
      <c r="X63" s="14">
        <v>-171</v>
      </c>
      <c r="Y63" s="14">
        <v>97</v>
      </c>
      <c r="Z63" s="14">
        <v>89</v>
      </c>
      <c r="AA63" s="14">
        <v>97</v>
      </c>
      <c r="AB63" s="14">
        <v>-88</v>
      </c>
      <c r="AC63" s="14">
        <v>8</v>
      </c>
      <c r="AD63" s="14">
        <v>259</v>
      </c>
      <c r="AE63" s="14">
        <v>-36</v>
      </c>
      <c r="AF63" s="14">
        <v>181</v>
      </c>
      <c r="AG63" s="14">
        <v>-256</v>
      </c>
      <c r="AH63" s="14">
        <v>1269</v>
      </c>
      <c r="AI63" s="14">
        <v>-307</v>
      </c>
      <c r="AJ63" s="14">
        <v>123</v>
      </c>
      <c r="AK63" s="14">
        <v>-339</v>
      </c>
      <c r="AL63" s="14">
        <v>399</v>
      </c>
      <c r="AM63" s="14">
        <v>1966</v>
      </c>
      <c r="AN63" s="14">
        <v>-1842</v>
      </c>
      <c r="AO63" s="14">
        <v>-401</v>
      </c>
      <c r="AP63" s="14">
        <v>844</v>
      </c>
      <c r="AQ63" s="14">
        <v>-255</v>
      </c>
      <c r="AR63" s="14">
        <v>448</v>
      </c>
      <c r="AS63" s="14">
        <v>-714</v>
      </c>
      <c r="AT63" s="14">
        <v>1451</v>
      </c>
      <c r="AU63" s="14">
        <v>-464</v>
      </c>
      <c r="AV63" s="14">
        <v>-719</v>
      </c>
      <c r="AW63" s="14">
        <v>1728</v>
      </c>
      <c r="AX63" s="199">
        <v>250</v>
      </c>
      <c r="AY63" s="14">
        <v>-1222</v>
      </c>
      <c r="AZ63" s="14">
        <v>944</v>
      </c>
      <c r="BA63" s="14">
        <v>1116</v>
      </c>
      <c r="BB63" s="14">
        <v>2564</v>
      </c>
      <c r="BC63" s="14">
        <v>278</v>
      </c>
      <c r="BD63" s="14">
        <v>-1255</v>
      </c>
      <c r="BE63" s="14">
        <v>1091</v>
      </c>
      <c r="BF63" s="14">
        <v>297</v>
      </c>
      <c r="BG63" s="14">
        <v>-1884</v>
      </c>
      <c r="BH63" s="14">
        <v>1976</v>
      </c>
      <c r="BI63" s="14">
        <v>36</v>
      </c>
      <c r="BJ63" s="14">
        <v>-1238</v>
      </c>
      <c r="BK63" s="14">
        <v>-1445</v>
      </c>
      <c r="BL63" s="14">
        <v>2449</v>
      </c>
      <c r="BM63" s="14">
        <v>-705</v>
      </c>
      <c r="BN63" s="14">
        <v>616</v>
      </c>
      <c r="BO63" s="14">
        <v>0</v>
      </c>
      <c r="BP63" s="14">
        <v>0</v>
      </c>
      <c r="BQ63" s="183"/>
      <c r="BR63" s="183"/>
      <c r="BS63" s="183"/>
    </row>
    <row r="64" spans="1:71" s="48" customFormat="1" ht="15" customHeight="1" x14ac:dyDescent="0.2">
      <c r="A64" s="167" t="s">
        <v>391</v>
      </c>
      <c r="B64" s="167" t="s">
        <v>393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-33584</v>
      </c>
      <c r="AV64" s="14">
        <v>-2882</v>
      </c>
      <c r="AW64" s="14">
        <v>-13195</v>
      </c>
      <c r="AX64" s="199">
        <v>-30566</v>
      </c>
      <c r="AY64" s="14">
        <v>570</v>
      </c>
      <c r="AZ64" s="14">
        <v>13455</v>
      </c>
      <c r="BA64" s="14">
        <v>16951</v>
      </c>
      <c r="BB64" s="14">
        <v>14915</v>
      </c>
      <c r="BC64" s="14">
        <v>15444</v>
      </c>
      <c r="BD64" s="14">
        <v>9005</v>
      </c>
      <c r="BE64" s="14">
        <v>37562</v>
      </c>
      <c r="BF64" s="14">
        <v>15902</v>
      </c>
      <c r="BG64" s="14">
        <v>19928</v>
      </c>
      <c r="BH64" s="14">
        <v>19373</v>
      </c>
      <c r="BI64" s="14">
        <v>24642</v>
      </c>
      <c r="BJ64" s="14">
        <v>14136</v>
      </c>
      <c r="BK64" s="14">
        <v>13576</v>
      </c>
      <c r="BL64" s="14">
        <v>18989</v>
      </c>
      <c r="BM64" s="14">
        <v>6708</v>
      </c>
      <c r="BN64" s="14">
        <v>15509</v>
      </c>
      <c r="BO64" s="14">
        <v>3236</v>
      </c>
      <c r="BP64" s="14">
        <v>2306</v>
      </c>
      <c r="BQ64" s="183"/>
      <c r="BR64" s="183"/>
      <c r="BS64" s="183"/>
    </row>
    <row r="65" spans="1:71" s="48" customFormat="1" ht="15" hidden="1" customHeight="1" outlineLevel="1" x14ac:dyDescent="0.2">
      <c r="A65" s="167" t="s">
        <v>142</v>
      </c>
      <c r="B65" s="167" t="s">
        <v>300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-10990</v>
      </c>
      <c r="AW65" s="14">
        <v>5900</v>
      </c>
      <c r="AX65" s="199">
        <v>5090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/>
      <c r="BL65" s="14">
        <v>0</v>
      </c>
      <c r="BM65" s="14"/>
      <c r="BN65" s="14"/>
      <c r="BO65" s="14"/>
      <c r="BP65" s="14"/>
      <c r="BQ65" s="183"/>
      <c r="BR65" s="183"/>
      <c r="BS65" s="183"/>
    </row>
    <row r="66" spans="1:71" ht="15" customHeight="1" collapsed="1" x14ac:dyDescent="0.2">
      <c r="A66" s="58" t="s">
        <v>79</v>
      </c>
      <c r="B66" s="168" t="s">
        <v>301</v>
      </c>
      <c r="C66" s="14">
        <v>23730</v>
      </c>
      <c r="D66" s="14">
        <v>-39885</v>
      </c>
      <c r="E66" s="14">
        <v>-14876</v>
      </c>
      <c r="F66" s="14">
        <v>38527</v>
      </c>
      <c r="G66" s="14">
        <v>33479</v>
      </c>
      <c r="H66" s="14">
        <v>-16156</v>
      </c>
      <c r="I66" s="14">
        <v>-64277</v>
      </c>
      <c r="J66" s="14">
        <v>-41504</v>
      </c>
      <c r="K66" s="14">
        <v>12255</v>
      </c>
      <c r="L66" s="14">
        <v>-109680</v>
      </c>
      <c r="M66" s="14">
        <v>75113</v>
      </c>
      <c r="N66" s="14">
        <v>-8556</v>
      </c>
      <c r="O66" s="14">
        <v>55165</v>
      </c>
      <c r="P66" s="14">
        <v>-25236</v>
      </c>
      <c r="Q66" s="185">
        <v>21616</v>
      </c>
      <c r="R66" s="14">
        <v>-31046</v>
      </c>
      <c r="S66" s="14">
        <v>-14826</v>
      </c>
      <c r="T66" s="14">
        <v>36752</v>
      </c>
      <c r="U66" s="14">
        <v>-16018</v>
      </c>
      <c r="V66" s="14">
        <v>4145</v>
      </c>
      <c r="W66" s="14">
        <v>13251</v>
      </c>
      <c r="X66" s="14">
        <v>-14468</v>
      </c>
      <c r="Y66" s="14">
        <v>70775</v>
      </c>
      <c r="Z66" s="14">
        <v>58354</v>
      </c>
      <c r="AA66" s="14">
        <v>-38328</v>
      </c>
      <c r="AB66" s="14">
        <v>14992</v>
      </c>
      <c r="AC66" s="14">
        <v>-4710</v>
      </c>
      <c r="AD66" s="14">
        <v>54552</v>
      </c>
      <c r="AE66" s="14">
        <v>39085</v>
      </c>
      <c r="AF66" s="14">
        <v>17354</v>
      </c>
      <c r="AG66" s="14">
        <v>4468</v>
      </c>
      <c r="AH66" s="14">
        <v>18296</v>
      </c>
      <c r="AI66" s="14">
        <v>62634</v>
      </c>
      <c r="AJ66" s="14">
        <v>-22927</v>
      </c>
      <c r="AK66" s="14">
        <v>12634</v>
      </c>
      <c r="AL66" s="14">
        <v>-16429</v>
      </c>
      <c r="AM66" s="14">
        <v>17920</v>
      </c>
      <c r="AN66" s="14">
        <v>-6007</v>
      </c>
      <c r="AO66" s="14">
        <v>-29851</v>
      </c>
      <c r="AP66" s="14">
        <v>-57521</v>
      </c>
      <c r="AQ66" s="14">
        <v>50381</v>
      </c>
      <c r="AR66" s="14">
        <v>-50186</v>
      </c>
      <c r="AS66" s="14">
        <v>-47989</v>
      </c>
      <c r="AT66" s="14">
        <v>2031</v>
      </c>
      <c r="AU66" s="14">
        <v>23884</v>
      </c>
      <c r="AV66" s="14">
        <v>-32296</v>
      </c>
      <c r="AW66" s="14">
        <v>-72355</v>
      </c>
      <c r="AX66" s="199">
        <v>15944</v>
      </c>
      <c r="AY66" s="14">
        <v>-33804</v>
      </c>
      <c r="AZ66" s="14">
        <v>24214</v>
      </c>
      <c r="BA66" s="14">
        <v>-59659</v>
      </c>
      <c r="BB66" s="14">
        <v>-20747</v>
      </c>
      <c r="BC66" s="14">
        <v>4084</v>
      </c>
      <c r="BD66" s="14">
        <v>-31193</v>
      </c>
      <c r="BE66" s="14">
        <v>4921</v>
      </c>
      <c r="BF66" s="14">
        <v>8017</v>
      </c>
      <c r="BG66" s="14">
        <v>33708</v>
      </c>
      <c r="BH66" s="14">
        <v>-27829</v>
      </c>
      <c r="BI66" s="14">
        <v>-21351</v>
      </c>
      <c r="BJ66" s="14">
        <v>-6934</v>
      </c>
      <c r="BK66" s="14">
        <v>-248719</v>
      </c>
      <c r="BL66" s="14">
        <v>398144</v>
      </c>
      <c r="BM66" s="14">
        <v>24520</v>
      </c>
      <c r="BN66" s="14">
        <v>-123989</v>
      </c>
      <c r="BO66" s="14">
        <v>144491</v>
      </c>
      <c r="BP66" s="14">
        <v>-64397</v>
      </c>
      <c r="BQ66" s="183"/>
      <c r="BR66" s="183"/>
      <c r="BS66" s="183"/>
    </row>
    <row r="67" spans="1:71" ht="15" customHeight="1" x14ac:dyDescent="0.2">
      <c r="A67" s="58" t="s">
        <v>0</v>
      </c>
      <c r="B67" s="168" t="s">
        <v>226</v>
      </c>
      <c r="C67" s="14">
        <v>-1617</v>
      </c>
      <c r="D67" s="14">
        <v>168</v>
      </c>
      <c r="E67" s="14">
        <v>5294</v>
      </c>
      <c r="F67" s="14">
        <v>-5534</v>
      </c>
      <c r="G67" s="14">
        <v>-20871</v>
      </c>
      <c r="H67" s="14" t="s">
        <v>14</v>
      </c>
      <c r="I67" s="14">
        <v>110</v>
      </c>
      <c r="J67" s="14">
        <v>-98801</v>
      </c>
      <c r="K67" s="14">
        <v>-40883</v>
      </c>
      <c r="L67" s="14">
        <v>-31192</v>
      </c>
      <c r="M67" s="14">
        <v>-52277</v>
      </c>
      <c r="N67" s="14">
        <v>-36588</v>
      </c>
      <c r="O67" s="14">
        <v>-53698</v>
      </c>
      <c r="P67" s="14">
        <v>-8327</v>
      </c>
      <c r="Q67" s="14">
        <v>-18716</v>
      </c>
      <c r="R67" s="14">
        <v>-13710</v>
      </c>
      <c r="S67" s="14">
        <v>-13461</v>
      </c>
      <c r="T67" s="14">
        <v>-8555</v>
      </c>
      <c r="U67" s="14">
        <v>-9080</v>
      </c>
      <c r="V67" s="14">
        <v>-14933</v>
      </c>
      <c r="W67" s="14">
        <v>-16164</v>
      </c>
      <c r="X67" s="14">
        <v>-10559</v>
      </c>
      <c r="Y67" s="14">
        <v>-10974</v>
      </c>
      <c r="Z67" s="14">
        <v>-10736</v>
      </c>
      <c r="AA67" s="14">
        <v>-12864</v>
      </c>
      <c r="AB67" s="14">
        <v>-13889</v>
      </c>
      <c r="AC67" s="14">
        <v>-10881</v>
      </c>
      <c r="AD67" s="14">
        <v>-7616</v>
      </c>
      <c r="AE67" s="14">
        <v>-12387</v>
      </c>
      <c r="AF67" s="14">
        <v>-12578</v>
      </c>
      <c r="AG67" s="14">
        <v>-9906</v>
      </c>
      <c r="AH67" s="14">
        <v>-10920</v>
      </c>
      <c r="AI67" s="14">
        <v>-45791</v>
      </c>
      <c r="AJ67" s="14">
        <v>24195</v>
      </c>
      <c r="AK67" s="14">
        <v>-21175</v>
      </c>
      <c r="AL67" s="14">
        <v>-522</v>
      </c>
      <c r="AM67" s="14">
        <v>-11797</v>
      </c>
      <c r="AN67" s="14">
        <v>-10813</v>
      </c>
      <c r="AO67" s="14">
        <v>-11819</v>
      </c>
      <c r="AP67" s="14">
        <v>-8511</v>
      </c>
      <c r="AQ67" s="14">
        <v>-16328</v>
      </c>
      <c r="AR67" s="14">
        <v>-3</v>
      </c>
      <c r="AS67" s="14">
        <v>-4191</v>
      </c>
      <c r="AT67" s="14">
        <v>-5873</v>
      </c>
      <c r="AU67" s="14">
        <v>-18953</v>
      </c>
      <c r="AV67" s="14">
        <v>-6114</v>
      </c>
      <c r="AW67" s="14">
        <v>-8382</v>
      </c>
      <c r="AX67" s="199">
        <v>-8980</v>
      </c>
      <c r="AY67" s="14">
        <v>-12774</v>
      </c>
      <c r="AZ67" s="14">
        <v>-7135</v>
      </c>
      <c r="BA67" s="14">
        <v>-20453</v>
      </c>
      <c r="BB67" s="14">
        <v>-13068</v>
      </c>
      <c r="BC67" s="14">
        <v>-14843</v>
      </c>
      <c r="BD67" s="14">
        <v>-16097</v>
      </c>
      <c r="BE67" s="14">
        <v>-15936</v>
      </c>
      <c r="BF67" s="14">
        <v>-31052</v>
      </c>
      <c r="BG67" s="14">
        <v>-19601</v>
      </c>
      <c r="BH67" s="14">
        <v>-19443</v>
      </c>
      <c r="BI67" s="14">
        <v>-16244</v>
      </c>
      <c r="BJ67" s="14">
        <v>-17336</v>
      </c>
      <c r="BK67" s="14">
        <v>-20073</v>
      </c>
      <c r="BL67" s="14">
        <v>-22196</v>
      </c>
      <c r="BM67" s="14">
        <v>-33254</v>
      </c>
      <c r="BN67" s="14">
        <v>-22215</v>
      </c>
      <c r="BO67" s="14">
        <v>-28908</v>
      </c>
      <c r="BP67" s="14">
        <v>-35870</v>
      </c>
      <c r="BQ67" s="183"/>
      <c r="BR67" s="183"/>
      <c r="BS67" s="183"/>
    </row>
    <row r="68" spans="1:71" s="48" customFormat="1" ht="15" customHeight="1" x14ac:dyDescent="0.2">
      <c r="A68" s="186" t="s">
        <v>80</v>
      </c>
      <c r="B68" s="186" t="s">
        <v>302</v>
      </c>
      <c r="C68" s="27">
        <v>-77623</v>
      </c>
      <c r="D68" s="27">
        <v>-53819</v>
      </c>
      <c r="E68" s="27">
        <v>-73068</v>
      </c>
      <c r="F68" s="27">
        <v>-79518</v>
      </c>
      <c r="G68" s="27">
        <v>-94492</v>
      </c>
      <c r="H68" s="27">
        <v>-103470</v>
      </c>
      <c r="I68" s="27">
        <v>-85847</v>
      </c>
      <c r="J68" s="27">
        <v>-195217</v>
      </c>
      <c r="K68" s="27">
        <v>-69005</v>
      </c>
      <c r="L68" s="27">
        <v>-88105</v>
      </c>
      <c r="M68" s="27">
        <v>30102</v>
      </c>
      <c r="N68" s="27">
        <v>-97129</v>
      </c>
      <c r="O68" s="27">
        <v>-165982</v>
      </c>
      <c r="P68" s="27">
        <v>-182976</v>
      </c>
      <c r="Q68" s="27">
        <v>-230921</v>
      </c>
      <c r="R68" s="27">
        <v>-276602</v>
      </c>
      <c r="S68" s="27">
        <v>-129972</v>
      </c>
      <c r="T68" s="27">
        <v>-345435</v>
      </c>
      <c r="U68" s="27">
        <v>-111169</v>
      </c>
      <c r="V68" s="27">
        <v>-116603</v>
      </c>
      <c r="W68" s="27">
        <v>-75265</v>
      </c>
      <c r="X68" s="27">
        <v>-83517</v>
      </c>
      <c r="Y68" s="27">
        <v>-126220</v>
      </c>
      <c r="Z68" s="27">
        <v>-160300</v>
      </c>
      <c r="AA68" s="27">
        <v>-57423</v>
      </c>
      <c r="AB68" s="27">
        <v>-34673</v>
      </c>
      <c r="AC68" s="27">
        <v>-40072</v>
      </c>
      <c r="AD68" s="27">
        <v>-28319</v>
      </c>
      <c r="AE68" s="27">
        <v>-40790</v>
      </c>
      <c r="AF68" s="27">
        <v>-8708</v>
      </c>
      <c r="AG68" s="27">
        <v>-19184</v>
      </c>
      <c r="AH68" s="27">
        <v>-28025</v>
      </c>
      <c r="AI68" s="27">
        <v>-31541</v>
      </c>
      <c r="AJ68" s="27">
        <v>-33807</v>
      </c>
      <c r="AK68" s="27">
        <v>-46911</v>
      </c>
      <c r="AL68" s="27">
        <v>-60690</v>
      </c>
      <c r="AM68" s="27">
        <v>-27513</v>
      </c>
      <c r="AN68" s="27">
        <v>-30922</v>
      </c>
      <c r="AO68" s="27">
        <v>-2984</v>
      </c>
      <c r="AP68" s="27">
        <v>31252</v>
      </c>
      <c r="AQ68" s="27">
        <v>-274394</v>
      </c>
      <c r="AR68" s="27">
        <v>-30909</v>
      </c>
      <c r="AS68" s="27">
        <v>153663</v>
      </c>
      <c r="AT68" s="27">
        <v>-36024</v>
      </c>
      <c r="AU68" s="27">
        <v>-38056</v>
      </c>
      <c r="AV68" s="27">
        <v>-33590</v>
      </c>
      <c r="AW68" s="27">
        <v>-52098</v>
      </c>
      <c r="AX68" s="212">
        <v>-43606</v>
      </c>
      <c r="AY68" s="27">
        <f t="shared" ref="AY68:BH68" si="8">SUM(AY69:AY72)</f>
        <v>-31916</v>
      </c>
      <c r="AZ68" s="27">
        <f t="shared" si="8"/>
        <v>-35044</v>
      </c>
      <c r="BA68" s="27">
        <f t="shared" si="8"/>
        <v>-210596</v>
      </c>
      <c r="BB68" s="27">
        <f t="shared" si="8"/>
        <v>-91777</v>
      </c>
      <c r="BC68" s="27">
        <f t="shared" si="8"/>
        <v>-737976</v>
      </c>
      <c r="BD68" s="27">
        <f t="shared" si="8"/>
        <v>-64443</v>
      </c>
      <c r="BE68" s="27">
        <f t="shared" si="8"/>
        <v>-55592</v>
      </c>
      <c r="BF68" s="27">
        <f t="shared" si="8"/>
        <v>-60163</v>
      </c>
      <c r="BG68" s="27">
        <f t="shared" si="8"/>
        <v>-78643</v>
      </c>
      <c r="BH68" s="27">
        <f t="shared" si="8"/>
        <v>-55714</v>
      </c>
      <c r="BI68" s="27">
        <f>SUM(BI69:BI72)</f>
        <v>29361</v>
      </c>
      <c r="BJ68" s="27">
        <f>SUM(BJ69:BJ72)</f>
        <v>-120178</v>
      </c>
      <c r="BK68" s="27">
        <v>-42213</v>
      </c>
      <c r="BL68" s="27">
        <f>SUM(BL69:BL72)</f>
        <v>-850032</v>
      </c>
      <c r="BM68" s="27">
        <v>169648</v>
      </c>
      <c r="BN68" s="27">
        <v>-70082</v>
      </c>
      <c r="BO68" s="27">
        <v>-39213</v>
      </c>
      <c r="BP68" s="27">
        <f>SUM(BP69:BP72)</f>
        <v>-89818</v>
      </c>
      <c r="BQ68" s="183"/>
      <c r="BR68" s="183"/>
      <c r="BS68" s="183"/>
    </row>
    <row r="69" spans="1:71" ht="15" customHeight="1" x14ac:dyDescent="0.2">
      <c r="A69" s="168" t="s">
        <v>92</v>
      </c>
      <c r="B69" s="168" t="s">
        <v>303</v>
      </c>
      <c r="C69" s="14" t="s">
        <v>14</v>
      </c>
      <c r="D69" s="14" t="s">
        <v>14</v>
      </c>
      <c r="E69" s="14" t="s">
        <v>14</v>
      </c>
      <c r="F69" s="14" t="s">
        <v>14</v>
      </c>
      <c r="G69" s="14" t="s">
        <v>14</v>
      </c>
      <c r="H69" s="14" t="s">
        <v>14</v>
      </c>
      <c r="I69" s="14" t="s">
        <v>14</v>
      </c>
      <c r="J69" s="14" t="s">
        <v>14</v>
      </c>
      <c r="K69" s="14" t="s">
        <v>14</v>
      </c>
      <c r="L69" s="14" t="s">
        <v>14</v>
      </c>
      <c r="M69" s="14" t="s">
        <v>14</v>
      </c>
      <c r="N69" s="14" t="s">
        <v>14</v>
      </c>
      <c r="O69" s="14" t="s">
        <v>115</v>
      </c>
      <c r="P69" s="14" t="s">
        <v>115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7">
        <v>0</v>
      </c>
      <c r="AB69" s="27">
        <v>0</v>
      </c>
      <c r="AC69" s="27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99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191671</v>
      </c>
      <c r="BP69" s="14">
        <v>0</v>
      </c>
      <c r="BQ69" s="183"/>
      <c r="BR69" s="183"/>
      <c r="BS69" s="183"/>
    </row>
    <row r="70" spans="1:71" ht="15" customHeight="1" x14ac:dyDescent="0.2">
      <c r="A70" s="168" t="s">
        <v>392</v>
      </c>
      <c r="B70" s="168" t="s">
        <v>304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>
        <v>-214215</v>
      </c>
      <c r="R70" s="14">
        <v>-314148</v>
      </c>
      <c r="S70" s="14">
        <v>-129977</v>
      </c>
      <c r="T70" s="14">
        <v>-348513</v>
      </c>
      <c r="U70" s="14">
        <v>-92094</v>
      </c>
      <c r="V70" s="14">
        <v>-131613</v>
      </c>
      <c r="W70" s="14">
        <v>-75262</v>
      </c>
      <c r="X70" s="14">
        <v>-83651</v>
      </c>
      <c r="Y70" s="14">
        <v>-69025</v>
      </c>
      <c r="Z70" s="14">
        <v>-160545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-19893</v>
      </c>
      <c r="AH70" s="14">
        <v>-28564</v>
      </c>
      <c r="AI70" s="14">
        <v>-32009</v>
      </c>
      <c r="AJ70" s="14">
        <v>-32529</v>
      </c>
      <c r="AK70" s="14">
        <v>-47962</v>
      </c>
      <c r="AL70" s="14">
        <v>-58243</v>
      </c>
      <c r="AM70" s="14">
        <v>-26682</v>
      </c>
      <c r="AN70" s="14">
        <v>-30542</v>
      </c>
      <c r="AO70" s="14">
        <v>-30616</v>
      </c>
      <c r="AP70" s="14">
        <v>-78360</v>
      </c>
      <c r="AQ70" s="14">
        <v>-273857</v>
      </c>
      <c r="AR70" s="14">
        <v>-31567</v>
      </c>
      <c r="AS70" s="14">
        <v>153286</v>
      </c>
      <c r="AT70" s="14">
        <v>-35417</v>
      </c>
      <c r="AU70" s="14">
        <v>-38174</v>
      </c>
      <c r="AV70" s="14">
        <v>-34127</v>
      </c>
      <c r="AW70" s="14">
        <v>-51667</v>
      </c>
      <c r="AX70" s="199">
        <v>-43018</v>
      </c>
      <c r="AY70" s="14">
        <v>-31313</v>
      </c>
      <c r="AZ70" s="14">
        <v>-34603</v>
      </c>
      <c r="BA70" s="14">
        <v>-210925</v>
      </c>
      <c r="BB70" s="14">
        <v>-85806</v>
      </c>
      <c r="BC70" s="14">
        <v>-738198</v>
      </c>
      <c r="BD70" s="14">
        <v>-64640</v>
      </c>
      <c r="BE70" s="14">
        <v>-54706</v>
      </c>
      <c r="BF70" s="14">
        <v>-62178</v>
      </c>
      <c r="BG70" s="14">
        <v>-78822</v>
      </c>
      <c r="BH70" s="14">
        <v>-56143</v>
      </c>
      <c r="BI70" s="14">
        <v>-84703</v>
      </c>
      <c r="BJ70" s="14">
        <v>-120254</v>
      </c>
      <c r="BK70" s="14">
        <v>-42554</v>
      </c>
      <c r="BL70" s="14">
        <v>-1144629</v>
      </c>
      <c r="BM70" s="14">
        <v>-104090</v>
      </c>
      <c r="BN70" s="14">
        <v>187081</v>
      </c>
      <c r="BO70" s="14">
        <v>-106933</v>
      </c>
      <c r="BP70" s="14">
        <v>-198551</v>
      </c>
      <c r="BQ70" s="183"/>
      <c r="BR70" s="183"/>
      <c r="BS70" s="183"/>
    </row>
    <row r="71" spans="1:71" ht="15" customHeight="1" x14ac:dyDescent="0.2">
      <c r="A71" s="168" t="s">
        <v>596</v>
      </c>
      <c r="B71" s="168" t="s">
        <v>597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99"/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113661</v>
      </c>
      <c r="BJ71" s="14">
        <v>0</v>
      </c>
      <c r="BK71" s="14">
        <v>0</v>
      </c>
      <c r="BL71" s="14">
        <v>294206</v>
      </c>
      <c r="BM71" s="14">
        <v>290116</v>
      </c>
      <c r="BN71" s="14">
        <v>-274322</v>
      </c>
      <c r="BO71" s="14">
        <v>68700</v>
      </c>
      <c r="BP71" s="14">
        <v>111606</v>
      </c>
      <c r="BQ71" s="183"/>
      <c r="BR71" s="183"/>
      <c r="BS71" s="183"/>
    </row>
    <row r="72" spans="1:71" s="48" customFormat="1" ht="15" customHeight="1" x14ac:dyDescent="0.2">
      <c r="A72" s="168" t="s">
        <v>0</v>
      </c>
      <c r="B72" s="168" t="s">
        <v>226</v>
      </c>
      <c r="C72" s="59" t="s">
        <v>14</v>
      </c>
      <c r="D72" s="59" t="s">
        <v>14</v>
      </c>
      <c r="E72" s="59" t="s">
        <v>14</v>
      </c>
      <c r="F72" s="59" t="s">
        <v>14</v>
      </c>
      <c r="G72" s="59" t="s">
        <v>14</v>
      </c>
      <c r="H72" s="59" t="s">
        <v>14</v>
      </c>
      <c r="I72" s="59" t="s">
        <v>14</v>
      </c>
      <c r="J72" s="59" t="s">
        <v>14</v>
      </c>
      <c r="K72" s="59" t="s">
        <v>14</v>
      </c>
      <c r="L72" s="59" t="s">
        <v>14</v>
      </c>
      <c r="M72" s="59" t="s">
        <v>14</v>
      </c>
      <c r="N72" s="59" t="s">
        <v>14</v>
      </c>
      <c r="O72" s="59" t="s">
        <v>115</v>
      </c>
      <c r="P72" s="59" t="s">
        <v>14</v>
      </c>
      <c r="Q72" s="59">
        <v>-16706</v>
      </c>
      <c r="R72" s="59">
        <v>37546</v>
      </c>
      <c r="S72" s="59">
        <v>5</v>
      </c>
      <c r="T72" s="59">
        <v>3078</v>
      </c>
      <c r="U72" s="59">
        <v>-19075</v>
      </c>
      <c r="V72" s="59">
        <v>15010</v>
      </c>
      <c r="W72" s="59">
        <v>-3</v>
      </c>
      <c r="X72" s="59">
        <v>134</v>
      </c>
      <c r="Y72" s="59">
        <v>-57195</v>
      </c>
      <c r="Z72" s="59">
        <v>245</v>
      </c>
      <c r="AA72" s="14">
        <v>-57423</v>
      </c>
      <c r="AB72" s="14">
        <v>-34673</v>
      </c>
      <c r="AC72" s="14">
        <v>-40072</v>
      </c>
      <c r="AD72" s="14">
        <v>-28319</v>
      </c>
      <c r="AE72" s="14">
        <v>-40790</v>
      </c>
      <c r="AF72" s="14">
        <v>-8708</v>
      </c>
      <c r="AG72" s="14">
        <v>709</v>
      </c>
      <c r="AH72" s="14">
        <v>539</v>
      </c>
      <c r="AI72" s="14">
        <v>468</v>
      </c>
      <c r="AJ72" s="14">
        <v>-1278</v>
      </c>
      <c r="AK72" s="14">
        <v>1051</v>
      </c>
      <c r="AL72" s="14">
        <v>-2447</v>
      </c>
      <c r="AM72" s="14">
        <v>-831</v>
      </c>
      <c r="AN72" s="14">
        <v>-380</v>
      </c>
      <c r="AO72" s="14">
        <v>27632</v>
      </c>
      <c r="AP72" s="14">
        <v>109612</v>
      </c>
      <c r="AQ72" s="14">
        <v>-537</v>
      </c>
      <c r="AR72" s="14">
        <v>658</v>
      </c>
      <c r="AS72" s="14">
        <v>-377</v>
      </c>
      <c r="AT72" s="14">
        <v>-607</v>
      </c>
      <c r="AU72" s="14">
        <v>118</v>
      </c>
      <c r="AV72" s="14">
        <v>537</v>
      </c>
      <c r="AW72" s="59">
        <v>-431</v>
      </c>
      <c r="AX72" s="179">
        <v>-588</v>
      </c>
      <c r="AY72" s="14">
        <v>-603</v>
      </c>
      <c r="AZ72" s="14">
        <v>-441</v>
      </c>
      <c r="BA72" s="14">
        <v>329</v>
      </c>
      <c r="BB72" s="14">
        <v>-5971</v>
      </c>
      <c r="BC72" s="14">
        <v>222</v>
      </c>
      <c r="BD72" s="14">
        <v>197</v>
      </c>
      <c r="BE72" s="14">
        <v>-886</v>
      </c>
      <c r="BF72" s="14">
        <v>2015</v>
      </c>
      <c r="BG72" s="14">
        <v>179</v>
      </c>
      <c r="BH72" s="14">
        <v>429</v>
      </c>
      <c r="BI72" s="14">
        <v>403</v>
      </c>
      <c r="BJ72" s="14">
        <v>76</v>
      </c>
      <c r="BK72" s="14">
        <v>341</v>
      </c>
      <c r="BL72" s="14">
        <f>419-28</f>
        <v>391</v>
      </c>
      <c r="BM72" s="14">
        <v>-16378</v>
      </c>
      <c r="BN72" s="14">
        <v>17159</v>
      </c>
      <c r="BO72" s="14">
        <v>-980</v>
      </c>
      <c r="BP72" s="14">
        <v>-2873</v>
      </c>
      <c r="BQ72" s="183"/>
      <c r="BR72" s="183"/>
      <c r="BS72" s="183"/>
    </row>
    <row r="73" spans="1:71" s="48" customFormat="1" ht="15" customHeight="1" x14ac:dyDescent="0.2">
      <c r="A73" s="186" t="s">
        <v>81</v>
      </c>
      <c r="B73" s="186" t="s">
        <v>305</v>
      </c>
      <c r="C73" s="27">
        <v>10564</v>
      </c>
      <c r="D73" s="27">
        <v>-19795</v>
      </c>
      <c r="E73" s="27">
        <v>56234</v>
      </c>
      <c r="F73" s="27">
        <v>31949</v>
      </c>
      <c r="G73" s="27">
        <v>400339</v>
      </c>
      <c r="H73" s="27">
        <v>-9917</v>
      </c>
      <c r="I73" s="27">
        <v>-69893</v>
      </c>
      <c r="J73" s="27">
        <v>157401</v>
      </c>
      <c r="K73" s="27">
        <v>349149</v>
      </c>
      <c r="L73" s="27">
        <v>-134292</v>
      </c>
      <c r="M73" s="27">
        <v>2783</v>
      </c>
      <c r="N73" s="27">
        <v>114655</v>
      </c>
      <c r="O73" s="27">
        <v>427397</v>
      </c>
      <c r="P73" s="27">
        <v>103046</v>
      </c>
      <c r="Q73" s="27">
        <v>125209</v>
      </c>
      <c r="R73" s="27">
        <v>-1661</v>
      </c>
      <c r="S73" s="27">
        <v>-98363</v>
      </c>
      <c r="T73" s="27">
        <v>-180603</v>
      </c>
      <c r="U73" s="27">
        <v>185688</v>
      </c>
      <c r="V73" s="27">
        <v>-34681</v>
      </c>
      <c r="W73" s="27">
        <v>-275962</v>
      </c>
      <c r="X73" s="27">
        <v>-64438</v>
      </c>
      <c r="Y73" s="27">
        <v>12266</v>
      </c>
      <c r="Z73" s="27">
        <v>-37238</v>
      </c>
      <c r="AA73" s="27">
        <v>-136408</v>
      </c>
      <c r="AB73" s="27">
        <v>-85253</v>
      </c>
      <c r="AC73" s="27">
        <v>54417</v>
      </c>
      <c r="AD73" s="27">
        <v>-107928</v>
      </c>
      <c r="AE73" s="27">
        <v>-338184</v>
      </c>
      <c r="AF73" s="27">
        <v>-142948</v>
      </c>
      <c r="AG73" s="27">
        <v>144120</v>
      </c>
      <c r="AH73" s="27">
        <v>-195548</v>
      </c>
      <c r="AI73" s="27">
        <v>-225666</v>
      </c>
      <c r="AJ73" s="27">
        <v>161093</v>
      </c>
      <c r="AK73" s="27">
        <v>-94717</v>
      </c>
      <c r="AL73" s="27">
        <v>-34084</v>
      </c>
      <c r="AM73" s="27">
        <v>-150146</v>
      </c>
      <c r="AN73" s="27">
        <v>-66162</v>
      </c>
      <c r="AO73" s="27">
        <v>-91987</v>
      </c>
      <c r="AP73" s="27">
        <v>136191</v>
      </c>
      <c r="AQ73" s="27">
        <v>76495</v>
      </c>
      <c r="AR73" s="27">
        <v>263821</v>
      </c>
      <c r="AS73" s="27">
        <v>95948</v>
      </c>
      <c r="AT73" s="27">
        <v>432737</v>
      </c>
      <c r="AU73" s="27">
        <v>-123532</v>
      </c>
      <c r="AV73" s="27">
        <v>-271034</v>
      </c>
      <c r="AW73" s="27">
        <v>148235</v>
      </c>
      <c r="AX73" s="212">
        <v>-137797</v>
      </c>
      <c r="AY73" s="27">
        <f t="shared" ref="AY73:BH73" si="9">SUM(AY74:AY80)</f>
        <v>-143638</v>
      </c>
      <c r="AZ73" s="27">
        <f t="shared" si="9"/>
        <v>-185486</v>
      </c>
      <c r="BA73" s="27">
        <f t="shared" si="9"/>
        <v>451119</v>
      </c>
      <c r="BB73" s="27">
        <f t="shared" si="9"/>
        <v>-285358</v>
      </c>
      <c r="BC73" s="27">
        <f t="shared" si="9"/>
        <v>464544</v>
      </c>
      <c r="BD73" s="27">
        <f t="shared" si="9"/>
        <v>-775791</v>
      </c>
      <c r="BE73" s="27">
        <f t="shared" si="9"/>
        <v>-331862</v>
      </c>
      <c r="BF73" s="27">
        <f t="shared" si="9"/>
        <v>318870</v>
      </c>
      <c r="BG73" s="27">
        <f t="shared" si="9"/>
        <v>-201298</v>
      </c>
      <c r="BH73" s="27">
        <f t="shared" si="9"/>
        <v>490164</v>
      </c>
      <c r="BI73" s="27">
        <f>SUM(BI74:BI80)</f>
        <v>-672914</v>
      </c>
      <c r="BJ73" s="27">
        <f>SUM(BJ74:BJ80)</f>
        <v>-212105</v>
      </c>
      <c r="BK73" s="27">
        <v>511208</v>
      </c>
      <c r="BL73" s="27">
        <f>SUM(BL74:BL80)</f>
        <v>-228277</v>
      </c>
      <c r="BM73" s="27">
        <v>-380953</v>
      </c>
      <c r="BN73" s="27">
        <v>-216852</v>
      </c>
      <c r="BO73" s="27">
        <v>-239139</v>
      </c>
      <c r="BP73" s="27">
        <f>SUM(BP74:BP80)</f>
        <v>107846</v>
      </c>
      <c r="BQ73" s="183"/>
      <c r="BR73" s="183"/>
      <c r="BS73" s="183"/>
    </row>
    <row r="74" spans="1:71" ht="15" customHeight="1" x14ac:dyDescent="0.2">
      <c r="A74" s="168" t="s">
        <v>82</v>
      </c>
      <c r="B74" s="168" t="s">
        <v>306</v>
      </c>
      <c r="C74" s="14">
        <v>-2465</v>
      </c>
      <c r="D74" s="14">
        <v>-16493</v>
      </c>
      <c r="E74" s="14">
        <v>-9832</v>
      </c>
      <c r="F74" s="14">
        <v>-25755</v>
      </c>
      <c r="G74" s="14">
        <v>-5205</v>
      </c>
      <c r="H74" s="14">
        <v>-26016</v>
      </c>
      <c r="I74" s="14">
        <v>-71882</v>
      </c>
      <c r="J74" s="14">
        <v>56305</v>
      </c>
      <c r="K74" s="14">
        <v>-5932</v>
      </c>
      <c r="L74" s="14">
        <v>-76967</v>
      </c>
      <c r="M74" s="14">
        <v>-6662</v>
      </c>
      <c r="N74" s="14">
        <v>-34571</v>
      </c>
      <c r="O74" s="14">
        <v>-19007</v>
      </c>
      <c r="P74" s="14">
        <v>-238306</v>
      </c>
      <c r="Q74" s="14">
        <v>-22097</v>
      </c>
      <c r="R74" s="14">
        <v>223978</v>
      </c>
      <c r="S74" s="14">
        <v>-32637</v>
      </c>
      <c r="T74" s="14">
        <v>-101659</v>
      </c>
      <c r="U74" s="14">
        <v>37931</v>
      </c>
      <c r="V74" s="14">
        <v>-19160</v>
      </c>
      <c r="W74" s="14">
        <v>-191116</v>
      </c>
      <c r="X74" s="14">
        <v>-33455</v>
      </c>
      <c r="Y74" s="14">
        <v>-34723</v>
      </c>
      <c r="Z74" s="14">
        <v>-10582</v>
      </c>
      <c r="AA74" s="14">
        <v>-213803</v>
      </c>
      <c r="AB74" s="14">
        <v>-49620</v>
      </c>
      <c r="AC74" s="14">
        <v>-65013</v>
      </c>
      <c r="AD74" s="14">
        <v>-75591</v>
      </c>
      <c r="AE74" s="14">
        <v>-210356</v>
      </c>
      <c r="AF74" s="14">
        <v>-56456</v>
      </c>
      <c r="AG74" s="14">
        <v>23604</v>
      </c>
      <c r="AH74" s="14">
        <v>-177410</v>
      </c>
      <c r="AI74" s="14">
        <v>-182182</v>
      </c>
      <c r="AJ74" s="14">
        <v>19084</v>
      </c>
      <c r="AK74" s="14">
        <v>15714</v>
      </c>
      <c r="AL74" s="14">
        <v>-406061</v>
      </c>
      <c r="AM74" s="14">
        <v>-57995</v>
      </c>
      <c r="AN74" s="14">
        <v>-4274</v>
      </c>
      <c r="AO74" s="14">
        <v>-9513</v>
      </c>
      <c r="AP74" s="14">
        <v>-9232</v>
      </c>
      <c r="AQ74" s="14">
        <v>-70227</v>
      </c>
      <c r="AR74" s="14">
        <v>-16996</v>
      </c>
      <c r="AS74" s="14">
        <v>-9122</v>
      </c>
      <c r="AT74" s="14">
        <v>-12024</v>
      </c>
      <c r="AU74" s="59">
        <v>-90821</v>
      </c>
      <c r="AV74" s="14">
        <v>-210823</v>
      </c>
      <c r="AW74" s="14">
        <v>-296800</v>
      </c>
      <c r="AX74" s="199">
        <v>-53861</v>
      </c>
      <c r="AY74" s="14">
        <v>-75672</v>
      </c>
      <c r="AZ74" s="14">
        <v>-171930</v>
      </c>
      <c r="BA74" s="14">
        <v>27057</v>
      </c>
      <c r="BB74" s="14">
        <v>-136141</v>
      </c>
      <c r="BC74" s="14">
        <v>-70203</v>
      </c>
      <c r="BD74" s="14">
        <v>-621656</v>
      </c>
      <c r="BE74" s="14">
        <v>-172184</v>
      </c>
      <c r="BF74" s="14">
        <v>-51677</v>
      </c>
      <c r="BG74" s="14">
        <v>-25323</v>
      </c>
      <c r="BH74" s="14">
        <v>-42950</v>
      </c>
      <c r="BI74" s="14">
        <v>-821476</v>
      </c>
      <c r="BJ74" s="14">
        <v>-45452</v>
      </c>
      <c r="BK74" s="14">
        <v>-42992</v>
      </c>
      <c r="BL74" s="14">
        <v>-46178</v>
      </c>
      <c r="BM74" s="14">
        <v>-122780</v>
      </c>
      <c r="BN74" s="14">
        <v>-21248</v>
      </c>
      <c r="BO74" s="14">
        <v>-25034</v>
      </c>
      <c r="BP74" s="14">
        <v>-40228</v>
      </c>
      <c r="BQ74" s="183"/>
      <c r="BR74" s="183"/>
      <c r="BS74" s="183"/>
    </row>
    <row r="75" spans="1:71" ht="15" customHeight="1" x14ac:dyDescent="0.2">
      <c r="A75" s="168" t="s">
        <v>83</v>
      </c>
      <c r="B75" s="168" t="s">
        <v>307</v>
      </c>
      <c r="C75" s="14">
        <v>0</v>
      </c>
      <c r="D75" s="14">
        <v>-46765</v>
      </c>
      <c r="E75" s="14" t="s">
        <v>14</v>
      </c>
      <c r="F75" s="14">
        <v>-9</v>
      </c>
      <c r="G75" s="14" t="s">
        <v>14</v>
      </c>
      <c r="H75" s="14">
        <v>-53434</v>
      </c>
      <c r="I75" s="14" t="s">
        <v>14</v>
      </c>
      <c r="J75" s="14">
        <v>0</v>
      </c>
      <c r="K75" s="14" t="s">
        <v>100</v>
      </c>
      <c r="L75" s="14">
        <v>-55823</v>
      </c>
      <c r="M75" s="14">
        <v>819</v>
      </c>
      <c r="N75" s="14">
        <v>-819</v>
      </c>
      <c r="O75" s="14" t="s">
        <v>115</v>
      </c>
      <c r="P75" s="14">
        <v>-63707</v>
      </c>
      <c r="Q75" s="14" t="s">
        <v>100</v>
      </c>
      <c r="R75" s="14">
        <v>-1</v>
      </c>
      <c r="S75" s="14">
        <v>-75</v>
      </c>
      <c r="T75" s="14">
        <v>-60000</v>
      </c>
      <c r="U75" s="14">
        <v>-458</v>
      </c>
      <c r="V75" s="14">
        <v>0</v>
      </c>
      <c r="W75" s="14">
        <v>0</v>
      </c>
      <c r="X75" s="14">
        <v>0</v>
      </c>
      <c r="Y75" s="14">
        <v>-60000</v>
      </c>
      <c r="Z75" s="14">
        <v>0</v>
      </c>
      <c r="AA75" s="14">
        <v>0</v>
      </c>
      <c r="AB75" s="14">
        <v>0</v>
      </c>
      <c r="AC75" s="14">
        <v>-60000</v>
      </c>
      <c r="AD75" s="14">
        <v>0</v>
      </c>
      <c r="AE75" s="14">
        <v>0</v>
      </c>
      <c r="AF75" s="14">
        <v>-59999</v>
      </c>
      <c r="AG75" s="14">
        <v>-60001</v>
      </c>
      <c r="AH75" s="14">
        <v>0</v>
      </c>
      <c r="AI75" s="14">
        <v>0</v>
      </c>
      <c r="AJ75" s="14">
        <v>-59998</v>
      </c>
      <c r="AK75" s="14">
        <v>-60002</v>
      </c>
      <c r="AL75" s="14">
        <v>0</v>
      </c>
      <c r="AM75" s="14">
        <v>-37502</v>
      </c>
      <c r="AN75" s="14">
        <v>-37499</v>
      </c>
      <c r="AO75" s="14">
        <v>-37500</v>
      </c>
      <c r="AP75" s="14">
        <v>-37499</v>
      </c>
      <c r="AQ75" s="14">
        <v>-37500</v>
      </c>
      <c r="AR75" s="14">
        <v>0</v>
      </c>
      <c r="AS75" s="14">
        <v>0</v>
      </c>
      <c r="AT75" s="14">
        <v>-36156</v>
      </c>
      <c r="AU75" s="27">
        <v>0</v>
      </c>
      <c r="AV75" s="59">
        <v>-24999</v>
      </c>
      <c r="AW75" s="14">
        <v>0</v>
      </c>
      <c r="AX75" s="199">
        <v>-25001</v>
      </c>
      <c r="AY75" s="14">
        <v>0</v>
      </c>
      <c r="AZ75" s="14">
        <v>-29954</v>
      </c>
      <c r="BA75" s="14">
        <v>-29955</v>
      </c>
      <c r="BB75" s="14">
        <v>-29954</v>
      </c>
      <c r="BC75" s="14">
        <v>-27287</v>
      </c>
      <c r="BD75" s="14">
        <v>-27641</v>
      </c>
      <c r="BE75" s="14">
        <v>-27464</v>
      </c>
      <c r="BF75" s="14">
        <v>-27465</v>
      </c>
      <c r="BG75" s="14">
        <v>-49934</v>
      </c>
      <c r="BH75" s="14">
        <v>-49935</v>
      </c>
      <c r="BI75" s="14">
        <v>-49934</v>
      </c>
      <c r="BJ75" s="14">
        <v>-49935</v>
      </c>
      <c r="BK75" s="14">
        <v>-49934</v>
      </c>
      <c r="BL75" s="14">
        <v>-49934</v>
      </c>
      <c r="BM75" s="14">
        <v>-49936</v>
      </c>
      <c r="BN75" s="14">
        <v>-49936</v>
      </c>
      <c r="BO75" s="14">
        <v>-49935</v>
      </c>
      <c r="BP75" s="14">
        <v>-49935</v>
      </c>
      <c r="BQ75" s="183"/>
      <c r="BR75" s="183"/>
      <c r="BS75" s="183"/>
    </row>
    <row r="76" spans="1:71" ht="15" customHeight="1" x14ac:dyDescent="0.2">
      <c r="A76" s="168" t="s">
        <v>84</v>
      </c>
      <c r="B76" s="168" t="s">
        <v>308</v>
      </c>
      <c r="C76" s="14">
        <v>13029</v>
      </c>
      <c r="D76" s="14">
        <v>43463</v>
      </c>
      <c r="E76" s="14">
        <v>22603</v>
      </c>
      <c r="F76" s="14">
        <v>36481</v>
      </c>
      <c r="G76" s="14">
        <v>76213</v>
      </c>
      <c r="H76" s="14">
        <v>73093</v>
      </c>
      <c r="I76" s="14">
        <v>6514</v>
      </c>
      <c r="J76" s="14">
        <v>102054</v>
      </c>
      <c r="K76" s="14">
        <v>65528</v>
      </c>
      <c r="L76" s="14">
        <v>1813</v>
      </c>
      <c r="M76" s="14">
        <v>17822</v>
      </c>
      <c r="N76" s="14">
        <v>150046</v>
      </c>
      <c r="O76" s="14" t="s">
        <v>115</v>
      </c>
      <c r="P76" s="14">
        <v>62909</v>
      </c>
      <c r="Q76" s="14">
        <v>168459</v>
      </c>
      <c r="R76" s="14">
        <v>54090</v>
      </c>
      <c r="S76" s="14">
        <v>11479</v>
      </c>
      <c r="T76" s="14" t="s">
        <v>14</v>
      </c>
      <c r="U76" s="14">
        <v>229732</v>
      </c>
      <c r="V76" s="14">
        <v>1828</v>
      </c>
      <c r="W76" s="14">
        <v>5750</v>
      </c>
      <c r="X76" s="14">
        <v>0</v>
      </c>
      <c r="Y76" s="14">
        <v>192165</v>
      </c>
      <c r="Z76" s="14">
        <v>-123</v>
      </c>
      <c r="AA76" s="14">
        <v>175000</v>
      </c>
      <c r="AB76" s="14">
        <v>0</v>
      </c>
      <c r="AC76" s="14">
        <v>275000</v>
      </c>
      <c r="AD76" s="14">
        <v>0</v>
      </c>
      <c r="AE76" s="14">
        <v>0</v>
      </c>
      <c r="AF76" s="14">
        <v>0</v>
      </c>
      <c r="AG76" s="59">
        <v>279635</v>
      </c>
      <c r="AH76" s="59">
        <v>0</v>
      </c>
      <c r="AI76" s="59">
        <v>0</v>
      </c>
      <c r="AJ76" s="59">
        <v>254000</v>
      </c>
      <c r="AK76" s="59">
        <v>0</v>
      </c>
      <c r="AL76" s="59">
        <v>395176</v>
      </c>
      <c r="AM76" s="59">
        <v>0</v>
      </c>
      <c r="AN76" s="59">
        <v>0</v>
      </c>
      <c r="AO76" s="59">
        <v>0</v>
      </c>
      <c r="AP76" s="59">
        <v>200000</v>
      </c>
      <c r="AQ76" s="59">
        <v>230050</v>
      </c>
      <c r="AR76" s="59">
        <v>300000</v>
      </c>
      <c r="AS76" s="59">
        <v>130050</v>
      </c>
      <c r="AT76" s="59">
        <v>500000</v>
      </c>
      <c r="AU76" s="14">
        <v>0</v>
      </c>
      <c r="AV76" s="27">
        <v>0</v>
      </c>
      <c r="AW76" s="14">
        <v>500000</v>
      </c>
      <c r="AX76" s="199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667000</v>
      </c>
      <c r="BD76" s="14">
        <v>0</v>
      </c>
      <c r="BE76" s="14">
        <v>0</v>
      </c>
      <c r="BF76" s="14">
        <v>500000</v>
      </c>
      <c r="BG76" s="14">
        <v>0</v>
      </c>
      <c r="BH76" s="14">
        <v>700000</v>
      </c>
      <c r="BI76" s="14">
        <v>300000</v>
      </c>
      <c r="BJ76" s="14">
        <v>0</v>
      </c>
      <c r="BK76" s="14">
        <v>700000</v>
      </c>
      <c r="BL76" s="14">
        <v>0</v>
      </c>
      <c r="BM76" s="14">
        <v>0</v>
      </c>
      <c r="BN76" s="14">
        <v>0</v>
      </c>
      <c r="BO76" s="14">
        <v>0</v>
      </c>
      <c r="BP76" s="14">
        <v>535000</v>
      </c>
      <c r="BQ76" s="183"/>
      <c r="BR76" s="183"/>
      <c r="BS76" s="183"/>
    </row>
    <row r="77" spans="1:71" ht="15" customHeight="1" x14ac:dyDescent="0.2">
      <c r="A77" s="168" t="s">
        <v>85</v>
      </c>
      <c r="B77" s="168" t="s">
        <v>309</v>
      </c>
      <c r="C77" s="14" t="s">
        <v>14</v>
      </c>
      <c r="D77" s="14" t="s">
        <v>14</v>
      </c>
      <c r="E77" s="14" t="s">
        <v>14</v>
      </c>
      <c r="F77" s="14">
        <v>0</v>
      </c>
      <c r="G77" s="14">
        <v>330216</v>
      </c>
      <c r="H77" s="14">
        <v>-3560</v>
      </c>
      <c r="I77" s="14">
        <v>941</v>
      </c>
      <c r="J77" s="14">
        <v>0</v>
      </c>
      <c r="K77" s="14">
        <v>298527</v>
      </c>
      <c r="L77" s="14" t="s">
        <v>14</v>
      </c>
      <c r="M77" s="14">
        <v>351</v>
      </c>
      <c r="N77" s="14">
        <v>0</v>
      </c>
      <c r="O77" s="14">
        <v>446404</v>
      </c>
      <c r="P77" s="14">
        <v>362870</v>
      </c>
      <c r="Q77" s="14">
        <v>46434</v>
      </c>
      <c r="R77" s="14">
        <v>-1161</v>
      </c>
      <c r="S77" s="14" t="s">
        <v>14</v>
      </c>
      <c r="T77" s="14" t="s">
        <v>14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14">
        <v>0</v>
      </c>
      <c r="AV77" s="14">
        <v>0</v>
      </c>
      <c r="AW77" s="14">
        <v>0</v>
      </c>
      <c r="AX77" s="199">
        <v>0</v>
      </c>
      <c r="AY77" s="14">
        <v>0</v>
      </c>
      <c r="AZ77" s="14">
        <v>0</v>
      </c>
      <c r="BA77" s="27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83"/>
      <c r="BR77" s="183"/>
      <c r="BS77" s="183"/>
    </row>
    <row r="78" spans="1:71" ht="15" customHeight="1" x14ac:dyDescent="0.2">
      <c r="A78" s="168" t="s">
        <v>86</v>
      </c>
      <c r="B78" s="168" t="s">
        <v>310</v>
      </c>
      <c r="C78" s="14" t="s">
        <v>14</v>
      </c>
      <c r="D78" s="14" t="s">
        <v>14</v>
      </c>
      <c r="E78" s="14">
        <v>43463</v>
      </c>
      <c r="F78" s="14" t="s">
        <v>14</v>
      </c>
      <c r="G78" s="14" t="s">
        <v>14</v>
      </c>
      <c r="H78" s="14" t="s">
        <v>14</v>
      </c>
      <c r="I78" s="14" t="s">
        <v>14</v>
      </c>
      <c r="J78" s="14">
        <v>350</v>
      </c>
      <c r="K78" s="14" t="s">
        <v>14</v>
      </c>
      <c r="L78" s="14" t="s">
        <v>14</v>
      </c>
      <c r="M78" s="14" t="s">
        <v>14</v>
      </c>
      <c r="N78" s="14">
        <v>0</v>
      </c>
      <c r="O78" s="14" t="s">
        <v>115</v>
      </c>
      <c r="P78" s="14" t="s">
        <v>115</v>
      </c>
      <c r="Q78" s="14" t="s">
        <v>14</v>
      </c>
      <c r="R78" s="14">
        <v>0</v>
      </c>
      <c r="S78" s="14" t="s">
        <v>14</v>
      </c>
      <c r="T78" s="14" t="s">
        <v>14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99">
        <v>0</v>
      </c>
      <c r="AY78" s="14">
        <v>0</v>
      </c>
      <c r="AZ78" s="14">
        <v>0</v>
      </c>
      <c r="BA78" s="14">
        <v>694269</v>
      </c>
      <c r="BB78" s="14">
        <v>-4567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83"/>
      <c r="BR78" s="183"/>
      <c r="BS78" s="183"/>
    </row>
    <row r="79" spans="1:71" s="48" customFormat="1" ht="15" customHeight="1" x14ac:dyDescent="0.2">
      <c r="A79" s="168" t="s">
        <v>87</v>
      </c>
      <c r="B79" s="187" t="s">
        <v>311</v>
      </c>
      <c r="C79" s="14" t="s">
        <v>14</v>
      </c>
      <c r="D79" s="14" t="s">
        <v>14</v>
      </c>
      <c r="E79" s="14" t="s">
        <v>14</v>
      </c>
      <c r="F79" s="14" t="s">
        <v>14</v>
      </c>
      <c r="G79" s="14" t="s">
        <v>14</v>
      </c>
      <c r="H79" s="14" t="s">
        <v>14</v>
      </c>
      <c r="I79" s="14" t="s">
        <v>14</v>
      </c>
      <c r="J79" s="14">
        <v>0</v>
      </c>
      <c r="K79" s="14" t="s">
        <v>14</v>
      </c>
      <c r="L79" s="14" t="s">
        <v>14</v>
      </c>
      <c r="M79" s="14" t="s">
        <v>14</v>
      </c>
      <c r="N79" s="14">
        <v>0</v>
      </c>
      <c r="O79" s="14">
        <v>-39560</v>
      </c>
      <c r="P79" s="14">
        <v>-20720</v>
      </c>
      <c r="Q79" s="14">
        <v>-53884</v>
      </c>
      <c r="R79" s="14">
        <v>-274485</v>
      </c>
      <c r="S79" s="14">
        <v>-75229</v>
      </c>
      <c r="T79" s="14">
        <v>-16839</v>
      </c>
      <c r="U79" s="14">
        <v>-81517</v>
      </c>
      <c r="V79" s="14">
        <v>-17849</v>
      </c>
      <c r="W79" s="14">
        <v>-90596</v>
      </c>
      <c r="X79" s="14">
        <v>-17864</v>
      </c>
      <c r="Y79" s="14">
        <v>-85176</v>
      </c>
      <c r="Z79" s="14">
        <v>-26533</v>
      </c>
      <c r="AA79" s="14">
        <v>-97605</v>
      </c>
      <c r="AB79" s="14">
        <v>-30062</v>
      </c>
      <c r="AC79" s="14">
        <v>-86795</v>
      </c>
      <c r="AD79" s="14">
        <v>-26574</v>
      </c>
      <c r="AE79" s="14">
        <v>-105200</v>
      </c>
      <c r="AF79" s="14">
        <v>-21229</v>
      </c>
      <c r="AG79" s="14">
        <v>-82501</v>
      </c>
      <c r="AH79" s="14">
        <v>-10845</v>
      </c>
      <c r="AI79" s="14">
        <v>-37280</v>
      </c>
      <c r="AJ79" s="14">
        <v>-41593</v>
      </c>
      <c r="AK79" s="14">
        <v>-50429</v>
      </c>
      <c r="AL79" s="14">
        <v>-23199</v>
      </c>
      <c r="AM79" s="14">
        <v>-52646</v>
      </c>
      <c r="AN79" s="14">
        <v>-24389</v>
      </c>
      <c r="AO79" s="14">
        <v>-44974</v>
      </c>
      <c r="AP79" s="14">
        <v>-17078</v>
      </c>
      <c r="AQ79" s="14">
        <v>-40158</v>
      </c>
      <c r="AR79" s="14">
        <v>-13392</v>
      </c>
      <c r="AS79" s="14">
        <v>-24980</v>
      </c>
      <c r="AT79" s="14">
        <v>-19083</v>
      </c>
      <c r="AU79" s="14">
        <v>-32711</v>
      </c>
      <c r="AV79" s="14">
        <v>-30774</v>
      </c>
      <c r="AW79" s="14">
        <v>-54965</v>
      </c>
      <c r="AX79" s="199">
        <v>-53370</v>
      </c>
      <c r="AY79" s="14">
        <v>-60166</v>
      </c>
      <c r="AZ79" s="14">
        <v>20451</v>
      </c>
      <c r="BA79" s="14">
        <v>-240252</v>
      </c>
      <c r="BB79" s="14">
        <v>-114696</v>
      </c>
      <c r="BC79" s="14">
        <v>-104966</v>
      </c>
      <c r="BD79" s="14">
        <v>-112500</v>
      </c>
      <c r="BE79" s="14">
        <v>-118872</v>
      </c>
      <c r="BF79" s="14">
        <v>-75293</v>
      </c>
      <c r="BG79" s="14">
        <v>-98585</v>
      </c>
      <c r="BH79" s="14">
        <v>-89850</v>
      </c>
      <c r="BI79" s="14">
        <v>-101504</v>
      </c>
      <c r="BJ79" s="14">
        <v>-111363</v>
      </c>
      <c r="BK79" s="14">
        <v>-83921</v>
      </c>
      <c r="BL79" s="14">
        <v>-129163</v>
      </c>
      <c r="BM79" s="14">
        <v>-142489</v>
      </c>
      <c r="BN79" s="14">
        <v>-145668</v>
      </c>
      <c r="BO79" s="14">
        <v>-138764</v>
      </c>
      <c r="BP79" s="14">
        <v>-137141</v>
      </c>
      <c r="BQ79" s="183"/>
      <c r="BR79" s="183"/>
      <c r="BS79" s="183"/>
    </row>
    <row r="80" spans="1:71" ht="15" customHeight="1" x14ac:dyDescent="0.2">
      <c r="A80" s="168" t="s">
        <v>0</v>
      </c>
      <c r="B80" s="4" t="s">
        <v>216</v>
      </c>
      <c r="C80" s="14" t="s">
        <v>14</v>
      </c>
      <c r="D80" s="14" t="s">
        <v>14</v>
      </c>
      <c r="E80" s="14" t="s">
        <v>14</v>
      </c>
      <c r="F80" s="14">
        <v>-4523</v>
      </c>
      <c r="G80" s="14">
        <v>-885</v>
      </c>
      <c r="H80" s="14" t="s">
        <v>14</v>
      </c>
      <c r="I80" s="14">
        <v>-5466</v>
      </c>
      <c r="J80" s="14">
        <v>-1308</v>
      </c>
      <c r="K80" s="14">
        <v>-8974</v>
      </c>
      <c r="L80" s="14">
        <v>-3315</v>
      </c>
      <c r="M80" s="14">
        <v>-9547</v>
      </c>
      <c r="N80" s="14">
        <v>-1</v>
      </c>
      <c r="O80" s="14" t="s">
        <v>115</v>
      </c>
      <c r="P80" s="14" t="s">
        <v>115</v>
      </c>
      <c r="Q80" s="14">
        <v>-13703</v>
      </c>
      <c r="R80" s="14">
        <v>-4082</v>
      </c>
      <c r="S80" s="14">
        <v>-1901</v>
      </c>
      <c r="T80" s="14">
        <v>-2105</v>
      </c>
      <c r="U80" s="14">
        <v>0</v>
      </c>
      <c r="V80" s="14">
        <v>500</v>
      </c>
      <c r="W80" s="14">
        <v>0</v>
      </c>
      <c r="X80" s="14">
        <v>-13119</v>
      </c>
      <c r="Y80" s="14">
        <v>0</v>
      </c>
      <c r="Z80" s="14">
        <v>0</v>
      </c>
      <c r="AA80" s="14">
        <v>0</v>
      </c>
      <c r="AB80" s="14">
        <v>-5571</v>
      </c>
      <c r="AC80" s="14">
        <v>-8775</v>
      </c>
      <c r="AD80" s="14">
        <v>-5763</v>
      </c>
      <c r="AE80" s="14">
        <v>-22628</v>
      </c>
      <c r="AF80" s="14">
        <v>-5264</v>
      </c>
      <c r="AG80" s="14">
        <v>-16617</v>
      </c>
      <c r="AH80" s="14">
        <v>-7293</v>
      </c>
      <c r="AI80" s="14">
        <v>-6204</v>
      </c>
      <c r="AJ80" s="14">
        <v>-10400</v>
      </c>
      <c r="AK80" s="14">
        <v>0</v>
      </c>
      <c r="AL80" s="14">
        <v>0</v>
      </c>
      <c r="AM80" s="14">
        <v>-2003</v>
      </c>
      <c r="AN80" s="14">
        <v>0</v>
      </c>
      <c r="AO80" s="14">
        <v>0</v>
      </c>
      <c r="AP80" s="14">
        <v>0</v>
      </c>
      <c r="AQ80" s="14">
        <v>-5670</v>
      </c>
      <c r="AR80" s="14">
        <v>-5791</v>
      </c>
      <c r="AS80" s="14">
        <v>0</v>
      </c>
      <c r="AT80" s="14">
        <v>0</v>
      </c>
      <c r="AU80" s="14">
        <v>0</v>
      </c>
      <c r="AV80" s="14">
        <v>-4438</v>
      </c>
      <c r="AW80" s="14">
        <v>0</v>
      </c>
      <c r="AX80" s="199">
        <v>-5565</v>
      </c>
      <c r="AY80" s="14">
        <v>-7800</v>
      </c>
      <c r="AZ80" s="14">
        <v>-4053</v>
      </c>
      <c r="BA80" s="14"/>
      <c r="BB80" s="14">
        <v>0</v>
      </c>
      <c r="BC80" s="14">
        <v>0</v>
      </c>
      <c r="BD80" s="14">
        <v>-13994</v>
      </c>
      <c r="BE80" s="14">
        <v>-13342</v>
      </c>
      <c r="BF80" s="14">
        <v>-26695</v>
      </c>
      <c r="BG80" s="14">
        <v>-27456</v>
      </c>
      <c r="BH80" s="14">
        <v>-27101</v>
      </c>
      <c r="BI80" s="14">
        <v>0</v>
      </c>
      <c r="BJ80" s="14">
        <v>-5355</v>
      </c>
      <c r="BK80" s="14">
        <v>-11945</v>
      </c>
      <c r="BL80" s="14">
        <v>-3002</v>
      </c>
      <c r="BM80" s="14">
        <v>-65748</v>
      </c>
      <c r="BN80" s="14">
        <v>0</v>
      </c>
      <c r="BO80" s="14">
        <v>-25406</v>
      </c>
      <c r="BP80" s="14">
        <v>-199850</v>
      </c>
      <c r="BQ80" s="183"/>
      <c r="BR80" s="183"/>
      <c r="BS80" s="183"/>
    </row>
    <row r="81" spans="1:74" ht="15" customHeight="1" x14ac:dyDescent="0.2">
      <c r="A81" s="48" t="s">
        <v>88</v>
      </c>
      <c r="B81" s="274" t="s">
        <v>312</v>
      </c>
      <c r="C81" s="27">
        <v>-8234</v>
      </c>
      <c r="D81" s="27">
        <v>-60239</v>
      </c>
      <c r="E81" s="27">
        <v>35043</v>
      </c>
      <c r="F81" s="27">
        <v>35415</v>
      </c>
      <c r="G81" s="27">
        <v>376043</v>
      </c>
      <c r="H81" s="27">
        <v>-61381</v>
      </c>
      <c r="I81" s="27">
        <v>-112347</v>
      </c>
      <c r="J81" s="27">
        <v>-109073</v>
      </c>
      <c r="K81" s="27">
        <v>327478</v>
      </c>
      <c r="L81" s="27">
        <v>-264124</v>
      </c>
      <c r="M81" s="27">
        <v>72231</v>
      </c>
      <c r="N81" s="27">
        <v>80722</v>
      </c>
      <c r="O81" s="27">
        <v>355409</v>
      </c>
      <c r="P81" s="27">
        <v>-21469</v>
      </c>
      <c r="Q81" s="27">
        <v>6583</v>
      </c>
      <c r="R81" s="27">
        <v>-222797</v>
      </c>
      <c r="S81" s="27">
        <v>-116112</v>
      </c>
      <c r="T81" s="27">
        <v>-388269</v>
      </c>
      <c r="U81" s="27">
        <v>121926</v>
      </c>
      <c r="V81" s="27">
        <v>-25809</v>
      </c>
      <c r="W81" s="27">
        <v>-244901</v>
      </c>
      <c r="X81" s="27">
        <v>-43045</v>
      </c>
      <c r="Y81" s="27">
        <v>51418</v>
      </c>
      <c r="Z81" s="27">
        <v>-27096</v>
      </c>
      <c r="AA81" s="27">
        <v>-101845</v>
      </c>
      <c r="AB81" s="27">
        <v>9420</v>
      </c>
      <c r="AC81" s="27">
        <v>165207</v>
      </c>
      <c r="AD81" s="27">
        <v>91198</v>
      </c>
      <c r="AE81" s="27">
        <v>-192782</v>
      </c>
      <c r="AF81" s="27">
        <v>-4834</v>
      </c>
      <c r="AG81" s="27">
        <v>201349</v>
      </c>
      <c r="AH81" s="27">
        <v>-71233</v>
      </c>
      <c r="AI81" s="27">
        <v>-115120</v>
      </c>
      <c r="AJ81" s="27">
        <v>257354</v>
      </c>
      <c r="AK81" s="27">
        <v>-31712</v>
      </c>
      <c r="AL81" s="27">
        <v>83365</v>
      </c>
      <c r="AM81" s="27">
        <v>-35315</v>
      </c>
      <c r="AN81" s="27">
        <v>33896</v>
      </c>
      <c r="AO81" s="27">
        <v>33683</v>
      </c>
      <c r="AP81" s="27">
        <v>306993</v>
      </c>
      <c r="AQ81" s="27">
        <v>-61824</v>
      </c>
      <c r="AR81" s="27">
        <v>237103</v>
      </c>
      <c r="AS81" s="27">
        <v>-31586</v>
      </c>
      <c r="AT81" s="27">
        <v>507944</v>
      </c>
      <c r="AU81" s="27">
        <v>-58580</v>
      </c>
      <c r="AV81" s="27">
        <v>161302</v>
      </c>
      <c r="AW81" s="27">
        <v>34497</v>
      </c>
      <c r="AX81" s="212">
        <v>28686</v>
      </c>
      <c r="AY81" s="27">
        <f t="shared" ref="AY81:BH81" si="10">SUM(AY73,AY68,AY47)</f>
        <v>-116863</v>
      </c>
      <c r="AZ81" s="27">
        <f t="shared" si="10"/>
        <v>-300866</v>
      </c>
      <c r="BA81" s="27">
        <f t="shared" si="10"/>
        <v>432975</v>
      </c>
      <c r="BB81" s="27">
        <f t="shared" si="10"/>
        <v>-162521</v>
      </c>
      <c r="BC81" s="27">
        <f t="shared" si="10"/>
        <v>-65939</v>
      </c>
      <c r="BD81" s="27">
        <f t="shared" si="10"/>
        <v>-628518</v>
      </c>
      <c r="BE81" s="27">
        <f t="shared" si="10"/>
        <v>-141022</v>
      </c>
      <c r="BF81" s="27">
        <f t="shared" si="10"/>
        <v>538525.77214954409</v>
      </c>
      <c r="BG81" s="27">
        <f t="shared" si="10"/>
        <v>-6451</v>
      </c>
      <c r="BH81" s="27">
        <f t="shared" si="10"/>
        <v>654814</v>
      </c>
      <c r="BI81" s="27">
        <f>SUM(BI73,BI68,BI47)</f>
        <v>-388736</v>
      </c>
      <c r="BJ81" s="27">
        <f>SUM(BJ73,BJ68,BJ47)</f>
        <v>-48135</v>
      </c>
      <c r="BK81" s="27">
        <v>463258</v>
      </c>
      <c r="BL81" s="27">
        <f>SUM(BL73,BL68,BL47)</f>
        <v>-573595</v>
      </c>
      <c r="BM81" s="27">
        <v>127360</v>
      </c>
      <c r="BN81" s="27">
        <v>-84524</v>
      </c>
      <c r="BO81" s="27">
        <v>279413</v>
      </c>
      <c r="BP81" s="27">
        <f>SUM(BP73,BP68,BP47)</f>
        <v>264802</v>
      </c>
      <c r="BQ81" s="183"/>
      <c r="BR81" s="183"/>
      <c r="BS81" s="183"/>
    </row>
    <row r="82" spans="1:74" ht="15" customHeight="1" x14ac:dyDescent="0.2">
      <c r="A82" s="4" t="s">
        <v>89</v>
      </c>
      <c r="B82" s="189" t="s">
        <v>313</v>
      </c>
      <c r="C82" s="59">
        <v>626261</v>
      </c>
      <c r="D82" s="59">
        <v>618027</v>
      </c>
      <c r="E82" s="59">
        <v>557788</v>
      </c>
      <c r="F82" s="59">
        <v>592831</v>
      </c>
      <c r="G82" s="59">
        <v>628246</v>
      </c>
      <c r="H82" s="59">
        <v>1004289</v>
      </c>
      <c r="I82" s="59">
        <v>942908</v>
      </c>
      <c r="J82" s="59">
        <v>830561</v>
      </c>
      <c r="K82" s="59">
        <v>721488</v>
      </c>
      <c r="L82" s="59">
        <v>1048966</v>
      </c>
      <c r="M82" s="59">
        <v>784842</v>
      </c>
      <c r="N82" s="59">
        <v>857073</v>
      </c>
      <c r="O82" s="59">
        <v>937795</v>
      </c>
      <c r="P82" s="59">
        <v>1293204</v>
      </c>
      <c r="Q82" s="59">
        <v>1271735</v>
      </c>
      <c r="R82" s="59">
        <v>1287666</v>
      </c>
      <c r="S82" s="59">
        <v>1064869</v>
      </c>
      <c r="T82" s="59">
        <v>948757</v>
      </c>
      <c r="U82" s="59">
        <v>560488</v>
      </c>
      <c r="V82" s="59">
        <v>682414</v>
      </c>
      <c r="W82" s="59">
        <v>656605</v>
      </c>
      <c r="X82" s="59">
        <v>411704</v>
      </c>
      <c r="Y82" s="59">
        <v>368659</v>
      </c>
      <c r="Z82" s="59">
        <v>420077</v>
      </c>
      <c r="AA82" s="14">
        <v>392936</v>
      </c>
      <c r="AB82" s="14">
        <v>291091</v>
      </c>
      <c r="AC82" s="14">
        <v>300511</v>
      </c>
      <c r="AD82" s="14">
        <v>465718</v>
      </c>
      <c r="AE82" s="14">
        <v>465718</v>
      </c>
      <c r="AF82" s="14">
        <v>272936</v>
      </c>
      <c r="AG82" s="14">
        <v>359300</v>
      </c>
      <c r="AH82" s="14">
        <v>560649</v>
      </c>
      <c r="AI82" s="14">
        <v>489416</v>
      </c>
      <c r="AJ82" s="14">
        <v>374296</v>
      </c>
      <c r="AK82" s="14">
        <v>631650</v>
      </c>
      <c r="AL82" s="14">
        <v>599938</v>
      </c>
      <c r="AM82" s="14">
        <v>683303</v>
      </c>
      <c r="AN82" s="14">
        <v>647988</v>
      </c>
      <c r="AO82" s="14">
        <v>681884</v>
      </c>
      <c r="AP82" s="14">
        <v>715567</v>
      </c>
      <c r="AQ82" s="14">
        <v>1022560</v>
      </c>
      <c r="AR82" s="14">
        <v>960736</v>
      </c>
      <c r="AS82" s="14">
        <v>1197839</v>
      </c>
      <c r="AT82" s="14">
        <v>1166253</v>
      </c>
      <c r="AU82" s="14">
        <v>1674197</v>
      </c>
      <c r="AV82" s="14">
        <v>1615617</v>
      </c>
      <c r="AW82" s="59">
        <v>1776919</v>
      </c>
      <c r="AX82" s="179">
        <v>1811416</v>
      </c>
      <c r="AY82" s="14">
        <v>2054091</v>
      </c>
      <c r="AZ82" s="14">
        <v>1937228</v>
      </c>
      <c r="BA82" s="14">
        <v>1636362</v>
      </c>
      <c r="BB82" s="14">
        <v>2069336</v>
      </c>
      <c r="BC82" s="14">
        <v>1906816</v>
      </c>
      <c r="BD82" s="14">
        <v>1840877</v>
      </c>
      <c r="BE82" s="14">
        <v>1212359</v>
      </c>
      <c r="BF82" s="14">
        <v>1071337</v>
      </c>
      <c r="BG82" s="14">
        <v>1609862.7721495442</v>
      </c>
      <c r="BH82" s="14">
        <v>1603411.7721495442</v>
      </c>
      <c r="BI82" s="14">
        <v>2258225.7721495442</v>
      </c>
      <c r="BJ82" s="14">
        <v>1869489.7721495442</v>
      </c>
      <c r="BK82" s="14">
        <v>1821355</v>
      </c>
      <c r="BL82" s="14">
        <v>2284612.7721495442</v>
      </c>
      <c r="BM82" s="14">
        <v>1711017.7721495442</v>
      </c>
      <c r="BN82" s="14">
        <v>1838377.7721495442</v>
      </c>
      <c r="BO82" s="14">
        <v>1753853.7721495442</v>
      </c>
      <c r="BP82" s="14">
        <v>2033266.7721495442</v>
      </c>
      <c r="BQ82" s="183"/>
      <c r="BR82" s="183"/>
      <c r="BS82" s="183"/>
    </row>
    <row r="83" spans="1:74" ht="15" customHeight="1" x14ac:dyDescent="0.2">
      <c r="A83" s="276" t="s">
        <v>90</v>
      </c>
      <c r="B83" s="276" t="s">
        <v>314</v>
      </c>
      <c r="C83" s="22">
        <v>618027</v>
      </c>
      <c r="D83" s="22">
        <v>557788</v>
      </c>
      <c r="E83" s="22">
        <v>592831</v>
      </c>
      <c r="F83" s="22">
        <v>628246</v>
      </c>
      <c r="G83" s="22">
        <v>1004289</v>
      </c>
      <c r="H83" s="22">
        <v>942908</v>
      </c>
      <c r="I83" s="22">
        <v>830561</v>
      </c>
      <c r="J83" s="22">
        <v>721488</v>
      </c>
      <c r="K83" s="22">
        <v>1048966</v>
      </c>
      <c r="L83" s="22">
        <v>784842</v>
      </c>
      <c r="M83" s="22">
        <v>857073</v>
      </c>
      <c r="N83" s="22">
        <v>937795</v>
      </c>
      <c r="O83" s="22">
        <v>1293204</v>
      </c>
      <c r="P83" s="22">
        <v>1271735</v>
      </c>
      <c r="Q83" s="22">
        <v>1287666</v>
      </c>
      <c r="R83" s="22">
        <v>1064869</v>
      </c>
      <c r="S83" s="22">
        <v>948757</v>
      </c>
      <c r="T83" s="22">
        <v>560488</v>
      </c>
      <c r="U83" s="22">
        <v>682414</v>
      </c>
      <c r="V83" s="22">
        <v>656605</v>
      </c>
      <c r="W83" s="22">
        <v>411704</v>
      </c>
      <c r="X83" s="22">
        <v>368659</v>
      </c>
      <c r="Y83" s="22">
        <v>420077</v>
      </c>
      <c r="Z83" s="22">
        <v>392981</v>
      </c>
      <c r="AA83" s="22">
        <v>291091</v>
      </c>
      <c r="AB83" s="22">
        <v>300511</v>
      </c>
      <c r="AC83" s="22">
        <v>465718</v>
      </c>
      <c r="AD83" s="22">
        <v>556916</v>
      </c>
      <c r="AE83" s="22">
        <v>272936</v>
      </c>
      <c r="AF83" s="22">
        <v>268102</v>
      </c>
      <c r="AG83" s="22">
        <v>560649</v>
      </c>
      <c r="AH83" s="22">
        <v>489416</v>
      </c>
      <c r="AI83" s="22">
        <v>374296</v>
      </c>
      <c r="AJ83" s="22">
        <v>631650</v>
      </c>
      <c r="AK83" s="22">
        <v>599938</v>
      </c>
      <c r="AL83" s="22">
        <v>683303</v>
      </c>
      <c r="AM83" s="22">
        <v>647988</v>
      </c>
      <c r="AN83" s="22">
        <v>681884</v>
      </c>
      <c r="AO83" s="22">
        <v>715567</v>
      </c>
      <c r="AP83" s="22">
        <v>1022560</v>
      </c>
      <c r="AQ83" s="22">
        <v>960736</v>
      </c>
      <c r="AR83" s="22">
        <v>1197839</v>
      </c>
      <c r="AS83" s="22">
        <v>1166253</v>
      </c>
      <c r="AT83" s="22">
        <v>1674197</v>
      </c>
      <c r="AU83" s="22">
        <v>1615617</v>
      </c>
      <c r="AV83" s="22">
        <v>1776919</v>
      </c>
      <c r="AW83" s="22">
        <v>1811416</v>
      </c>
      <c r="AX83" s="214">
        <v>1840102</v>
      </c>
      <c r="AY83" s="22">
        <v>1937228</v>
      </c>
      <c r="AZ83" s="22">
        <v>1636362</v>
      </c>
      <c r="BA83" s="22">
        <v>2069337</v>
      </c>
      <c r="BB83" s="22">
        <v>1906816</v>
      </c>
      <c r="BC83" s="22">
        <v>1840877</v>
      </c>
      <c r="BD83" s="22">
        <v>1212359</v>
      </c>
      <c r="BE83" s="22">
        <v>1071337</v>
      </c>
      <c r="BF83" s="22">
        <v>1609862.7721495442</v>
      </c>
      <c r="BG83" s="22">
        <v>1603411.7721495442</v>
      </c>
      <c r="BH83" s="22">
        <v>2258225.7721495442</v>
      </c>
      <c r="BI83" s="22">
        <v>1869489.7721495442</v>
      </c>
      <c r="BJ83" s="22">
        <v>1821354.7721495442</v>
      </c>
      <c r="BK83" s="22">
        <v>2284613</v>
      </c>
      <c r="BL83" s="22">
        <v>1711017.7721495442</v>
      </c>
      <c r="BM83" s="22">
        <v>1838377.7721495442</v>
      </c>
      <c r="BN83" s="22">
        <v>1753853.7721495442</v>
      </c>
      <c r="BO83" s="22">
        <v>2033266.7721495442</v>
      </c>
      <c r="BP83" s="22">
        <v>2298068.7721495442</v>
      </c>
      <c r="BQ83" s="183"/>
      <c r="BR83" s="183"/>
      <c r="BS83" s="183"/>
    </row>
    <row r="84" spans="1:74" ht="15" customHeight="1" x14ac:dyDescent="0.2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14"/>
      <c r="AX84" s="154"/>
      <c r="BA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</row>
    <row r="85" spans="1:74" ht="15" customHeight="1" x14ac:dyDescent="0.2"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AA85" s="59"/>
      <c r="AB85" s="59"/>
      <c r="AC85" s="59"/>
      <c r="AY85" s="111"/>
    </row>
    <row r="86" spans="1:74" s="48" customFormat="1" ht="15" customHeight="1" x14ac:dyDescent="0.2">
      <c r="A86" s="92" t="s">
        <v>161</v>
      </c>
      <c r="B86" s="92" t="s">
        <v>161</v>
      </c>
      <c r="C86" s="192" t="str">
        <f t="shared" ref="C86:AH86" si="11">C5</f>
        <v>1Q10</v>
      </c>
      <c r="D86" s="192" t="str">
        <f t="shared" si="11"/>
        <v>2Q10</v>
      </c>
      <c r="E86" s="192" t="str">
        <f t="shared" si="11"/>
        <v>3Q10</v>
      </c>
      <c r="F86" s="192" t="str">
        <f t="shared" si="11"/>
        <v>4Q10</v>
      </c>
      <c r="G86" s="192" t="str">
        <f t="shared" si="11"/>
        <v>1Q11</v>
      </c>
      <c r="H86" s="192" t="str">
        <f t="shared" si="11"/>
        <v>2Q11</v>
      </c>
      <c r="I86" s="192" t="str">
        <f t="shared" si="11"/>
        <v>3Q11</v>
      </c>
      <c r="J86" s="192" t="str">
        <f t="shared" si="11"/>
        <v>4Q11</v>
      </c>
      <c r="K86" s="192" t="str">
        <f t="shared" si="11"/>
        <v>1Q12</v>
      </c>
      <c r="L86" s="192" t="str">
        <f t="shared" si="11"/>
        <v>2Q12</v>
      </c>
      <c r="M86" s="192" t="str">
        <f t="shared" si="11"/>
        <v>3Q12</v>
      </c>
      <c r="N86" s="192" t="str">
        <f t="shared" si="11"/>
        <v>4Q12</v>
      </c>
      <c r="O86" s="192" t="str">
        <f t="shared" si="11"/>
        <v>1Q13</v>
      </c>
      <c r="P86" s="192" t="str">
        <f t="shared" si="11"/>
        <v>2Q13</v>
      </c>
      <c r="Q86" s="192" t="str">
        <f t="shared" si="11"/>
        <v>3Q13</v>
      </c>
      <c r="R86" s="192" t="str">
        <f t="shared" si="11"/>
        <v>4Q13</v>
      </c>
      <c r="S86" s="192" t="str">
        <f t="shared" si="11"/>
        <v>1Q14</v>
      </c>
      <c r="T86" s="192" t="str">
        <f t="shared" si="11"/>
        <v>2Q14</v>
      </c>
      <c r="U86" s="192" t="str">
        <f t="shared" si="11"/>
        <v>3Q14</v>
      </c>
      <c r="V86" s="192" t="str">
        <f t="shared" si="11"/>
        <v>4Q14</v>
      </c>
      <c r="W86" s="192" t="str">
        <f t="shared" si="11"/>
        <v>1Q15</v>
      </c>
      <c r="X86" s="192" t="str">
        <f t="shared" si="11"/>
        <v>2Q15</v>
      </c>
      <c r="Y86" s="192" t="str">
        <f t="shared" si="11"/>
        <v>3Q15</v>
      </c>
      <c r="Z86" s="192" t="str">
        <f t="shared" si="11"/>
        <v>4Q15</v>
      </c>
      <c r="AA86" s="192" t="str">
        <f t="shared" si="11"/>
        <v>1Q16</v>
      </c>
      <c r="AB86" s="192" t="str">
        <f t="shared" si="11"/>
        <v>2Q16</v>
      </c>
      <c r="AC86" s="192" t="str">
        <f t="shared" si="11"/>
        <v>3Q16</v>
      </c>
      <c r="AD86" s="192" t="str">
        <f t="shared" si="11"/>
        <v>4Q16</v>
      </c>
      <c r="AE86" s="192" t="str">
        <f t="shared" si="11"/>
        <v>1Q17</v>
      </c>
      <c r="AF86" s="192" t="str">
        <f t="shared" si="11"/>
        <v>2Q17</v>
      </c>
      <c r="AG86" s="192" t="str">
        <f t="shared" si="11"/>
        <v>3Q17</v>
      </c>
      <c r="AH86" s="192" t="str">
        <f t="shared" si="11"/>
        <v>4Q17</v>
      </c>
      <c r="AI86" s="192" t="str">
        <f t="shared" ref="AI86:AY86" si="12">AI5</f>
        <v>1Q18</v>
      </c>
      <c r="AJ86" s="192" t="str">
        <f t="shared" si="12"/>
        <v>2Q18</v>
      </c>
      <c r="AK86" s="192" t="str">
        <f t="shared" si="12"/>
        <v>3Q18</v>
      </c>
      <c r="AL86" s="192" t="str">
        <f t="shared" si="12"/>
        <v>4Q18</v>
      </c>
      <c r="AM86" s="192" t="str">
        <f t="shared" si="12"/>
        <v>1Q19</v>
      </c>
      <c r="AN86" s="192" t="str">
        <f t="shared" si="12"/>
        <v>2Q19</v>
      </c>
      <c r="AO86" s="192" t="str">
        <f t="shared" si="12"/>
        <v>3Q19</v>
      </c>
      <c r="AP86" s="192" t="str">
        <f t="shared" si="12"/>
        <v>4Q19</v>
      </c>
      <c r="AQ86" s="192" t="str">
        <f t="shared" si="12"/>
        <v>1Q20</v>
      </c>
      <c r="AR86" s="192" t="str">
        <f t="shared" si="12"/>
        <v>2Q20</v>
      </c>
      <c r="AS86" s="192" t="str">
        <f t="shared" si="12"/>
        <v>3Q20</v>
      </c>
      <c r="AT86" s="192" t="str">
        <f t="shared" si="12"/>
        <v>4Q20</v>
      </c>
      <c r="AU86" s="192" t="str">
        <f t="shared" si="12"/>
        <v>1Q21</v>
      </c>
      <c r="AV86" s="192" t="str">
        <f t="shared" si="12"/>
        <v>2Q21</v>
      </c>
      <c r="AW86" s="192" t="str">
        <f t="shared" si="12"/>
        <v>3Q21</v>
      </c>
      <c r="AX86" s="275" t="str">
        <f t="shared" si="12"/>
        <v>4Q21</v>
      </c>
      <c r="AY86" s="193" t="str">
        <f t="shared" si="12"/>
        <v>1Q22</v>
      </c>
      <c r="AZ86" s="193" t="str">
        <f t="shared" ref="AZ86:BK86" si="13">AZ5</f>
        <v>2Q22</v>
      </c>
      <c r="BA86" s="193" t="str">
        <f t="shared" si="13"/>
        <v>3Q22</v>
      </c>
      <c r="BB86" s="193" t="str">
        <f t="shared" si="13"/>
        <v>4Q22</v>
      </c>
      <c r="BC86" s="193" t="str">
        <f t="shared" si="13"/>
        <v>1Q23</v>
      </c>
      <c r="BD86" s="193" t="str">
        <f t="shared" si="13"/>
        <v>2Q23</v>
      </c>
      <c r="BE86" s="193" t="str">
        <f t="shared" si="13"/>
        <v>3Q23</v>
      </c>
      <c r="BF86" s="193" t="str">
        <f t="shared" si="13"/>
        <v>4Q23</v>
      </c>
      <c r="BG86" s="193" t="str">
        <f t="shared" si="13"/>
        <v>1Q24</v>
      </c>
      <c r="BH86" s="193" t="str">
        <f t="shared" si="13"/>
        <v>2Q24</v>
      </c>
      <c r="BI86" s="193" t="str">
        <f t="shared" si="13"/>
        <v>3Q24</v>
      </c>
      <c r="BJ86" s="193" t="str">
        <f t="shared" si="13"/>
        <v>4Q24</v>
      </c>
      <c r="BK86" s="193" t="str">
        <f t="shared" si="13"/>
        <v>1Q25</v>
      </c>
      <c r="BL86" s="193" t="str">
        <f t="shared" ref="BL86:BM86" si="14">BL5</f>
        <v>2Q25</v>
      </c>
      <c r="BM86" s="193" t="str">
        <f t="shared" si="14"/>
        <v>3Q25</v>
      </c>
      <c r="BN86" s="193" t="str">
        <f t="shared" ref="BN86:BO86" si="15">BN5</f>
        <v>4Q25</v>
      </c>
      <c r="BO86" s="193" t="str">
        <f t="shared" si="15"/>
        <v>1Q26</v>
      </c>
      <c r="BP86" s="193" t="str">
        <f t="shared" ref="BP86" si="16">BP5</f>
        <v>2Q26</v>
      </c>
    </row>
    <row r="87" spans="1:74" ht="15" customHeight="1" x14ac:dyDescent="0.2">
      <c r="A87" s="4" t="s">
        <v>162</v>
      </c>
      <c r="B87" s="4" t="s">
        <v>334</v>
      </c>
      <c r="C87" s="24" t="s">
        <v>14</v>
      </c>
      <c r="D87" s="24" t="s">
        <v>14</v>
      </c>
      <c r="E87" s="24" t="s">
        <v>14</v>
      </c>
      <c r="F87" s="24" t="s">
        <v>14</v>
      </c>
      <c r="G87" s="24" t="s">
        <v>14</v>
      </c>
      <c r="H87" s="24" t="s">
        <v>14</v>
      </c>
      <c r="I87" s="24" t="s">
        <v>14</v>
      </c>
      <c r="J87" s="24" t="s">
        <v>14</v>
      </c>
      <c r="K87" s="24" t="s">
        <v>14</v>
      </c>
      <c r="L87" s="24" t="s">
        <v>14</v>
      </c>
      <c r="M87" s="24" t="s">
        <v>14</v>
      </c>
      <c r="N87" s="24" t="s">
        <v>14</v>
      </c>
      <c r="O87" s="24" t="s">
        <v>14</v>
      </c>
      <c r="P87" s="24" t="s">
        <v>14</v>
      </c>
      <c r="Q87" s="24" t="s">
        <v>14</v>
      </c>
      <c r="R87" s="24" t="s">
        <v>14</v>
      </c>
      <c r="S87" s="24" t="s">
        <v>14</v>
      </c>
      <c r="T87" s="24" t="s">
        <v>14</v>
      </c>
      <c r="U87" s="24" t="s">
        <v>14</v>
      </c>
      <c r="V87" s="24" t="s">
        <v>14</v>
      </c>
      <c r="W87" s="24" t="s">
        <v>14</v>
      </c>
      <c r="X87" s="24" t="s">
        <v>14</v>
      </c>
      <c r="Y87" s="24" t="s">
        <v>14</v>
      </c>
      <c r="Z87" s="24" t="s">
        <v>14</v>
      </c>
      <c r="AA87" s="24" t="s">
        <v>14</v>
      </c>
      <c r="AB87" s="24" t="s">
        <v>14</v>
      </c>
      <c r="AC87" s="24" t="s">
        <v>14</v>
      </c>
      <c r="AD87" s="24" t="s">
        <v>14</v>
      </c>
      <c r="AE87" s="24" t="s">
        <v>14</v>
      </c>
      <c r="AF87" s="24" t="s">
        <v>14</v>
      </c>
      <c r="AG87" s="24" t="s">
        <v>14</v>
      </c>
      <c r="AH87" s="24" t="s">
        <v>14</v>
      </c>
      <c r="AI87" s="24" t="s">
        <v>14</v>
      </c>
      <c r="AJ87" s="24" t="s">
        <v>14</v>
      </c>
      <c r="AK87" s="24" t="s">
        <v>14</v>
      </c>
      <c r="AL87" s="24" t="s">
        <v>14</v>
      </c>
      <c r="AM87" s="24" t="s">
        <v>14</v>
      </c>
      <c r="AN87" s="24" t="s">
        <v>14</v>
      </c>
      <c r="AO87" s="24" t="s">
        <v>14</v>
      </c>
      <c r="AP87" s="24" t="s">
        <v>14</v>
      </c>
      <c r="AQ87" s="24" t="s">
        <v>14</v>
      </c>
      <c r="AR87" s="24" t="s">
        <v>14</v>
      </c>
      <c r="AS87" s="24" t="s">
        <v>14</v>
      </c>
      <c r="AT87" s="24" t="s">
        <v>14</v>
      </c>
      <c r="AU87" s="24" t="s">
        <v>14</v>
      </c>
      <c r="AV87" s="24" t="s">
        <v>14</v>
      </c>
      <c r="AW87" s="24" t="s">
        <v>14</v>
      </c>
      <c r="AX87" s="172" t="s">
        <v>14</v>
      </c>
      <c r="AY87" s="24" t="s">
        <v>14</v>
      </c>
      <c r="AZ87" s="24" t="s">
        <v>14</v>
      </c>
      <c r="BA87" s="24" t="s">
        <v>14</v>
      </c>
      <c r="BB87" s="24" t="s">
        <v>14</v>
      </c>
      <c r="BC87" s="69">
        <v>11636</v>
      </c>
      <c r="BD87" s="69">
        <v>17627</v>
      </c>
      <c r="BE87" s="69">
        <v>15550</v>
      </c>
      <c r="BF87" s="69">
        <v>23920.717000000001</v>
      </c>
      <c r="BG87" s="69">
        <v>10383</v>
      </c>
      <c r="BH87" s="69">
        <v>14105.526814450659</v>
      </c>
      <c r="BI87" s="69">
        <v>11037.947231380162</v>
      </c>
      <c r="BJ87" s="69">
        <v>19118.331109588005</v>
      </c>
      <c r="BK87" s="69">
        <v>6338.4553752430866</v>
      </c>
      <c r="BL87" s="69">
        <v>20311</v>
      </c>
      <c r="BM87" s="69">
        <v>7857.249901997101</v>
      </c>
      <c r="BN87" s="69">
        <v>24191.907137619481</v>
      </c>
      <c r="BO87" s="69">
        <v>9534.0304024573379</v>
      </c>
      <c r="BP87" s="69">
        <v>23443.353329993504</v>
      </c>
      <c r="BR87" s="48"/>
      <c r="BS87" s="48"/>
      <c r="BT87" s="48"/>
      <c r="BU87" s="48"/>
      <c r="BV87" s="48"/>
    </row>
    <row r="88" spans="1:74" ht="15" customHeight="1" x14ac:dyDescent="0.2">
      <c r="A88" s="4" t="s">
        <v>163</v>
      </c>
      <c r="B88" s="4" t="s">
        <v>335</v>
      </c>
      <c r="C88" s="24" t="s">
        <v>14</v>
      </c>
      <c r="D88" s="24" t="s">
        <v>14</v>
      </c>
      <c r="E88" s="24" t="s">
        <v>14</v>
      </c>
      <c r="F88" s="24" t="s">
        <v>14</v>
      </c>
      <c r="G88" s="24" t="s">
        <v>14</v>
      </c>
      <c r="H88" s="24" t="s">
        <v>14</v>
      </c>
      <c r="I88" s="24" t="s">
        <v>14</v>
      </c>
      <c r="J88" s="24" t="s">
        <v>14</v>
      </c>
      <c r="K88" s="24" t="s">
        <v>14</v>
      </c>
      <c r="L88" s="24" t="s">
        <v>14</v>
      </c>
      <c r="M88" s="24" t="s">
        <v>14</v>
      </c>
      <c r="N88" s="24" t="s">
        <v>14</v>
      </c>
      <c r="O88" s="24" t="s">
        <v>14</v>
      </c>
      <c r="P88" s="24" t="s">
        <v>14</v>
      </c>
      <c r="Q88" s="24" t="s">
        <v>14</v>
      </c>
      <c r="R88" s="24" t="s">
        <v>14</v>
      </c>
      <c r="S88" s="24" t="s">
        <v>14</v>
      </c>
      <c r="T88" s="24" t="s">
        <v>14</v>
      </c>
      <c r="U88" s="24" t="s">
        <v>14</v>
      </c>
      <c r="V88" s="24" t="s">
        <v>14</v>
      </c>
      <c r="W88" s="24" t="s">
        <v>14</v>
      </c>
      <c r="X88" s="24" t="s">
        <v>14</v>
      </c>
      <c r="Y88" s="24" t="s">
        <v>14</v>
      </c>
      <c r="Z88" s="24" t="s">
        <v>14</v>
      </c>
      <c r="AA88" s="24" t="s">
        <v>14</v>
      </c>
      <c r="AB88" s="24" t="s">
        <v>14</v>
      </c>
      <c r="AC88" s="24" t="s">
        <v>14</v>
      </c>
      <c r="AD88" s="24" t="s">
        <v>14</v>
      </c>
      <c r="AE88" s="24" t="s">
        <v>14</v>
      </c>
      <c r="AF88" s="24" t="s">
        <v>14</v>
      </c>
      <c r="AG88" s="24" t="s">
        <v>14</v>
      </c>
      <c r="AH88" s="24" t="s">
        <v>14</v>
      </c>
      <c r="AI88" s="24" t="s">
        <v>14</v>
      </c>
      <c r="AJ88" s="24" t="s">
        <v>14</v>
      </c>
      <c r="AK88" s="24" t="s">
        <v>14</v>
      </c>
      <c r="AL88" s="24" t="s">
        <v>14</v>
      </c>
      <c r="AM88" s="24" t="s">
        <v>14</v>
      </c>
      <c r="AN88" s="24" t="s">
        <v>14</v>
      </c>
      <c r="AO88" s="24" t="s">
        <v>14</v>
      </c>
      <c r="AP88" s="24" t="s">
        <v>14</v>
      </c>
      <c r="AQ88" s="24" t="s">
        <v>14</v>
      </c>
      <c r="AR88" s="24" t="s">
        <v>14</v>
      </c>
      <c r="AS88" s="24" t="s">
        <v>14</v>
      </c>
      <c r="AT88" s="24" t="s">
        <v>14</v>
      </c>
      <c r="AU88" s="24" t="s">
        <v>14</v>
      </c>
      <c r="AV88" s="24" t="s">
        <v>14</v>
      </c>
      <c r="AW88" s="24" t="s">
        <v>14</v>
      </c>
      <c r="AX88" s="172" t="s">
        <v>14</v>
      </c>
      <c r="AY88" s="24" t="s">
        <v>14</v>
      </c>
      <c r="AZ88" s="24" t="s">
        <v>14</v>
      </c>
      <c r="BA88" s="24" t="s">
        <v>14</v>
      </c>
      <c r="BB88" s="24" t="s">
        <v>14</v>
      </c>
      <c r="BC88" s="69">
        <v>7011</v>
      </c>
      <c r="BD88" s="69">
        <v>12304</v>
      </c>
      <c r="BE88" s="69">
        <v>11360</v>
      </c>
      <c r="BF88" s="69">
        <v>19894.781999999999</v>
      </c>
      <c r="BG88" s="69">
        <v>9539</v>
      </c>
      <c r="BH88" s="69">
        <v>14951.681538014533</v>
      </c>
      <c r="BI88" s="69">
        <v>23256.817705346359</v>
      </c>
      <c r="BJ88" s="69">
        <v>59745.177312132386</v>
      </c>
      <c r="BK88" s="69">
        <v>10645.618019766438</v>
      </c>
      <c r="BL88" s="69">
        <v>36254</v>
      </c>
      <c r="BM88" s="69">
        <v>65940.108990641194</v>
      </c>
      <c r="BN88" s="69">
        <v>57452.754413935298</v>
      </c>
      <c r="BO88" s="69">
        <v>61125.282287155649</v>
      </c>
      <c r="BP88" s="69">
        <v>80639.299759656395</v>
      </c>
      <c r="BR88" s="48"/>
      <c r="BS88" s="48"/>
      <c r="BT88" s="48"/>
      <c r="BU88" s="48"/>
      <c r="BV88" s="48"/>
    </row>
    <row r="89" spans="1:74" ht="15" customHeight="1" x14ac:dyDescent="0.2">
      <c r="A89" s="190" t="s">
        <v>0</v>
      </c>
      <c r="B89" s="190" t="s">
        <v>226</v>
      </c>
      <c r="C89" s="272" t="s">
        <v>14</v>
      </c>
      <c r="D89" s="272" t="s">
        <v>14</v>
      </c>
      <c r="E89" s="272" t="s">
        <v>14</v>
      </c>
      <c r="F89" s="272" t="s">
        <v>14</v>
      </c>
      <c r="G89" s="272" t="s">
        <v>14</v>
      </c>
      <c r="H89" s="272" t="s">
        <v>14</v>
      </c>
      <c r="I89" s="272" t="s">
        <v>14</v>
      </c>
      <c r="J89" s="272" t="s">
        <v>14</v>
      </c>
      <c r="K89" s="272" t="s">
        <v>14</v>
      </c>
      <c r="L89" s="272" t="s">
        <v>14</v>
      </c>
      <c r="M89" s="272" t="s">
        <v>14</v>
      </c>
      <c r="N89" s="272" t="s">
        <v>14</v>
      </c>
      <c r="O89" s="272" t="s">
        <v>14</v>
      </c>
      <c r="P89" s="272" t="s">
        <v>14</v>
      </c>
      <c r="Q89" s="272" t="s">
        <v>14</v>
      </c>
      <c r="R89" s="272" t="s">
        <v>14</v>
      </c>
      <c r="S89" s="272" t="s">
        <v>14</v>
      </c>
      <c r="T89" s="272" t="s">
        <v>14</v>
      </c>
      <c r="U89" s="272" t="s">
        <v>14</v>
      </c>
      <c r="V89" s="272" t="s">
        <v>14</v>
      </c>
      <c r="W89" s="272" t="s">
        <v>14</v>
      </c>
      <c r="X89" s="272" t="s">
        <v>14</v>
      </c>
      <c r="Y89" s="272" t="s">
        <v>14</v>
      </c>
      <c r="Z89" s="272" t="s">
        <v>14</v>
      </c>
      <c r="AA89" s="272" t="s">
        <v>14</v>
      </c>
      <c r="AB89" s="272" t="s">
        <v>14</v>
      </c>
      <c r="AC89" s="272" t="s">
        <v>14</v>
      </c>
      <c r="AD89" s="272" t="s">
        <v>14</v>
      </c>
      <c r="AE89" s="272" t="s">
        <v>14</v>
      </c>
      <c r="AF89" s="272" t="s">
        <v>14</v>
      </c>
      <c r="AG89" s="272" t="s">
        <v>14</v>
      </c>
      <c r="AH89" s="272" t="s">
        <v>14</v>
      </c>
      <c r="AI89" s="272" t="s">
        <v>14</v>
      </c>
      <c r="AJ89" s="272" t="s">
        <v>14</v>
      </c>
      <c r="AK89" s="272" t="s">
        <v>14</v>
      </c>
      <c r="AL89" s="272" t="s">
        <v>14</v>
      </c>
      <c r="AM89" s="272" t="s">
        <v>14</v>
      </c>
      <c r="AN89" s="272" t="s">
        <v>14</v>
      </c>
      <c r="AO89" s="272" t="s">
        <v>14</v>
      </c>
      <c r="AP89" s="272" t="s">
        <v>14</v>
      </c>
      <c r="AQ89" s="272" t="s">
        <v>14</v>
      </c>
      <c r="AR89" s="272" t="s">
        <v>14</v>
      </c>
      <c r="AS89" s="272" t="s">
        <v>14</v>
      </c>
      <c r="AT89" s="272" t="s">
        <v>14</v>
      </c>
      <c r="AU89" s="272" t="s">
        <v>14</v>
      </c>
      <c r="AV89" s="272" t="s">
        <v>14</v>
      </c>
      <c r="AW89" s="272" t="s">
        <v>14</v>
      </c>
      <c r="AX89" s="273" t="s">
        <v>14</v>
      </c>
      <c r="AY89" s="272" t="s">
        <v>14</v>
      </c>
      <c r="AZ89" s="272" t="s">
        <v>14</v>
      </c>
      <c r="BA89" s="272" t="s">
        <v>14</v>
      </c>
      <c r="BB89" s="272" t="s">
        <v>14</v>
      </c>
      <c r="BC89" s="69">
        <v>18993</v>
      </c>
      <c r="BD89" s="69">
        <v>19159</v>
      </c>
      <c r="BE89" s="69">
        <v>25818</v>
      </c>
      <c r="BF89" s="69">
        <v>16034.41</v>
      </c>
      <c r="BG89" s="69">
        <v>20123</v>
      </c>
      <c r="BH89" s="69">
        <v>11442.832515680147</v>
      </c>
      <c r="BI89" s="69">
        <v>14239.95282068089</v>
      </c>
      <c r="BJ89" s="69">
        <v>27341.670357144598</v>
      </c>
      <c r="BK89" s="69">
        <v>9474.1036707526891</v>
      </c>
      <c r="BL89" s="69">
        <v>22675</v>
      </c>
      <c r="BM89" s="69">
        <v>11461.587941536329</v>
      </c>
      <c r="BN89" s="69">
        <v>28442.74393127521</v>
      </c>
      <c r="BO89" s="69">
        <v>23496.016174064545</v>
      </c>
      <c r="BP89" s="69">
        <v>28205.972319312335</v>
      </c>
      <c r="BR89" s="48"/>
      <c r="BS89" s="48"/>
      <c r="BT89" s="48"/>
      <c r="BU89" s="48"/>
      <c r="BV89" s="48"/>
    </row>
    <row r="90" spans="1:74" ht="15" customHeight="1" x14ac:dyDescent="0.2">
      <c r="A90" s="175" t="s">
        <v>9</v>
      </c>
      <c r="B90" s="175" t="s">
        <v>9</v>
      </c>
      <c r="C90" s="176" t="s">
        <v>14</v>
      </c>
      <c r="D90" s="176" t="s">
        <v>14</v>
      </c>
      <c r="E90" s="176" t="s">
        <v>14</v>
      </c>
      <c r="F90" s="176" t="s">
        <v>14</v>
      </c>
      <c r="G90" s="176" t="s">
        <v>14</v>
      </c>
      <c r="H90" s="176" t="s">
        <v>14</v>
      </c>
      <c r="I90" s="176" t="s">
        <v>14</v>
      </c>
      <c r="J90" s="176" t="s">
        <v>14</v>
      </c>
      <c r="K90" s="176" t="s">
        <v>14</v>
      </c>
      <c r="L90" s="176" t="s">
        <v>14</v>
      </c>
      <c r="M90" s="176" t="s">
        <v>14</v>
      </c>
      <c r="N90" s="176" t="s">
        <v>14</v>
      </c>
      <c r="O90" s="176" t="s">
        <v>14</v>
      </c>
      <c r="P90" s="176" t="s">
        <v>14</v>
      </c>
      <c r="Q90" s="176" t="s">
        <v>14</v>
      </c>
      <c r="R90" s="176" t="s">
        <v>14</v>
      </c>
      <c r="S90" s="176" t="s">
        <v>14</v>
      </c>
      <c r="T90" s="176" t="s">
        <v>14</v>
      </c>
      <c r="U90" s="176" t="s">
        <v>14</v>
      </c>
      <c r="V90" s="176" t="s">
        <v>14</v>
      </c>
      <c r="W90" s="176" t="s">
        <v>14</v>
      </c>
      <c r="X90" s="176" t="s">
        <v>14</v>
      </c>
      <c r="Y90" s="176" t="s">
        <v>14</v>
      </c>
      <c r="Z90" s="176" t="s">
        <v>14</v>
      </c>
      <c r="AA90" s="176" t="s">
        <v>14</v>
      </c>
      <c r="AB90" s="176" t="s">
        <v>14</v>
      </c>
      <c r="AC90" s="176" t="s">
        <v>14</v>
      </c>
      <c r="AD90" s="176" t="s">
        <v>14</v>
      </c>
      <c r="AE90" s="176" t="s">
        <v>14</v>
      </c>
      <c r="AF90" s="176" t="s">
        <v>14</v>
      </c>
      <c r="AG90" s="176" t="s">
        <v>14</v>
      </c>
      <c r="AH90" s="176" t="s">
        <v>14</v>
      </c>
      <c r="AI90" s="176" t="s">
        <v>14</v>
      </c>
      <c r="AJ90" s="176" t="s">
        <v>14</v>
      </c>
      <c r="AK90" s="176" t="s">
        <v>14</v>
      </c>
      <c r="AL90" s="176" t="s">
        <v>14</v>
      </c>
      <c r="AM90" s="176" t="s">
        <v>14</v>
      </c>
      <c r="AN90" s="176" t="s">
        <v>14</v>
      </c>
      <c r="AO90" s="176" t="s">
        <v>14</v>
      </c>
      <c r="AP90" s="176" t="s">
        <v>14</v>
      </c>
      <c r="AQ90" s="176" t="s">
        <v>14</v>
      </c>
      <c r="AR90" s="176" t="s">
        <v>14</v>
      </c>
      <c r="AS90" s="176" t="s">
        <v>14</v>
      </c>
      <c r="AT90" s="176" t="s">
        <v>14</v>
      </c>
      <c r="AU90" s="176" t="s">
        <v>14</v>
      </c>
      <c r="AV90" s="176" t="s">
        <v>14</v>
      </c>
      <c r="AW90" s="176" t="s">
        <v>14</v>
      </c>
      <c r="AX90" s="180" t="s">
        <v>14</v>
      </c>
      <c r="AY90" s="176" t="s">
        <v>14</v>
      </c>
      <c r="AZ90" s="176" t="s">
        <v>14</v>
      </c>
      <c r="BA90" s="176" t="s">
        <v>14</v>
      </c>
      <c r="BB90" s="176" t="s">
        <v>14</v>
      </c>
      <c r="BC90" s="73">
        <f>SUM(BC87:BC89)</f>
        <v>37640</v>
      </c>
      <c r="BD90" s="73">
        <v>49090</v>
      </c>
      <c r="BE90" s="73">
        <v>52728</v>
      </c>
      <c r="BF90" s="73">
        <v>59849.909</v>
      </c>
      <c r="BG90" s="73">
        <f t="shared" ref="BG90:BH90" si="17">SUM(BG87:BG89)</f>
        <v>40045</v>
      </c>
      <c r="BH90" s="73">
        <f t="shared" si="17"/>
        <v>40500.040868145341</v>
      </c>
      <c r="BI90" s="73">
        <f>SUM(BI87:BI89)</f>
        <v>48534.717757407408</v>
      </c>
      <c r="BJ90" s="73">
        <f>SUM(BJ87:BJ89)</f>
        <v>106205.17877886498</v>
      </c>
      <c r="BK90" s="73">
        <f>SUM(BK87:BK89)</f>
        <v>26458.177065762211</v>
      </c>
      <c r="BL90" s="73">
        <f>SUM(BL87:BL89)</f>
        <v>79240</v>
      </c>
      <c r="BM90" s="73">
        <v>85258.94683417464</v>
      </c>
      <c r="BN90" s="73">
        <v>110087.40548282998</v>
      </c>
      <c r="BO90" s="73">
        <v>94155.328863677525</v>
      </c>
      <c r="BP90" s="73">
        <f>SUM(BP87:BP89)</f>
        <v>132288.62540896225</v>
      </c>
      <c r="BR90" s="48"/>
      <c r="BS90" s="48"/>
      <c r="BT90" s="48"/>
      <c r="BU90" s="48"/>
      <c r="BV90" s="48"/>
    </row>
    <row r="91" spans="1:74" ht="15" customHeight="1" x14ac:dyDescent="0.2">
      <c r="A91" s="4" t="s">
        <v>164</v>
      </c>
      <c r="B91" s="4" t="s">
        <v>336</v>
      </c>
      <c r="C91" s="24" t="s">
        <v>14</v>
      </c>
      <c r="D91" s="24" t="s">
        <v>14</v>
      </c>
      <c r="E91" s="24" t="s">
        <v>14</v>
      </c>
      <c r="F91" s="24" t="s">
        <v>14</v>
      </c>
      <c r="G91" s="24" t="s">
        <v>14</v>
      </c>
      <c r="H91" s="24" t="s">
        <v>14</v>
      </c>
      <c r="I91" s="24" t="s">
        <v>14</v>
      </c>
      <c r="J91" s="24" t="s">
        <v>14</v>
      </c>
      <c r="K91" s="24" t="s">
        <v>14</v>
      </c>
      <c r="L91" s="24" t="s">
        <v>14</v>
      </c>
      <c r="M91" s="24" t="s">
        <v>14</v>
      </c>
      <c r="N91" s="24" t="s">
        <v>14</v>
      </c>
      <c r="O91" s="24" t="s">
        <v>14</v>
      </c>
      <c r="P91" s="24" t="s">
        <v>14</v>
      </c>
      <c r="Q91" s="24" t="s">
        <v>14</v>
      </c>
      <c r="R91" s="24" t="s">
        <v>14</v>
      </c>
      <c r="S91" s="24" t="s">
        <v>14</v>
      </c>
      <c r="T91" s="24" t="s">
        <v>14</v>
      </c>
      <c r="U91" s="24" t="s">
        <v>14</v>
      </c>
      <c r="V91" s="24" t="s">
        <v>14</v>
      </c>
      <c r="W91" s="24" t="s">
        <v>14</v>
      </c>
      <c r="X91" s="24" t="s">
        <v>14</v>
      </c>
      <c r="Y91" s="24" t="s">
        <v>14</v>
      </c>
      <c r="Z91" s="24" t="s">
        <v>14</v>
      </c>
      <c r="AA91" s="24" t="s">
        <v>14</v>
      </c>
      <c r="AB91" s="24" t="s">
        <v>14</v>
      </c>
      <c r="AC91" s="24" t="s">
        <v>14</v>
      </c>
      <c r="AD91" s="24" t="s">
        <v>14</v>
      </c>
      <c r="AE91" s="24" t="s">
        <v>14</v>
      </c>
      <c r="AF91" s="24" t="s">
        <v>14</v>
      </c>
      <c r="AG91" s="24" t="s">
        <v>14</v>
      </c>
      <c r="AH91" s="24" t="s">
        <v>14</v>
      </c>
      <c r="AI91" s="24" t="s">
        <v>14</v>
      </c>
      <c r="AJ91" s="24" t="s">
        <v>14</v>
      </c>
      <c r="AK91" s="24" t="s">
        <v>14</v>
      </c>
      <c r="AL91" s="24" t="s">
        <v>14</v>
      </c>
      <c r="AM91" s="24" t="s">
        <v>14</v>
      </c>
      <c r="AN91" s="24" t="s">
        <v>14</v>
      </c>
      <c r="AO91" s="24" t="s">
        <v>14</v>
      </c>
      <c r="AP91" s="24" t="s">
        <v>14</v>
      </c>
      <c r="AQ91" s="24" t="s">
        <v>14</v>
      </c>
      <c r="AR91" s="24" t="s">
        <v>14</v>
      </c>
      <c r="AS91" s="24" t="s">
        <v>14</v>
      </c>
      <c r="AT91" s="24" t="s">
        <v>14</v>
      </c>
      <c r="AU91" s="24" t="s">
        <v>14</v>
      </c>
      <c r="AV91" s="24" t="s">
        <v>14</v>
      </c>
      <c r="AW91" s="24" t="s">
        <v>14</v>
      </c>
      <c r="AX91" s="172" t="s">
        <v>14</v>
      </c>
      <c r="AY91" s="24" t="s">
        <v>14</v>
      </c>
      <c r="AZ91" s="24" t="s">
        <v>14</v>
      </c>
      <c r="BA91" s="24" t="s">
        <v>14</v>
      </c>
      <c r="BB91" s="24" t="s">
        <v>14</v>
      </c>
      <c r="BC91" s="69">
        <v>700558</v>
      </c>
      <c r="BD91" s="69">
        <v>15550</v>
      </c>
      <c r="BE91" s="69">
        <v>1978</v>
      </c>
      <c r="BF91" s="69">
        <v>2329.0909999999999</v>
      </c>
      <c r="BG91" s="69">
        <v>27344</v>
      </c>
      <c r="BH91" s="69">
        <v>3297.95913185467</v>
      </c>
      <c r="BI91" s="69">
        <v>23497.282242592599</v>
      </c>
      <c r="BJ91" s="69">
        <v>979.82122113502498</v>
      </c>
      <c r="BK91" s="69">
        <v>1943.822934237789</v>
      </c>
      <c r="BL91" s="69">
        <v>1049637</v>
      </c>
      <c r="BM91" s="69">
        <v>-284318.94683417463</v>
      </c>
      <c r="BN91" s="69">
        <v>-19802.405482829985</v>
      </c>
      <c r="BO91" s="69">
        <v>407.67113632246821</v>
      </c>
      <c r="BP91" s="69">
        <v>54272.374591037718</v>
      </c>
      <c r="BR91" s="48"/>
      <c r="BS91" s="48"/>
      <c r="BT91" s="48"/>
      <c r="BU91" s="48"/>
      <c r="BV91" s="48"/>
    </row>
    <row r="92" spans="1:74" ht="15" customHeight="1" x14ac:dyDescent="0.2">
      <c r="A92" s="190" t="s">
        <v>743</v>
      </c>
      <c r="B92" s="190" t="s">
        <v>744</v>
      </c>
      <c r="C92" s="272"/>
      <c r="D92" s="272"/>
      <c r="E92" s="272"/>
      <c r="F92" s="272"/>
      <c r="G92" s="272"/>
      <c r="H92" s="272"/>
      <c r="I92" s="272"/>
      <c r="J92" s="272"/>
      <c r="K92" s="272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  <c r="AM92" s="272"/>
      <c r="AN92" s="272"/>
      <c r="AO92" s="272"/>
      <c r="AP92" s="272"/>
      <c r="AQ92" s="272"/>
      <c r="AR92" s="272"/>
      <c r="AS92" s="272"/>
      <c r="AT92" s="272"/>
      <c r="AU92" s="272"/>
      <c r="AV92" s="272"/>
      <c r="AW92" s="272"/>
      <c r="AX92" s="273"/>
      <c r="AY92" s="272"/>
      <c r="AZ92" s="24" t="s">
        <v>14</v>
      </c>
      <c r="BA92" s="24" t="s">
        <v>14</v>
      </c>
      <c r="BB92" s="24" t="s">
        <v>14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69">
        <v>-294206</v>
      </c>
      <c r="BM92" s="14">
        <v>0</v>
      </c>
      <c r="BN92" s="69">
        <v>-15794</v>
      </c>
      <c r="BO92" s="69">
        <v>-260371</v>
      </c>
      <c r="BP92" s="14">
        <v>0</v>
      </c>
      <c r="BR92" s="48"/>
      <c r="BS92" s="48"/>
      <c r="BT92" s="48"/>
      <c r="BU92" s="48"/>
      <c r="BV92" s="48"/>
    </row>
    <row r="93" spans="1:74" ht="15" customHeight="1" x14ac:dyDescent="0.2">
      <c r="A93" s="175" t="s">
        <v>9</v>
      </c>
      <c r="B93" s="175" t="s">
        <v>9</v>
      </c>
      <c r="C93" s="176" t="s">
        <v>14</v>
      </c>
      <c r="D93" s="176" t="s">
        <v>14</v>
      </c>
      <c r="E93" s="176" t="s">
        <v>14</v>
      </c>
      <c r="F93" s="176" t="s">
        <v>14</v>
      </c>
      <c r="G93" s="176" t="s">
        <v>14</v>
      </c>
      <c r="H93" s="176" t="s">
        <v>14</v>
      </c>
      <c r="I93" s="176" t="s">
        <v>14</v>
      </c>
      <c r="J93" s="176" t="s">
        <v>14</v>
      </c>
      <c r="K93" s="176" t="s">
        <v>14</v>
      </c>
      <c r="L93" s="176" t="s">
        <v>14</v>
      </c>
      <c r="M93" s="176" t="s">
        <v>14</v>
      </c>
      <c r="N93" s="176" t="s">
        <v>14</v>
      </c>
      <c r="O93" s="176" t="s">
        <v>14</v>
      </c>
      <c r="P93" s="176" t="s">
        <v>14</v>
      </c>
      <c r="Q93" s="176" t="s">
        <v>14</v>
      </c>
      <c r="R93" s="176" t="s">
        <v>14</v>
      </c>
      <c r="S93" s="176" t="s">
        <v>14</v>
      </c>
      <c r="T93" s="176" t="s">
        <v>14</v>
      </c>
      <c r="U93" s="176" t="s">
        <v>14</v>
      </c>
      <c r="V93" s="176" t="s">
        <v>14</v>
      </c>
      <c r="W93" s="176" t="s">
        <v>14</v>
      </c>
      <c r="X93" s="176" t="s">
        <v>14</v>
      </c>
      <c r="Y93" s="176" t="s">
        <v>14</v>
      </c>
      <c r="Z93" s="176" t="s">
        <v>14</v>
      </c>
      <c r="AA93" s="176" t="s">
        <v>14</v>
      </c>
      <c r="AB93" s="176" t="s">
        <v>14</v>
      </c>
      <c r="AC93" s="176" t="s">
        <v>14</v>
      </c>
      <c r="AD93" s="176" t="s">
        <v>14</v>
      </c>
      <c r="AE93" s="176" t="s">
        <v>14</v>
      </c>
      <c r="AF93" s="176" t="s">
        <v>14</v>
      </c>
      <c r="AG93" s="176" t="s">
        <v>14</v>
      </c>
      <c r="AH93" s="176" t="s">
        <v>14</v>
      </c>
      <c r="AI93" s="176" t="s">
        <v>14</v>
      </c>
      <c r="AJ93" s="176" t="s">
        <v>14</v>
      </c>
      <c r="AK93" s="176" t="s">
        <v>14</v>
      </c>
      <c r="AL93" s="176" t="s">
        <v>14</v>
      </c>
      <c r="AM93" s="176" t="s">
        <v>14</v>
      </c>
      <c r="AN93" s="176" t="s">
        <v>14</v>
      </c>
      <c r="AO93" s="176" t="s">
        <v>14</v>
      </c>
      <c r="AP93" s="176" t="s">
        <v>14</v>
      </c>
      <c r="AQ93" s="176" t="s">
        <v>14</v>
      </c>
      <c r="AR93" s="176" t="s">
        <v>14</v>
      </c>
      <c r="AS93" s="176" t="s">
        <v>14</v>
      </c>
      <c r="AT93" s="176" t="s">
        <v>14</v>
      </c>
      <c r="AU93" s="176" t="s">
        <v>14</v>
      </c>
      <c r="AV93" s="176" t="s">
        <v>14</v>
      </c>
      <c r="AW93" s="176" t="s">
        <v>14</v>
      </c>
      <c r="AX93" s="180" t="s">
        <v>14</v>
      </c>
      <c r="AY93" s="176" t="s">
        <v>14</v>
      </c>
      <c r="AZ93" s="443" t="s">
        <v>14</v>
      </c>
      <c r="BA93" s="443" t="s">
        <v>14</v>
      </c>
      <c r="BB93" s="443" t="s">
        <v>14</v>
      </c>
      <c r="BC93" s="73">
        <f>SUM(BC90:BC91)</f>
        <v>738198</v>
      </c>
      <c r="BD93" s="73">
        <f t="shared" ref="BD93:BJ93" si="18">SUM(BD90:BD91)</f>
        <v>64640</v>
      </c>
      <c r="BE93" s="73">
        <f t="shared" si="18"/>
        <v>54706</v>
      </c>
      <c r="BF93" s="73">
        <f t="shared" si="18"/>
        <v>62179</v>
      </c>
      <c r="BG93" s="73">
        <f t="shared" si="18"/>
        <v>67389</v>
      </c>
      <c r="BH93" s="73">
        <f t="shared" si="18"/>
        <v>43798.000000000015</v>
      </c>
      <c r="BI93" s="73">
        <f t="shared" si="18"/>
        <v>72032</v>
      </c>
      <c r="BJ93" s="73">
        <f t="shared" si="18"/>
        <v>107185</v>
      </c>
      <c r="BK93" s="73">
        <f>SUM(BK90:BK92)</f>
        <v>28402</v>
      </c>
      <c r="BL93" s="73">
        <f t="shared" ref="BL93:BN93" si="19">SUM(BL90:BL92)</f>
        <v>834671</v>
      </c>
      <c r="BM93" s="73">
        <f t="shared" si="19"/>
        <v>-199060</v>
      </c>
      <c r="BN93" s="73">
        <f t="shared" si="19"/>
        <v>74491</v>
      </c>
      <c r="BO93" s="73">
        <v>-165808</v>
      </c>
      <c r="BP93" s="73">
        <f>SUM(BP90:BP92)</f>
        <v>186560.99999999997</v>
      </c>
      <c r="BR93" s="48"/>
      <c r="BS93" s="48"/>
      <c r="BT93" s="48"/>
      <c r="BU93" s="48"/>
      <c r="BV93" s="48"/>
    </row>
    <row r="94" spans="1:74" ht="15" customHeight="1" x14ac:dyDescent="0.2">
      <c r="AX94" s="191"/>
      <c r="BR94" s="48"/>
      <c r="BS94" s="48"/>
      <c r="BT94" s="48"/>
      <c r="BU94" s="48"/>
      <c r="BV94" s="48"/>
    </row>
    <row r="95" spans="1:74" ht="15" customHeight="1" x14ac:dyDescent="0.2">
      <c r="BN95" s="439" t="s">
        <v>762</v>
      </c>
      <c r="BO95" s="439"/>
      <c r="BP95" s="439"/>
      <c r="BR95" s="48"/>
      <c r="BS95" s="48"/>
      <c r="BT95" s="48"/>
      <c r="BU95" s="48"/>
      <c r="BV95" s="48"/>
    </row>
    <row r="96" spans="1:74" ht="15" customHeight="1" x14ac:dyDescent="0.2">
      <c r="BR96" s="48"/>
      <c r="BS96" s="48"/>
      <c r="BT96" s="48"/>
      <c r="BU96" s="48"/>
      <c r="BV96" s="48"/>
    </row>
    <row r="97" spans="70:74" ht="15" customHeight="1" x14ac:dyDescent="0.2">
      <c r="BR97" s="48"/>
      <c r="BS97" s="48"/>
      <c r="BT97" s="48"/>
      <c r="BU97" s="48"/>
      <c r="BV97" s="48"/>
    </row>
    <row r="98" spans="70:74" ht="15" customHeight="1" x14ac:dyDescent="0.2">
      <c r="BR98" s="48"/>
      <c r="BS98" s="48"/>
      <c r="BT98" s="48"/>
      <c r="BU98" s="48"/>
      <c r="BV98" s="48"/>
    </row>
    <row r="99" spans="70:74" ht="15" customHeight="1" x14ac:dyDescent="0.2">
      <c r="BR99" s="48"/>
      <c r="BS99" s="48"/>
      <c r="BT99" s="48"/>
      <c r="BU99" s="48"/>
      <c r="BV99" s="48"/>
    </row>
    <row r="100" spans="70:74" ht="15" customHeight="1" x14ac:dyDescent="0.2">
      <c r="BR100" s="48"/>
      <c r="BS100" s="48"/>
      <c r="BT100" s="48"/>
      <c r="BU100" s="48"/>
      <c r="BV100" s="48"/>
    </row>
    <row r="101" spans="70:74" ht="15" customHeight="1" x14ac:dyDescent="0.2">
      <c r="BR101" s="48"/>
      <c r="BS101" s="48"/>
      <c r="BT101" s="48"/>
      <c r="BU101" s="48"/>
      <c r="BV101" s="48"/>
    </row>
    <row r="102" spans="70:74" ht="15" customHeight="1" x14ac:dyDescent="0.2">
      <c r="BR102" s="48"/>
      <c r="BS102" s="48"/>
      <c r="BT102" s="48"/>
      <c r="BU102" s="48"/>
      <c r="BV102" s="48"/>
    </row>
    <row r="103" spans="70:74" ht="15" customHeight="1" x14ac:dyDescent="0.2">
      <c r="BR103" s="48"/>
      <c r="BS103" s="48"/>
      <c r="BT103" s="48"/>
      <c r="BU103" s="48"/>
      <c r="BV103" s="48"/>
    </row>
    <row r="104" spans="70:74" ht="15" customHeight="1" x14ac:dyDescent="0.2">
      <c r="BR104" s="48"/>
      <c r="BS104" s="48"/>
      <c r="BT104" s="48"/>
      <c r="BU104" s="48"/>
      <c r="BV104" s="48"/>
    </row>
    <row r="105" spans="70:74" ht="15" customHeight="1" x14ac:dyDescent="0.2">
      <c r="BR105" s="48"/>
      <c r="BS105" s="48"/>
      <c r="BT105" s="48"/>
      <c r="BU105" s="48"/>
      <c r="BV105" s="48"/>
    </row>
    <row r="106" spans="70:74" ht="15" customHeight="1" x14ac:dyDescent="0.2">
      <c r="BR106" s="48"/>
      <c r="BS106" s="48"/>
      <c r="BT106" s="48"/>
      <c r="BU106" s="48"/>
      <c r="BV106" s="48"/>
    </row>
    <row r="107" spans="70:74" ht="15" customHeight="1" x14ac:dyDescent="0.2">
      <c r="BR107" s="48"/>
      <c r="BS107" s="48"/>
      <c r="BT107" s="48"/>
      <c r="BU107" s="48"/>
      <c r="BV107" s="48"/>
    </row>
    <row r="108" spans="70:74" ht="15" customHeight="1" x14ac:dyDescent="0.2">
      <c r="BR108" s="48"/>
      <c r="BS108" s="48"/>
      <c r="BT108" s="48"/>
      <c r="BU108" s="48"/>
      <c r="BV108" s="48"/>
    </row>
    <row r="109" spans="70:74" ht="15" customHeight="1" x14ac:dyDescent="0.2">
      <c r="BR109" s="48"/>
      <c r="BS109" s="48"/>
      <c r="BT109" s="48"/>
      <c r="BU109" s="48"/>
      <c r="BV109" s="48"/>
    </row>
    <row r="110" spans="70:74" ht="15" customHeight="1" x14ac:dyDescent="0.2">
      <c r="BR110" s="48"/>
      <c r="BS110" s="48"/>
      <c r="BT110" s="48"/>
      <c r="BU110" s="48"/>
      <c r="BV110" s="48"/>
    </row>
    <row r="111" spans="70:74" ht="15" customHeight="1" x14ac:dyDescent="0.2">
      <c r="BR111" s="48"/>
      <c r="BS111" s="48"/>
      <c r="BT111" s="48"/>
      <c r="BU111" s="48"/>
      <c r="BV111" s="48"/>
    </row>
    <row r="112" spans="70:74" ht="15" customHeight="1" x14ac:dyDescent="0.2">
      <c r="BR112" s="48"/>
      <c r="BS112" s="48"/>
      <c r="BT112" s="48"/>
      <c r="BU112" s="48"/>
      <c r="BV112" s="48"/>
    </row>
    <row r="113" spans="70:74" ht="15" customHeight="1" x14ac:dyDescent="0.2">
      <c r="BR113" s="48"/>
      <c r="BS113" s="48"/>
      <c r="BT113" s="48"/>
      <c r="BU113" s="48"/>
      <c r="BV113" s="48"/>
    </row>
    <row r="114" spans="70:74" ht="15" customHeight="1" x14ac:dyDescent="0.2">
      <c r="BR114" s="48"/>
      <c r="BS114" s="48"/>
      <c r="BT114" s="48"/>
      <c r="BU114" s="48"/>
      <c r="BV114" s="48"/>
    </row>
    <row r="115" spans="70:74" ht="15" customHeight="1" x14ac:dyDescent="0.2">
      <c r="BR115" s="48"/>
      <c r="BS115" s="48"/>
      <c r="BT115" s="48"/>
      <c r="BU115" s="48"/>
      <c r="BV115" s="48"/>
    </row>
    <row r="116" spans="70:74" ht="15" customHeight="1" x14ac:dyDescent="0.2">
      <c r="BR116" s="48"/>
      <c r="BS116" s="48"/>
      <c r="BT116" s="48"/>
      <c r="BU116" s="48"/>
      <c r="BV116" s="48"/>
    </row>
    <row r="117" spans="70:74" ht="15" customHeight="1" x14ac:dyDescent="0.2">
      <c r="BR117" s="48"/>
      <c r="BS117" s="48"/>
      <c r="BT117" s="48"/>
      <c r="BU117" s="48"/>
      <c r="BV117" s="48"/>
    </row>
    <row r="118" spans="70:74" ht="15" customHeight="1" x14ac:dyDescent="0.2">
      <c r="BR118" s="48"/>
      <c r="BS118" s="48"/>
      <c r="BT118" s="48"/>
      <c r="BU118" s="48"/>
      <c r="BV118" s="48"/>
    </row>
    <row r="119" spans="70:74" ht="15" customHeight="1" x14ac:dyDescent="0.2">
      <c r="BR119" s="48"/>
      <c r="BS119" s="48"/>
      <c r="BT119" s="48"/>
      <c r="BU119" s="48"/>
      <c r="BV119" s="48"/>
    </row>
    <row r="120" spans="70:74" ht="15" customHeight="1" x14ac:dyDescent="0.2">
      <c r="BR120" s="48"/>
      <c r="BS120" s="48"/>
      <c r="BT120" s="48"/>
      <c r="BU120" s="48"/>
      <c r="BV120" s="48"/>
    </row>
    <row r="121" spans="70:74" ht="15" customHeight="1" x14ac:dyDescent="0.2">
      <c r="BR121" s="48"/>
      <c r="BS121" s="48"/>
      <c r="BT121" s="48"/>
      <c r="BU121" s="48"/>
      <c r="BV121" s="48"/>
    </row>
    <row r="122" spans="70:74" ht="15" customHeight="1" x14ac:dyDescent="0.2">
      <c r="BR122" s="48"/>
      <c r="BS122" s="48"/>
      <c r="BT122" s="48"/>
      <c r="BU122" s="48"/>
      <c r="BV122" s="48"/>
    </row>
    <row r="123" spans="70:74" ht="15" customHeight="1" x14ac:dyDescent="0.2"/>
    <row r="124" spans="70:74" ht="15" customHeight="1" x14ac:dyDescent="0.2"/>
    <row r="125" spans="70:74" ht="15" customHeight="1" x14ac:dyDescent="0.2"/>
    <row r="126" spans="70:74" ht="15" customHeight="1" x14ac:dyDescent="0.2"/>
    <row r="127" spans="70:74" ht="15" customHeight="1" x14ac:dyDescent="0.2"/>
    <row r="128" spans="70:74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3">
    <mergeCell ref="AY4:BJ4"/>
    <mergeCell ref="C4:F4"/>
    <mergeCell ref="G4:J4"/>
    <mergeCell ref="K4:N4"/>
    <mergeCell ref="O4:R4"/>
    <mergeCell ref="S4:V4"/>
    <mergeCell ref="AQ4:AT4"/>
    <mergeCell ref="AU4:AX4"/>
    <mergeCell ref="W4:Z4"/>
    <mergeCell ref="AA4:AD4"/>
    <mergeCell ref="AE4:AH4"/>
    <mergeCell ref="AI4:AL4"/>
    <mergeCell ref="AM4:AP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BD93:BH93" formulaRange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BR125"/>
  <sheetViews>
    <sheetView showGridLines="0" zoomScale="70" zoomScaleNormal="70" workbookViewId="0">
      <pane xSplit="2" ySplit="5" topLeftCell="BJ57" activePane="bottomRight" state="frozen"/>
      <selection pane="topRight" activeCell="C1" sqref="C1"/>
      <selection pane="bottomLeft" activeCell="A6" sqref="A6"/>
      <selection pane="bottomRight" activeCell="BT6" sqref="BT6"/>
    </sheetView>
  </sheetViews>
  <sheetFormatPr defaultColWidth="11.7109375" defaultRowHeight="12.75" outlineLevelCol="1" x14ac:dyDescent="0.2"/>
  <cols>
    <col min="1" max="1" width="45.28515625" style="4" customWidth="1"/>
    <col min="2" max="2" width="47" style="4" customWidth="1"/>
    <col min="3" max="50" width="13.7109375" style="24" hidden="1" customWidth="1" outlineLevel="1"/>
    <col min="51" max="51" width="13.7109375" style="24" hidden="1" customWidth="1" collapsed="1"/>
    <col min="52" max="61" width="13.7109375" style="24" hidden="1" customWidth="1"/>
    <col min="62" max="327" width="13.7109375" style="24" customWidth="1"/>
    <col min="328" max="16384" width="11.7109375" style="24"/>
  </cols>
  <sheetData>
    <row r="1" spans="1:70" ht="6" customHeight="1" x14ac:dyDescent="0.2"/>
    <row r="2" spans="1:70" ht="26.1" customHeight="1" x14ac:dyDescent="0.2"/>
    <row r="3" spans="1:70" ht="6" customHeight="1" x14ac:dyDescent="0.2"/>
    <row r="4" spans="1:70" ht="20.100000000000001" customHeight="1" x14ac:dyDescent="0.2">
      <c r="A4" s="94"/>
      <c r="B4" s="94"/>
      <c r="C4" s="474" t="s">
        <v>168</v>
      </c>
      <c r="D4" s="474"/>
      <c r="E4" s="474"/>
      <c r="F4" s="474"/>
      <c r="G4" s="474" t="s">
        <v>168</v>
      </c>
      <c r="H4" s="474"/>
      <c r="I4" s="474"/>
      <c r="J4" s="474"/>
      <c r="K4" s="474" t="s">
        <v>168</v>
      </c>
      <c r="L4" s="474"/>
      <c r="M4" s="474"/>
      <c r="N4" s="474"/>
      <c r="O4" s="474" t="s">
        <v>168</v>
      </c>
      <c r="P4" s="474"/>
      <c r="Q4" s="474"/>
      <c r="R4" s="474"/>
      <c r="S4" s="474" t="s">
        <v>168</v>
      </c>
      <c r="T4" s="474"/>
      <c r="U4" s="474"/>
      <c r="V4" s="474"/>
      <c r="W4" s="474" t="s">
        <v>168</v>
      </c>
      <c r="X4" s="474"/>
      <c r="Y4" s="474"/>
      <c r="Z4" s="474"/>
      <c r="AA4" s="474" t="s">
        <v>168</v>
      </c>
      <c r="AB4" s="474"/>
      <c r="AC4" s="474"/>
      <c r="AD4" s="474"/>
      <c r="AE4" s="474" t="s">
        <v>168</v>
      </c>
      <c r="AF4" s="474"/>
      <c r="AG4" s="474"/>
      <c r="AH4" s="474"/>
      <c r="AI4" s="474" t="s">
        <v>168</v>
      </c>
      <c r="AJ4" s="474"/>
      <c r="AK4" s="474"/>
      <c r="AL4" s="474"/>
      <c r="AM4" s="474" t="s">
        <v>168</v>
      </c>
      <c r="AN4" s="474"/>
      <c r="AO4" s="474"/>
      <c r="AP4" s="474"/>
      <c r="AQ4" s="474" t="s">
        <v>168</v>
      </c>
      <c r="AR4" s="474"/>
      <c r="AS4" s="474"/>
      <c r="AT4" s="474"/>
      <c r="AU4" s="474" t="s">
        <v>168</v>
      </c>
      <c r="AV4" s="474"/>
      <c r="AW4" s="474"/>
      <c r="AX4" s="474"/>
      <c r="AY4" s="471" t="s">
        <v>167</v>
      </c>
      <c r="AZ4" s="472"/>
      <c r="BA4" s="472"/>
      <c r="BB4" s="472"/>
      <c r="BC4" s="471" t="s">
        <v>167</v>
      </c>
      <c r="BD4" s="472"/>
      <c r="BE4" s="472"/>
      <c r="BF4" s="472"/>
      <c r="BG4" s="472" t="s">
        <v>167</v>
      </c>
      <c r="BH4" s="472"/>
      <c r="BI4" s="472"/>
      <c r="BJ4" s="472"/>
      <c r="BK4" s="395"/>
      <c r="BL4" s="395"/>
      <c r="BM4" s="395"/>
      <c r="BN4" s="395"/>
      <c r="BO4" s="395"/>
      <c r="BP4" s="395"/>
    </row>
    <row r="5" spans="1:70" ht="15" customHeight="1" x14ac:dyDescent="0.2">
      <c r="A5" s="7" t="s">
        <v>7</v>
      </c>
      <c r="B5" s="7" t="s">
        <v>232</v>
      </c>
      <c r="C5" s="310" t="str">
        <f>'Indicadores | Indicators'!C5</f>
        <v>1Q10</v>
      </c>
      <c r="D5" s="311" t="str">
        <f>'Indicadores | Indicators'!D5</f>
        <v>2Q10</v>
      </c>
      <c r="E5" s="311" t="str">
        <f>'Indicadores | Indicators'!E5</f>
        <v>3Q10</v>
      </c>
      <c r="F5" s="312" t="str">
        <f>'Indicadores | Indicators'!F5</f>
        <v>4Q10</v>
      </c>
      <c r="G5" s="310" t="str">
        <f>'Indicadores | Indicators'!G5</f>
        <v>1Q11</v>
      </c>
      <c r="H5" s="311" t="str">
        <f>'Indicadores | Indicators'!H5</f>
        <v>2Q11</v>
      </c>
      <c r="I5" s="311" t="str">
        <f>'Indicadores | Indicators'!I5</f>
        <v>3Q11</v>
      </c>
      <c r="J5" s="312" t="str">
        <f>'Indicadores | Indicators'!J5</f>
        <v>4Q11</v>
      </c>
      <c r="K5" s="310" t="str">
        <f>'Indicadores | Indicators'!K5</f>
        <v>1Q12</v>
      </c>
      <c r="L5" s="311" t="str">
        <f>'Indicadores | Indicators'!L5</f>
        <v>2Q12</v>
      </c>
      <c r="M5" s="311" t="str">
        <f>'Indicadores | Indicators'!M5</f>
        <v>3Q12</v>
      </c>
      <c r="N5" s="312" t="str">
        <f>'Indicadores | Indicators'!N5</f>
        <v>4Q12</v>
      </c>
      <c r="O5" s="56" t="str">
        <f>'Indicadores | Indicators'!O5</f>
        <v>1Q13</v>
      </c>
      <c r="P5" s="56" t="str">
        <f>'Indicadores | Indicators'!P5</f>
        <v>2Q13</v>
      </c>
      <c r="Q5" s="56" t="str">
        <f>'Indicadores | Indicators'!Q5</f>
        <v>3Q13</v>
      </c>
      <c r="R5" s="56" t="str">
        <f>'Indicadores | Indicators'!R5</f>
        <v>4Q13</v>
      </c>
      <c r="S5" s="310" t="str">
        <f>'Indicadores | Indicators'!S5</f>
        <v>1Q14</v>
      </c>
      <c r="T5" s="311" t="str">
        <f>'Indicadores | Indicators'!T5</f>
        <v>2Q14</v>
      </c>
      <c r="U5" s="311" t="str">
        <f>'Indicadores | Indicators'!U5</f>
        <v>3Q14</v>
      </c>
      <c r="V5" s="312" t="str">
        <f>'Indicadores | Indicators'!V5</f>
        <v>4Q14</v>
      </c>
      <c r="W5" s="310" t="str">
        <f>'Indicadores | Indicators'!W5</f>
        <v>1Q15</v>
      </c>
      <c r="X5" s="311" t="str">
        <f>'Indicadores | Indicators'!X5</f>
        <v>2Q15</v>
      </c>
      <c r="Y5" s="311" t="str">
        <f>'Indicadores | Indicators'!Y5</f>
        <v>3Q15</v>
      </c>
      <c r="Z5" s="312" t="str">
        <f>'Indicadores | Indicators'!Z5</f>
        <v>4Q15</v>
      </c>
      <c r="AA5" s="310" t="str">
        <f>'Indicadores | Indicators'!AA5</f>
        <v>1Q16</v>
      </c>
      <c r="AB5" s="311" t="str">
        <f>'Indicadores | Indicators'!AB5</f>
        <v>2Q16</v>
      </c>
      <c r="AC5" s="311" t="str">
        <f>'Indicadores | Indicators'!AC5</f>
        <v>3Q16</v>
      </c>
      <c r="AD5" s="312" t="str">
        <f>'Indicadores | Indicators'!AD5</f>
        <v>4Q16</v>
      </c>
      <c r="AE5" s="310" t="str">
        <f>'Indicadores | Indicators'!AE5</f>
        <v>1Q17</v>
      </c>
      <c r="AF5" s="311" t="str">
        <f>'Indicadores | Indicators'!AF5</f>
        <v>2Q17</v>
      </c>
      <c r="AG5" s="311" t="str">
        <f>'Indicadores | Indicators'!AG5</f>
        <v>3Q17</v>
      </c>
      <c r="AH5" s="312" t="str">
        <f>'Indicadores | Indicators'!AH5</f>
        <v>4Q17</v>
      </c>
      <c r="AI5" s="310" t="str">
        <f>'Indicadores | Indicators'!AI5</f>
        <v>1Q18</v>
      </c>
      <c r="AJ5" s="311" t="str">
        <f>'Indicadores | Indicators'!AJ5</f>
        <v>2Q18</v>
      </c>
      <c r="AK5" s="311" t="str">
        <f>'Indicadores | Indicators'!AK5</f>
        <v>3Q18</v>
      </c>
      <c r="AL5" s="312" t="str">
        <f>'Indicadores | Indicators'!AL5</f>
        <v>4Q18</v>
      </c>
      <c r="AM5" s="310" t="str">
        <f>'Indicadores | Indicators'!AM5</f>
        <v>1Q19</v>
      </c>
      <c r="AN5" s="311" t="str">
        <f>'Indicadores | Indicators'!AN5</f>
        <v>2Q19</v>
      </c>
      <c r="AO5" s="311" t="str">
        <f>'Indicadores | Indicators'!AO5</f>
        <v>3Q19</v>
      </c>
      <c r="AP5" s="312" t="str">
        <f>'Indicadores | Indicators'!AP5</f>
        <v>4Q19</v>
      </c>
      <c r="AQ5" s="310" t="str">
        <f>'Indicadores | Indicators'!AQ5</f>
        <v>1Q20</v>
      </c>
      <c r="AR5" s="311" t="str">
        <f>'Indicadores | Indicators'!AR5</f>
        <v>2Q20</v>
      </c>
      <c r="AS5" s="311" t="str">
        <f>'Indicadores | Indicators'!AS5</f>
        <v>3Q20</v>
      </c>
      <c r="AT5" s="312" t="str">
        <f>'Indicadores | Indicators'!AT5</f>
        <v>4Q20</v>
      </c>
      <c r="AU5" s="310" t="str">
        <f>'Indicadores | Indicators'!AU5</f>
        <v>1Q21</v>
      </c>
      <c r="AV5" s="311" t="str">
        <f>'Indicadores | Indicators'!AV5</f>
        <v>2Q21</v>
      </c>
      <c r="AW5" s="311" t="str">
        <f>'Indicadores | Indicators'!AW5</f>
        <v>3Q21</v>
      </c>
      <c r="AX5" s="312" t="str">
        <f>'Indicadores | Indicators'!AX5</f>
        <v>4Q21</v>
      </c>
      <c r="AY5" s="56" t="str">
        <f>'Indicadores | Indicators'!AY5</f>
        <v>1Q22</v>
      </c>
      <c r="AZ5" s="56" t="str">
        <f>'Indicadores | Indicators'!AZ5</f>
        <v>2Q22</v>
      </c>
      <c r="BA5" s="56" t="str">
        <f>'Indicadores | Indicators'!BA5</f>
        <v>3Q22</v>
      </c>
      <c r="BB5" s="56" t="str">
        <f>'Indicadores | Indicators'!BB5</f>
        <v>4Q22</v>
      </c>
      <c r="BC5" s="56" t="str">
        <f>'Indicadores | Indicators'!BC5</f>
        <v>1Q23</v>
      </c>
      <c r="BD5" s="56" t="str">
        <f>'Indicadores | Indicators'!BD5</f>
        <v>2Q23</v>
      </c>
      <c r="BE5" s="56" t="str">
        <f>'Indicadores | Indicators'!BE5</f>
        <v>3Q23</v>
      </c>
      <c r="BF5" s="56" t="str">
        <f>'Indicadores | Indicators'!BF5</f>
        <v>4Q23</v>
      </c>
      <c r="BG5" s="56" t="s">
        <v>515</v>
      </c>
      <c r="BH5" s="56" t="s">
        <v>447</v>
      </c>
      <c r="BI5" s="56" t="s">
        <v>591</v>
      </c>
      <c r="BJ5" s="56" t="s">
        <v>707</v>
      </c>
      <c r="BK5" s="56" t="s">
        <v>712</v>
      </c>
      <c r="BL5" s="56" t="s">
        <v>723</v>
      </c>
      <c r="BM5" s="56" t="s">
        <v>736</v>
      </c>
      <c r="BN5" s="56" t="s">
        <v>741</v>
      </c>
      <c r="BO5" s="56" t="s">
        <v>764</v>
      </c>
      <c r="BP5" s="56" t="s">
        <v>769</v>
      </c>
    </row>
    <row r="6" spans="1:70" ht="1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70" ht="9.75" customHeight="1" x14ac:dyDescent="0.2">
      <c r="A7" s="171" t="s">
        <v>140</v>
      </c>
      <c r="B7" s="171" t="s">
        <v>233</v>
      </c>
      <c r="C7" s="93" t="str">
        <f t="shared" ref="C7:AQ7" si="0">C5</f>
        <v>1Q10</v>
      </c>
      <c r="D7" s="93" t="str">
        <f t="shared" si="0"/>
        <v>2Q10</v>
      </c>
      <c r="E7" s="93" t="str">
        <f t="shared" si="0"/>
        <v>3Q10</v>
      </c>
      <c r="F7" s="93" t="str">
        <f t="shared" si="0"/>
        <v>4Q10</v>
      </c>
      <c r="G7" s="93" t="str">
        <f t="shared" si="0"/>
        <v>1Q11</v>
      </c>
      <c r="H7" s="93" t="str">
        <f t="shared" si="0"/>
        <v>2Q11</v>
      </c>
      <c r="I7" s="93" t="str">
        <f t="shared" si="0"/>
        <v>3Q11</v>
      </c>
      <c r="J7" s="93" t="str">
        <f t="shared" si="0"/>
        <v>4Q11</v>
      </c>
      <c r="K7" s="93" t="str">
        <f t="shared" si="0"/>
        <v>1Q12</v>
      </c>
      <c r="L7" s="93" t="str">
        <f t="shared" si="0"/>
        <v>2Q12</v>
      </c>
      <c r="M7" s="93" t="str">
        <f t="shared" si="0"/>
        <v>3Q12</v>
      </c>
      <c r="N7" s="93" t="str">
        <f t="shared" si="0"/>
        <v>4Q12</v>
      </c>
      <c r="O7" s="93" t="str">
        <f t="shared" si="0"/>
        <v>1Q13</v>
      </c>
      <c r="P7" s="93" t="str">
        <f t="shared" si="0"/>
        <v>2Q13</v>
      </c>
      <c r="Q7" s="93" t="str">
        <f t="shared" si="0"/>
        <v>3Q13</v>
      </c>
      <c r="R7" s="93" t="str">
        <f t="shared" si="0"/>
        <v>4Q13</v>
      </c>
      <c r="S7" s="93" t="str">
        <f t="shared" si="0"/>
        <v>1Q14</v>
      </c>
      <c r="T7" s="93" t="str">
        <f t="shared" si="0"/>
        <v>2Q14</v>
      </c>
      <c r="U7" s="93" t="str">
        <f t="shared" si="0"/>
        <v>3Q14</v>
      </c>
      <c r="V7" s="93" t="str">
        <f t="shared" si="0"/>
        <v>4Q14</v>
      </c>
      <c r="W7" s="93" t="str">
        <f t="shared" si="0"/>
        <v>1Q15</v>
      </c>
      <c r="X7" s="93" t="str">
        <f t="shared" si="0"/>
        <v>2Q15</v>
      </c>
      <c r="Y7" s="93" t="str">
        <f t="shared" si="0"/>
        <v>3Q15</v>
      </c>
      <c r="Z7" s="93" t="str">
        <f t="shared" si="0"/>
        <v>4Q15</v>
      </c>
      <c r="AA7" s="93" t="str">
        <f t="shared" si="0"/>
        <v>1Q16</v>
      </c>
      <c r="AB7" s="93" t="str">
        <f t="shared" si="0"/>
        <v>2Q16</v>
      </c>
      <c r="AC7" s="93" t="str">
        <f t="shared" si="0"/>
        <v>3Q16</v>
      </c>
      <c r="AD7" s="93" t="str">
        <f t="shared" si="0"/>
        <v>4Q16</v>
      </c>
      <c r="AE7" s="93" t="str">
        <f t="shared" si="0"/>
        <v>1Q17</v>
      </c>
      <c r="AF7" s="93" t="str">
        <f t="shared" si="0"/>
        <v>2Q17</v>
      </c>
      <c r="AG7" s="93" t="str">
        <f t="shared" si="0"/>
        <v>3Q17</v>
      </c>
      <c r="AH7" s="93" t="str">
        <f t="shared" si="0"/>
        <v>4Q17</v>
      </c>
      <c r="AI7" s="93" t="str">
        <f t="shared" si="0"/>
        <v>1Q18</v>
      </c>
      <c r="AJ7" s="93" t="str">
        <f t="shared" si="0"/>
        <v>2Q18</v>
      </c>
      <c r="AK7" s="93" t="str">
        <f t="shared" si="0"/>
        <v>3Q18</v>
      </c>
      <c r="AL7" s="93" t="str">
        <f t="shared" si="0"/>
        <v>4Q18</v>
      </c>
      <c r="AM7" s="93" t="str">
        <f t="shared" si="0"/>
        <v>1Q19</v>
      </c>
      <c r="AN7" s="93" t="str">
        <f t="shared" si="0"/>
        <v>2Q19</v>
      </c>
      <c r="AO7" s="93" t="str">
        <f t="shared" si="0"/>
        <v>3Q19</v>
      </c>
      <c r="AP7" s="93" t="str">
        <f t="shared" si="0"/>
        <v>4Q19</v>
      </c>
      <c r="AQ7" s="93" t="str">
        <f t="shared" si="0"/>
        <v>1Q20</v>
      </c>
      <c r="AR7" s="93" t="str">
        <f t="shared" ref="AR7:AS7" si="1">AR5</f>
        <v>2Q20</v>
      </c>
      <c r="AS7" s="93" t="str">
        <f t="shared" si="1"/>
        <v>3Q20</v>
      </c>
      <c r="AT7" s="93" t="str">
        <f t="shared" ref="AT7:AU7" si="2">AT5</f>
        <v>4Q20</v>
      </c>
      <c r="AU7" s="93" t="str">
        <f t="shared" si="2"/>
        <v>1Q21</v>
      </c>
      <c r="AV7" s="93" t="str">
        <f t="shared" ref="AV7:AW7" si="3">AV5</f>
        <v>2Q21</v>
      </c>
      <c r="AW7" s="93" t="str">
        <f t="shared" si="3"/>
        <v>3Q21</v>
      </c>
      <c r="AX7" s="138" t="str">
        <f t="shared" ref="AX7:BG7" si="4">AX5</f>
        <v>4Q21</v>
      </c>
      <c r="AY7" s="93" t="str">
        <f t="shared" si="4"/>
        <v>1Q22</v>
      </c>
      <c r="AZ7" s="93" t="str">
        <f t="shared" si="4"/>
        <v>2Q22</v>
      </c>
      <c r="BA7" s="93" t="str">
        <f t="shared" si="4"/>
        <v>3Q22</v>
      </c>
      <c r="BB7" s="93" t="str">
        <f t="shared" si="4"/>
        <v>4Q22</v>
      </c>
      <c r="BC7" s="93" t="str">
        <f t="shared" si="4"/>
        <v>1Q23</v>
      </c>
      <c r="BD7" s="93" t="str">
        <f t="shared" si="4"/>
        <v>2Q23</v>
      </c>
      <c r="BE7" s="93" t="str">
        <f t="shared" si="4"/>
        <v>3Q23</v>
      </c>
      <c r="BF7" s="93" t="str">
        <f t="shared" si="4"/>
        <v>4Q23</v>
      </c>
      <c r="BG7" s="93" t="str">
        <f t="shared" si="4"/>
        <v>1Q24</v>
      </c>
      <c r="BH7" s="93" t="str">
        <f t="shared" ref="BH7:BP7" si="5">BH$5</f>
        <v>2Q24</v>
      </c>
      <c r="BI7" s="93" t="str">
        <f t="shared" si="5"/>
        <v>3Q24</v>
      </c>
      <c r="BJ7" s="93" t="str">
        <f t="shared" si="5"/>
        <v>4Q24</v>
      </c>
      <c r="BK7" s="93" t="str">
        <f t="shared" si="5"/>
        <v>1Q25</v>
      </c>
      <c r="BL7" s="93" t="str">
        <f t="shared" si="5"/>
        <v>2Q25</v>
      </c>
      <c r="BM7" s="93" t="str">
        <f t="shared" si="5"/>
        <v>3Q25</v>
      </c>
      <c r="BN7" s="93" t="str">
        <f t="shared" si="5"/>
        <v>4Q25</v>
      </c>
      <c r="BO7" s="93" t="str">
        <f t="shared" si="5"/>
        <v>1Q26</v>
      </c>
      <c r="BP7" s="93" t="str">
        <f t="shared" si="5"/>
        <v>2Q26</v>
      </c>
    </row>
    <row r="8" spans="1:70" s="151" customFormat="1" ht="15" customHeight="1" x14ac:dyDescent="0.2">
      <c r="A8" s="150" t="s">
        <v>39</v>
      </c>
      <c r="B8" s="150" t="s">
        <v>234</v>
      </c>
      <c r="C8" s="57">
        <f t="shared" ref="C8:BH8" si="6">SUM(C9:C14)</f>
        <v>662316</v>
      </c>
      <c r="D8" s="57">
        <f t="shared" si="6"/>
        <v>619116</v>
      </c>
      <c r="E8" s="57">
        <f t="shared" si="6"/>
        <v>668308</v>
      </c>
      <c r="F8" s="57">
        <f t="shared" si="6"/>
        <v>723472</v>
      </c>
      <c r="G8" s="57">
        <f t="shared" si="6"/>
        <v>1090149</v>
      </c>
      <c r="H8" s="57">
        <f t="shared" si="6"/>
        <v>1041299</v>
      </c>
      <c r="I8" s="57">
        <f t="shared" si="6"/>
        <v>935768</v>
      </c>
      <c r="J8" s="57">
        <f t="shared" si="6"/>
        <v>837686</v>
      </c>
      <c r="K8" s="57">
        <f t="shared" si="6"/>
        <v>1159586</v>
      </c>
      <c r="L8" s="57">
        <f t="shared" si="6"/>
        <v>962544</v>
      </c>
      <c r="M8" s="57">
        <f t="shared" si="6"/>
        <v>1404090</v>
      </c>
      <c r="N8" s="57">
        <f t="shared" si="6"/>
        <v>1063686</v>
      </c>
      <c r="O8" s="57">
        <f t="shared" si="6"/>
        <v>1422810</v>
      </c>
      <c r="P8" s="57">
        <f t="shared" si="6"/>
        <v>1404090</v>
      </c>
      <c r="Q8" s="57">
        <f t="shared" si="6"/>
        <v>1446068</v>
      </c>
      <c r="R8" s="57">
        <f t="shared" si="6"/>
        <v>1293900</v>
      </c>
      <c r="S8" s="57">
        <f t="shared" si="6"/>
        <v>1153691</v>
      </c>
      <c r="T8" s="57">
        <f t="shared" si="6"/>
        <v>787795</v>
      </c>
      <c r="U8" s="57">
        <f t="shared" si="6"/>
        <v>964488</v>
      </c>
      <c r="V8" s="57">
        <f t="shared" si="6"/>
        <v>900267</v>
      </c>
      <c r="W8" s="57">
        <f t="shared" si="6"/>
        <v>623062</v>
      </c>
      <c r="X8" s="57">
        <f t="shared" si="6"/>
        <v>571245</v>
      </c>
      <c r="Y8" s="57">
        <f t="shared" si="6"/>
        <v>647895</v>
      </c>
      <c r="Z8" s="57">
        <f t="shared" si="6"/>
        <v>625173</v>
      </c>
      <c r="AA8" s="57">
        <f t="shared" si="6"/>
        <v>527350</v>
      </c>
      <c r="AB8" s="57">
        <f t="shared" si="6"/>
        <v>538759</v>
      </c>
      <c r="AC8" s="57">
        <f t="shared" si="6"/>
        <v>707845</v>
      </c>
      <c r="AD8" s="57">
        <f t="shared" si="6"/>
        <v>722141</v>
      </c>
      <c r="AE8" s="57">
        <f t="shared" si="6"/>
        <v>509401</v>
      </c>
      <c r="AF8" s="57">
        <f t="shared" si="6"/>
        <v>502703</v>
      </c>
      <c r="AG8" s="57">
        <f t="shared" si="6"/>
        <v>742693</v>
      </c>
      <c r="AH8" s="57">
        <f t="shared" si="6"/>
        <v>659725</v>
      </c>
      <c r="AI8" s="57">
        <f t="shared" si="6"/>
        <v>521571</v>
      </c>
      <c r="AJ8" s="57">
        <f t="shared" si="6"/>
        <v>787608</v>
      </c>
      <c r="AK8" s="57">
        <f t="shared" si="6"/>
        <v>739526</v>
      </c>
      <c r="AL8" s="57">
        <f t="shared" si="6"/>
        <v>839215</v>
      </c>
      <c r="AM8" s="57">
        <f t="shared" si="6"/>
        <v>793353</v>
      </c>
      <c r="AN8" s="57">
        <f t="shared" si="6"/>
        <v>833943</v>
      </c>
      <c r="AO8" s="57">
        <f t="shared" si="6"/>
        <v>932509</v>
      </c>
      <c r="AP8" s="57">
        <f t="shared" si="6"/>
        <v>1140812</v>
      </c>
      <c r="AQ8" s="57">
        <f t="shared" si="6"/>
        <v>1031861</v>
      </c>
      <c r="AR8" s="57">
        <f t="shared" si="6"/>
        <v>1382142</v>
      </c>
      <c r="AS8" s="57">
        <f t="shared" si="6"/>
        <v>1334901</v>
      </c>
      <c r="AT8" s="57">
        <f t="shared" si="6"/>
        <v>1814998</v>
      </c>
      <c r="AU8" s="57">
        <f t="shared" si="6"/>
        <v>1764042</v>
      </c>
      <c r="AV8" s="57">
        <f t="shared" si="6"/>
        <v>1594010</v>
      </c>
      <c r="AW8" s="57">
        <f t="shared" si="6"/>
        <v>1760053</v>
      </c>
      <c r="AX8" s="210">
        <f t="shared" si="6"/>
        <v>2125968</v>
      </c>
      <c r="AY8" s="57">
        <f t="shared" si="6"/>
        <v>2235803</v>
      </c>
      <c r="AZ8" s="57">
        <f t="shared" si="6"/>
        <v>1915618</v>
      </c>
      <c r="BA8" s="57">
        <f t="shared" si="6"/>
        <v>2437074</v>
      </c>
      <c r="BB8" s="57">
        <f t="shared" si="6"/>
        <v>2176945</v>
      </c>
      <c r="BC8" s="57">
        <f t="shared" si="6"/>
        <v>2097923</v>
      </c>
      <c r="BD8" s="57">
        <f t="shared" si="6"/>
        <v>1500898</v>
      </c>
      <c r="BE8" s="57">
        <f t="shared" si="6"/>
        <v>1409752</v>
      </c>
      <c r="BF8" s="57">
        <v>1953139</v>
      </c>
      <c r="BG8" s="57">
        <f t="shared" si="6"/>
        <v>1911668</v>
      </c>
      <c r="BH8" s="57">
        <f t="shared" si="6"/>
        <v>2688938</v>
      </c>
      <c r="BI8" s="57">
        <v>2273569</v>
      </c>
      <c r="BJ8" s="57">
        <f>SUM(BJ9:BJ14)</f>
        <v>2256473</v>
      </c>
      <c r="BK8" s="57">
        <f>SUM(BK9:BK14)</f>
        <v>2688321</v>
      </c>
      <c r="BL8" s="57">
        <f>SUM(BL9:BL14)</f>
        <v>2844082</v>
      </c>
      <c r="BM8" s="57">
        <v>2345550</v>
      </c>
      <c r="BN8" s="57">
        <v>2332708</v>
      </c>
      <c r="BO8" s="57">
        <v>2561984</v>
      </c>
      <c r="BP8" s="57">
        <f>SUM(BP9:BP14)</f>
        <v>2869551</v>
      </c>
      <c r="BQ8" s="24"/>
      <c r="BR8" s="24"/>
    </row>
    <row r="9" spans="1:70" ht="15" customHeight="1" x14ac:dyDescent="0.2">
      <c r="A9" s="58" t="s">
        <v>40</v>
      </c>
      <c r="B9" s="58" t="s">
        <v>235</v>
      </c>
      <c r="C9" s="59">
        <v>618027</v>
      </c>
      <c r="D9" s="59">
        <v>557788</v>
      </c>
      <c r="E9" s="59">
        <v>592831</v>
      </c>
      <c r="F9" s="59">
        <v>628246</v>
      </c>
      <c r="G9" s="59">
        <v>1004289</v>
      </c>
      <c r="H9" s="59">
        <v>942908</v>
      </c>
      <c r="I9" s="59">
        <v>830561</v>
      </c>
      <c r="J9" s="59">
        <v>721488</v>
      </c>
      <c r="K9" s="59">
        <v>1048966</v>
      </c>
      <c r="L9" s="59">
        <v>784842</v>
      </c>
      <c r="M9" s="59">
        <v>1261990</v>
      </c>
      <c r="N9" s="59">
        <v>929742</v>
      </c>
      <c r="O9" s="59">
        <v>1281906</v>
      </c>
      <c r="P9" s="59">
        <v>1261990</v>
      </c>
      <c r="Q9" s="59">
        <v>1280712</v>
      </c>
      <c r="R9" s="59">
        <v>1057145</v>
      </c>
      <c r="S9" s="59">
        <v>942703</v>
      </c>
      <c r="T9" s="59">
        <v>560430</v>
      </c>
      <c r="U9" s="59">
        <v>682059</v>
      </c>
      <c r="V9" s="59">
        <v>656490</v>
      </c>
      <c r="W9" s="59">
        <v>411449</v>
      </c>
      <c r="X9" s="59">
        <v>368580</v>
      </c>
      <c r="Y9" s="59">
        <v>419859</v>
      </c>
      <c r="Z9" s="59">
        <v>392936</v>
      </c>
      <c r="AA9" s="59">
        <v>291091</v>
      </c>
      <c r="AB9" s="59">
        <v>300511</v>
      </c>
      <c r="AC9" s="59">
        <v>465718</v>
      </c>
      <c r="AD9" s="59">
        <v>523857</v>
      </c>
      <c r="AE9" s="59">
        <v>330410</v>
      </c>
      <c r="AF9" s="59">
        <v>323899</v>
      </c>
      <c r="AG9" s="59">
        <v>524713</v>
      </c>
      <c r="AH9" s="59">
        <v>452827</v>
      </c>
      <c r="AI9" s="59">
        <v>337494</v>
      </c>
      <c r="AJ9" s="59">
        <v>595356</v>
      </c>
      <c r="AK9" s="59">
        <v>563071</v>
      </c>
      <c r="AL9" s="59">
        <v>652371</v>
      </c>
      <c r="AM9" s="59">
        <v>616604</v>
      </c>
      <c r="AN9" s="59">
        <v>650036</v>
      </c>
      <c r="AO9" s="59">
        <v>681161</v>
      </c>
      <c r="AP9" s="59">
        <v>969584</v>
      </c>
      <c r="AQ9" s="59">
        <v>901852</v>
      </c>
      <c r="AR9" s="59">
        <v>1137336</v>
      </c>
      <c r="AS9" s="59">
        <v>1101680</v>
      </c>
      <c r="AT9" s="59">
        <v>1571202</v>
      </c>
      <c r="AU9" s="59">
        <v>1507509</v>
      </c>
      <c r="AV9" s="59">
        <v>1294879</v>
      </c>
      <c r="AW9" s="59">
        <v>1454932</v>
      </c>
      <c r="AX9" s="179">
        <v>1790137</v>
      </c>
      <c r="AY9" s="59">
        <v>1886047</v>
      </c>
      <c r="AZ9" s="59">
        <v>1583736</v>
      </c>
      <c r="BA9" s="59">
        <v>2059039</v>
      </c>
      <c r="BB9" s="59">
        <v>1829858</v>
      </c>
      <c r="BC9" s="59">
        <v>1779678</v>
      </c>
      <c r="BD9" s="59">
        <v>1153665</v>
      </c>
      <c r="BE9" s="59">
        <v>1059982</v>
      </c>
      <c r="BF9" s="59">
        <v>1598187</v>
      </c>
      <c r="BG9" s="59">
        <v>1591508</v>
      </c>
      <c r="BH9" s="59">
        <v>2245889</v>
      </c>
      <c r="BI9" s="59">
        <v>1856938</v>
      </c>
      <c r="BJ9" s="59">
        <v>1808459</v>
      </c>
      <c r="BK9" s="59">
        <v>2284613</v>
      </c>
      <c r="BL9" s="59">
        <f>1699435+11583</f>
        <v>1711018</v>
      </c>
      <c r="BM9" s="59">
        <v>1838378</v>
      </c>
      <c r="BN9" s="59">
        <v>1753854</v>
      </c>
      <c r="BO9" s="59">
        <v>2033267</v>
      </c>
      <c r="BP9" s="59">
        <v>2298069</v>
      </c>
    </row>
    <row r="10" spans="1:70" ht="15" customHeight="1" x14ac:dyDescent="0.2">
      <c r="A10" s="58" t="s">
        <v>41</v>
      </c>
      <c r="B10" s="58" t="s">
        <v>236</v>
      </c>
      <c r="C10" s="60">
        <v>28477</v>
      </c>
      <c r="D10" s="60">
        <v>41462</v>
      </c>
      <c r="E10" s="60">
        <v>52982</v>
      </c>
      <c r="F10" s="60">
        <v>70319</v>
      </c>
      <c r="G10" s="60">
        <v>66611</v>
      </c>
      <c r="H10" s="60">
        <v>75206</v>
      </c>
      <c r="I10" s="60">
        <v>83514</v>
      </c>
      <c r="J10" s="60">
        <v>90021</v>
      </c>
      <c r="K10" s="60">
        <v>80732</v>
      </c>
      <c r="L10" s="60">
        <v>81373</v>
      </c>
      <c r="M10" s="60">
        <v>102092</v>
      </c>
      <c r="N10" s="60">
        <v>93206</v>
      </c>
      <c r="O10" s="60">
        <v>94875</v>
      </c>
      <c r="P10" s="60">
        <v>102092</v>
      </c>
      <c r="Q10" s="60">
        <v>109055</v>
      </c>
      <c r="R10" s="60">
        <v>193428</v>
      </c>
      <c r="S10" s="60">
        <v>177731</v>
      </c>
      <c r="T10" s="60">
        <v>183303</v>
      </c>
      <c r="U10" s="60">
        <v>203223</v>
      </c>
      <c r="V10" s="60">
        <v>186650</v>
      </c>
      <c r="W10" s="60">
        <v>148554</v>
      </c>
      <c r="X10" s="60">
        <v>137769</v>
      </c>
      <c r="Y10" s="60">
        <v>165875</v>
      </c>
      <c r="Z10" s="60">
        <v>176220</v>
      </c>
      <c r="AA10" s="60">
        <v>172719</v>
      </c>
      <c r="AB10" s="60">
        <v>179965</v>
      </c>
      <c r="AC10" s="60">
        <v>172328</v>
      </c>
      <c r="AD10" s="60">
        <v>154497</v>
      </c>
      <c r="AE10" s="60">
        <v>123595</v>
      </c>
      <c r="AF10" s="60">
        <v>132708</v>
      </c>
      <c r="AG10" s="60">
        <v>143587</v>
      </c>
      <c r="AH10" s="60">
        <v>151991</v>
      </c>
      <c r="AI10" s="60">
        <v>118096</v>
      </c>
      <c r="AJ10" s="60">
        <v>132722</v>
      </c>
      <c r="AK10" s="60">
        <v>124077</v>
      </c>
      <c r="AL10" s="60">
        <v>134895</v>
      </c>
      <c r="AM10" s="60">
        <v>106236</v>
      </c>
      <c r="AN10" s="60">
        <v>116716</v>
      </c>
      <c r="AO10" s="60">
        <v>135820</v>
      </c>
      <c r="AP10" s="60">
        <v>133216</v>
      </c>
      <c r="AQ10" s="60">
        <v>70565</v>
      </c>
      <c r="AR10" s="60">
        <v>193453</v>
      </c>
      <c r="AS10" s="60">
        <v>189226</v>
      </c>
      <c r="AT10" s="60">
        <v>205370</v>
      </c>
      <c r="AU10" s="60">
        <v>186182</v>
      </c>
      <c r="AV10" s="60">
        <v>216958</v>
      </c>
      <c r="AW10" s="60">
        <v>235605</v>
      </c>
      <c r="AX10" s="199">
        <v>266812</v>
      </c>
      <c r="AY10" s="60">
        <v>245472</v>
      </c>
      <c r="AZ10" s="60">
        <v>234494</v>
      </c>
      <c r="BA10" s="60">
        <v>271136</v>
      </c>
      <c r="BB10" s="60">
        <v>274192</v>
      </c>
      <c r="BC10" s="14">
        <v>221485</v>
      </c>
      <c r="BD10" s="14">
        <v>247156</v>
      </c>
      <c r="BE10" s="14">
        <v>256008</v>
      </c>
      <c r="BF10" s="14">
        <v>266209</v>
      </c>
      <c r="BG10" s="14">
        <v>206306</v>
      </c>
      <c r="BH10" s="14">
        <v>229603</v>
      </c>
      <c r="BI10" s="14">
        <v>306785</v>
      </c>
      <c r="BJ10" s="14">
        <v>364688</v>
      </c>
      <c r="BK10" s="14">
        <v>312279</v>
      </c>
      <c r="BL10" s="14">
        <v>393267</v>
      </c>
      <c r="BM10" s="14">
        <v>400898</v>
      </c>
      <c r="BN10" s="14">
        <v>487717</v>
      </c>
      <c r="BO10" s="14">
        <v>435503</v>
      </c>
      <c r="BP10" s="14">
        <v>441674</v>
      </c>
    </row>
    <row r="11" spans="1:70" ht="15" customHeight="1" x14ac:dyDescent="0.2">
      <c r="A11" s="58" t="s">
        <v>106</v>
      </c>
      <c r="B11" s="58" t="s">
        <v>237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C11" s="60">
        <v>0</v>
      </c>
      <c r="AD11" s="60">
        <v>0</v>
      </c>
      <c r="AE11" s="60">
        <v>0</v>
      </c>
      <c r="AF11" s="60">
        <v>0</v>
      </c>
      <c r="AG11" s="60">
        <v>0</v>
      </c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199">
        <v>0</v>
      </c>
      <c r="AY11" s="60">
        <v>28325</v>
      </c>
      <c r="AZ11" s="60">
        <v>33528</v>
      </c>
      <c r="BA11" s="60">
        <v>35940</v>
      </c>
      <c r="BB11" s="60">
        <v>37569</v>
      </c>
      <c r="BC11" s="14">
        <v>40588</v>
      </c>
      <c r="BD11" s="14">
        <v>33312</v>
      </c>
      <c r="BE11" s="14">
        <v>38013</v>
      </c>
      <c r="BF11" s="14">
        <v>30728</v>
      </c>
      <c r="BG11" s="14">
        <v>33024</v>
      </c>
      <c r="BH11" s="14">
        <v>33442</v>
      </c>
      <c r="BI11" s="14">
        <v>35392</v>
      </c>
      <c r="BJ11" s="14">
        <v>30169</v>
      </c>
      <c r="BK11" s="14">
        <v>34604</v>
      </c>
      <c r="BL11" s="14">
        <v>35751</v>
      </c>
      <c r="BM11" s="14">
        <v>46805</v>
      </c>
      <c r="BN11" s="14">
        <v>41576</v>
      </c>
      <c r="BO11" s="14">
        <v>40782</v>
      </c>
      <c r="BP11" s="14">
        <v>46551</v>
      </c>
    </row>
    <row r="12" spans="1:70" ht="15" customHeight="1" x14ac:dyDescent="0.2">
      <c r="A12" s="58" t="s">
        <v>42</v>
      </c>
      <c r="B12" s="58" t="s">
        <v>238</v>
      </c>
      <c r="C12" s="60">
        <v>9023</v>
      </c>
      <c r="D12" s="60">
        <v>10511</v>
      </c>
      <c r="E12" s="60">
        <v>11191</v>
      </c>
      <c r="F12" s="60">
        <v>13589</v>
      </c>
      <c r="G12" s="60">
        <v>12883</v>
      </c>
      <c r="H12" s="60">
        <v>15099</v>
      </c>
      <c r="I12" s="60">
        <v>13683</v>
      </c>
      <c r="J12" s="60">
        <v>19586</v>
      </c>
      <c r="K12" s="60">
        <v>17834</v>
      </c>
      <c r="L12" s="60">
        <v>26630</v>
      </c>
      <c r="M12" s="60">
        <v>25882</v>
      </c>
      <c r="N12" s="60">
        <v>30321</v>
      </c>
      <c r="O12" s="60">
        <v>31698</v>
      </c>
      <c r="P12" s="60">
        <v>25882</v>
      </c>
      <c r="Q12" s="60">
        <v>26612</v>
      </c>
      <c r="R12" s="60">
        <v>33724</v>
      </c>
      <c r="S12" s="60">
        <v>21744</v>
      </c>
      <c r="T12" s="60">
        <v>25425</v>
      </c>
      <c r="U12" s="60">
        <v>41745</v>
      </c>
      <c r="V12" s="60">
        <v>27951</v>
      </c>
      <c r="W12" s="60">
        <v>26264</v>
      </c>
      <c r="X12" s="60">
        <v>26960</v>
      </c>
      <c r="Y12" s="60">
        <v>25518</v>
      </c>
      <c r="Z12" s="60">
        <v>21944</v>
      </c>
      <c r="AA12" s="60">
        <v>21230</v>
      </c>
      <c r="AB12" s="60">
        <v>19497</v>
      </c>
      <c r="AC12" s="60">
        <v>24289</v>
      </c>
      <c r="AD12" s="60">
        <v>23133</v>
      </c>
      <c r="AE12" s="60">
        <v>22085</v>
      </c>
      <c r="AF12" s="60">
        <v>20803</v>
      </c>
      <c r="AG12" s="60">
        <v>41621</v>
      </c>
      <c r="AH12" s="60">
        <v>37707</v>
      </c>
      <c r="AI12" s="60">
        <v>39344</v>
      </c>
      <c r="AJ12" s="60">
        <v>35404</v>
      </c>
      <c r="AK12" s="60">
        <v>30030</v>
      </c>
      <c r="AL12" s="60">
        <v>32690</v>
      </c>
      <c r="AM12" s="60">
        <v>34655</v>
      </c>
      <c r="AN12" s="60">
        <v>35114</v>
      </c>
      <c r="AO12" s="60">
        <v>31509</v>
      </c>
      <c r="AP12" s="60">
        <v>21133</v>
      </c>
      <c r="AQ12" s="60">
        <v>29723</v>
      </c>
      <c r="AR12" s="60">
        <v>23412</v>
      </c>
      <c r="AS12" s="60">
        <v>17345</v>
      </c>
      <c r="AT12" s="60">
        <v>17902</v>
      </c>
      <c r="AU12" s="60">
        <v>24407</v>
      </c>
      <c r="AV12" s="60">
        <v>22055</v>
      </c>
      <c r="AW12" s="60">
        <v>30917</v>
      </c>
      <c r="AX12" s="199">
        <v>29406</v>
      </c>
      <c r="AY12" s="60">
        <v>28436</v>
      </c>
      <c r="AZ12" s="60">
        <v>32532</v>
      </c>
      <c r="BA12" s="60">
        <v>34216</v>
      </c>
      <c r="BB12" s="60">
        <v>26472</v>
      </c>
      <c r="BC12" s="14">
        <v>37487</v>
      </c>
      <c r="BD12" s="14">
        <v>41030</v>
      </c>
      <c r="BE12" s="14">
        <v>42664</v>
      </c>
      <c r="BF12" s="14">
        <v>41324</v>
      </c>
      <c r="BG12" s="14">
        <v>47130</v>
      </c>
      <c r="BH12" s="14">
        <v>57535</v>
      </c>
      <c r="BI12" s="14">
        <v>48853</v>
      </c>
      <c r="BJ12" s="14">
        <v>37749</v>
      </c>
      <c r="BK12" s="14">
        <v>31518</v>
      </c>
      <c r="BL12" s="14">
        <v>29111</v>
      </c>
      <c r="BM12" s="14">
        <v>39157</v>
      </c>
      <c r="BN12" s="14">
        <v>32365</v>
      </c>
      <c r="BO12" s="14">
        <v>20903</v>
      </c>
      <c r="BP12" s="14">
        <v>56084</v>
      </c>
    </row>
    <row r="13" spans="1:70" ht="15" customHeight="1" x14ac:dyDescent="0.2">
      <c r="A13" s="58" t="s">
        <v>43</v>
      </c>
      <c r="B13" s="58" t="s">
        <v>239</v>
      </c>
      <c r="C13" s="60">
        <v>67</v>
      </c>
      <c r="D13" s="60">
        <v>119</v>
      </c>
      <c r="E13" s="60">
        <v>20</v>
      </c>
      <c r="F13" s="60">
        <v>651</v>
      </c>
      <c r="G13" s="60">
        <v>2129</v>
      </c>
      <c r="H13" s="60">
        <v>1933</v>
      </c>
      <c r="I13" s="60">
        <v>1413</v>
      </c>
      <c r="J13" s="60">
        <v>216</v>
      </c>
      <c r="K13" s="60">
        <v>4145</v>
      </c>
      <c r="L13" s="60">
        <v>3626</v>
      </c>
      <c r="M13" s="60">
        <v>2901</v>
      </c>
      <c r="N13" s="60">
        <v>522</v>
      </c>
      <c r="O13" s="60">
        <v>3761</v>
      </c>
      <c r="P13" s="60">
        <v>2901</v>
      </c>
      <c r="Q13" s="60">
        <v>1207</v>
      </c>
      <c r="R13" s="60">
        <v>627</v>
      </c>
      <c r="S13" s="60">
        <v>2681</v>
      </c>
      <c r="T13" s="60">
        <v>8757</v>
      </c>
      <c r="U13" s="60">
        <v>4255</v>
      </c>
      <c r="V13" s="60">
        <v>6431</v>
      </c>
      <c r="W13" s="60">
        <v>11913</v>
      </c>
      <c r="X13" s="60">
        <v>10063</v>
      </c>
      <c r="Y13" s="60">
        <v>8360</v>
      </c>
      <c r="Z13" s="60">
        <v>6844</v>
      </c>
      <c r="AA13" s="60">
        <v>14138</v>
      </c>
      <c r="AB13" s="60">
        <v>11901</v>
      </c>
      <c r="AC13" s="60">
        <v>9494</v>
      </c>
      <c r="AD13" s="60">
        <v>7753</v>
      </c>
      <c r="AE13" s="60">
        <v>15069</v>
      </c>
      <c r="AF13" s="60">
        <v>12213</v>
      </c>
      <c r="AG13" s="60">
        <v>10241</v>
      </c>
      <c r="AH13" s="60">
        <v>7061</v>
      </c>
      <c r="AI13" s="60">
        <v>15038</v>
      </c>
      <c r="AJ13" s="60">
        <v>12119</v>
      </c>
      <c r="AK13" s="60">
        <v>9308</v>
      </c>
      <c r="AL13" s="60">
        <v>7263</v>
      </c>
      <c r="AM13" s="60">
        <v>16351</v>
      </c>
      <c r="AN13" s="60">
        <v>12857</v>
      </c>
      <c r="AO13" s="60">
        <v>9740</v>
      </c>
      <c r="AP13" s="60">
        <v>6441</v>
      </c>
      <c r="AQ13" s="60">
        <v>17311</v>
      </c>
      <c r="AR13" s="60">
        <v>13431</v>
      </c>
      <c r="AS13" s="60">
        <v>9873</v>
      </c>
      <c r="AT13" s="60">
        <v>6408</v>
      </c>
      <c r="AU13" s="60">
        <v>19476</v>
      </c>
      <c r="AV13" s="60">
        <v>12129</v>
      </c>
      <c r="AW13" s="60">
        <v>10066</v>
      </c>
      <c r="AX13" s="199">
        <v>8562</v>
      </c>
      <c r="AY13" s="60">
        <v>13990</v>
      </c>
      <c r="AZ13" s="60">
        <v>11449</v>
      </c>
      <c r="BA13" s="60">
        <v>9015</v>
      </c>
      <c r="BB13" s="60">
        <v>6402</v>
      </c>
      <c r="BC13" s="14">
        <v>18556</v>
      </c>
      <c r="BD13" s="14">
        <v>14307</v>
      </c>
      <c r="BE13" s="14">
        <v>9947</v>
      </c>
      <c r="BF13" s="14">
        <v>6072</v>
      </c>
      <c r="BG13" s="14">
        <v>19324</v>
      </c>
      <c r="BH13" s="14">
        <v>15037</v>
      </c>
      <c r="BI13" s="14">
        <v>11989</v>
      </c>
      <c r="BJ13" s="14">
        <v>6033</v>
      </c>
      <c r="BK13" s="14">
        <v>18628</v>
      </c>
      <c r="BL13" s="14">
        <v>15676</v>
      </c>
      <c r="BM13" s="14">
        <v>11559</v>
      </c>
      <c r="BN13" s="14">
        <v>7935</v>
      </c>
      <c r="BO13" s="14">
        <v>22053</v>
      </c>
      <c r="BP13" s="14">
        <v>16871</v>
      </c>
    </row>
    <row r="14" spans="1:70" s="151" customFormat="1" ht="15" customHeight="1" x14ac:dyDescent="0.2">
      <c r="A14" s="166" t="s">
        <v>44</v>
      </c>
      <c r="B14" s="166" t="s">
        <v>240</v>
      </c>
      <c r="C14" s="61">
        <v>6722</v>
      </c>
      <c r="D14" s="61">
        <v>9236</v>
      </c>
      <c r="E14" s="61">
        <v>11284</v>
      </c>
      <c r="F14" s="61">
        <v>10667</v>
      </c>
      <c r="G14" s="61">
        <v>4237</v>
      </c>
      <c r="H14" s="61">
        <v>6153</v>
      </c>
      <c r="I14" s="61">
        <v>6597</v>
      </c>
      <c r="J14" s="61">
        <v>6375</v>
      </c>
      <c r="K14" s="61">
        <v>7909</v>
      </c>
      <c r="L14" s="61">
        <v>66073</v>
      </c>
      <c r="M14" s="61">
        <v>11225</v>
      </c>
      <c r="N14" s="61">
        <v>9895</v>
      </c>
      <c r="O14" s="61">
        <v>10570</v>
      </c>
      <c r="P14" s="61">
        <v>11225</v>
      </c>
      <c r="Q14" s="61">
        <v>28482</v>
      </c>
      <c r="R14" s="61">
        <v>8976</v>
      </c>
      <c r="S14" s="61">
        <v>8832</v>
      </c>
      <c r="T14" s="61">
        <v>9880</v>
      </c>
      <c r="U14" s="61">
        <v>33206</v>
      </c>
      <c r="V14" s="61">
        <v>22745</v>
      </c>
      <c r="W14" s="61">
        <v>24882</v>
      </c>
      <c r="X14" s="61">
        <v>27873</v>
      </c>
      <c r="Y14" s="61">
        <v>28283</v>
      </c>
      <c r="Z14" s="61">
        <v>27229</v>
      </c>
      <c r="AA14" s="61">
        <v>28172</v>
      </c>
      <c r="AB14" s="61">
        <v>26885</v>
      </c>
      <c r="AC14" s="61">
        <v>36016</v>
      </c>
      <c r="AD14" s="61">
        <v>12901</v>
      </c>
      <c r="AE14" s="61">
        <v>18242</v>
      </c>
      <c r="AF14" s="61">
        <v>13080</v>
      </c>
      <c r="AG14" s="61">
        <v>22531</v>
      </c>
      <c r="AH14" s="61">
        <v>10139</v>
      </c>
      <c r="AI14" s="61">
        <v>11599</v>
      </c>
      <c r="AJ14" s="61">
        <v>12007</v>
      </c>
      <c r="AK14" s="61">
        <v>13040</v>
      </c>
      <c r="AL14" s="61">
        <v>11996</v>
      </c>
      <c r="AM14" s="61">
        <v>19507</v>
      </c>
      <c r="AN14" s="61">
        <v>19220</v>
      </c>
      <c r="AO14" s="61">
        <v>74279</v>
      </c>
      <c r="AP14" s="61">
        <v>10438</v>
      </c>
      <c r="AQ14" s="61">
        <v>12410</v>
      </c>
      <c r="AR14" s="61">
        <v>14510</v>
      </c>
      <c r="AS14" s="61">
        <v>16777</v>
      </c>
      <c r="AT14" s="61">
        <v>14116</v>
      </c>
      <c r="AU14" s="61">
        <v>26468</v>
      </c>
      <c r="AV14" s="61">
        <v>47989</v>
      </c>
      <c r="AW14" s="61">
        <v>28533</v>
      </c>
      <c r="AX14" s="211">
        <v>31051</v>
      </c>
      <c r="AY14" s="61">
        <v>33533</v>
      </c>
      <c r="AZ14" s="61">
        <v>19879</v>
      </c>
      <c r="BA14" s="61">
        <v>27728</v>
      </c>
      <c r="BB14" s="61">
        <v>2452</v>
      </c>
      <c r="BC14" s="22">
        <v>129</v>
      </c>
      <c r="BD14" s="22">
        <v>11428</v>
      </c>
      <c r="BE14" s="22">
        <v>3138</v>
      </c>
      <c r="BF14" s="22">
        <v>10619</v>
      </c>
      <c r="BG14" s="22">
        <v>14376</v>
      </c>
      <c r="BH14" s="22">
        <v>107432</v>
      </c>
      <c r="BI14" s="22">
        <v>13612</v>
      </c>
      <c r="BJ14" s="22">
        <v>9375</v>
      </c>
      <c r="BK14" s="22">
        <v>6679</v>
      </c>
      <c r="BL14" s="22">
        <v>659259</v>
      </c>
      <c r="BM14" s="22">
        <v>8753</v>
      </c>
      <c r="BN14" s="22">
        <v>9261</v>
      </c>
      <c r="BO14" s="22">
        <v>9476</v>
      </c>
      <c r="BP14" s="22">
        <v>10302</v>
      </c>
      <c r="BQ14" s="24"/>
      <c r="BR14" s="24"/>
    </row>
    <row r="15" spans="1:70" ht="15" customHeight="1" x14ac:dyDescent="0.2">
      <c r="A15" s="150" t="s">
        <v>45</v>
      </c>
      <c r="B15" s="150" t="s">
        <v>241</v>
      </c>
      <c r="C15" s="62">
        <f t="shared" ref="C15:BI15" si="7">SUM(C16,C23,C26,C27)</f>
        <v>1358748</v>
      </c>
      <c r="D15" s="62">
        <f t="shared" si="7"/>
        <v>1412977</v>
      </c>
      <c r="E15" s="62">
        <f t="shared" si="7"/>
        <v>1490713</v>
      </c>
      <c r="F15" s="62">
        <f t="shared" si="7"/>
        <v>1570859</v>
      </c>
      <c r="G15" s="62">
        <f t="shared" si="7"/>
        <v>1660942</v>
      </c>
      <c r="H15" s="62">
        <f t="shared" si="7"/>
        <v>1784028</v>
      </c>
      <c r="I15" s="62">
        <f t="shared" si="7"/>
        <v>1868808</v>
      </c>
      <c r="J15" s="62">
        <f t="shared" si="7"/>
        <v>2059346</v>
      </c>
      <c r="K15" s="62">
        <f t="shared" si="7"/>
        <v>2119154</v>
      </c>
      <c r="L15" s="62">
        <f t="shared" si="7"/>
        <v>2240355</v>
      </c>
      <c r="M15" s="62">
        <f t="shared" si="7"/>
        <v>2846446</v>
      </c>
      <c r="N15" s="62">
        <f t="shared" si="7"/>
        <v>2466464</v>
      </c>
      <c r="O15" s="62">
        <f t="shared" si="7"/>
        <v>2646932</v>
      </c>
      <c r="P15" s="62">
        <f t="shared" si="7"/>
        <v>2846446</v>
      </c>
      <c r="Q15" s="62">
        <f t="shared" si="7"/>
        <v>3102290</v>
      </c>
      <c r="R15" s="62">
        <f t="shared" si="7"/>
        <v>3324923</v>
      </c>
      <c r="S15" s="62">
        <f t="shared" si="7"/>
        <v>3441895</v>
      </c>
      <c r="T15" s="62">
        <f t="shared" si="7"/>
        <v>3804568</v>
      </c>
      <c r="U15" s="62">
        <f t="shared" si="7"/>
        <v>3885221</v>
      </c>
      <c r="V15" s="62">
        <f t="shared" si="7"/>
        <v>4010701</v>
      </c>
      <c r="W15" s="62">
        <f t="shared" si="7"/>
        <v>4097579</v>
      </c>
      <c r="X15" s="62">
        <f t="shared" si="7"/>
        <v>4170408</v>
      </c>
      <c r="Y15" s="62">
        <f t="shared" si="7"/>
        <v>4262165</v>
      </c>
      <c r="Z15" s="62">
        <f t="shared" si="7"/>
        <v>4431845</v>
      </c>
      <c r="AA15" s="62">
        <f t="shared" si="7"/>
        <v>4457707</v>
      </c>
      <c r="AB15" s="62">
        <f t="shared" si="7"/>
        <v>4461485</v>
      </c>
      <c r="AC15" s="62">
        <f t="shared" si="7"/>
        <v>4487977</v>
      </c>
      <c r="AD15" s="62">
        <f t="shared" si="7"/>
        <v>4428793</v>
      </c>
      <c r="AE15" s="62">
        <f t="shared" si="7"/>
        <v>4527723</v>
      </c>
      <c r="AF15" s="62">
        <f t="shared" si="7"/>
        <v>4531646</v>
      </c>
      <c r="AG15" s="62">
        <f t="shared" si="7"/>
        <v>4530111</v>
      </c>
      <c r="AH15" s="62">
        <f t="shared" si="7"/>
        <v>4403077</v>
      </c>
      <c r="AI15" s="62">
        <f t="shared" si="7"/>
        <v>4393534</v>
      </c>
      <c r="AJ15" s="62">
        <f t="shared" si="7"/>
        <v>4397178</v>
      </c>
      <c r="AK15" s="62">
        <f t="shared" si="7"/>
        <v>4411086</v>
      </c>
      <c r="AL15" s="62">
        <f t="shared" si="7"/>
        <v>4450988</v>
      </c>
      <c r="AM15" s="62">
        <f t="shared" si="7"/>
        <v>4455416</v>
      </c>
      <c r="AN15" s="62">
        <f t="shared" si="7"/>
        <v>4452019</v>
      </c>
      <c r="AO15" s="62">
        <f t="shared" si="7"/>
        <v>4393090</v>
      </c>
      <c r="AP15" s="62">
        <f t="shared" si="7"/>
        <v>4488081</v>
      </c>
      <c r="AQ15" s="62">
        <f t="shared" si="7"/>
        <v>4864048</v>
      </c>
      <c r="AR15" s="62">
        <f t="shared" si="7"/>
        <v>4863766</v>
      </c>
      <c r="AS15" s="62">
        <f t="shared" si="7"/>
        <v>4959758</v>
      </c>
      <c r="AT15" s="62">
        <f t="shared" si="7"/>
        <v>5050049</v>
      </c>
      <c r="AU15" s="62">
        <f t="shared" si="7"/>
        <v>5063987</v>
      </c>
      <c r="AV15" s="62">
        <f t="shared" si="7"/>
        <v>5437193</v>
      </c>
      <c r="AW15" s="62">
        <f t="shared" si="7"/>
        <v>5293937</v>
      </c>
      <c r="AX15" s="212">
        <f t="shared" si="7"/>
        <v>5011844</v>
      </c>
      <c r="AY15" s="62">
        <f t="shared" si="7"/>
        <v>5008430</v>
      </c>
      <c r="AZ15" s="62">
        <f t="shared" si="7"/>
        <v>5003983</v>
      </c>
      <c r="BA15" s="62">
        <f t="shared" si="7"/>
        <v>5118968</v>
      </c>
      <c r="BB15" s="62">
        <f t="shared" si="7"/>
        <v>5871192</v>
      </c>
      <c r="BC15" s="27">
        <f t="shared" si="7"/>
        <v>5900090</v>
      </c>
      <c r="BD15" s="27">
        <f t="shared" si="7"/>
        <v>5913507</v>
      </c>
      <c r="BE15" s="27">
        <f t="shared" si="7"/>
        <v>5857475</v>
      </c>
      <c r="BF15" s="27">
        <v>5900061</v>
      </c>
      <c r="BG15" s="27">
        <f t="shared" si="7"/>
        <v>5847777</v>
      </c>
      <c r="BH15" s="27">
        <f t="shared" si="7"/>
        <v>5745541</v>
      </c>
      <c r="BI15" s="27">
        <f t="shared" si="7"/>
        <v>6087291</v>
      </c>
      <c r="BJ15" s="27">
        <f>SUM(BJ16,BJ23,BJ26,BJ27)</f>
        <v>6247401</v>
      </c>
      <c r="BK15" s="27">
        <f>SUM(BK16,BK23,BK26,BK27)</f>
        <v>6263159</v>
      </c>
      <c r="BL15" s="27">
        <f>SUM(BL16,BL23,BL26,BL27)</f>
        <v>6883308</v>
      </c>
      <c r="BM15" s="27">
        <v>7081452</v>
      </c>
      <c r="BN15" s="27">
        <v>7164393</v>
      </c>
      <c r="BO15" s="27">
        <v>7115192</v>
      </c>
      <c r="BP15" s="27">
        <f>SUM(BP16,BP23,BP26,BP27)</f>
        <v>7196483</v>
      </c>
    </row>
    <row r="16" spans="1:70" s="151" customFormat="1" ht="15" customHeight="1" x14ac:dyDescent="0.2">
      <c r="A16" s="58" t="s">
        <v>46</v>
      </c>
      <c r="B16" s="58" t="s">
        <v>242</v>
      </c>
      <c r="C16" s="60">
        <v>92825</v>
      </c>
      <c r="D16" s="60">
        <v>104964</v>
      </c>
      <c r="E16" s="60">
        <v>115511</v>
      </c>
      <c r="F16" s="60">
        <v>50280</v>
      </c>
      <c r="G16" s="60">
        <v>46588</v>
      </c>
      <c r="H16" s="60">
        <v>72232</v>
      </c>
      <c r="I16" s="60">
        <v>85834</v>
      </c>
      <c r="J16" s="60">
        <v>83478</v>
      </c>
      <c r="K16" s="60">
        <v>82811</v>
      </c>
      <c r="L16" s="60">
        <v>126260</v>
      </c>
      <c r="M16" s="60">
        <v>258534</v>
      </c>
      <c r="N16" s="60">
        <v>240933</v>
      </c>
      <c r="O16" s="60">
        <v>266200</v>
      </c>
      <c r="P16" s="60">
        <v>258534</v>
      </c>
      <c r="Q16" s="60">
        <v>295731</v>
      </c>
      <c r="R16" s="60">
        <v>195231</v>
      </c>
      <c r="S16" s="60">
        <v>205556</v>
      </c>
      <c r="T16" s="60">
        <v>188548</v>
      </c>
      <c r="U16" s="60">
        <v>196771</v>
      </c>
      <c r="V16" s="60">
        <v>224812</v>
      </c>
      <c r="W16" s="60">
        <v>255416</v>
      </c>
      <c r="X16" s="60">
        <v>270491</v>
      </c>
      <c r="Y16" s="60">
        <v>274424</v>
      </c>
      <c r="Z16" s="60">
        <v>292333</v>
      </c>
      <c r="AA16" s="60">
        <v>288611</v>
      </c>
      <c r="AB16" s="60">
        <v>297452</v>
      </c>
      <c r="AC16" s="60">
        <v>325100</v>
      </c>
      <c r="AD16" s="60">
        <v>261201</v>
      </c>
      <c r="AE16" s="60">
        <v>348991</v>
      </c>
      <c r="AF16" s="60">
        <v>360254</v>
      </c>
      <c r="AG16" s="60">
        <v>363508</v>
      </c>
      <c r="AH16" s="60">
        <v>192511</v>
      </c>
      <c r="AI16" s="60">
        <v>177742</v>
      </c>
      <c r="AJ16" s="60">
        <v>175268</v>
      </c>
      <c r="AK16" s="60">
        <v>166846</v>
      </c>
      <c r="AL16" s="60">
        <v>174174</v>
      </c>
      <c r="AM16" s="60">
        <v>166964</v>
      </c>
      <c r="AN16" s="60">
        <v>168094</v>
      </c>
      <c r="AO16" s="60">
        <v>178409</v>
      </c>
      <c r="AP16" s="60">
        <v>214924</v>
      </c>
      <c r="AQ16" s="60">
        <v>216969</v>
      </c>
      <c r="AR16" s="60">
        <v>222368</v>
      </c>
      <c r="AS16" s="60">
        <v>330611</v>
      </c>
      <c r="AT16" s="60">
        <v>413434</v>
      </c>
      <c r="AU16" s="60">
        <v>429376</v>
      </c>
      <c r="AV16" s="60">
        <v>806865</v>
      </c>
      <c r="AW16" s="60">
        <v>651269</v>
      </c>
      <c r="AX16" s="199">
        <v>366796</v>
      </c>
      <c r="AY16" s="60">
        <v>369442</v>
      </c>
      <c r="AZ16" s="60">
        <v>369944</v>
      </c>
      <c r="BA16" s="60">
        <v>316540</v>
      </c>
      <c r="BB16" s="60">
        <v>378156</v>
      </c>
      <c r="BC16" s="14">
        <v>365015</v>
      </c>
      <c r="BD16" s="14">
        <v>362714</v>
      </c>
      <c r="BE16" s="14">
        <v>302094</v>
      </c>
      <c r="BF16" s="14">
        <v>360156</v>
      </c>
      <c r="BG16" s="14">
        <v>282748</v>
      </c>
      <c r="BH16" s="14">
        <v>270282</v>
      </c>
      <c r="BI16" s="14">
        <v>284131</v>
      </c>
      <c r="BJ16" s="14">
        <v>378686</v>
      </c>
      <c r="BK16" s="14">
        <v>377493</v>
      </c>
      <c r="BL16" s="14">
        <v>481630</v>
      </c>
      <c r="BM16" s="14">
        <v>541311</v>
      </c>
      <c r="BN16" s="14">
        <v>519279</v>
      </c>
      <c r="BO16" s="14">
        <v>581845</v>
      </c>
      <c r="BP16" s="14">
        <v>477516</v>
      </c>
      <c r="BQ16" s="24"/>
      <c r="BR16" s="24"/>
    </row>
    <row r="17" spans="1:70" ht="15" customHeight="1" x14ac:dyDescent="0.2">
      <c r="A17" s="167" t="s">
        <v>126</v>
      </c>
      <c r="B17" s="167" t="s">
        <v>243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33059</v>
      </c>
      <c r="AE17" s="60">
        <v>33724</v>
      </c>
      <c r="AF17" s="60">
        <v>35401</v>
      </c>
      <c r="AG17" s="60">
        <v>35936</v>
      </c>
      <c r="AH17" s="60">
        <v>36589</v>
      </c>
      <c r="AI17" s="60">
        <v>36802</v>
      </c>
      <c r="AJ17" s="60">
        <v>36294</v>
      </c>
      <c r="AK17" s="60">
        <v>36867</v>
      </c>
      <c r="AL17" s="60">
        <v>30932</v>
      </c>
      <c r="AM17" s="60">
        <v>31384</v>
      </c>
      <c r="AN17" s="60">
        <v>31848</v>
      </c>
      <c r="AO17" s="60">
        <v>32276</v>
      </c>
      <c r="AP17" s="60">
        <v>52976</v>
      </c>
      <c r="AQ17" s="60">
        <v>58884</v>
      </c>
      <c r="AR17" s="60">
        <v>60503</v>
      </c>
      <c r="AS17" s="60">
        <v>64573</v>
      </c>
      <c r="AT17" s="60">
        <v>102995</v>
      </c>
      <c r="AU17" s="60">
        <v>108108</v>
      </c>
      <c r="AV17" s="60">
        <v>482040</v>
      </c>
      <c r="AW17" s="60">
        <v>356484</v>
      </c>
      <c r="AX17" s="199">
        <v>49965</v>
      </c>
      <c r="AY17" s="60">
        <v>51181</v>
      </c>
      <c r="AZ17" s="60">
        <v>52626</v>
      </c>
      <c r="BA17" s="60">
        <v>10298</v>
      </c>
      <c r="BB17" s="60">
        <v>76958</v>
      </c>
      <c r="BC17" s="14">
        <v>61199</v>
      </c>
      <c r="BD17" s="14">
        <v>58694</v>
      </c>
      <c r="BE17" s="14">
        <v>11355</v>
      </c>
      <c r="BF17" s="14">
        <v>11676</v>
      </c>
      <c r="BG17" s="14">
        <v>11904</v>
      </c>
      <c r="BH17" s="14">
        <v>12337</v>
      </c>
      <c r="BI17" s="14">
        <v>12552</v>
      </c>
      <c r="BJ17" s="14">
        <v>12896</v>
      </c>
      <c r="BK17" s="14">
        <v>0</v>
      </c>
      <c r="BL17" s="14"/>
      <c r="BM17" s="14">
        <v>0</v>
      </c>
      <c r="BN17" s="14">
        <v>0</v>
      </c>
      <c r="BO17" s="14">
        <v>0</v>
      </c>
      <c r="BP17" s="14">
        <v>0</v>
      </c>
    </row>
    <row r="18" spans="1:70" ht="15" customHeight="1" x14ac:dyDescent="0.2">
      <c r="A18" s="167" t="s">
        <v>41</v>
      </c>
      <c r="B18" s="167" t="s">
        <v>236</v>
      </c>
      <c r="C18" s="60">
        <v>28477</v>
      </c>
      <c r="D18" s="60">
        <v>41462</v>
      </c>
      <c r="E18" s="60">
        <v>52982</v>
      </c>
      <c r="F18" s="60">
        <v>20781</v>
      </c>
      <c r="G18" s="60">
        <v>20552</v>
      </c>
      <c r="H18" s="60">
        <v>31358</v>
      </c>
      <c r="I18" s="60">
        <v>30773</v>
      </c>
      <c r="J18" s="60">
        <v>28946</v>
      </c>
      <c r="K18" s="60">
        <v>27095</v>
      </c>
      <c r="L18" s="60">
        <v>56066</v>
      </c>
      <c r="M18" s="60">
        <v>72127</v>
      </c>
      <c r="N18" s="60">
        <v>63032</v>
      </c>
      <c r="O18" s="60">
        <v>98506</v>
      </c>
      <c r="P18" s="60">
        <v>72127</v>
      </c>
      <c r="Q18" s="60">
        <v>73884</v>
      </c>
      <c r="R18" s="60">
        <v>28986</v>
      </c>
      <c r="S18" s="60">
        <v>32254</v>
      </c>
      <c r="T18" s="60">
        <v>42561</v>
      </c>
      <c r="U18" s="60">
        <v>31331</v>
      </c>
      <c r="V18" s="60">
        <v>71575</v>
      </c>
      <c r="W18" s="60">
        <v>62969</v>
      </c>
      <c r="X18" s="60">
        <v>65701</v>
      </c>
      <c r="Y18" s="60">
        <v>65798</v>
      </c>
      <c r="Z18" s="60">
        <v>83855</v>
      </c>
      <c r="AA18" s="60">
        <v>72228</v>
      </c>
      <c r="AB18" s="60">
        <v>72231</v>
      </c>
      <c r="AC18" s="60">
        <v>76917</v>
      </c>
      <c r="AD18" s="60">
        <v>84668</v>
      </c>
      <c r="AE18" s="60">
        <v>80206</v>
      </c>
      <c r="AF18" s="60">
        <v>79484</v>
      </c>
      <c r="AG18" s="60">
        <v>78922</v>
      </c>
      <c r="AH18" s="60">
        <v>77699</v>
      </c>
      <c r="AI18" s="60">
        <v>17112</v>
      </c>
      <c r="AJ18" s="60">
        <v>16147</v>
      </c>
      <c r="AK18" s="60">
        <v>16075</v>
      </c>
      <c r="AL18" s="60">
        <v>27498</v>
      </c>
      <c r="AM18" s="60">
        <v>25418</v>
      </c>
      <c r="AN18" s="60">
        <v>27962</v>
      </c>
      <c r="AO18" s="60">
        <v>34326</v>
      </c>
      <c r="AP18" s="60">
        <v>48651</v>
      </c>
      <c r="AQ18" s="60">
        <v>41290</v>
      </c>
      <c r="AR18" s="60">
        <v>38653</v>
      </c>
      <c r="AS18" s="60">
        <v>137662</v>
      </c>
      <c r="AT18" s="60">
        <v>164820</v>
      </c>
      <c r="AU18" s="60">
        <v>165986</v>
      </c>
      <c r="AV18" s="60">
        <v>180829</v>
      </c>
      <c r="AW18" s="60">
        <v>204823</v>
      </c>
      <c r="AX18" s="199">
        <v>232723</v>
      </c>
      <c r="AY18" s="60">
        <v>230676</v>
      </c>
      <c r="AZ18" s="60">
        <v>222992</v>
      </c>
      <c r="BA18" s="60">
        <v>182837</v>
      </c>
      <c r="BB18" s="60">
        <v>237270</v>
      </c>
      <c r="BC18" s="14">
        <v>241661</v>
      </c>
      <c r="BD18" s="14">
        <v>237398</v>
      </c>
      <c r="BE18" s="14">
        <v>210190</v>
      </c>
      <c r="BF18" s="14">
        <v>269165</v>
      </c>
      <c r="BG18" s="14">
        <v>188555</v>
      </c>
      <c r="BH18" s="14">
        <v>168049</v>
      </c>
      <c r="BI18" s="14">
        <v>181761</v>
      </c>
      <c r="BJ18" s="14">
        <v>252542</v>
      </c>
      <c r="BK18" s="14">
        <v>250436</v>
      </c>
      <c r="BL18" s="14">
        <v>324258</v>
      </c>
      <c r="BM18" s="14">
        <v>407076</v>
      </c>
      <c r="BN18" s="14">
        <v>367479</v>
      </c>
      <c r="BO18" s="14">
        <v>413622</v>
      </c>
      <c r="BP18" s="14">
        <v>330916</v>
      </c>
    </row>
    <row r="19" spans="1:70" ht="15" customHeight="1" x14ac:dyDescent="0.2">
      <c r="A19" s="167" t="s">
        <v>47</v>
      </c>
      <c r="B19" s="167" t="s">
        <v>244</v>
      </c>
      <c r="C19" s="60">
        <v>8165</v>
      </c>
      <c r="D19" s="60">
        <v>8165</v>
      </c>
      <c r="E19" s="60">
        <v>8219</v>
      </c>
      <c r="F19" s="60">
        <v>8822</v>
      </c>
      <c r="G19" s="60">
        <v>8578</v>
      </c>
      <c r="H19" s="60">
        <v>9590</v>
      </c>
      <c r="I19" s="60">
        <v>9810</v>
      </c>
      <c r="J19" s="60">
        <v>9535</v>
      </c>
      <c r="K19" s="60">
        <v>10152</v>
      </c>
      <c r="L19" s="60">
        <v>11975</v>
      </c>
      <c r="M19" s="60">
        <v>17936</v>
      </c>
      <c r="N19" s="60">
        <v>15717</v>
      </c>
      <c r="O19" s="60">
        <v>17889</v>
      </c>
      <c r="P19" s="60">
        <v>17936</v>
      </c>
      <c r="Q19" s="60">
        <v>19209</v>
      </c>
      <c r="R19" s="60">
        <v>20572</v>
      </c>
      <c r="S19" s="60">
        <v>24185</v>
      </c>
      <c r="T19" s="60">
        <v>32781</v>
      </c>
      <c r="U19" s="60">
        <v>43849</v>
      </c>
      <c r="V19" s="60">
        <v>40214</v>
      </c>
      <c r="W19" s="60">
        <v>51478</v>
      </c>
      <c r="X19" s="60">
        <v>57993</v>
      </c>
      <c r="Y19" s="60">
        <v>67399</v>
      </c>
      <c r="Z19" s="60">
        <v>68672</v>
      </c>
      <c r="AA19" s="60">
        <v>76647</v>
      </c>
      <c r="AB19" s="60">
        <v>88662</v>
      </c>
      <c r="AC19" s="60">
        <v>100806</v>
      </c>
      <c r="AD19" s="60">
        <v>25040</v>
      </c>
      <c r="AE19" s="60">
        <v>118727</v>
      </c>
      <c r="AF19" s="60">
        <v>126804</v>
      </c>
      <c r="AG19" s="60">
        <v>132991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199">
        <v>0</v>
      </c>
      <c r="AY19" s="60">
        <v>0</v>
      </c>
      <c r="AZ19" s="60">
        <v>0</v>
      </c>
      <c r="BA19" s="60">
        <v>0</v>
      </c>
      <c r="BB19" s="60">
        <v>0</v>
      </c>
      <c r="BC19" s="14">
        <v>0</v>
      </c>
      <c r="BD19" s="14">
        <v>1643</v>
      </c>
      <c r="BE19" s="14">
        <v>10106</v>
      </c>
      <c r="BF19" s="14">
        <v>7518</v>
      </c>
      <c r="BG19" s="14">
        <v>16799</v>
      </c>
      <c r="BH19" s="14">
        <v>23638</v>
      </c>
      <c r="BI19" s="14">
        <v>19103</v>
      </c>
      <c r="BJ19" s="14">
        <v>17223</v>
      </c>
      <c r="BK19" s="14">
        <v>18482</v>
      </c>
      <c r="BL19" s="14">
        <v>32342</v>
      </c>
      <c r="BM19" s="14">
        <v>12714</v>
      </c>
      <c r="BN19" s="14">
        <v>22220</v>
      </c>
      <c r="BO19" s="14">
        <v>36906</v>
      </c>
      <c r="BP19" s="14">
        <v>17864</v>
      </c>
    </row>
    <row r="20" spans="1:70" ht="15" customHeight="1" x14ac:dyDescent="0.2">
      <c r="A20" s="167" t="s">
        <v>48</v>
      </c>
      <c r="B20" s="167" t="s">
        <v>245</v>
      </c>
      <c r="C20" s="60">
        <v>32694</v>
      </c>
      <c r="D20" s="60">
        <v>38442</v>
      </c>
      <c r="E20" s="60">
        <v>36776</v>
      </c>
      <c r="F20" s="60">
        <v>15603</v>
      </c>
      <c r="G20" s="60">
        <v>12489</v>
      </c>
      <c r="H20" s="60">
        <v>26420</v>
      </c>
      <c r="I20" s="60">
        <v>39096</v>
      </c>
      <c r="J20" s="60">
        <v>38641</v>
      </c>
      <c r="K20" s="60">
        <v>40489</v>
      </c>
      <c r="L20" s="60">
        <v>52149</v>
      </c>
      <c r="M20" s="60">
        <v>89555</v>
      </c>
      <c r="N20" s="60">
        <v>124587</v>
      </c>
      <c r="O20" s="60">
        <v>125080</v>
      </c>
      <c r="P20" s="60">
        <v>89555</v>
      </c>
      <c r="Q20" s="60">
        <v>83275</v>
      </c>
      <c r="R20" s="60">
        <v>107433</v>
      </c>
      <c r="S20" s="60">
        <v>108059</v>
      </c>
      <c r="T20" s="60">
        <v>68827</v>
      </c>
      <c r="U20" s="60">
        <v>76021</v>
      </c>
      <c r="V20" s="60">
        <v>104626</v>
      </c>
      <c r="W20" s="60">
        <v>128209</v>
      </c>
      <c r="X20" s="60">
        <v>134097</v>
      </c>
      <c r="Y20" s="60">
        <v>129731</v>
      </c>
      <c r="Z20" s="60">
        <v>130084</v>
      </c>
      <c r="AA20" s="60">
        <v>129977</v>
      </c>
      <c r="AB20" s="60">
        <v>126240</v>
      </c>
      <c r="AC20" s="60">
        <v>137114</v>
      </c>
      <c r="AD20" s="60">
        <v>101604</v>
      </c>
      <c r="AE20" s="60">
        <v>99683</v>
      </c>
      <c r="AF20" s="60">
        <v>101838</v>
      </c>
      <c r="AG20" s="60">
        <v>99166</v>
      </c>
      <c r="AH20" s="60">
        <v>75099</v>
      </c>
      <c r="AI20" s="60">
        <v>70976</v>
      </c>
      <c r="AJ20" s="60">
        <v>69846</v>
      </c>
      <c r="AK20" s="60">
        <v>58367</v>
      </c>
      <c r="AL20" s="60">
        <v>58134</v>
      </c>
      <c r="AM20" s="60">
        <v>49926</v>
      </c>
      <c r="AN20" s="60">
        <v>45341</v>
      </c>
      <c r="AO20" s="60">
        <v>46084</v>
      </c>
      <c r="AP20" s="60">
        <v>46078</v>
      </c>
      <c r="AQ20" s="60">
        <v>46183</v>
      </c>
      <c r="AR20" s="60">
        <v>53296</v>
      </c>
      <c r="AS20" s="60">
        <v>48674</v>
      </c>
      <c r="AT20" s="60">
        <v>57651</v>
      </c>
      <c r="AU20" s="60">
        <v>55488</v>
      </c>
      <c r="AV20" s="60">
        <v>46363</v>
      </c>
      <c r="AW20" s="60">
        <v>39764</v>
      </c>
      <c r="AX20" s="199">
        <v>33659</v>
      </c>
      <c r="AY20" s="60">
        <v>32759</v>
      </c>
      <c r="AZ20" s="60">
        <v>40581</v>
      </c>
      <c r="BA20" s="60">
        <v>39615</v>
      </c>
      <c r="BB20" s="60">
        <v>39346</v>
      </c>
      <c r="BC20" s="14">
        <v>36242</v>
      </c>
      <c r="BD20" s="14">
        <v>31718</v>
      </c>
      <c r="BE20" s="14">
        <v>30753</v>
      </c>
      <c r="BF20" s="14">
        <v>20191</v>
      </c>
      <c r="BG20" s="14">
        <v>20123</v>
      </c>
      <c r="BH20" s="14">
        <v>17040</v>
      </c>
      <c r="BI20" s="14">
        <v>17048</v>
      </c>
      <c r="BJ20" s="14">
        <v>14703</v>
      </c>
      <c r="BK20" s="14">
        <v>21840</v>
      </c>
      <c r="BL20" s="14">
        <v>14109</v>
      </c>
      <c r="BM20" s="14">
        <v>6996</v>
      </c>
      <c r="BN20" s="14">
        <v>11379</v>
      </c>
      <c r="BO20" s="14">
        <v>12693</v>
      </c>
      <c r="BP20" s="14">
        <v>8894</v>
      </c>
    </row>
    <row r="21" spans="1:70" ht="15" customHeight="1" x14ac:dyDescent="0.2">
      <c r="A21" s="63" t="s">
        <v>49</v>
      </c>
      <c r="B21" s="63" t="s">
        <v>246</v>
      </c>
      <c r="C21" s="14">
        <v>17918</v>
      </c>
      <c r="D21" s="14">
        <v>7899</v>
      </c>
      <c r="E21" s="14">
        <v>6552</v>
      </c>
      <c r="F21" s="14">
        <v>5074</v>
      </c>
      <c r="G21" s="14">
        <v>4969</v>
      </c>
      <c r="H21" s="14">
        <v>4864</v>
      </c>
      <c r="I21" s="14">
        <v>6155</v>
      </c>
      <c r="J21" s="14">
        <v>6356</v>
      </c>
      <c r="K21" s="14">
        <v>5075</v>
      </c>
      <c r="L21" s="14">
        <v>6070</v>
      </c>
      <c r="M21" s="14">
        <v>78916</v>
      </c>
      <c r="N21" s="14">
        <v>37597</v>
      </c>
      <c r="O21" s="14">
        <v>24725</v>
      </c>
      <c r="P21" s="14">
        <v>78916</v>
      </c>
      <c r="Q21" s="14">
        <v>119363</v>
      </c>
      <c r="R21" s="14">
        <v>38240</v>
      </c>
      <c r="S21" s="14">
        <v>41058</v>
      </c>
      <c r="T21" s="14">
        <v>44379</v>
      </c>
      <c r="U21" s="14">
        <v>45570</v>
      </c>
      <c r="V21" s="14">
        <v>8397</v>
      </c>
      <c r="W21" s="14">
        <v>12760</v>
      </c>
      <c r="X21" s="14">
        <v>12700</v>
      </c>
      <c r="Y21" s="14">
        <v>11496</v>
      </c>
      <c r="Z21" s="14">
        <v>9722</v>
      </c>
      <c r="AA21" s="14">
        <v>9759</v>
      </c>
      <c r="AB21" s="14">
        <v>10319</v>
      </c>
      <c r="AC21" s="14">
        <v>10263</v>
      </c>
      <c r="AD21" s="14">
        <v>16830</v>
      </c>
      <c r="AE21" s="14">
        <v>16651</v>
      </c>
      <c r="AF21" s="14">
        <v>16727</v>
      </c>
      <c r="AG21" s="14">
        <v>16493</v>
      </c>
      <c r="AH21" s="14">
        <v>3124</v>
      </c>
      <c r="AI21" s="14">
        <v>52852</v>
      </c>
      <c r="AJ21" s="14">
        <v>52981</v>
      </c>
      <c r="AK21" s="14">
        <v>55537</v>
      </c>
      <c r="AL21" s="14">
        <v>57610</v>
      </c>
      <c r="AM21" s="14">
        <v>60236</v>
      </c>
      <c r="AN21" s="14">
        <v>62943</v>
      </c>
      <c r="AO21" s="14">
        <v>65723</v>
      </c>
      <c r="AP21" s="14">
        <v>67219</v>
      </c>
      <c r="AQ21" s="14">
        <v>70612</v>
      </c>
      <c r="AR21" s="14">
        <v>69916</v>
      </c>
      <c r="AS21" s="14">
        <v>79702</v>
      </c>
      <c r="AT21" s="14">
        <v>87968</v>
      </c>
      <c r="AU21" s="14">
        <v>99794</v>
      </c>
      <c r="AV21" s="14">
        <v>97633</v>
      </c>
      <c r="AW21" s="14">
        <v>50198</v>
      </c>
      <c r="AX21" s="199">
        <v>50449</v>
      </c>
      <c r="AY21" s="14">
        <v>54826</v>
      </c>
      <c r="AZ21" s="14">
        <v>53745</v>
      </c>
      <c r="BA21" s="14">
        <v>83790</v>
      </c>
      <c r="BB21" s="14">
        <v>24582</v>
      </c>
      <c r="BC21" s="14">
        <v>25913</v>
      </c>
      <c r="BD21" s="14">
        <v>33261</v>
      </c>
      <c r="BE21" s="14">
        <v>39690</v>
      </c>
      <c r="BF21" s="14">
        <v>51606</v>
      </c>
      <c r="BG21" s="14">
        <v>45367</v>
      </c>
      <c r="BH21" s="14">
        <v>49218</v>
      </c>
      <c r="BI21" s="14">
        <v>53667</v>
      </c>
      <c r="BJ21" s="14">
        <v>81322</v>
      </c>
      <c r="BK21" s="14">
        <v>86735</v>
      </c>
      <c r="BL21" s="14">
        <v>110921</v>
      </c>
      <c r="BM21" s="14">
        <v>114525</v>
      </c>
      <c r="BN21" s="14">
        <v>118201</v>
      </c>
      <c r="BO21" s="14">
        <v>118624</v>
      </c>
      <c r="BP21" s="14">
        <v>119842</v>
      </c>
    </row>
    <row r="22" spans="1:70" ht="15" customHeight="1" x14ac:dyDescent="0.2">
      <c r="A22" s="167" t="s">
        <v>105</v>
      </c>
      <c r="B22" s="167" t="s">
        <v>247</v>
      </c>
      <c r="C22" s="60">
        <v>5571</v>
      </c>
      <c r="D22" s="60">
        <v>8996</v>
      </c>
      <c r="E22" s="60">
        <v>10982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72231</v>
      </c>
      <c r="AC22" s="60">
        <v>76917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 t="s">
        <v>14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99">
        <v>0</v>
      </c>
      <c r="AY22" s="60">
        <v>0</v>
      </c>
      <c r="AZ22" s="60">
        <v>0</v>
      </c>
      <c r="BA22" s="60">
        <v>0</v>
      </c>
      <c r="BB22" s="60">
        <v>0</v>
      </c>
      <c r="BC22" s="60">
        <v>0</v>
      </c>
      <c r="BD22" s="60">
        <v>0</v>
      </c>
      <c r="BE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60">
        <v>0</v>
      </c>
      <c r="BM22" s="60">
        <v>0</v>
      </c>
      <c r="BN22" s="60">
        <v>0</v>
      </c>
      <c r="BO22" s="60">
        <v>0</v>
      </c>
      <c r="BP22" s="60">
        <v>0</v>
      </c>
    </row>
    <row r="23" spans="1:70" ht="15" customHeight="1" x14ac:dyDescent="0.2">
      <c r="A23" s="168" t="s">
        <v>1</v>
      </c>
      <c r="B23" s="168" t="s">
        <v>248</v>
      </c>
      <c r="C23" s="59">
        <v>651</v>
      </c>
      <c r="D23" s="59">
        <v>308</v>
      </c>
      <c r="E23" s="59">
        <v>441</v>
      </c>
      <c r="F23" s="59">
        <v>1400897</v>
      </c>
      <c r="G23" s="59">
        <v>1496669</v>
      </c>
      <c r="H23" s="59">
        <v>1593087</v>
      </c>
      <c r="I23" s="59">
        <v>1659787</v>
      </c>
      <c r="J23" s="59">
        <v>1846533</v>
      </c>
      <c r="K23" s="59">
        <v>1908961</v>
      </c>
      <c r="L23" s="59">
        <v>1985052</v>
      </c>
      <c r="M23" s="59">
        <v>2458519</v>
      </c>
      <c r="N23" s="59">
        <v>2094937</v>
      </c>
      <c r="O23" s="59">
        <v>2250622</v>
      </c>
      <c r="P23" s="59">
        <v>2458519</v>
      </c>
      <c r="Q23" s="59">
        <v>2677854</v>
      </c>
      <c r="R23" s="59">
        <v>3001086</v>
      </c>
      <c r="S23" s="59">
        <v>3110028</v>
      </c>
      <c r="T23" s="59">
        <v>3490105</v>
      </c>
      <c r="U23" s="59">
        <v>3563486</v>
      </c>
      <c r="V23" s="59">
        <v>3660875</v>
      </c>
      <c r="W23" s="59">
        <v>3717778</v>
      </c>
      <c r="X23" s="59">
        <v>3776994</v>
      </c>
      <c r="Y23" s="59">
        <v>3865268</v>
      </c>
      <c r="Z23" s="59">
        <v>4017380</v>
      </c>
      <c r="AA23" s="59">
        <v>4041192</v>
      </c>
      <c r="AB23" s="59">
        <v>4038231</v>
      </c>
      <c r="AC23" s="59">
        <v>4038325</v>
      </c>
      <c r="AD23" s="59">
        <v>4044136</v>
      </c>
      <c r="AE23" s="59">
        <v>4056429</v>
      </c>
      <c r="AF23" s="59">
        <v>4050232</v>
      </c>
      <c r="AG23" s="59">
        <v>4046626</v>
      </c>
      <c r="AH23" s="59">
        <v>4090096</v>
      </c>
      <c r="AI23" s="59">
        <v>4095789</v>
      </c>
      <c r="AJ23" s="59">
        <v>4101200</v>
      </c>
      <c r="AK23" s="59">
        <v>4121816</v>
      </c>
      <c r="AL23" s="59">
        <v>4151153</v>
      </c>
      <c r="AM23" s="59">
        <v>4135684</v>
      </c>
      <c r="AN23" s="59">
        <v>4133004</v>
      </c>
      <c r="AO23" s="59">
        <v>4087767</v>
      </c>
      <c r="AP23" s="59">
        <v>4121330</v>
      </c>
      <c r="AQ23" s="59">
        <v>4497622</v>
      </c>
      <c r="AR23" s="59">
        <v>4494396</v>
      </c>
      <c r="AS23" s="59">
        <v>4487566</v>
      </c>
      <c r="AT23" s="59">
        <v>4494097</v>
      </c>
      <c r="AU23" s="59">
        <v>4490757</v>
      </c>
      <c r="AV23" s="59">
        <v>4484220</v>
      </c>
      <c r="AW23" s="59">
        <v>4487512</v>
      </c>
      <c r="AX23" s="179">
        <v>4489161</v>
      </c>
      <c r="AY23" s="59">
        <v>4484222</v>
      </c>
      <c r="AZ23" s="59">
        <v>4478463</v>
      </c>
      <c r="BA23" s="59">
        <v>4641602</v>
      </c>
      <c r="BB23" s="59">
        <v>5330332</v>
      </c>
      <c r="BC23" s="59">
        <v>5353260</v>
      </c>
      <c r="BD23" s="59">
        <v>5368973</v>
      </c>
      <c r="BE23" s="59">
        <v>5376033</v>
      </c>
      <c r="BF23" s="60">
        <v>5365932</v>
      </c>
      <c r="BG23" s="59">
        <v>5394248</v>
      </c>
      <c r="BH23" s="59">
        <v>5307944</v>
      </c>
      <c r="BI23" s="59">
        <v>5646557</v>
      </c>
      <c r="BJ23" s="60">
        <v>5714817</v>
      </c>
      <c r="BK23" s="60">
        <v>5733066</v>
      </c>
      <c r="BL23" s="60">
        <v>6237340</v>
      </c>
      <c r="BM23" s="60">
        <v>6376449</v>
      </c>
      <c r="BN23" s="60">
        <v>6485833</v>
      </c>
      <c r="BO23" s="60">
        <v>6374799</v>
      </c>
      <c r="BP23" s="60">
        <v>6548319</v>
      </c>
    </row>
    <row r="24" spans="1:70" ht="15" customHeight="1" x14ac:dyDescent="0.2">
      <c r="A24" s="167" t="s">
        <v>50</v>
      </c>
      <c r="B24" s="167" t="s">
        <v>249</v>
      </c>
      <c r="C24" s="60">
        <v>0</v>
      </c>
      <c r="D24" s="60">
        <v>0</v>
      </c>
      <c r="E24" s="60">
        <v>0</v>
      </c>
      <c r="F24" s="59">
        <v>924</v>
      </c>
      <c r="G24" s="60">
        <v>0</v>
      </c>
      <c r="H24" s="59">
        <v>981</v>
      </c>
      <c r="I24" s="59">
        <v>899</v>
      </c>
      <c r="J24" s="59">
        <v>979</v>
      </c>
      <c r="K24" s="59">
        <v>979</v>
      </c>
      <c r="L24" s="59">
        <v>1058</v>
      </c>
      <c r="M24" s="59">
        <v>210071</v>
      </c>
      <c r="N24" s="59">
        <v>171764</v>
      </c>
      <c r="O24" s="59">
        <v>174940</v>
      </c>
      <c r="P24" s="59">
        <v>210071</v>
      </c>
      <c r="Q24" s="59">
        <v>227286</v>
      </c>
      <c r="R24" s="59">
        <v>228226</v>
      </c>
      <c r="S24" s="59">
        <v>228473</v>
      </c>
      <c r="T24" s="59">
        <v>13581</v>
      </c>
      <c r="U24" s="59">
        <v>13839</v>
      </c>
      <c r="V24" s="59">
        <v>13593</v>
      </c>
      <c r="W24" s="59">
        <v>13753</v>
      </c>
      <c r="X24" s="59">
        <v>13532</v>
      </c>
      <c r="Y24" s="59">
        <v>13706</v>
      </c>
      <c r="Z24" s="59">
        <v>17373</v>
      </c>
      <c r="AA24" s="59">
        <v>18361</v>
      </c>
      <c r="AB24" s="59">
        <v>18584</v>
      </c>
      <c r="AC24" s="59">
        <v>18301</v>
      </c>
      <c r="AD24" s="59">
        <v>18334</v>
      </c>
      <c r="AE24" s="59">
        <v>19153</v>
      </c>
      <c r="AF24" s="59">
        <v>19397</v>
      </c>
      <c r="AG24" s="59">
        <v>19102</v>
      </c>
      <c r="AH24" s="59">
        <v>20597</v>
      </c>
      <c r="AI24" s="59">
        <v>20311</v>
      </c>
      <c r="AJ24" s="59">
        <v>21371</v>
      </c>
      <c r="AK24" s="59">
        <v>24173</v>
      </c>
      <c r="AL24" s="59">
        <v>29526</v>
      </c>
      <c r="AM24" s="59">
        <v>29560</v>
      </c>
      <c r="AN24" s="59">
        <v>29628</v>
      </c>
      <c r="AO24" s="59">
        <v>29715</v>
      </c>
      <c r="AP24" s="59">
        <v>30226</v>
      </c>
      <c r="AQ24" s="59">
        <v>159476</v>
      </c>
      <c r="AR24" s="59">
        <v>160282</v>
      </c>
      <c r="AS24" s="59">
        <v>161304</v>
      </c>
      <c r="AT24" s="59">
        <v>162696</v>
      </c>
      <c r="AU24" s="59">
        <v>164164</v>
      </c>
      <c r="AV24" s="59">
        <v>169174</v>
      </c>
      <c r="AW24" s="59">
        <v>169346</v>
      </c>
      <c r="AX24" s="179">
        <v>170040</v>
      </c>
      <c r="AY24" s="59">
        <v>170542</v>
      </c>
      <c r="AZ24" s="59">
        <v>169850</v>
      </c>
      <c r="BA24" s="59">
        <v>329415</v>
      </c>
      <c r="BB24" s="59">
        <v>359597</v>
      </c>
      <c r="BC24" s="59">
        <v>351593</v>
      </c>
      <c r="BD24" s="59">
        <v>358508</v>
      </c>
      <c r="BE24" s="59">
        <v>357542</v>
      </c>
      <c r="BF24" s="59">
        <v>336841</v>
      </c>
      <c r="BG24" s="59">
        <v>327538</v>
      </c>
      <c r="BH24" s="59">
        <v>320862</v>
      </c>
      <c r="BI24" s="59">
        <v>194035</v>
      </c>
      <c r="BJ24" s="59">
        <v>193895</v>
      </c>
      <c r="BK24" s="59">
        <v>189779</v>
      </c>
      <c r="BL24" s="60">
        <v>185981</v>
      </c>
      <c r="BM24" s="60">
        <v>262583</v>
      </c>
      <c r="BN24" s="60">
        <v>270108</v>
      </c>
      <c r="BO24" s="60">
        <v>269432</v>
      </c>
      <c r="BP24" s="60">
        <v>270574</v>
      </c>
    </row>
    <row r="25" spans="1:70" ht="15" customHeight="1" x14ac:dyDescent="0.2">
      <c r="A25" s="167" t="s">
        <v>51</v>
      </c>
      <c r="B25" s="167" t="s">
        <v>250</v>
      </c>
      <c r="C25" s="60">
        <v>0</v>
      </c>
      <c r="D25" s="60">
        <v>0</v>
      </c>
      <c r="E25" s="60">
        <v>0</v>
      </c>
      <c r="F25" s="60">
        <v>1399973</v>
      </c>
      <c r="G25" s="60">
        <v>0</v>
      </c>
      <c r="H25" s="60">
        <v>1592106</v>
      </c>
      <c r="I25" s="60">
        <v>1658888</v>
      </c>
      <c r="J25" s="60">
        <v>1845554</v>
      </c>
      <c r="K25" s="60">
        <v>1907982</v>
      </c>
      <c r="L25" s="60">
        <v>1983994</v>
      </c>
      <c r="M25" s="60">
        <v>2248448</v>
      </c>
      <c r="N25" s="60">
        <v>1923173</v>
      </c>
      <c r="O25" s="60">
        <v>2075682</v>
      </c>
      <c r="P25" s="60">
        <v>2248448</v>
      </c>
      <c r="Q25" s="60">
        <v>2450568</v>
      </c>
      <c r="R25" s="60">
        <v>2772860</v>
      </c>
      <c r="S25" s="60">
        <v>2881555</v>
      </c>
      <c r="T25" s="60">
        <v>3476524</v>
      </c>
      <c r="U25" s="60">
        <v>3549647</v>
      </c>
      <c r="V25" s="60">
        <v>3647282</v>
      </c>
      <c r="W25" s="60">
        <v>3704025</v>
      </c>
      <c r="X25" s="60">
        <v>3763462</v>
      </c>
      <c r="Y25" s="60">
        <v>3851562</v>
      </c>
      <c r="Z25" s="60">
        <v>4000007</v>
      </c>
      <c r="AA25" s="60">
        <v>4022831</v>
      </c>
      <c r="AB25" s="60">
        <v>4019647</v>
      </c>
      <c r="AC25" s="60">
        <v>4020024</v>
      </c>
      <c r="AD25" s="60">
        <v>4025802</v>
      </c>
      <c r="AE25" s="60">
        <v>4037276</v>
      </c>
      <c r="AF25" s="60">
        <v>4030835</v>
      </c>
      <c r="AG25" s="60">
        <v>4027524</v>
      </c>
      <c r="AH25" s="60">
        <v>4069499</v>
      </c>
      <c r="AI25" s="60">
        <v>4075478</v>
      </c>
      <c r="AJ25" s="60">
        <v>4079829</v>
      </c>
      <c r="AK25" s="60">
        <v>4097643</v>
      </c>
      <c r="AL25" s="60">
        <v>4121627</v>
      </c>
      <c r="AM25" s="60">
        <v>4106124</v>
      </c>
      <c r="AN25" s="60">
        <v>4103376</v>
      </c>
      <c r="AO25" s="60">
        <v>4058052</v>
      </c>
      <c r="AP25" s="60">
        <v>4091104</v>
      </c>
      <c r="AQ25" s="60">
        <v>4338146</v>
      </c>
      <c r="AR25" s="60">
        <v>4334114</v>
      </c>
      <c r="AS25" s="60">
        <v>4326262</v>
      </c>
      <c r="AT25" s="60">
        <v>4331401</v>
      </c>
      <c r="AU25" s="60">
        <v>4326593</v>
      </c>
      <c r="AV25" s="60">
        <v>4315046</v>
      </c>
      <c r="AW25" s="60">
        <v>4318166</v>
      </c>
      <c r="AX25" s="199">
        <v>4319121</v>
      </c>
      <c r="AY25" s="60">
        <v>4313680</v>
      </c>
      <c r="AZ25" s="60">
        <v>4308613</v>
      </c>
      <c r="BA25" s="60">
        <v>4312187</v>
      </c>
      <c r="BB25" s="60">
        <v>4970735</v>
      </c>
      <c r="BC25" s="14">
        <v>5001667</v>
      </c>
      <c r="BD25" s="14">
        <v>5010465</v>
      </c>
      <c r="BE25" s="14">
        <v>5018491</v>
      </c>
      <c r="BF25" s="59">
        <v>5029091</v>
      </c>
      <c r="BG25" s="14">
        <v>5066710</v>
      </c>
      <c r="BH25" s="14">
        <v>4987082</v>
      </c>
      <c r="BI25" s="14">
        <v>5452522</v>
      </c>
      <c r="BJ25" s="59">
        <v>5520922</v>
      </c>
      <c r="BK25" s="59">
        <v>5543287</v>
      </c>
      <c r="BL25" s="59">
        <v>6051359</v>
      </c>
      <c r="BM25" s="59">
        <v>6113866</v>
      </c>
      <c r="BN25" s="59">
        <v>6215725</v>
      </c>
      <c r="BO25" s="59">
        <v>6105367</v>
      </c>
      <c r="BP25" s="59">
        <v>6277745</v>
      </c>
    </row>
    <row r="26" spans="1:70" ht="15" customHeight="1" x14ac:dyDescent="0.2">
      <c r="A26" s="58" t="s">
        <v>2</v>
      </c>
      <c r="B26" s="58" t="s">
        <v>251</v>
      </c>
      <c r="C26" s="60">
        <v>1165473</v>
      </c>
      <c r="D26" s="60">
        <v>1203839</v>
      </c>
      <c r="E26" s="60">
        <v>1269773</v>
      </c>
      <c r="F26" s="60">
        <v>13743</v>
      </c>
      <c r="G26" s="60">
        <v>10821</v>
      </c>
      <c r="H26" s="60">
        <v>10551</v>
      </c>
      <c r="I26" s="60">
        <v>13589</v>
      </c>
      <c r="J26" s="60">
        <v>18809</v>
      </c>
      <c r="K26" s="60">
        <v>17969</v>
      </c>
      <c r="L26" s="60">
        <v>20167</v>
      </c>
      <c r="M26" s="60">
        <v>20325</v>
      </c>
      <c r="N26" s="60">
        <v>21726</v>
      </c>
      <c r="O26" s="60">
        <v>21071</v>
      </c>
      <c r="P26" s="60">
        <v>20325</v>
      </c>
      <c r="Q26" s="60">
        <v>19966</v>
      </c>
      <c r="R26" s="60">
        <v>19846</v>
      </c>
      <c r="S26" s="60">
        <v>19103</v>
      </c>
      <c r="T26" s="60">
        <v>20336</v>
      </c>
      <c r="U26" s="60">
        <v>20281</v>
      </c>
      <c r="V26" s="60">
        <v>19970</v>
      </c>
      <c r="W26" s="60">
        <v>19589</v>
      </c>
      <c r="X26" s="60">
        <v>19134</v>
      </c>
      <c r="Y26" s="60">
        <v>19526</v>
      </c>
      <c r="Z26" s="60">
        <v>19530</v>
      </c>
      <c r="AA26" s="60">
        <v>24874</v>
      </c>
      <c r="AB26" s="60">
        <v>24020</v>
      </c>
      <c r="AC26" s="60">
        <v>23922</v>
      </c>
      <c r="AD26" s="60">
        <v>23026</v>
      </c>
      <c r="AE26" s="60">
        <v>22636</v>
      </c>
      <c r="AF26" s="60">
        <v>22200</v>
      </c>
      <c r="AG26" s="60">
        <v>21490</v>
      </c>
      <c r="AH26" s="60">
        <v>21391</v>
      </c>
      <c r="AI26" s="60">
        <v>20947</v>
      </c>
      <c r="AJ26" s="60">
        <v>20842</v>
      </c>
      <c r="AK26" s="60">
        <v>20444</v>
      </c>
      <c r="AL26" s="60">
        <v>20107</v>
      </c>
      <c r="AM26" s="60">
        <v>48160</v>
      </c>
      <c r="AN26" s="60">
        <v>46257</v>
      </c>
      <c r="AO26" s="60">
        <v>20940</v>
      </c>
      <c r="AP26" s="60">
        <v>36186</v>
      </c>
      <c r="AQ26" s="60">
        <v>34911</v>
      </c>
      <c r="AR26" s="60">
        <v>34040</v>
      </c>
      <c r="AS26" s="60">
        <v>29833</v>
      </c>
      <c r="AT26" s="60">
        <v>31109</v>
      </c>
      <c r="AU26" s="60">
        <v>33323</v>
      </c>
      <c r="AV26" s="60">
        <v>36832</v>
      </c>
      <c r="AW26" s="60">
        <v>46887</v>
      </c>
      <c r="AX26" s="199">
        <v>47468</v>
      </c>
      <c r="AY26" s="60">
        <v>46177</v>
      </c>
      <c r="AZ26" s="60">
        <v>45467</v>
      </c>
      <c r="BA26" s="60">
        <v>47431</v>
      </c>
      <c r="BB26" s="60">
        <v>45318</v>
      </c>
      <c r="BC26" s="14">
        <v>61990</v>
      </c>
      <c r="BD26" s="14">
        <v>60311</v>
      </c>
      <c r="BE26" s="14">
        <v>57399</v>
      </c>
      <c r="BF26" s="14">
        <v>51490</v>
      </c>
      <c r="BG26" s="14">
        <v>49301</v>
      </c>
      <c r="BH26" s="14">
        <v>47056</v>
      </c>
      <c r="BI26" s="14">
        <v>39766</v>
      </c>
      <c r="BJ26" s="14">
        <v>40017</v>
      </c>
      <c r="BK26" s="14">
        <v>42416</v>
      </c>
      <c r="BL26" s="14">
        <v>57094</v>
      </c>
      <c r="BM26" s="14">
        <v>59386</v>
      </c>
      <c r="BN26" s="14">
        <v>57915</v>
      </c>
      <c r="BO26" s="14">
        <v>59111</v>
      </c>
      <c r="BP26" s="14">
        <v>73392</v>
      </c>
    </row>
    <row r="27" spans="1:70" ht="15" customHeight="1" x14ac:dyDescent="0.2">
      <c r="A27" s="58" t="s">
        <v>3</v>
      </c>
      <c r="B27" s="58" t="s">
        <v>252</v>
      </c>
      <c r="C27" s="60">
        <v>99799</v>
      </c>
      <c r="D27" s="60">
        <v>103866</v>
      </c>
      <c r="E27" s="60">
        <v>104988</v>
      </c>
      <c r="F27" s="60">
        <v>105939</v>
      </c>
      <c r="G27" s="60">
        <v>106864</v>
      </c>
      <c r="H27" s="60">
        <v>108158</v>
      </c>
      <c r="I27" s="60">
        <v>109598</v>
      </c>
      <c r="J27" s="60">
        <v>110526</v>
      </c>
      <c r="K27" s="60">
        <v>109413</v>
      </c>
      <c r="L27" s="60">
        <v>108876</v>
      </c>
      <c r="M27" s="60">
        <v>109068</v>
      </c>
      <c r="N27" s="60">
        <v>108868</v>
      </c>
      <c r="O27" s="60">
        <v>109039</v>
      </c>
      <c r="P27" s="60">
        <v>109068</v>
      </c>
      <c r="Q27" s="60">
        <v>108739</v>
      </c>
      <c r="R27" s="60">
        <v>108760</v>
      </c>
      <c r="S27" s="60">
        <v>107208</v>
      </c>
      <c r="T27" s="60">
        <v>105579</v>
      </c>
      <c r="U27" s="60">
        <v>104683</v>
      </c>
      <c r="V27" s="60">
        <v>105044</v>
      </c>
      <c r="W27" s="60">
        <v>104796</v>
      </c>
      <c r="X27" s="60">
        <v>103789</v>
      </c>
      <c r="Y27" s="60">
        <v>102947</v>
      </c>
      <c r="Z27" s="60">
        <v>102602</v>
      </c>
      <c r="AA27" s="60">
        <v>103030</v>
      </c>
      <c r="AB27" s="60">
        <v>101782</v>
      </c>
      <c r="AC27" s="60">
        <v>100630</v>
      </c>
      <c r="AD27" s="60">
        <v>100430</v>
      </c>
      <c r="AE27" s="60">
        <v>99667</v>
      </c>
      <c r="AF27" s="60">
        <v>98960</v>
      </c>
      <c r="AG27" s="60">
        <v>98487</v>
      </c>
      <c r="AH27" s="60">
        <v>99079</v>
      </c>
      <c r="AI27" s="60">
        <v>99056</v>
      </c>
      <c r="AJ27" s="60">
        <v>99868</v>
      </c>
      <c r="AK27" s="60">
        <v>101980</v>
      </c>
      <c r="AL27" s="60">
        <v>105554</v>
      </c>
      <c r="AM27" s="60">
        <v>104608</v>
      </c>
      <c r="AN27" s="60">
        <v>104664</v>
      </c>
      <c r="AO27" s="60">
        <v>105974</v>
      </c>
      <c r="AP27" s="60">
        <v>115641</v>
      </c>
      <c r="AQ27" s="60">
        <v>114546</v>
      </c>
      <c r="AR27" s="60">
        <v>112962</v>
      </c>
      <c r="AS27" s="60">
        <v>111748</v>
      </c>
      <c r="AT27" s="60">
        <v>111409</v>
      </c>
      <c r="AU27" s="60">
        <v>110531</v>
      </c>
      <c r="AV27" s="60">
        <v>109276</v>
      </c>
      <c r="AW27" s="60">
        <v>108269</v>
      </c>
      <c r="AX27" s="199">
        <v>108419</v>
      </c>
      <c r="AY27" s="60">
        <v>108589</v>
      </c>
      <c r="AZ27" s="60">
        <v>110109</v>
      </c>
      <c r="BA27" s="60">
        <v>113395</v>
      </c>
      <c r="BB27" s="60">
        <v>117386</v>
      </c>
      <c r="BC27" s="14">
        <v>119825</v>
      </c>
      <c r="BD27" s="14">
        <v>121509</v>
      </c>
      <c r="BE27" s="14">
        <v>121949</v>
      </c>
      <c r="BF27" s="14">
        <v>122483</v>
      </c>
      <c r="BG27" s="14">
        <v>121480</v>
      </c>
      <c r="BH27" s="14">
        <v>120259</v>
      </c>
      <c r="BI27" s="14">
        <v>116837</v>
      </c>
      <c r="BJ27" s="14">
        <v>113881</v>
      </c>
      <c r="BK27" s="14">
        <v>110184</v>
      </c>
      <c r="BL27" s="14">
        <v>107244</v>
      </c>
      <c r="BM27" s="14">
        <v>104306</v>
      </c>
      <c r="BN27" s="14">
        <v>101366</v>
      </c>
      <c r="BO27" s="14">
        <v>99437</v>
      </c>
      <c r="BP27" s="14">
        <v>97256</v>
      </c>
    </row>
    <row r="28" spans="1:70" ht="15" customHeight="1" x14ac:dyDescent="0.2">
      <c r="A28" s="64" t="s">
        <v>4</v>
      </c>
      <c r="B28" s="64" t="s">
        <v>253</v>
      </c>
      <c r="C28" s="65">
        <f t="shared" ref="C28:BI28" si="8">C15+C8</f>
        <v>2021064</v>
      </c>
      <c r="D28" s="65">
        <f t="shared" si="8"/>
        <v>2032093</v>
      </c>
      <c r="E28" s="65">
        <f t="shared" si="8"/>
        <v>2159021</v>
      </c>
      <c r="F28" s="65">
        <f t="shared" si="8"/>
        <v>2294331</v>
      </c>
      <c r="G28" s="65">
        <f t="shared" si="8"/>
        <v>2751091</v>
      </c>
      <c r="H28" s="65">
        <f t="shared" si="8"/>
        <v>2825327</v>
      </c>
      <c r="I28" s="65">
        <f t="shared" si="8"/>
        <v>2804576</v>
      </c>
      <c r="J28" s="65">
        <f t="shared" si="8"/>
        <v>2897032</v>
      </c>
      <c r="K28" s="65">
        <f t="shared" si="8"/>
        <v>3278740</v>
      </c>
      <c r="L28" s="65">
        <f t="shared" si="8"/>
        <v>3202899</v>
      </c>
      <c r="M28" s="65">
        <f t="shared" si="8"/>
        <v>4250536</v>
      </c>
      <c r="N28" s="65">
        <f t="shared" si="8"/>
        <v>3530150</v>
      </c>
      <c r="O28" s="65">
        <f t="shared" si="8"/>
        <v>4069742</v>
      </c>
      <c r="P28" s="65">
        <f t="shared" si="8"/>
        <v>4250536</v>
      </c>
      <c r="Q28" s="65">
        <f t="shared" si="8"/>
        <v>4548358</v>
      </c>
      <c r="R28" s="65">
        <f t="shared" si="8"/>
        <v>4618823</v>
      </c>
      <c r="S28" s="65">
        <f t="shared" si="8"/>
        <v>4595586</v>
      </c>
      <c r="T28" s="65">
        <f t="shared" si="8"/>
        <v>4592363</v>
      </c>
      <c r="U28" s="65">
        <f t="shared" si="8"/>
        <v>4849709</v>
      </c>
      <c r="V28" s="65">
        <f t="shared" si="8"/>
        <v>4910968</v>
      </c>
      <c r="W28" s="65">
        <f t="shared" si="8"/>
        <v>4720641</v>
      </c>
      <c r="X28" s="65">
        <f t="shared" si="8"/>
        <v>4741653</v>
      </c>
      <c r="Y28" s="65">
        <f t="shared" si="8"/>
        <v>4910060</v>
      </c>
      <c r="Z28" s="65">
        <f t="shared" si="8"/>
        <v>5057018</v>
      </c>
      <c r="AA28" s="65">
        <f t="shared" si="8"/>
        <v>4985057</v>
      </c>
      <c r="AB28" s="65">
        <f t="shared" si="8"/>
        <v>5000244</v>
      </c>
      <c r="AC28" s="65">
        <f t="shared" si="8"/>
        <v>5195822</v>
      </c>
      <c r="AD28" s="65">
        <f t="shared" si="8"/>
        <v>5150934</v>
      </c>
      <c r="AE28" s="65">
        <f t="shared" si="8"/>
        <v>5037124</v>
      </c>
      <c r="AF28" s="65">
        <f t="shared" si="8"/>
        <v>5034349</v>
      </c>
      <c r="AG28" s="65">
        <f t="shared" si="8"/>
        <v>5272804</v>
      </c>
      <c r="AH28" s="65">
        <f t="shared" si="8"/>
        <v>5062802</v>
      </c>
      <c r="AI28" s="65">
        <f t="shared" si="8"/>
        <v>4915105</v>
      </c>
      <c r="AJ28" s="65">
        <f t="shared" si="8"/>
        <v>5184786</v>
      </c>
      <c r="AK28" s="65">
        <f t="shared" si="8"/>
        <v>5150612</v>
      </c>
      <c r="AL28" s="65">
        <f t="shared" si="8"/>
        <v>5290203</v>
      </c>
      <c r="AM28" s="65">
        <f t="shared" si="8"/>
        <v>5248769</v>
      </c>
      <c r="AN28" s="65">
        <f t="shared" si="8"/>
        <v>5285962</v>
      </c>
      <c r="AO28" s="65">
        <f t="shared" si="8"/>
        <v>5325599</v>
      </c>
      <c r="AP28" s="65">
        <f t="shared" si="8"/>
        <v>5628893</v>
      </c>
      <c r="AQ28" s="65">
        <f t="shared" si="8"/>
        <v>5895909</v>
      </c>
      <c r="AR28" s="65">
        <f t="shared" si="8"/>
        <v>6245908</v>
      </c>
      <c r="AS28" s="65">
        <f t="shared" si="8"/>
        <v>6294659</v>
      </c>
      <c r="AT28" s="65">
        <f t="shared" si="8"/>
        <v>6865047</v>
      </c>
      <c r="AU28" s="65">
        <f t="shared" si="8"/>
        <v>6828029</v>
      </c>
      <c r="AV28" s="65">
        <f t="shared" si="8"/>
        <v>7031203</v>
      </c>
      <c r="AW28" s="72">
        <f t="shared" si="8"/>
        <v>7053990</v>
      </c>
      <c r="AX28" s="213">
        <f t="shared" si="8"/>
        <v>7137812</v>
      </c>
      <c r="AY28" s="65">
        <f t="shared" si="8"/>
        <v>7244233</v>
      </c>
      <c r="AZ28" s="65">
        <f t="shared" si="8"/>
        <v>6919601</v>
      </c>
      <c r="BA28" s="65">
        <f t="shared" si="8"/>
        <v>7556042</v>
      </c>
      <c r="BB28" s="65">
        <f t="shared" si="8"/>
        <v>8048137</v>
      </c>
      <c r="BC28" s="65">
        <f t="shared" si="8"/>
        <v>7998013</v>
      </c>
      <c r="BD28" s="65">
        <f t="shared" si="8"/>
        <v>7414405</v>
      </c>
      <c r="BE28" s="65">
        <f t="shared" si="8"/>
        <v>7267227</v>
      </c>
      <c r="BF28" s="65">
        <f t="shared" si="8"/>
        <v>7853200</v>
      </c>
      <c r="BG28" s="65">
        <f t="shared" si="8"/>
        <v>7759445</v>
      </c>
      <c r="BH28" s="65">
        <f t="shared" si="8"/>
        <v>8434479</v>
      </c>
      <c r="BI28" s="65">
        <f t="shared" si="8"/>
        <v>8360860</v>
      </c>
      <c r="BJ28" s="65">
        <f>BJ15+BJ8</f>
        <v>8503874</v>
      </c>
      <c r="BK28" s="65">
        <f>BK15+BK8</f>
        <v>8951480</v>
      </c>
      <c r="BL28" s="65">
        <f>BL15+BL8</f>
        <v>9727390</v>
      </c>
      <c r="BM28" s="65">
        <v>9427002</v>
      </c>
      <c r="BN28" s="65">
        <v>9497101</v>
      </c>
      <c r="BO28" s="65">
        <v>9677176</v>
      </c>
      <c r="BP28" s="65">
        <f>BP15+BP8</f>
        <v>10066034</v>
      </c>
    </row>
    <row r="29" spans="1:70" ht="15" customHeight="1" x14ac:dyDescent="0.2">
      <c r="A29" s="24"/>
      <c r="B29" s="24"/>
      <c r="AW29" s="298"/>
      <c r="AX29" s="57"/>
      <c r="AY29" s="127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spans="1:70" s="151" customFormat="1" ht="1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57"/>
      <c r="AY30" s="127"/>
      <c r="AZ30" s="24"/>
      <c r="BA30" s="24"/>
      <c r="BB30" s="24"/>
      <c r="BC30" s="24"/>
      <c r="BD30" s="24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24"/>
      <c r="BR30" s="24"/>
    </row>
    <row r="31" spans="1:70" ht="14.25" customHeight="1" x14ac:dyDescent="0.2">
      <c r="A31" s="171" t="s">
        <v>141</v>
      </c>
      <c r="B31" s="171" t="s">
        <v>254</v>
      </c>
      <c r="C31" s="93" t="str">
        <f t="shared" ref="C31:AQ31" si="9">C5</f>
        <v>1Q10</v>
      </c>
      <c r="D31" s="93" t="str">
        <f t="shared" si="9"/>
        <v>2Q10</v>
      </c>
      <c r="E31" s="93" t="str">
        <f t="shared" si="9"/>
        <v>3Q10</v>
      </c>
      <c r="F31" s="93" t="str">
        <f t="shared" si="9"/>
        <v>4Q10</v>
      </c>
      <c r="G31" s="93" t="str">
        <f t="shared" si="9"/>
        <v>1Q11</v>
      </c>
      <c r="H31" s="93" t="str">
        <f t="shared" si="9"/>
        <v>2Q11</v>
      </c>
      <c r="I31" s="93" t="str">
        <f t="shared" si="9"/>
        <v>3Q11</v>
      </c>
      <c r="J31" s="93" t="str">
        <f t="shared" si="9"/>
        <v>4Q11</v>
      </c>
      <c r="K31" s="93" t="str">
        <f t="shared" si="9"/>
        <v>1Q12</v>
      </c>
      <c r="L31" s="93" t="str">
        <f t="shared" si="9"/>
        <v>2Q12</v>
      </c>
      <c r="M31" s="93" t="str">
        <f t="shared" si="9"/>
        <v>3Q12</v>
      </c>
      <c r="N31" s="93" t="str">
        <f t="shared" si="9"/>
        <v>4Q12</v>
      </c>
      <c r="O31" s="93" t="str">
        <f t="shared" si="9"/>
        <v>1Q13</v>
      </c>
      <c r="P31" s="93" t="str">
        <f t="shared" si="9"/>
        <v>2Q13</v>
      </c>
      <c r="Q31" s="93" t="str">
        <f t="shared" si="9"/>
        <v>3Q13</v>
      </c>
      <c r="R31" s="93" t="str">
        <f t="shared" si="9"/>
        <v>4Q13</v>
      </c>
      <c r="S31" s="93" t="str">
        <f t="shared" si="9"/>
        <v>1Q14</v>
      </c>
      <c r="T31" s="93" t="str">
        <f t="shared" si="9"/>
        <v>2Q14</v>
      </c>
      <c r="U31" s="93" t="str">
        <f t="shared" si="9"/>
        <v>3Q14</v>
      </c>
      <c r="V31" s="93" t="str">
        <f t="shared" si="9"/>
        <v>4Q14</v>
      </c>
      <c r="W31" s="93" t="str">
        <f t="shared" si="9"/>
        <v>1Q15</v>
      </c>
      <c r="X31" s="93" t="str">
        <f t="shared" si="9"/>
        <v>2Q15</v>
      </c>
      <c r="Y31" s="93" t="str">
        <f t="shared" si="9"/>
        <v>3Q15</v>
      </c>
      <c r="Z31" s="93" t="str">
        <f t="shared" si="9"/>
        <v>4Q15</v>
      </c>
      <c r="AA31" s="93" t="str">
        <f t="shared" si="9"/>
        <v>1Q16</v>
      </c>
      <c r="AB31" s="93" t="str">
        <f t="shared" si="9"/>
        <v>2Q16</v>
      </c>
      <c r="AC31" s="93" t="str">
        <f t="shared" si="9"/>
        <v>3Q16</v>
      </c>
      <c r="AD31" s="93" t="str">
        <f t="shared" si="9"/>
        <v>4Q16</v>
      </c>
      <c r="AE31" s="93" t="str">
        <f t="shared" si="9"/>
        <v>1Q17</v>
      </c>
      <c r="AF31" s="93" t="str">
        <f t="shared" si="9"/>
        <v>2Q17</v>
      </c>
      <c r="AG31" s="93" t="str">
        <f t="shared" si="9"/>
        <v>3Q17</v>
      </c>
      <c r="AH31" s="93" t="str">
        <f t="shared" si="9"/>
        <v>4Q17</v>
      </c>
      <c r="AI31" s="93" t="str">
        <f t="shared" si="9"/>
        <v>1Q18</v>
      </c>
      <c r="AJ31" s="93" t="str">
        <f t="shared" si="9"/>
        <v>2Q18</v>
      </c>
      <c r="AK31" s="93" t="str">
        <f t="shared" si="9"/>
        <v>3Q18</v>
      </c>
      <c r="AL31" s="93" t="str">
        <f t="shared" si="9"/>
        <v>4Q18</v>
      </c>
      <c r="AM31" s="93" t="str">
        <f t="shared" si="9"/>
        <v>1Q19</v>
      </c>
      <c r="AN31" s="93" t="str">
        <f t="shared" si="9"/>
        <v>2Q19</v>
      </c>
      <c r="AO31" s="93" t="str">
        <f t="shared" si="9"/>
        <v>3Q19</v>
      </c>
      <c r="AP31" s="93" t="str">
        <f t="shared" si="9"/>
        <v>4Q19</v>
      </c>
      <c r="AQ31" s="93" t="str">
        <f t="shared" si="9"/>
        <v>1Q20</v>
      </c>
      <c r="AR31" s="93" t="str">
        <f t="shared" ref="AR31:AS31" si="10">AR5</f>
        <v>2Q20</v>
      </c>
      <c r="AS31" s="93" t="str">
        <f t="shared" si="10"/>
        <v>3Q20</v>
      </c>
      <c r="AT31" s="93" t="str">
        <f t="shared" ref="AT31:AU31" si="11">AT5</f>
        <v>4Q20</v>
      </c>
      <c r="AU31" s="93" t="str">
        <f t="shared" si="11"/>
        <v>1Q21</v>
      </c>
      <c r="AV31" s="93" t="str">
        <f t="shared" ref="AV31:AW31" si="12">AV5</f>
        <v>2Q21</v>
      </c>
      <c r="AW31" s="93" t="str">
        <f t="shared" si="12"/>
        <v>3Q21</v>
      </c>
      <c r="AX31" s="138" t="str">
        <f t="shared" ref="AX31:BG31" si="13">AX5</f>
        <v>4Q21</v>
      </c>
      <c r="AY31" s="93" t="str">
        <f t="shared" si="13"/>
        <v>1Q22</v>
      </c>
      <c r="AZ31" s="93" t="str">
        <f t="shared" si="13"/>
        <v>2Q22</v>
      </c>
      <c r="BA31" s="93" t="str">
        <f t="shared" si="13"/>
        <v>3Q22</v>
      </c>
      <c r="BB31" s="93" t="str">
        <f t="shared" si="13"/>
        <v>4Q22</v>
      </c>
      <c r="BC31" s="93" t="str">
        <f t="shared" si="13"/>
        <v>1Q23</v>
      </c>
      <c r="BD31" s="93" t="str">
        <f t="shared" si="13"/>
        <v>2Q23</v>
      </c>
      <c r="BE31" s="93" t="str">
        <f t="shared" si="13"/>
        <v>3Q23</v>
      </c>
      <c r="BF31" s="93" t="str">
        <f t="shared" si="13"/>
        <v>4Q23</v>
      </c>
      <c r="BG31" s="93" t="str">
        <f t="shared" si="13"/>
        <v>1Q24</v>
      </c>
      <c r="BH31" s="93" t="str">
        <f t="shared" ref="BH31:BP31" si="14">BH$5</f>
        <v>2Q24</v>
      </c>
      <c r="BI31" s="93" t="str">
        <f t="shared" si="14"/>
        <v>3Q24</v>
      </c>
      <c r="BJ31" s="93" t="str">
        <f t="shared" si="14"/>
        <v>4Q24</v>
      </c>
      <c r="BK31" s="93" t="str">
        <f t="shared" si="14"/>
        <v>1Q25</v>
      </c>
      <c r="BL31" s="93" t="str">
        <f t="shared" si="14"/>
        <v>2Q25</v>
      </c>
      <c r="BM31" s="93" t="str">
        <f t="shared" si="14"/>
        <v>3Q25</v>
      </c>
      <c r="BN31" s="93" t="str">
        <f t="shared" si="14"/>
        <v>4Q25</v>
      </c>
      <c r="BO31" s="93" t="str">
        <f t="shared" si="14"/>
        <v>1Q26</v>
      </c>
      <c r="BP31" s="93" t="str">
        <f t="shared" si="14"/>
        <v>2Q26</v>
      </c>
    </row>
    <row r="32" spans="1:70" ht="15" customHeight="1" x14ac:dyDescent="0.2">
      <c r="A32" s="150" t="s">
        <v>52</v>
      </c>
      <c r="B32" s="150" t="s">
        <v>255</v>
      </c>
      <c r="C32" s="50">
        <f t="shared" ref="C32:BH32" si="15">SUM(C33:C41)</f>
        <v>148322</v>
      </c>
      <c r="D32" s="50">
        <f t="shared" si="15"/>
        <v>86906</v>
      </c>
      <c r="E32" s="50">
        <f t="shared" si="15"/>
        <v>103000</v>
      </c>
      <c r="F32" s="50">
        <f t="shared" si="15"/>
        <v>145979</v>
      </c>
      <c r="G32" s="50">
        <f t="shared" si="15"/>
        <v>152486</v>
      </c>
      <c r="H32" s="50">
        <f t="shared" si="15"/>
        <v>197071</v>
      </c>
      <c r="I32" s="50">
        <f t="shared" si="15"/>
        <v>233544</v>
      </c>
      <c r="J32" s="50">
        <f t="shared" si="15"/>
        <v>254506</v>
      </c>
      <c r="K32" s="50">
        <f t="shared" si="15"/>
        <v>260987</v>
      </c>
      <c r="L32" s="50">
        <f t="shared" si="15"/>
        <v>236223</v>
      </c>
      <c r="M32" s="50">
        <f t="shared" si="15"/>
        <v>293624</v>
      </c>
      <c r="N32" s="50">
        <f t="shared" si="15"/>
        <v>311521</v>
      </c>
      <c r="O32" s="50">
        <f t="shared" si="15"/>
        <v>367079</v>
      </c>
      <c r="P32" s="50">
        <f t="shared" si="15"/>
        <v>294140</v>
      </c>
      <c r="Q32" s="50">
        <f t="shared" si="15"/>
        <v>313553</v>
      </c>
      <c r="R32" s="50">
        <f t="shared" si="15"/>
        <v>375564</v>
      </c>
      <c r="S32" s="50">
        <f t="shared" si="15"/>
        <v>478914</v>
      </c>
      <c r="T32" s="50">
        <f t="shared" si="15"/>
        <v>427504</v>
      </c>
      <c r="U32" s="50">
        <f t="shared" si="15"/>
        <v>406361</v>
      </c>
      <c r="V32" s="50">
        <f t="shared" si="15"/>
        <v>511373</v>
      </c>
      <c r="W32" s="50">
        <f t="shared" si="15"/>
        <v>462160</v>
      </c>
      <c r="X32" s="50">
        <f t="shared" si="15"/>
        <v>486362</v>
      </c>
      <c r="Y32" s="50">
        <f t="shared" si="15"/>
        <v>400048</v>
      </c>
      <c r="Z32" s="50">
        <f t="shared" si="15"/>
        <v>550685</v>
      </c>
      <c r="AA32" s="50">
        <f t="shared" si="15"/>
        <v>445164</v>
      </c>
      <c r="AB32" s="50">
        <f t="shared" si="15"/>
        <v>481499</v>
      </c>
      <c r="AC32" s="50">
        <f t="shared" si="15"/>
        <v>391391</v>
      </c>
      <c r="AD32" s="50">
        <f t="shared" si="15"/>
        <v>428613</v>
      </c>
      <c r="AE32" s="50">
        <f t="shared" si="15"/>
        <v>364579</v>
      </c>
      <c r="AF32" s="50">
        <f t="shared" si="15"/>
        <v>415804</v>
      </c>
      <c r="AG32" s="50">
        <f t="shared" si="15"/>
        <v>345538</v>
      </c>
      <c r="AH32" s="50">
        <f t="shared" si="15"/>
        <v>321527</v>
      </c>
      <c r="AI32" s="50">
        <f t="shared" si="15"/>
        <v>336079</v>
      </c>
      <c r="AJ32" s="50">
        <f t="shared" si="15"/>
        <v>374039</v>
      </c>
      <c r="AK32" s="50">
        <f t="shared" si="15"/>
        <v>303140</v>
      </c>
      <c r="AL32" s="50">
        <f t="shared" si="15"/>
        <v>248585</v>
      </c>
      <c r="AM32" s="50">
        <f t="shared" si="15"/>
        <v>195395</v>
      </c>
      <c r="AN32" s="50">
        <f t="shared" si="15"/>
        <v>262798</v>
      </c>
      <c r="AO32" s="50">
        <f t="shared" si="15"/>
        <v>218268</v>
      </c>
      <c r="AP32" s="50">
        <f t="shared" si="15"/>
        <v>263324</v>
      </c>
      <c r="AQ32" s="50">
        <f t="shared" si="15"/>
        <v>358622</v>
      </c>
      <c r="AR32" s="50">
        <f t="shared" si="15"/>
        <v>568251</v>
      </c>
      <c r="AS32" s="50">
        <f t="shared" si="15"/>
        <v>706933</v>
      </c>
      <c r="AT32" s="50">
        <f t="shared" si="15"/>
        <v>784105</v>
      </c>
      <c r="AU32" s="50">
        <f t="shared" si="15"/>
        <v>739174</v>
      </c>
      <c r="AV32" s="50">
        <f t="shared" si="15"/>
        <v>553991</v>
      </c>
      <c r="AW32" s="50">
        <f t="shared" si="15"/>
        <v>312956</v>
      </c>
      <c r="AX32" s="196">
        <f t="shared" si="15"/>
        <v>417456</v>
      </c>
      <c r="AY32" s="50">
        <f t="shared" si="15"/>
        <v>483169</v>
      </c>
      <c r="AZ32" s="50">
        <f t="shared" si="15"/>
        <v>1063647</v>
      </c>
      <c r="BA32" s="50">
        <f t="shared" si="15"/>
        <v>1154082</v>
      </c>
      <c r="BB32" s="50">
        <f t="shared" si="15"/>
        <v>1707808</v>
      </c>
      <c r="BC32" s="50">
        <f t="shared" si="15"/>
        <v>1080749</v>
      </c>
      <c r="BD32" s="50">
        <f t="shared" si="15"/>
        <v>465724</v>
      </c>
      <c r="BE32" s="50">
        <f t="shared" si="15"/>
        <v>824157</v>
      </c>
      <c r="BF32" s="50">
        <v>917784</v>
      </c>
      <c r="BG32" s="50">
        <f t="shared" si="15"/>
        <v>846216</v>
      </c>
      <c r="BH32" s="50">
        <f t="shared" si="15"/>
        <v>947460</v>
      </c>
      <c r="BI32" s="50">
        <f>SUM(BI33:BI41)</f>
        <v>745318</v>
      </c>
      <c r="BJ32" s="50">
        <f>SUM(BJ33:BJ41)</f>
        <v>816291</v>
      </c>
      <c r="BK32" s="50">
        <f>SUM(BK33:BK41)</f>
        <v>548711</v>
      </c>
      <c r="BL32" s="50">
        <f>SUM(BL33:BL41)</f>
        <v>774088</v>
      </c>
      <c r="BM32" s="50">
        <v>879934</v>
      </c>
      <c r="BN32" s="50">
        <v>935402</v>
      </c>
      <c r="BO32" s="50">
        <v>907354</v>
      </c>
      <c r="BP32" s="50">
        <f>SUM(BP33:BP41)</f>
        <v>1049718</v>
      </c>
    </row>
    <row r="33" spans="1:69" ht="15" customHeight="1" x14ac:dyDescent="0.2">
      <c r="A33" s="58" t="s">
        <v>53</v>
      </c>
      <c r="B33" s="58" t="s">
        <v>256</v>
      </c>
      <c r="C33" s="60">
        <v>10546</v>
      </c>
      <c r="D33" s="60">
        <v>6381</v>
      </c>
      <c r="E33" s="60">
        <v>11814</v>
      </c>
      <c r="F33" s="60">
        <v>12968</v>
      </c>
      <c r="G33" s="60">
        <v>6927</v>
      </c>
      <c r="H33" s="60">
        <v>10124</v>
      </c>
      <c r="I33" s="60">
        <v>13863</v>
      </c>
      <c r="J33" s="60">
        <v>15754</v>
      </c>
      <c r="K33" s="60">
        <v>10684</v>
      </c>
      <c r="L33" s="60">
        <v>13875</v>
      </c>
      <c r="M33" s="60">
        <v>14429</v>
      </c>
      <c r="N33" s="60">
        <v>20477</v>
      </c>
      <c r="O33" s="60">
        <v>23497</v>
      </c>
      <c r="P33" s="60">
        <v>14429</v>
      </c>
      <c r="Q33" s="60">
        <v>16394</v>
      </c>
      <c r="R33" s="60">
        <v>21836</v>
      </c>
      <c r="S33" s="60">
        <v>16049</v>
      </c>
      <c r="T33" s="60">
        <v>17271</v>
      </c>
      <c r="U33" s="60">
        <v>18371</v>
      </c>
      <c r="V33" s="60">
        <v>20883</v>
      </c>
      <c r="W33" s="60">
        <v>14199</v>
      </c>
      <c r="X33" s="60">
        <v>19416</v>
      </c>
      <c r="Y33" s="60">
        <v>23228</v>
      </c>
      <c r="Z33" s="60">
        <v>26977</v>
      </c>
      <c r="AA33" s="60">
        <v>18157</v>
      </c>
      <c r="AB33" s="60">
        <v>23495</v>
      </c>
      <c r="AC33" s="60">
        <v>26536</v>
      </c>
      <c r="AD33" s="60">
        <v>23172</v>
      </c>
      <c r="AE33" s="60">
        <v>15866</v>
      </c>
      <c r="AF33" s="60">
        <v>20486</v>
      </c>
      <c r="AG33" s="60">
        <v>22532</v>
      </c>
      <c r="AH33" s="60">
        <v>22302</v>
      </c>
      <c r="AI33" s="60">
        <v>15332</v>
      </c>
      <c r="AJ33" s="60">
        <v>19453</v>
      </c>
      <c r="AK33" s="60">
        <v>23154</v>
      </c>
      <c r="AL33" s="60">
        <v>27386</v>
      </c>
      <c r="AM33" s="9">
        <v>17930</v>
      </c>
      <c r="AN33" s="9">
        <v>22848</v>
      </c>
      <c r="AO33" s="9">
        <v>28266</v>
      </c>
      <c r="AP33" s="9">
        <v>26723</v>
      </c>
      <c r="AQ33" s="9">
        <v>18637</v>
      </c>
      <c r="AR33" s="9">
        <v>20458</v>
      </c>
      <c r="AS33" s="9">
        <v>20101</v>
      </c>
      <c r="AT33" s="9">
        <v>12606</v>
      </c>
      <c r="AU33" s="9">
        <v>17417</v>
      </c>
      <c r="AV33" s="9">
        <v>24577</v>
      </c>
      <c r="AW33" s="9">
        <v>28817</v>
      </c>
      <c r="AX33" s="197">
        <v>29271</v>
      </c>
      <c r="AY33" s="9">
        <v>33528</v>
      </c>
      <c r="AZ33" s="9">
        <v>39961</v>
      </c>
      <c r="BA33" s="9">
        <v>44663</v>
      </c>
      <c r="BB33" s="9">
        <v>52939</v>
      </c>
      <c r="BC33" s="9">
        <v>28045</v>
      </c>
      <c r="BD33" s="9">
        <v>35143</v>
      </c>
      <c r="BE33" s="9">
        <v>39268</v>
      </c>
      <c r="BF33" s="9">
        <v>39177</v>
      </c>
      <c r="BG33" s="9">
        <v>23351</v>
      </c>
      <c r="BH33" s="9">
        <v>32723</v>
      </c>
      <c r="BI33" s="9">
        <v>37573</v>
      </c>
      <c r="BJ33" s="9">
        <v>50427</v>
      </c>
      <c r="BK33" s="9">
        <v>26274</v>
      </c>
      <c r="BL33" s="9">
        <v>34221</v>
      </c>
      <c r="BM33" s="9">
        <v>39493</v>
      </c>
      <c r="BN33" s="9">
        <v>47978</v>
      </c>
      <c r="BO33" s="9">
        <v>28703</v>
      </c>
      <c r="BP33" s="9">
        <v>36719</v>
      </c>
    </row>
    <row r="34" spans="1:69" ht="15" customHeight="1" x14ac:dyDescent="0.2">
      <c r="A34" s="58" t="s">
        <v>54</v>
      </c>
      <c r="B34" s="58" t="s">
        <v>257</v>
      </c>
      <c r="C34" s="60">
        <v>9693</v>
      </c>
      <c r="D34" s="60">
        <v>7810</v>
      </c>
      <c r="E34" s="60">
        <v>9906</v>
      </c>
      <c r="F34" s="60">
        <v>8741</v>
      </c>
      <c r="G34" s="60">
        <v>14759</v>
      </c>
      <c r="H34" s="60">
        <v>16390</v>
      </c>
      <c r="I34" s="60">
        <v>29124</v>
      </c>
      <c r="J34" s="60">
        <v>20549</v>
      </c>
      <c r="K34" s="60">
        <v>24000</v>
      </c>
      <c r="L34" s="60">
        <v>19043</v>
      </c>
      <c r="M34" s="60">
        <v>18562</v>
      </c>
      <c r="N34" s="60">
        <v>12223</v>
      </c>
      <c r="O34" s="60">
        <v>16817</v>
      </c>
      <c r="P34" s="60">
        <v>18562</v>
      </c>
      <c r="Q34" s="60">
        <v>24098</v>
      </c>
      <c r="R34" s="60">
        <v>29442</v>
      </c>
      <c r="S34" s="60">
        <v>25562</v>
      </c>
      <c r="T34" s="60">
        <v>40921</v>
      </c>
      <c r="U34" s="60">
        <v>37682</v>
      </c>
      <c r="V34" s="60">
        <v>40654</v>
      </c>
      <c r="W34" s="60">
        <v>38237</v>
      </c>
      <c r="X34" s="60">
        <v>29364</v>
      </c>
      <c r="Y34" s="60">
        <v>24858</v>
      </c>
      <c r="Z34" s="60">
        <v>29212</v>
      </c>
      <c r="AA34" s="60">
        <v>35581</v>
      </c>
      <c r="AB34" s="60">
        <v>13860</v>
      </c>
      <c r="AC34" s="60">
        <v>12838</v>
      </c>
      <c r="AD34" s="60">
        <v>11374</v>
      </c>
      <c r="AE34" s="60">
        <v>11372</v>
      </c>
      <c r="AF34" s="60">
        <v>8681</v>
      </c>
      <c r="AG34" s="60">
        <v>11403</v>
      </c>
      <c r="AH34" s="60">
        <v>21966</v>
      </c>
      <c r="AI34" s="60">
        <v>9260</v>
      </c>
      <c r="AJ34" s="60">
        <v>9871</v>
      </c>
      <c r="AK34" s="60">
        <v>7432</v>
      </c>
      <c r="AL34" s="60">
        <v>15368</v>
      </c>
      <c r="AM34" s="14">
        <v>13938</v>
      </c>
      <c r="AN34" s="14">
        <v>12569</v>
      </c>
      <c r="AO34" s="14">
        <v>10029</v>
      </c>
      <c r="AP34" s="14">
        <v>14275</v>
      </c>
      <c r="AQ34" s="14">
        <v>15266</v>
      </c>
      <c r="AR34" s="14">
        <v>16823</v>
      </c>
      <c r="AS34" s="14">
        <v>14649</v>
      </c>
      <c r="AT34" s="14">
        <v>23120</v>
      </c>
      <c r="AU34" s="14">
        <v>15928</v>
      </c>
      <c r="AV34" s="14">
        <v>14883</v>
      </c>
      <c r="AW34" s="14">
        <v>18839</v>
      </c>
      <c r="AX34" s="199">
        <v>19474</v>
      </c>
      <c r="AY34" s="14">
        <v>16776</v>
      </c>
      <c r="AZ34" s="14">
        <v>17311</v>
      </c>
      <c r="BA34" s="14">
        <v>17445</v>
      </c>
      <c r="BB34" s="14">
        <v>18101</v>
      </c>
      <c r="BC34" s="14">
        <v>16823</v>
      </c>
      <c r="BD34" s="14">
        <v>21023</v>
      </c>
      <c r="BE34" s="14">
        <v>15682</v>
      </c>
      <c r="BF34" s="14">
        <v>23905</v>
      </c>
      <c r="BG34" s="14">
        <v>22523</v>
      </c>
      <c r="BH34" s="14">
        <v>20719</v>
      </c>
      <c r="BI34" s="14">
        <v>16188</v>
      </c>
      <c r="BJ34" s="14">
        <v>15195</v>
      </c>
      <c r="BK34" s="14">
        <v>31147</v>
      </c>
      <c r="BL34" s="14">
        <v>44992</v>
      </c>
      <c r="BM34" s="14">
        <v>30406</v>
      </c>
      <c r="BN34" s="14">
        <v>28233</v>
      </c>
      <c r="BO34" s="14">
        <v>54520</v>
      </c>
      <c r="BP34" s="14">
        <v>45090</v>
      </c>
    </row>
    <row r="35" spans="1:69" ht="15" customHeight="1" x14ac:dyDescent="0.2">
      <c r="A35" s="58" t="s">
        <v>55</v>
      </c>
      <c r="B35" s="58" t="s">
        <v>258</v>
      </c>
      <c r="C35" s="60">
        <v>14656</v>
      </c>
      <c r="D35" s="60">
        <v>13209</v>
      </c>
      <c r="E35" s="60">
        <v>17494</v>
      </c>
      <c r="F35" s="60">
        <v>12949</v>
      </c>
      <c r="G35" s="60">
        <v>15889</v>
      </c>
      <c r="H35" s="60">
        <v>18981</v>
      </c>
      <c r="I35" s="60">
        <v>21582</v>
      </c>
      <c r="J35" s="60">
        <v>17913</v>
      </c>
      <c r="K35" s="60">
        <v>15034</v>
      </c>
      <c r="L35" s="60">
        <v>14922</v>
      </c>
      <c r="M35" s="60">
        <v>13489</v>
      </c>
      <c r="N35" s="60">
        <v>25385</v>
      </c>
      <c r="O35" s="60">
        <v>17460</v>
      </c>
      <c r="P35" s="60">
        <v>13489</v>
      </c>
      <c r="Q35" s="60">
        <v>16893</v>
      </c>
      <c r="R35" s="60">
        <v>36904</v>
      </c>
      <c r="S35" s="60">
        <v>21964</v>
      </c>
      <c r="T35" s="60">
        <v>21017</v>
      </c>
      <c r="U35" s="60">
        <v>28630</v>
      </c>
      <c r="V35" s="60">
        <v>23163</v>
      </c>
      <c r="W35" s="60">
        <v>19629</v>
      </c>
      <c r="X35" s="60">
        <v>19168</v>
      </c>
      <c r="Y35" s="60">
        <v>21312</v>
      </c>
      <c r="Z35" s="60">
        <v>20041</v>
      </c>
      <c r="AA35" s="60">
        <v>25035</v>
      </c>
      <c r="AB35" s="60">
        <v>35227</v>
      </c>
      <c r="AC35" s="60">
        <v>34111</v>
      </c>
      <c r="AD35" s="60">
        <v>19704</v>
      </c>
      <c r="AE35" s="60">
        <v>24733</v>
      </c>
      <c r="AF35" s="60">
        <v>32955</v>
      </c>
      <c r="AG35" s="60">
        <v>58700</v>
      </c>
      <c r="AH35" s="60">
        <v>22320</v>
      </c>
      <c r="AI35" s="60">
        <v>26122</v>
      </c>
      <c r="AJ35" s="60">
        <v>23280</v>
      </c>
      <c r="AK35" s="60">
        <v>20417</v>
      </c>
      <c r="AL35" s="60">
        <v>24983</v>
      </c>
      <c r="AM35" s="14">
        <v>29537</v>
      </c>
      <c r="AN35" s="14">
        <v>25520</v>
      </c>
      <c r="AO35" s="14">
        <v>25387</v>
      </c>
      <c r="AP35" s="14">
        <v>17561</v>
      </c>
      <c r="AQ35" s="14">
        <v>22407</v>
      </c>
      <c r="AR35" s="14">
        <v>21289</v>
      </c>
      <c r="AS35" s="14">
        <v>13148</v>
      </c>
      <c r="AT35" s="14">
        <v>22116</v>
      </c>
      <c r="AU35" s="14">
        <v>23400</v>
      </c>
      <c r="AV35" s="14">
        <v>18718</v>
      </c>
      <c r="AW35" s="14">
        <v>11653</v>
      </c>
      <c r="AX35" s="199">
        <v>19430</v>
      </c>
      <c r="AY35" s="14">
        <v>19669</v>
      </c>
      <c r="AZ35" s="14">
        <v>17638</v>
      </c>
      <c r="BA35" s="14">
        <v>16964</v>
      </c>
      <c r="BB35" s="14">
        <v>17762</v>
      </c>
      <c r="BC35" s="14">
        <v>28950</v>
      </c>
      <c r="BD35" s="14">
        <v>24066</v>
      </c>
      <c r="BE35" s="14">
        <v>21925</v>
      </c>
      <c r="BF35" s="14">
        <v>26937</v>
      </c>
      <c r="BG35" s="14">
        <v>37084</v>
      </c>
      <c r="BH35" s="14">
        <v>32603</v>
      </c>
      <c r="BI35" s="14">
        <v>30114</v>
      </c>
      <c r="BJ35" s="14">
        <v>28067</v>
      </c>
      <c r="BK35" s="14">
        <v>36605</v>
      </c>
      <c r="BL35" s="14">
        <v>52550</v>
      </c>
      <c r="BM35" s="14">
        <v>33135</v>
      </c>
      <c r="BN35" s="14">
        <v>41404</v>
      </c>
      <c r="BO35" s="14">
        <v>55454</v>
      </c>
      <c r="BP35" s="14">
        <v>36526</v>
      </c>
    </row>
    <row r="36" spans="1:69" ht="15" customHeight="1" x14ac:dyDescent="0.2">
      <c r="A36" s="58" t="s">
        <v>56</v>
      </c>
      <c r="B36" s="58" t="s">
        <v>259</v>
      </c>
      <c r="C36" s="60">
        <v>18455</v>
      </c>
      <c r="D36" s="60">
        <v>20729</v>
      </c>
      <c r="E36" s="60">
        <v>20708</v>
      </c>
      <c r="F36" s="60">
        <v>20840</v>
      </c>
      <c r="G36" s="60">
        <v>20931</v>
      </c>
      <c r="H36" s="60">
        <v>22173</v>
      </c>
      <c r="I36" s="60">
        <v>33038</v>
      </c>
      <c r="J36" s="60">
        <v>59185</v>
      </c>
      <c r="K36" s="60">
        <v>76918</v>
      </c>
      <c r="L36" s="60">
        <v>87703</v>
      </c>
      <c r="M36" s="60">
        <v>93909</v>
      </c>
      <c r="N36" s="60">
        <v>96303</v>
      </c>
      <c r="O36" s="60">
        <v>103877</v>
      </c>
      <c r="P36" s="60">
        <v>93909</v>
      </c>
      <c r="Q36" s="60">
        <v>100349</v>
      </c>
      <c r="R36" s="60">
        <v>111575</v>
      </c>
      <c r="S36" s="60">
        <v>111871</v>
      </c>
      <c r="T36" s="60">
        <v>115675</v>
      </c>
      <c r="U36" s="60">
        <v>113290</v>
      </c>
      <c r="V36" s="60">
        <v>125751</v>
      </c>
      <c r="W36" s="60">
        <v>126605</v>
      </c>
      <c r="X36" s="60">
        <v>143566</v>
      </c>
      <c r="Y36" s="60">
        <v>140838</v>
      </c>
      <c r="Z36" s="60">
        <v>151320</v>
      </c>
      <c r="AA36" s="60">
        <v>147239</v>
      </c>
      <c r="AB36" s="60">
        <v>148220</v>
      </c>
      <c r="AC36" s="60">
        <v>142197</v>
      </c>
      <c r="AD36" s="60">
        <v>134499</v>
      </c>
      <c r="AE36" s="60">
        <v>105345</v>
      </c>
      <c r="AF36" s="60">
        <v>105246</v>
      </c>
      <c r="AG36" s="60">
        <v>84460</v>
      </c>
      <c r="AH36" s="60">
        <v>29072</v>
      </c>
      <c r="AI36" s="60">
        <v>18219</v>
      </c>
      <c r="AJ36" s="60">
        <v>31982</v>
      </c>
      <c r="AK36" s="60">
        <v>30190</v>
      </c>
      <c r="AL36" s="60">
        <v>34785</v>
      </c>
      <c r="AM36" s="14">
        <v>36392</v>
      </c>
      <c r="AN36" s="14">
        <v>48462</v>
      </c>
      <c r="AO36" s="14">
        <v>45520</v>
      </c>
      <c r="AP36" s="14">
        <v>51931</v>
      </c>
      <c r="AQ36" s="14">
        <v>47709</v>
      </c>
      <c r="AR36" s="14">
        <v>254273</v>
      </c>
      <c r="AS36" s="14">
        <v>537465</v>
      </c>
      <c r="AT36" s="14">
        <v>578055</v>
      </c>
      <c r="AU36" s="14">
        <v>615173</v>
      </c>
      <c r="AV36" s="14">
        <v>454954</v>
      </c>
      <c r="AW36" s="14">
        <v>204796</v>
      </c>
      <c r="AX36" s="199">
        <v>214971</v>
      </c>
      <c r="AY36" s="14">
        <v>313571</v>
      </c>
      <c r="AZ36" s="14">
        <v>571034</v>
      </c>
      <c r="BA36" s="14">
        <v>693785</v>
      </c>
      <c r="BB36" s="14">
        <v>585919</v>
      </c>
      <c r="BC36" s="14">
        <v>561571</v>
      </c>
      <c r="BD36" s="14">
        <v>272918</v>
      </c>
      <c r="BE36" s="14">
        <v>255874</v>
      </c>
      <c r="BF36" s="14">
        <v>269457</v>
      </c>
      <c r="BG36" s="14">
        <v>285620</v>
      </c>
      <c r="BH36" s="14">
        <v>284321</v>
      </c>
      <c r="BI36" s="14">
        <v>186832</v>
      </c>
      <c r="BJ36" s="14">
        <v>137462</v>
      </c>
      <c r="BK36" s="14">
        <v>173720</v>
      </c>
      <c r="BL36" s="14">
        <v>141000</v>
      </c>
      <c r="BM36" s="14">
        <v>174699</v>
      </c>
      <c r="BN36" s="14">
        <v>157519</v>
      </c>
      <c r="BO36" s="14">
        <v>175972</v>
      </c>
      <c r="BP36" s="14">
        <v>153786</v>
      </c>
    </row>
    <row r="37" spans="1:69" ht="15" customHeight="1" x14ac:dyDescent="0.2">
      <c r="A37" s="58" t="s">
        <v>13</v>
      </c>
      <c r="B37" s="58" t="s">
        <v>260</v>
      </c>
      <c r="C37" s="60">
        <v>5800</v>
      </c>
      <c r="D37" s="60">
        <v>1451</v>
      </c>
      <c r="E37" s="60">
        <v>7249</v>
      </c>
      <c r="F37" s="60">
        <v>1747</v>
      </c>
      <c r="G37" s="60">
        <v>7308</v>
      </c>
      <c r="H37" s="60">
        <v>81400</v>
      </c>
      <c r="I37" s="60">
        <v>77698</v>
      </c>
      <c r="J37" s="60">
        <v>80939</v>
      </c>
      <c r="K37" s="60">
        <v>81020</v>
      </c>
      <c r="L37" s="60">
        <v>89479</v>
      </c>
      <c r="M37" s="60">
        <v>96132</v>
      </c>
      <c r="N37" s="60">
        <v>84914</v>
      </c>
      <c r="O37" s="60">
        <v>77073</v>
      </c>
      <c r="P37" s="60">
        <v>96132</v>
      </c>
      <c r="Q37" s="60">
        <v>79960</v>
      </c>
      <c r="R37" s="60">
        <v>106034</v>
      </c>
      <c r="S37" s="60">
        <v>245013</v>
      </c>
      <c r="T37" s="60">
        <v>205302</v>
      </c>
      <c r="U37" s="60">
        <v>179126</v>
      </c>
      <c r="V37" s="60">
        <v>211489</v>
      </c>
      <c r="W37" s="60">
        <v>176940</v>
      </c>
      <c r="X37" s="60">
        <v>206498</v>
      </c>
      <c r="Y37" s="60">
        <v>181052</v>
      </c>
      <c r="Z37" s="60">
        <v>213830</v>
      </c>
      <c r="AA37" s="60">
        <v>163406</v>
      </c>
      <c r="AB37" s="60">
        <v>189739</v>
      </c>
      <c r="AC37" s="60">
        <v>165586</v>
      </c>
      <c r="AD37" s="60">
        <v>191095</v>
      </c>
      <c r="AE37" s="60">
        <v>158396</v>
      </c>
      <c r="AF37" s="60">
        <v>174612</v>
      </c>
      <c r="AG37" s="60">
        <v>158018</v>
      </c>
      <c r="AH37" s="60">
        <v>169828</v>
      </c>
      <c r="AI37" s="60">
        <v>203152</v>
      </c>
      <c r="AJ37" s="60">
        <v>211020</v>
      </c>
      <c r="AK37" s="60">
        <v>204680</v>
      </c>
      <c r="AL37" s="60">
        <v>65268</v>
      </c>
      <c r="AM37" s="14">
        <v>54086</v>
      </c>
      <c r="AN37" s="14">
        <v>62609</v>
      </c>
      <c r="AO37" s="14">
        <v>55797</v>
      </c>
      <c r="AP37" s="14">
        <v>62973</v>
      </c>
      <c r="AQ37" s="14">
        <v>73889</v>
      </c>
      <c r="AR37" s="14">
        <v>78675</v>
      </c>
      <c r="AS37" s="14">
        <v>78481</v>
      </c>
      <c r="AT37" s="14">
        <v>83914</v>
      </c>
      <c r="AU37" s="14">
        <v>1941</v>
      </c>
      <c r="AV37" s="14">
        <v>9126</v>
      </c>
      <c r="AW37" s="14">
        <v>13783</v>
      </c>
      <c r="AX37" s="199">
        <v>21694</v>
      </c>
      <c r="AY37" s="14">
        <v>26377</v>
      </c>
      <c r="AZ37" s="14">
        <v>333570</v>
      </c>
      <c r="BA37" s="14">
        <v>335257</v>
      </c>
      <c r="BB37" s="14">
        <v>338097</v>
      </c>
      <c r="BC37" s="14">
        <v>336973</v>
      </c>
      <c r="BD37" s="14">
        <v>34789</v>
      </c>
      <c r="BE37" s="14">
        <v>414213</v>
      </c>
      <c r="BF37" s="14">
        <v>425571</v>
      </c>
      <c r="BG37" s="14">
        <v>410750</v>
      </c>
      <c r="BH37" s="14">
        <v>422565</v>
      </c>
      <c r="BI37" s="14">
        <v>107032</v>
      </c>
      <c r="BJ37" s="14">
        <v>124564</v>
      </c>
      <c r="BK37" s="14">
        <v>108524</v>
      </c>
      <c r="BL37" s="14">
        <v>130550</v>
      </c>
      <c r="BM37" s="14">
        <v>210241</v>
      </c>
      <c r="BN37" s="14">
        <v>228521</v>
      </c>
      <c r="BO37" s="14">
        <v>209616</v>
      </c>
      <c r="BP37" s="14">
        <v>344688</v>
      </c>
    </row>
    <row r="38" spans="1:69" ht="15" customHeight="1" x14ac:dyDescent="0.2">
      <c r="A38" s="58" t="s">
        <v>57</v>
      </c>
      <c r="B38" s="58" t="s">
        <v>261</v>
      </c>
      <c r="C38" s="14">
        <v>0</v>
      </c>
      <c r="D38" s="14">
        <v>0</v>
      </c>
      <c r="E38" s="14">
        <v>0</v>
      </c>
      <c r="F38" s="14">
        <v>88734</v>
      </c>
      <c r="G38" s="14">
        <v>86672</v>
      </c>
      <c r="H38" s="14">
        <v>48003</v>
      </c>
      <c r="I38" s="14">
        <v>58239</v>
      </c>
      <c r="J38" s="14">
        <v>60166</v>
      </c>
      <c r="K38" s="14">
        <v>53331</v>
      </c>
      <c r="L38" s="14">
        <v>11201</v>
      </c>
      <c r="M38" s="14">
        <v>57103</v>
      </c>
      <c r="N38" s="14">
        <v>72219</v>
      </c>
      <c r="O38" s="14">
        <v>128355</v>
      </c>
      <c r="P38" s="14">
        <v>57619</v>
      </c>
      <c r="Q38" s="14">
        <v>75859</v>
      </c>
      <c r="R38" s="14">
        <v>69773</v>
      </c>
      <c r="S38" s="14">
        <v>58455</v>
      </c>
      <c r="T38" s="14">
        <v>27318</v>
      </c>
      <c r="U38" s="14">
        <v>29262</v>
      </c>
      <c r="V38" s="14">
        <v>89433</v>
      </c>
      <c r="W38" s="14">
        <v>86550</v>
      </c>
      <c r="X38" s="14">
        <v>68350</v>
      </c>
      <c r="Y38" s="14">
        <v>8760</v>
      </c>
      <c r="Z38" s="14">
        <v>109305</v>
      </c>
      <c r="AA38" s="14">
        <v>55746</v>
      </c>
      <c r="AB38" s="14">
        <v>70958</v>
      </c>
      <c r="AC38" s="14">
        <v>10123</v>
      </c>
      <c r="AD38" s="14">
        <v>48769</v>
      </c>
      <c r="AE38" s="14">
        <v>48867</v>
      </c>
      <c r="AF38" s="14">
        <v>73824</v>
      </c>
      <c r="AG38" s="14">
        <v>10425</v>
      </c>
      <c r="AH38" s="14">
        <v>56039</v>
      </c>
      <c r="AI38" s="14">
        <v>63994</v>
      </c>
      <c r="AJ38" s="14">
        <v>78433</v>
      </c>
      <c r="AK38" s="14">
        <v>17267</v>
      </c>
      <c r="AL38" s="14">
        <v>80795</v>
      </c>
      <c r="AM38" s="14">
        <v>43512</v>
      </c>
      <c r="AN38" s="14">
        <v>90790</v>
      </c>
      <c r="AO38" s="14">
        <v>53269</v>
      </c>
      <c r="AP38" s="14">
        <v>89861</v>
      </c>
      <c r="AQ38" s="14">
        <v>180714</v>
      </c>
      <c r="AR38" s="14">
        <v>176733</v>
      </c>
      <c r="AS38" s="14">
        <v>43089</v>
      </c>
      <c r="AT38" s="14">
        <v>64294</v>
      </c>
      <c r="AU38" s="14">
        <v>65315</v>
      </c>
      <c r="AV38" s="14">
        <v>31733</v>
      </c>
      <c r="AW38" s="14">
        <v>35068</v>
      </c>
      <c r="AX38" s="199">
        <v>112616</v>
      </c>
      <c r="AY38" s="14">
        <v>73248</v>
      </c>
      <c r="AZ38" s="14">
        <v>84133</v>
      </c>
      <c r="BA38" s="14">
        <v>45968</v>
      </c>
      <c r="BB38" s="14">
        <v>694990</v>
      </c>
      <c r="BC38" s="14">
        <v>108387</v>
      </c>
      <c r="BD38" s="14">
        <v>77785</v>
      </c>
      <c r="BE38" s="14">
        <v>77195</v>
      </c>
      <c r="BF38" s="14">
        <v>113969</v>
      </c>
      <c r="BG38" s="14">
        <v>66888</v>
      </c>
      <c r="BH38" s="14">
        <v>154529</v>
      </c>
      <c r="BI38" s="14">
        <v>367579</v>
      </c>
      <c r="BJ38" s="14">
        <v>437896</v>
      </c>
      <c r="BK38" s="14">
        <v>150318</v>
      </c>
      <c r="BL38" s="14">
        <v>349259</v>
      </c>
      <c r="BM38" s="14">
        <v>365637</v>
      </c>
      <c r="BN38" s="14">
        <v>408301</v>
      </c>
      <c r="BO38" s="14">
        <v>355502</v>
      </c>
      <c r="BP38" s="14">
        <v>405194</v>
      </c>
    </row>
    <row r="39" spans="1:69" ht="15" customHeight="1" x14ac:dyDescent="0.2">
      <c r="A39" s="58" t="s">
        <v>61</v>
      </c>
      <c r="B39" s="58" t="s">
        <v>266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99"/>
      <c r="AY39" s="14"/>
      <c r="AZ39" s="14"/>
      <c r="BA39" s="14"/>
      <c r="BB39" s="14"/>
      <c r="BC39" s="14"/>
      <c r="BD39" s="14"/>
      <c r="BE39" s="14"/>
      <c r="BF39" s="14">
        <v>18768</v>
      </c>
      <c r="BG39" s="14"/>
      <c r="BH39" s="14"/>
      <c r="BI39" s="14">
        <v>0</v>
      </c>
      <c r="BJ39" s="14">
        <v>22680</v>
      </c>
      <c r="BK39" s="14">
        <v>22123</v>
      </c>
      <c r="BL39" s="24">
        <v>21516</v>
      </c>
      <c r="BM39" s="24">
        <v>26323</v>
      </c>
      <c r="BN39" s="24">
        <v>23446</v>
      </c>
      <c r="BO39" s="24">
        <v>27587</v>
      </c>
      <c r="BP39" s="24">
        <v>27715</v>
      </c>
    </row>
    <row r="40" spans="1:69" s="151" customFormat="1" ht="15" customHeight="1" x14ac:dyDescent="0.2">
      <c r="A40" s="58" t="s">
        <v>104</v>
      </c>
      <c r="B40" s="58" t="s">
        <v>262</v>
      </c>
      <c r="C40" s="14">
        <v>46765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 t="s">
        <v>14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99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24"/>
    </row>
    <row r="41" spans="1:69" ht="15" customHeight="1" x14ac:dyDescent="0.2">
      <c r="A41" s="170" t="s">
        <v>60</v>
      </c>
      <c r="B41" s="170" t="s">
        <v>263</v>
      </c>
      <c r="C41" s="22">
        <v>42407</v>
      </c>
      <c r="D41" s="22">
        <v>37326</v>
      </c>
      <c r="E41" s="22">
        <v>35829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 t="s">
        <v>14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14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</row>
    <row r="42" spans="1:69" ht="15" customHeight="1" x14ac:dyDescent="0.2">
      <c r="A42" s="150" t="s">
        <v>58</v>
      </c>
      <c r="B42" s="150" t="s">
        <v>264</v>
      </c>
      <c r="C42" s="62">
        <f t="shared" ref="C42:BH42" si="16">SUM(C43:C49)</f>
        <v>467204</v>
      </c>
      <c r="D42" s="62">
        <f t="shared" si="16"/>
        <v>504967</v>
      </c>
      <c r="E42" s="62">
        <f t="shared" si="16"/>
        <v>576406</v>
      </c>
      <c r="F42" s="62">
        <f t="shared" si="16"/>
        <v>660094</v>
      </c>
      <c r="G42" s="62">
        <f t="shared" si="16"/>
        <v>1079660</v>
      </c>
      <c r="H42" s="62">
        <f t="shared" si="16"/>
        <v>1083300</v>
      </c>
      <c r="I42" s="62">
        <f t="shared" si="16"/>
        <v>999347</v>
      </c>
      <c r="J42" s="62">
        <f t="shared" si="16"/>
        <v>1063665</v>
      </c>
      <c r="K42" s="62">
        <f t="shared" si="16"/>
        <v>1414580</v>
      </c>
      <c r="L42" s="62">
        <f t="shared" si="16"/>
        <v>1324665</v>
      </c>
      <c r="M42" s="62">
        <f t="shared" si="16"/>
        <v>1730374</v>
      </c>
      <c r="N42" s="62">
        <f t="shared" si="16"/>
        <v>1441128</v>
      </c>
      <c r="O42" s="62">
        <f t="shared" si="16"/>
        <v>1875347</v>
      </c>
      <c r="P42" s="62">
        <f t="shared" si="16"/>
        <v>1729858</v>
      </c>
      <c r="Q42" s="62">
        <f t="shared" si="16"/>
        <v>1928138</v>
      </c>
      <c r="R42" s="62">
        <f t="shared" si="16"/>
        <v>1925726</v>
      </c>
      <c r="S42" s="62">
        <f t="shared" si="16"/>
        <v>1751482</v>
      </c>
      <c r="T42" s="62">
        <f t="shared" si="16"/>
        <v>1762633</v>
      </c>
      <c r="U42" s="62">
        <f t="shared" si="16"/>
        <v>1959482</v>
      </c>
      <c r="V42" s="62">
        <f t="shared" si="16"/>
        <v>1905790</v>
      </c>
      <c r="W42" s="62">
        <f t="shared" si="16"/>
        <v>1717296</v>
      </c>
      <c r="X42" s="62">
        <f t="shared" si="16"/>
        <v>1677302</v>
      </c>
      <c r="Y42" s="62">
        <f t="shared" si="16"/>
        <v>1873094</v>
      </c>
      <c r="Z42" s="62">
        <f t="shared" si="16"/>
        <v>1872353</v>
      </c>
      <c r="AA42" s="62">
        <f t="shared" si="16"/>
        <v>1867567</v>
      </c>
      <c r="AB42" s="62">
        <f t="shared" si="16"/>
        <v>1829408</v>
      </c>
      <c r="AC42" s="62">
        <f t="shared" si="16"/>
        <v>2071732</v>
      </c>
      <c r="AD42" s="62">
        <f t="shared" si="16"/>
        <v>1980783</v>
      </c>
      <c r="AE42" s="62">
        <f t="shared" si="16"/>
        <v>1895565</v>
      </c>
      <c r="AF42" s="62">
        <f t="shared" si="16"/>
        <v>1868063</v>
      </c>
      <c r="AG42" s="62">
        <f t="shared" si="16"/>
        <v>2129342</v>
      </c>
      <c r="AH42" s="62">
        <f t="shared" si="16"/>
        <v>1934640</v>
      </c>
      <c r="AI42" s="62">
        <f t="shared" si="16"/>
        <v>1771918</v>
      </c>
      <c r="AJ42" s="62">
        <f t="shared" si="16"/>
        <v>2020563</v>
      </c>
      <c r="AK42" s="62">
        <f t="shared" si="16"/>
        <v>2019643</v>
      </c>
      <c r="AL42" s="62">
        <f t="shared" si="16"/>
        <v>2195284</v>
      </c>
      <c r="AM42" s="27">
        <f t="shared" si="16"/>
        <v>2153091</v>
      </c>
      <c r="AN42" s="27">
        <f t="shared" si="16"/>
        <v>2150617</v>
      </c>
      <c r="AO42" s="27">
        <f t="shared" si="16"/>
        <v>2146629</v>
      </c>
      <c r="AP42" s="27">
        <f t="shared" si="16"/>
        <v>2365507</v>
      </c>
      <c r="AQ42" s="27">
        <f t="shared" si="16"/>
        <v>2529081</v>
      </c>
      <c r="AR42" s="27">
        <f t="shared" si="16"/>
        <v>2626727</v>
      </c>
      <c r="AS42" s="27">
        <f t="shared" si="16"/>
        <v>2474316</v>
      </c>
      <c r="AT42" s="27">
        <f t="shared" si="16"/>
        <v>2931614</v>
      </c>
      <c r="AU42" s="27">
        <f t="shared" si="16"/>
        <v>2897575</v>
      </c>
      <c r="AV42" s="27">
        <f t="shared" si="16"/>
        <v>3009121</v>
      </c>
      <c r="AW42" s="27">
        <f t="shared" si="16"/>
        <v>3331343</v>
      </c>
      <c r="AX42" s="212">
        <f t="shared" si="16"/>
        <v>3309552</v>
      </c>
      <c r="AY42" s="27">
        <f t="shared" si="16"/>
        <v>3342158</v>
      </c>
      <c r="AZ42" s="27">
        <f t="shared" si="16"/>
        <v>2603416</v>
      </c>
      <c r="BA42" s="27">
        <f t="shared" si="16"/>
        <v>2386022</v>
      </c>
      <c r="BB42" s="72">
        <f t="shared" si="16"/>
        <v>2232641</v>
      </c>
      <c r="BC42" s="27">
        <f t="shared" si="16"/>
        <v>2865595</v>
      </c>
      <c r="BD42" s="27">
        <f t="shared" si="16"/>
        <v>2828879</v>
      </c>
      <c r="BE42" s="27">
        <f t="shared" si="16"/>
        <v>2273127</v>
      </c>
      <c r="BF42" s="72">
        <f>SUM(BF43:BF49)</f>
        <v>2757898</v>
      </c>
      <c r="BG42" s="27">
        <f t="shared" si="16"/>
        <v>2678550</v>
      </c>
      <c r="BH42" s="27">
        <f t="shared" si="16"/>
        <v>3327202</v>
      </c>
      <c r="BI42" s="27">
        <f>SUM(BI43:BI49)</f>
        <v>3351594</v>
      </c>
      <c r="BJ42" s="27">
        <f>SUM(BJ43:BJ49)</f>
        <v>3377563</v>
      </c>
      <c r="BK42" s="27">
        <f>SUM(BK43:BK49)</f>
        <v>3993310</v>
      </c>
      <c r="BL42" s="27">
        <f>SUM(BL43:BL49)</f>
        <v>4438858</v>
      </c>
      <c r="BM42" s="27">
        <v>3905991</v>
      </c>
      <c r="BN42" s="27">
        <v>3909835</v>
      </c>
      <c r="BO42" s="27">
        <v>3899886</v>
      </c>
      <c r="BP42" s="27">
        <f>SUM(BP43:BP49)</f>
        <v>4078960</v>
      </c>
    </row>
    <row r="43" spans="1:69" ht="15" customHeight="1" x14ac:dyDescent="0.2">
      <c r="A43" s="58" t="s">
        <v>56</v>
      </c>
      <c r="B43" s="58" t="s">
        <v>259</v>
      </c>
      <c r="C43" s="60">
        <v>117543</v>
      </c>
      <c r="D43" s="60">
        <v>155929</v>
      </c>
      <c r="E43" s="60">
        <v>218244</v>
      </c>
      <c r="F43" s="60">
        <v>276316</v>
      </c>
      <c r="G43" s="60">
        <v>348576</v>
      </c>
      <c r="H43" s="60">
        <v>417379</v>
      </c>
      <c r="I43" s="60">
        <v>409885</v>
      </c>
      <c r="J43" s="60">
        <v>482972</v>
      </c>
      <c r="K43" s="60">
        <v>525472</v>
      </c>
      <c r="L43" s="60">
        <v>505327</v>
      </c>
      <c r="M43" s="60">
        <v>496114</v>
      </c>
      <c r="N43" s="60">
        <v>622887</v>
      </c>
      <c r="O43" s="60">
        <v>593879</v>
      </c>
      <c r="P43" s="60">
        <v>496114</v>
      </c>
      <c r="Q43" s="60">
        <v>640767</v>
      </c>
      <c r="R43" s="60">
        <v>678219</v>
      </c>
      <c r="S43" s="60">
        <v>662139</v>
      </c>
      <c r="T43" s="60">
        <v>636617</v>
      </c>
      <c r="U43" s="60">
        <v>850337</v>
      </c>
      <c r="V43" s="60">
        <v>822066</v>
      </c>
      <c r="W43" s="60">
        <v>799052</v>
      </c>
      <c r="X43" s="60">
        <v>762508</v>
      </c>
      <c r="Y43" s="60">
        <v>958933</v>
      </c>
      <c r="Z43" s="60">
        <v>958889</v>
      </c>
      <c r="AA43" s="60">
        <v>1103988</v>
      </c>
      <c r="AB43" s="60">
        <v>1077673</v>
      </c>
      <c r="AC43" s="60">
        <v>1322145</v>
      </c>
      <c r="AD43" s="60">
        <v>1300298</v>
      </c>
      <c r="AE43" s="60">
        <v>1285648</v>
      </c>
      <c r="AF43" s="60">
        <v>1270208</v>
      </c>
      <c r="AG43" s="60">
        <v>1527626</v>
      </c>
      <c r="AH43" s="60">
        <v>1426821</v>
      </c>
      <c r="AI43" s="60">
        <v>1469258</v>
      </c>
      <c r="AJ43" s="60">
        <v>1714975</v>
      </c>
      <c r="AK43" s="60">
        <v>1710544</v>
      </c>
      <c r="AL43" s="60">
        <v>1625313</v>
      </c>
      <c r="AM43" s="14">
        <v>1617214</v>
      </c>
      <c r="AN43" s="14">
        <v>1612300</v>
      </c>
      <c r="AO43" s="14">
        <v>1605451</v>
      </c>
      <c r="AP43" s="14">
        <v>1798451</v>
      </c>
      <c r="AQ43" s="14">
        <v>2016139</v>
      </c>
      <c r="AR43" s="14">
        <v>1805183</v>
      </c>
      <c r="AS43" s="14">
        <v>1643079</v>
      </c>
      <c r="AT43" s="14">
        <v>1605327</v>
      </c>
      <c r="AU43" s="14">
        <v>1560256</v>
      </c>
      <c r="AV43" s="14">
        <v>1513575</v>
      </c>
      <c r="AW43" s="14">
        <v>1388086</v>
      </c>
      <c r="AX43" s="199">
        <v>1328869</v>
      </c>
      <c r="AY43" s="14">
        <v>1351062</v>
      </c>
      <c r="AZ43" s="14">
        <v>1040755</v>
      </c>
      <c r="BA43" s="14">
        <v>821090</v>
      </c>
      <c r="BB43" s="14">
        <v>785434</v>
      </c>
      <c r="BC43" s="14">
        <v>1417072</v>
      </c>
      <c r="BD43" s="14">
        <v>1388451</v>
      </c>
      <c r="BE43" s="14">
        <v>1231928</v>
      </c>
      <c r="BF43" s="14">
        <v>1674769</v>
      </c>
      <c r="BG43" s="14">
        <v>1645589</v>
      </c>
      <c r="BH43" s="14">
        <v>2295583</v>
      </c>
      <c r="BI43" s="14">
        <v>2262927</v>
      </c>
      <c r="BJ43" s="14">
        <v>2242577</v>
      </c>
      <c r="BK43" s="14">
        <v>2910832</v>
      </c>
      <c r="BL43" s="14">
        <v>2888970</v>
      </c>
      <c r="BM43" s="14">
        <v>2867039</v>
      </c>
      <c r="BN43" s="14">
        <v>2844977</v>
      </c>
      <c r="BO43" s="14">
        <v>2822746</v>
      </c>
      <c r="BP43" s="14">
        <v>3322504</v>
      </c>
    </row>
    <row r="44" spans="1:69" ht="15" customHeight="1" x14ac:dyDescent="0.2">
      <c r="A44" s="58" t="s">
        <v>13</v>
      </c>
      <c r="B44" s="58" t="s">
        <v>260</v>
      </c>
      <c r="C44" s="60">
        <v>199334</v>
      </c>
      <c r="D44" s="60">
        <v>199386</v>
      </c>
      <c r="E44" s="60">
        <v>199437</v>
      </c>
      <c r="F44" s="60">
        <v>199488</v>
      </c>
      <c r="G44" s="60">
        <v>529754</v>
      </c>
      <c r="H44" s="60">
        <v>460344</v>
      </c>
      <c r="I44" s="60">
        <v>460572</v>
      </c>
      <c r="J44" s="60">
        <v>460799</v>
      </c>
      <c r="K44" s="60">
        <v>759609</v>
      </c>
      <c r="L44" s="60">
        <v>692984</v>
      </c>
      <c r="M44" s="60">
        <v>1075216</v>
      </c>
      <c r="N44" s="60">
        <v>693605</v>
      </c>
      <c r="O44" s="60">
        <v>1141085</v>
      </c>
      <c r="P44" s="60">
        <v>1075216</v>
      </c>
      <c r="Q44" s="60">
        <v>1075771</v>
      </c>
      <c r="R44" s="60">
        <v>1077009</v>
      </c>
      <c r="S44" s="60">
        <v>913558</v>
      </c>
      <c r="T44" s="60">
        <v>914801</v>
      </c>
      <c r="U44" s="60">
        <v>915607</v>
      </c>
      <c r="V44" s="60">
        <v>917060</v>
      </c>
      <c r="W44" s="60">
        <v>754536</v>
      </c>
      <c r="X44" s="60">
        <v>756191</v>
      </c>
      <c r="Y44" s="60">
        <v>757232</v>
      </c>
      <c r="Z44" s="60">
        <v>759161</v>
      </c>
      <c r="AA44" s="60">
        <v>611162</v>
      </c>
      <c r="AB44" s="60">
        <v>612674</v>
      </c>
      <c r="AC44" s="60">
        <v>613663</v>
      </c>
      <c r="AD44" s="60">
        <v>614154</v>
      </c>
      <c r="AE44" s="60">
        <v>465093</v>
      </c>
      <c r="AF44" s="60">
        <v>465696</v>
      </c>
      <c r="AG44" s="60">
        <v>465953</v>
      </c>
      <c r="AH44" s="60">
        <v>466715</v>
      </c>
      <c r="AI44" s="60">
        <v>267599</v>
      </c>
      <c r="AJ44" s="60">
        <v>268277</v>
      </c>
      <c r="AK44" s="60">
        <v>269307</v>
      </c>
      <c r="AL44" s="60">
        <v>515953</v>
      </c>
      <c r="AM44" s="14">
        <v>463290</v>
      </c>
      <c r="AN44" s="14">
        <v>464383</v>
      </c>
      <c r="AO44" s="14">
        <v>464752</v>
      </c>
      <c r="AP44" s="14">
        <v>465457</v>
      </c>
      <c r="AQ44" s="14">
        <v>393002</v>
      </c>
      <c r="AR44" s="14">
        <v>686549</v>
      </c>
      <c r="AS44" s="14">
        <v>689299</v>
      </c>
      <c r="AT44" s="14">
        <v>1187234</v>
      </c>
      <c r="AU44" s="14">
        <v>1188105</v>
      </c>
      <c r="AV44" s="14">
        <v>1188977</v>
      </c>
      <c r="AW44" s="14">
        <v>1687184</v>
      </c>
      <c r="AX44" s="199">
        <v>1688260</v>
      </c>
      <c r="AY44" s="14">
        <v>1689242</v>
      </c>
      <c r="AZ44" s="14">
        <v>1390225</v>
      </c>
      <c r="BA44" s="14">
        <v>1390593</v>
      </c>
      <c r="BB44" s="14">
        <v>1390962</v>
      </c>
      <c r="BC44" s="14">
        <v>1391331</v>
      </c>
      <c r="BD44" s="14">
        <v>1391699</v>
      </c>
      <c r="BE44" s="14">
        <v>996892</v>
      </c>
      <c r="BF44" s="14">
        <v>997211</v>
      </c>
      <c r="BG44" s="14">
        <v>997443</v>
      </c>
      <c r="BH44" s="14">
        <v>997663</v>
      </c>
      <c r="BI44" s="14">
        <v>934086</v>
      </c>
      <c r="BJ44" s="14">
        <v>931596</v>
      </c>
      <c r="BK44" s="14">
        <v>931955</v>
      </c>
      <c r="BL44" s="14">
        <v>932315</v>
      </c>
      <c r="BM44" s="14">
        <v>732674</v>
      </c>
      <c r="BN44" s="14">
        <v>733033</v>
      </c>
      <c r="BO44" s="14">
        <v>733392</v>
      </c>
      <c r="BP44" s="14">
        <v>615688</v>
      </c>
    </row>
    <row r="45" spans="1:69" ht="15" customHeight="1" x14ac:dyDescent="0.2">
      <c r="A45" s="58" t="s">
        <v>59</v>
      </c>
      <c r="B45" s="58" t="s">
        <v>265</v>
      </c>
      <c r="C45" s="60">
        <v>35474</v>
      </c>
      <c r="D45" s="60">
        <v>35965</v>
      </c>
      <c r="E45" s="60">
        <v>37028</v>
      </c>
      <c r="F45" s="60">
        <v>40095</v>
      </c>
      <c r="G45" s="60">
        <v>53798</v>
      </c>
      <c r="H45" s="60">
        <v>40859</v>
      </c>
      <c r="I45" s="60" t="s">
        <v>14</v>
      </c>
      <c r="J45" s="60" t="s">
        <v>14</v>
      </c>
      <c r="K45" s="60" t="s">
        <v>14</v>
      </c>
      <c r="L45" s="60" t="s">
        <v>14</v>
      </c>
      <c r="M45" s="60">
        <v>516</v>
      </c>
      <c r="N45" s="60">
        <v>0</v>
      </c>
      <c r="O45" s="60" t="s">
        <v>14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>
        <v>0</v>
      </c>
      <c r="W45" s="60">
        <v>0</v>
      </c>
      <c r="X45" s="60">
        <v>0</v>
      </c>
      <c r="Y45" s="60">
        <v>0</v>
      </c>
      <c r="Z45" s="60">
        <v>0</v>
      </c>
      <c r="AA45" s="60"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60">
        <v>0</v>
      </c>
      <c r="AL45" s="60">
        <v>0</v>
      </c>
      <c r="AM45" s="14">
        <v>16391</v>
      </c>
      <c r="AN45" s="14">
        <v>14462</v>
      </c>
      <c r="AO45" s="14">
        <v>5399</v>
      </c>
      <c r="AP45" s="14">
        <v>4744</v>
      </c>
      <c r="AQ45" s="14">
        <v>4349</v>
      </c>
      <c r="AR45" s="14">
        <v>4348</v>
      </c>
      <c r="AS45" s="14">
        <v>3810</v>
      </c>
      <c r="AT45" s="14">
        <v>2822</v>
      </c>
      <c r="AU45" s="14">
        <v>2229</v>
      </c>
      <c r="AV45" s="14">
        <v>1575</v>
      </c>
      <c r="AW45" s="14">
        <v>982</v>
      </c>
      <c r="AX45" s="199">
        <v>426</v>
      </c>
      <c r="AY45" s="14">
        <v>0</v>
      </c>
      <c r="AZ45" s="14">
        <v>0</v>
      </c>
      <c r="BA45" s="14">
        <v>0</v>
      </c>
      <c r="BB45" s="14">
        <v>0</v>
      </c>
      <c r="BC45" s="14">
        <v>17356</v>
      </c>
      <c r="BD45" s="14">
        <v>9336</v>
      </c>
      <c r="BE45" s="14">
        <v>9336</v>
      </c>
      <c r="BF45" s="14">
        <v>8555</v>
      </c>
      <c r="BG45" s="14">
        <v>5410</v>
      </c>
      <c r="BH45" s="14">
        <v>4602</v>
      </c>
      <c r="BI45" s="14">
        <v>3793</v>
      </c>
      <c r="BJ45" s="14">
        <v>2985</v>
      </c>
      <c r="BK45" s="14">
        <v>2144</v>
      </c>
      <c r="BL45" s="14">
        <v>1368</v>
      </c>
      <c r="BM45" s="14">
        <v>829</v>
      </c>
      <c r="BN45" s="14">
        <v>0</v>
      </c>
      <c r="BO45" s="14">
        <v>0</v>
      </c>
      <c r="BP45" s="14">
        <v>0</v>
      </c>
    </row>
    <row r="46" spans="1:69" ht="15" customHeight="1" x14ac:dyDescent="0.2">
      <c r="A46" s="58" t="s">
        <v>0</v>
      </c>
      <c r="B46" s="58" t="s">
        <v>216</v>
      </c>
      <c r="C46" s="60">
        <v>22528</v>
      </c>
      <c r="D46" s="60">
        <v>25165</v>
      </c>
      <c r="E46" s="60">
        <v>25912</v>
      </c>
      <c r="F46" s="60">
        <v>22640</v>
      </c>
      <c r="G46" s="60">
        <v>18855</v>
      </c>
      <c r="H46" s="60">
        <v>28757</v>
      </c>
      <c r="I46" s="60">
        <v>16362</v>
      </c>
      <c r="J46" s="60">
        <v>13513</v>
      </c>
      <c r="K46" s="60">
        <v>16902</v>
      </c>
      <c r="L46" s="60">
        <v>9351</v>
      </c>
      <c r="M46" s="60">
        <v>21852</v>
      </c>
      <c r="N46" s="60">
        <v>21486</v>
      </c>
      <c r="O46" s="60">
        <v>21171</v>
      </c>
      <c r="P46" s="60">
        <v>21852</v>
      </c>
      <c r="Q46" s="60">
        <v>65372</v>
      </c>
      <c r="R46" s="60">
        <v>55675</v>
      </c>
      <c r="S46" s="60">
        <v>58415</v>
      </c>
      <c r="T46" s="60">
        <v>41725</v>
      </c>
      <c r="U46" s="60">
        <v>26925</v>
      </c>
      <c r="V46" s="60">
        <v>4326</v>
      </c>
      <c r="W46" s="60">
        <v>3873</v>
      </c>
      <c r="X46" s="60">
        <v>2892</v>
      </c>
      <c r="Y46" s="60">
        <v>4087</v>
      </c>
      <c r="Z46" s="60">
        <v>1301</v>
      </c>
      <c r="AA46" s="60">
        <v>1233</v>
      </c>
      <c r="AB46" s="60">
        <v>1221</v>
      </c>
      <c r="AC46" s="60">
        <v>1152</v>
      </c>
      <c r="AD46" s="60">
        <v>1028</v>
      </c>
      <c r="AE46" s="60">
        <v>953</v>
      </c>
      <c r="AF46" s="60">
        <v>871</v>
      </c>
      <c r="AG46" s="60">
        <v>1395</v>
      </c>
      <c r="AH46" s="60">
        <v>1678</v>
      </c>
      <c r="AI46" s="60">
        <v>1581</v>
      </c>
      <c r="AJ46" s="60">
        <v>1480</v>
      </c>
      <c r="AK46" s="60">
        <v>1377</v>
      </c>
      <c r="AL46" s="60">
        <v>278</v>
      </c>
      <c r="AM46" s="14">
        <v>164</v>
      </c>
      <c r="AN46" s="14">
        <v>295</v>
      </c>
      <c r="AO46" s="14">
        <v>4392</v>
      </c>
      <c r="AP46" s="14">
        <v>12270</v>
      </c>
      <c r="AQ46" s="14">
        <v>12271</v>
      </c>
      <c r="AR46" s="14">
        <v>11305</v>
      </c>
      <c r="AS46" s="14">
        <v>7271</v>
      </c>
      <c r="AT46" s="14">
        <v>7271</v>
      </c>
      <c r="AU46" s="14">
        <v>11011</v>
      </c>
      <c r="AV46" s="14">
        <v>7269</v>
      </c>
      <c r="AW46" s="14">
        <v>10056</v>
      </c>
      <c r="AX46" s="199">
        <v>9708</v>
      </c>
      <c r="AY46" s="14">
        <v>9011</v>
      </c>
      <c r="AZ46" s="14">
        <v>8990</v>
      </c>
      <c r="BA46" s="14">
        <v>8770</v>
      </c>
      <c r="BB46" s="14">
        <v>8752</v>
      </c>
      <c r="BC46" s="14">
        <v>2231</v>
      </c>
      <c r="BD46" s="14">
        <v>5226</v>
      </c>
      <c r="BE46" s="14">
        <v>5221</v>
      </c>
      <c r="BF46" s="14">
        <v>5216</v>
      </c>
      <c r="BG46" s="14">
        <v>3644</v>
      </c>
      <c r="BH46" s="14">
        <v>3639</v>
      </c>
      <c r="BI46" s="14">
        <v>126144</v>
      </c>
      <c r="BJ46" s="14">
        <v>126141</v>
      </c>
      <c r="BK46" s="14">
        <v>76199</v>
      </c>
      <c r="BL46" s="14">
        <v>516220</v>
      </c>
      <c r="BM46" s="14">
        <v>207039</v>
      </c>
      <c r="BN46" s="14">
        <v>222193</v>
      </c>
      <c r="BO46" s="14">
        <v>246243</v>
      </c>
      <c r="BP46" s="14">
        <v>43571</v>
      </c>
    </row>
    <row r="47" spans="1:69" ht="15" customHeight="1" x14ac:dyDescent="0.2">
      <c r="A47" s="58" t="s">
        <v>47</v>
      </c>
      <c r="B47" s="58" t="s">
        <v>244</v>
      </c>
      <c r="C47" s="60">
        <v>23637</v>
      </c>
      <c r="D47" s="60">
        <v>23805</v>
      </c>
      <c r="E47" s="60">
        <v>30788</v>
      </c>
      <c r="F47" s="60">
        <v>12218</v>
      </c>
      <c r="G47" s="60">
        <v>977</v>
      </c>
      <c r="H47" s="60">
        <v>2643</v>
      </c>
      <c r="I47" s="60">
        <v>26408</v>
      </c>
      <c r="J47" s="60">
        <v>25342</v>
      </c>
      <c r="K47" s="60">
        <v>28053</v>
      </c>
      <c r="L47" s="60">
        <v>32654</v>
      </c>
      <c r="M47" s="60">
        <v>41653</v>
      </c>
      <c r="N47" s="60">
        <v>34458</v>
      </c>
      <c r="O47" s="60">
        <v>39231</v>
      </c>
      <c r="P47" s="60">
        <v>41653</v>
      </c>
      <c r="Q47" s="60">
        <v>45619</v>
      </c>
      <c r="R47" s="60">
        <v>39597</v>
      </c>
      <c r="S47" s="60">
        <v>54144</v>
      </c>
      <c r="T47" s="60">
        <v>64666</v>
      </c>
      <c r="U47" s="60">
        <v>67821</v>
      </c>
      <c r="V47" s="60">
        <v>70845</v>
      </c>
      <c r="W47" s="60">
        <v>74400</v>
      </c>
      <c r="X47" s="60">
        <v>78669</v>
      </c>
      <c r="Y47" s="60">
        <v>81858</v>
      </c>
      <c r="Z47" s="60">
        <v>88696</v>
      </c>
      <c r="AA47" s="60">
        <v>92797</v>
      </c>
      <c r="AB47" s="60">
        <v>85004</v>
      </c>
      <c r="AC47" s="60">
        <v>88250</v>
      </c>
      <c r="AD47" s="60">
        <v>24599</v>
      </c>
      <c r="AE47" s="60">
        <v>109162</v>
      </c>
      <c r="AF47" s="60">
        <v>97623</v>
      </c>
      <c r="AG47" s="60">
        <v>103852</v>
      </c>
      <c r="AH47" s="60">
        <v>11616</v>
      </c>
      <c r="AI47" s="60">
        <v>8651</v>
      </c>
      <c r="AJ47" s="60">
        <v>13098</v>
      </c>
      <c r="AK47" s="60">
        <v>16282</v>
      </c>
      <c r="AL47" s="60">
        <v>31091</v>
      </c>
      <c r="AM47" s="14">
        <v>34760</v>
      </c>
      <c r="AN47" s="14">
        <v>38742</v>
      </c>
      <c r="AO47" s="14">
        <v>45439</v>
      </c>
      <c r="AP47" s="14">
        <v>59236</v>
      </c>
      <c r="AQ47" s="14">
        <v>77706</v>
      </c>
      <c r="AR47" s="14">
        <v>94479</v>
      </c>
      <c r="AS47" s="14">
        <v>105918</v>
      </c>
      <c r="AT47" s="14">
        <v>103555</v>
      </c>
      <c r="AU47" s="14">
        <v>110541</v>
      </c>
      <c r="AV47" s="14">
        <v>272283</v>
      </c>
      <c r="AW47" s="14">
        <v>211981</v>
      </c>
      <c r="AX47" s="199">
        <v>249539</v>
      </c>
      <c r="AY47" s="14">
        <v>246970</v>
      </c>
      <c r="AZ47" s="14">
        <v>117503</v>
      </c>
      <c r="BA47" s="14">
        <v>96989</v>
      </c>
      <c r="BB47" s="14">
        <v>32150</v>
      </c>
      <c r="BC47" s="14">
        <v>20332</v>
      </c>
      <c r="BD47" s="14">
        <v>16246</v>
      </c>
      <c r="BE47" s="14">
        <v>12854</v>
      </c>
      <c r="BF47" s="14">
        <v>12804</v>
      </c>
      <c r="BG47" s="14">
        <v>9939</v>
      </c>
      <c r="BH47" s="14">
        <v>9179</v>
      </c>
      <c r="BI47" s="14">
        <v>8192</v>
      </c>
      <c r="BJ47" s="14">
        <v>8159</v>
      </c>
      <c r="BK47" s="14">
        <v>7374</v>
      </c>
      <c r="BL47" s="14">
        <v>7185</v>
      </c>
      <c r="BM47" s="14">
        <v>13639</v>
      </c>
      <c r="BN47" s="14">
        <v>13083</v>
      </c>
      <c r="BO47" s="14">
        <v>11289</v>
      </c>
      <c r="BP47" s="14">
        <v>15341</v>
      </c>
    </row>
    <row r="48" spans="1:69" s="151" customFormat="1" ht="15" customHeight="1" x14ac:dyDescent="0.2">
      <c r="A48" s="58" t="s">
        <v>60</v>
      </c>
      <c r="B48" s="58" t="s">
        <v>263</v>
      </c>
      <c r="C48" s="60">
        <v>68688</v>
      </c>
      <c r="D48" s="60">
        <v>64717</v>
      </c>
      <c r="E48" s="60">
        <v>64997</v>
      </c>
      <c r="F48" s="60">
        <v>66497</v>
      </c>
      <c r="G48" s="60">
        <v>65061</v>
      </c>
      <c r="H48" s="60">
        <v>60389</v>
      </c>
      <c r="I48" s="60">
        <v>25438</v>
      </c>
      <c r="J48" s="60">
        <v>20330</v>
      </c>
      <c r="K48" s="60">
        <v>21406</v>
      </c>
      <c r="L48" s="60">
        <v>21227</v>
      </c>
      <c r="M48" s="60">
        <v>33564</v>
      </c>
      <c r="N48" s="60">
        <v>33455</v>
      </c>
      <c r="O48" s="60">
        <v>33508</v>
      </c>
      <c r="P48" s="60">
        <v>33564</v>
      </c>
      <c r="Q48" s="60">
        <v>33635</v>
      </c>
      <c r="R48" s="60">
        <v>13459</v>
      </c>
      <c r="S48" s="60">
        <v>13424</v>
      </c>
      <c r="T48" s="60">
        <v>13390</v>
      </c>
      <c r="U48" s="60">
        <v>13291</v>
      </c>
      <c r="V48" s="60">
        <v>14419</v>
      </c>
      <c r="W48" s="60">
        <v>14385</v>
      </c>
      <c r="X48" s="60">
        <v>14350</v>
      </c>
      <c r="Y48" s="60">
        <v>14316</v>
      </c>
      <c r="Z48" s="60">
        <v>13800</v>
      </c>
      <c r="AA48" s="60">
        <v>13800</v>
      </c>
      <c r="AB48" s="60">
        <v>13800</v>
      </c>
      <c r="AC48" s="60">
        <v>13800</v>
      </c>
      <c r="AD48" s="60">
        <v>14031</v>
      </c>
      <c r="AE48" s="60">
        <v>14055</v>
      </c>
      <c r="AF48" s="60">
        <v>14055</v>
      </c>
      <c r="AG48" s="60">
        <v>14053</v>
      </c>
      <c r="AH48" s="60">
        <v>13829</v>
      </c>
      <c r="AI48" s="60">
        <v>13708</v>
      </c>
      <c r="AJ48" s="60">
        <v>14456</v>
      </c>
      <c r="AK48" s="60">
        <v>16742</v>
      </c>
      <c r="AL48" s="60">
        <v>18896</v>
      </c>
      <c r="AM48" s="14">
        <v>18896</v>
      </c>
      <c r="AN48" s="14">
        <v>18896</v>
      </c>
      <c r="AO48" s="14">
        <v>20224</v>
      </c>
      <c r="AP48" s="14">
        <v>24957</v>
      </c>
      <c r="AQ48" s="14">
        <v>24862</v>
      </c>
      <c r="AR48" s="14">
        <v>24863</v>
      </c>
      <c r="AS48" s="14">
        <v>24939</v>
      </c>
      <c r="AT48" s="14">
        <v>25405</v>
      </c>
      <c r="AU48" s="14">
        <v>25433</v>
      </c>
      <c r="AV48" s="14">
        <v>25442</v>
      </c>
      <c r="AW48" s="14">
        <v>33054</v>
      </c>
      <c r="AX48" s="199">
        <v>32750</v>
      </c>
      <c r="AY48" s="14">
        <v>45873</v>
      </c>
      <c r="AZ48" s="14">
        <v>45943</v>
      </c>
      <c r="BA48" s="14">
        <v>68580</v>
      </c>
      <c r="BB48" s="14">
        <v>15343</v>
      </c>
      <c r="BC48" s="14">
        <v>17273</v>
      </c>
      <c r="BD48" s="14">
        <v>17921</v>
      </c>
      <c r="BE48" s="14">
        <v>16896</v>
      </c>
      <c r="BF48" s="14">
        <v>16590</v>
      </c>
      <c r="BG48" s="14">
        <v>16525</v>
      </c>
      <c r="BH48" s="14">
        <v>16536</v>
      </c>
      <c r="BI48" s="14">
        <v>16452</v>
      </c>
      <c r="BJ48" s="14">
        <v>16823</v>
      </c>
      <c r="BK48" s="14">
        <v>16839</v>
      </c>
      <c r="BL48" s="14">
        <v>35268</v>
      </c>
      <c r="BM48" s="14">
        <v>34057</v>
      </c>
      <c r="BN48" s="14">
        <v>34188</v>
      </c>
      <c r="BO48" s="14">
        <v>33152</v>
      </c>
      <c r="BP48" s="14">
        <v>33049</v>
      </c>
      <c r="BQ48" s="24"/>
    </row>
    <row r="49" spans="1:68" ht="15" customHeight="1" x14ac:dyDescent="0.2">
      <c r="A49" s="169" t="s">
        <v>61</v>
      </c>
      <c r="B49" s="169" t="s">
        <v>266</v>
      </c>
      <c r="C49" s="22">
        <v>0</v>
      </c>
      <c r="D49" s="22">
        <v>0</v>
      </c>
      <c r="E49" s="22">
        <v>0</v>
      </c>
      <c r="F49" s="61">
        <v>42840</v>
      </c>
      <c r="G49" s="61">
        <v>62639</v>
      </c>
      <c r="H49" s="61">
        <v>72929</v>
      </c>
      <c r="I49" s="61">
        <v>60682</v>
      </c>
      <c r="J49" s="61">
        <v>60709</v>
      </c>
      <c r="K49" s="61">
        <v>63138</v>
      </c>
      <c r="L49" s="61">
        <v>63122</v>
      </c>
      <c r="M49" s="61">
        <v>61459</v>
      </c>
      <c r="N49" s="61">
        <v>35237</v>
      </c>
      <c r="O49" s="61">
        <v>46473</v>
      </c>
      <c r="P49" s="61">
        <v>61459</v>
      </c>
      <c r="Q49" s="61">
        <v>66974</v>
      </c>
      <c r="R49" s="61">
        <v>61767</v>
      </c>
      <c r="S49" s="61">
        <v>49802</v>
      </c>
      <c r="T49" s="61">
        <v>91434</v>
      </c>
      <c r="U49" s="61">
        <v>85501</v>
      </c>
      <c r="V49" s="61">
        <v>77074</v>
      </c>
      <c r="W49" s="61">
        <v>71050</v>
      </c>
      <c r="X49" s="61">
        <v>62692</v>
      </c>
      <c r="Y49" s="61">
        <v>56668</v>
      </c>
      <c r="Z49" s="61">
        <v>50506</v>
      </c>
      <c r="AA49" s="61">
        <v>44587</v>
      </c>
      <c r="AB49" s="61">
        <v>39036</v>
      </c>
      <c r="AC49" s="61">
        <v>32722</v>
      </c>
      <c r="AD49" s="61">
        <v>26673</v>
      </c>
      <c r="AE49" s="61">
        <v>20654</v>
      </c>
      <c r="AF49" s="61">
        <v>19610</v>
      </c>
      <c r="AG49" s="61">
        <v>16463</v>
      </c>
      <c r="AH49" s="61">
        <v>13981</v>
      </c>
      <c r="AI49" s="61">
        <v>11121</v>
      </c>
      <c r="AJ49" s="61">
        <v>8277</v>
      </c>
      <c r="AK49" s="61">
        <v>5391</v>
      </c>
      <c r="AL49" s="61">
        <v>3753</v>
      </c>
      <c r="AM49" s="22">
        <v>2376</v>
      </c>
      <c r="AN49" s="22">
        <v>1539</v>
      </c>
      <c r="AO49" s="22">
        <v>972</v>
      </c>
      <c r="AP49" s="22">
        <v>392</v>
      </c>
      <c r="AQ49" s="22">
        <v>752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14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42753</v>
      </c>
      <c r="BG49" s="22" t="s">
        <v>425</v>
      </c>
      <c r="BH49" s="22" t="s">
        <v>425</v>
      </c>
      <c r="BI49" s="22">
        <v>0</v>
      </c>
      <c r="BJ49" s="22">
        <v>49282</v>
      </c>
      <c r="BK49" s="22">
        <v>47967</v>
      </c>
      <c r="BL49" s="22">
        <v>57532</v>
      </c>
      <c r="BM49" s="22">
        <v>50714</v>
      </c>
      <c r="BN49" s="22">
        <v>62361</v>
      </c>
      <c r="BO49" s="22">
        <v>53064</v>
      </c>
      <c r="BP49" s="22">
        <v>48807</v>
      </c>
    </row>
    <row r="50" spans="1:68" ht="15" customHeight="1" x14ac:dyDescent="0.2">
      <c r="A50" s="48" t="s">
        <v>62</v>
      </c>
      <c r="B50" s="48" t="s">
        <v>267</v>
      </c>
      <c r="C50" s="50">
        <f t="shared" ref="C50:BH50" si="17">SUM(C51:C55)</f>
        <v>1405538</v>
      </c>
      <c r="D50" s="50">
        <f t="shared" si="17"/>
        <v>1440220</v>
      </c>
      <c r="E50" s="50">
        <f t="shared" si="17"/>
        <v>1479615</v>
      </c>
      <c r="F50" s="50">
        <f t="shared" si="17"/>
        <v>1488258</v>
      </c>
      <c r="G50" s="50">
        <f t="shared" si="17"/>
        <v>694920</v>
      </c>
      <c r="H50" s="50">
        <f t="shared" si="17"/>
        <v>1544956</v>
      </c>
      <c r="I50" s="50">
        <f t="shared" si="17"/>
        <v>1571685</v>
      </c>
      <c r="J50" s="50">
        <f t="shared" si="17"/>
        <v>1578861</v>
      </c>
      <c r="K50" s="50">
        <f t="shared" si="17"/>
        <v>1603173</v>
      </c>
      <c r="L50" s="50">
        <f t="shared" si="17"/>
        <v>1555775</v>
      </c>
      <c r="M50" s="50">
        <f t="shared" si="17"/>
        <v>2226538</v>
      </c>
      <c r="N50" s="50">
        <f t="shared" si="17"/>
        <v>1777501</v>
      </c>
      <c r="O50" s="50">
        <f t="shared" si="17"/>
        <v>1827316</v>
      </c>
      <c r="P50" s="50">
        <f t="shared" si="17"/>
        <v>2226538</v>
      </c>
      <c r="Q50" s="50">
        <f t="shared" si="17"/>
        <v>2306667</v>
      </c>
      <c r="R50" s="50">
        <f t="shared" si="17"/>
        <v>2317533</v>
      </c>
      <c r="S50" s="50">
        <f t="shared" si="17"/>
        <v>2365190</v>
      </c>
      <c r="T50" s="50">
        <f t="shared" si="17"/>
        <v>2402226</v>
      </c>
      <c r="U50" s="50">
        <f t="shared" si="17"/>
        <v>2480866</v>
      </c>
      <c r="V50" s="50">
        <f t="shared" si="17"/>
        <v>2493805</v>
      </c>
      <c r="W50" s="50">
        <f t="shared" si="17"/>
        <v>2541185</v>
      </c>
      <c r="X50" s="50">
        <f t="shared" si="17"/>
        <v>2577989</v>
      </c>
      <c r="Y50" s="50">
        <f t="shared" si="17"/>
        <v>2636918</v>
      </c>
      <c r="Z50" s="50">
        <f t="shared" si="17"/>
        <v>2633980</v>
      </c>
      <c r="AA50" s="50">
        <f t="shared" si="17"/>
        <v>2672326</v>
      </c>
      <c r="AB50" s="50">
        <f t="shared" si="17"/>
        <v>2689337</v>
      </c>
      <c r="AC50" s="50">
        <f t="shared" si="17"/>
        <v>2732699</v>
      </c>
      <c r="AD50" s="50">
        <f t="shared" si="17"/>
        <v>2741538</v>
      </c>
      <c r="AE50" s="50">
        <f t="shared" si="17"/>
        <v>2776980</v>
      </c>
      <c r="AF50" s="50">
        <f t="shared" si="17"/>
        <v>2750482</v>
      </c>
      <c r="AG50" s="50">
        <f t="shared" si="17"/>
        <v>2797924</v>
      </c>
      <c r="AH50" s="50">
        <f t="shared" si="17"/>
        <v>2806635</v>
      </c>
      <c r="AI50" s="50">
        <f t="shared" si="17"/>
        <v>2807108</v>
      </c>
      <c r="AJ50" s="50">
        <f t="shared" si="17"/>
        <v>2790184</v>
      </c>
      <c r="AK50" s="50">
        <f t="shared" si="17"/>
        <v>2827829</v>
      </c>
      <c r="AL50" s="50">
        <f t="shared" si="17"/>
        <v>2846334</v>
      </c>
      <c r="AM50" s="50">
        <f t="shared" si="17"/>
        <v>2900283</v>
      </c>
      <c r="AN50" s="50">
        <f t="shared" si="17"/>
        <v>2872547</v>
      </c>
      <c r="AO50" s="50">
        <f t="shared" si="17"/>
        <v>2960702</v>
      </c>
      <c r="AP50" s="50">
        <f t="shared" si="17"/>
        <v>3000062</v>
      </c>
      <c r="AQ50" s="50">
        <f t="shared" si="17"/>
        <v>3008206</v>
      </c>
      <c r="AR50" s="50">
        <f t="shared" si="17"/>
        <v>3050930</v>
      </c>
      <c r="AS50" s="50">
        <f t="shared" si="17"/>
        <v>3113410</v>
      </c>
      <c r="AT50" s="50">
        <f t="shared" si="17"/>
        <v>3149328</v>
      </c>
      <c r="AU50" s="50">
        <f t="shared" si="17"/>
        <v>3191280</v>
      </c>
      <c r="AV50" s="50">
        <f t="shared" si="17"/>
        <v>3468091</v>
      </c>
      <c r="AW50" s="50">
        <f t="shared" si="17"/>
        <v>3409691</v>
      </c>
      <c r="AX50" s="196">
        <f t="shared" si="17"/>
        <v>3410804</v>
      </c>
      <c r="AY50" s="50">
        <f t="shared" si="17"/>
        <v>3418906</v>
      </c>
      <c r="AZ50" s="50">
        <f t="shared" si="17"/>
        <v>3252538</v>
      </c>
      <c r="BA50" s="50">
        <f t="shared" si="17"/>
        <v>4015938</v>
      </c>
      <c r="BB50" s="50">
        <f t="shared" si="17"/>
        <v>4107688</v>
      </c>
      <c r="BC50" s="50">
        <f t="shared" si="17"/>
        <v>4051669</v>
      </c>
      <c r="BD50" s="50">
        <f t="shared" si="17"/>
        <v>4119802</v>
      </c>
      <c r="BE50" s="50">
        <f t="shared" si="17"/>
        <v>4169943</v>
      </c>
      <c r="BF50" s="50">
        <f t="shared" si="17"/>
        <v>4177518</v>
      </c>
      <c r="BG50" s="50">
        <f t="shared" si="17"/>
        <v>4234679</v>
      </c>
      <c r="BH50" s="50">
        <f t="shared" si="17"/>
        <v>4159817</v>
      </c>
      <c r="BI50" s="50">
        <f>SUM(BI51:BI55)</f>
        <v>4263948</v>
      </c>
      <c r="BJ50" s="50">
        <f>SUM(BJ51:BJ55)</f>
        <v>4310020</v>
      </c>
      <c r="BK50" s="50">
        <f>SUM(BK51:BK55)</f>
        <v>4409459</v>
      </c>
      <c r="BL50" s="50">
        <f>SUM(BL51:BL55)</f>
        <v>4514444</v>
      </c>
      <c r="BM50" s="50">
        <v>4641077</v>
      </c>
      <c r="BN50" s="50">
        <v>4651864</v>
      </c>
      <c r="BO50" s="50">
        <v>4869936</v>
      </c>
      <c r="BP50" s="50">
        <f>SUM(BP51:BP55)</f>
        <v>4937356</v>
      </c>
    </row>
    <row r="51" spans="1:68" ht="15" customHeight="1" x14ac:dyDescent="0.2">
      <c r="A51" s="168" t="s">
        <v>63</v>
      </c>
      <c r="B51" s="168" t="s">
        <v>268</v>
      </c>
      <c r="C51" s="9">
        <v>818125</v>
      </c>
      <c r="D51" s="9">
        <v>818125</v>
      </c>
      <c r="E51" s="9">
        <v>818125</v>
      </c>
      <c r="F51" s="9">
        <v>823859</v>
      </c>
      <c r="G51" s="9" t="s">
        <v>14</v>
      </c>
      <c r="H51" s="9">
        <v>823859</v>
      </c>
      <c r="I51" s="9">
        <v>823859</v>
      </c>
      <c r="J51" s="9">
        <v>823859</v>
      </c>
      <c r="K51" s="9">
        <v>823859</v>
      </c>
      <c r="L51" s="9">
        <v>823859</v>
      </c>
      <c r="M51" s="9">
        <v>1186729</v>
      </c>
      <c r="N51" s="9">
        <v>823859</v>
      </c>
      <c r="O51" s="9">
        <v>823859</v>
      </c>
      <c r="P51" s="9">
        <v>1186729</v>
      </c>
      <c r="Q51" s="9">
        <v>1233163</v>
      </c>
      <c r="R51" s="9">
        <v>1232002</v>
      </c>
      <c r="S51" s="9">
        <v>1232002</v>
      </c>
      <c r="T51" s="9">
        <v>1231313</v>
      </c>
      <c r="U51" s="9">
        <v>1231313</v>
      </c>
      <c r="V51" s="9">
        <v>1231313</v>
      </c>
      <c r="W51" s="9">
        <v>1231313</v>
      </c>
      <c r="X51" s="9">
        <v>1231313</v>
      </c>
      <c r="Y51" s="9">
        <v>1231313</v>
      </c>
      <c r="Z51" s="9">
        <v>1231313</v>
      </c>
      <c r="AA51" s="9">
        <v>1231313</v>
      </c>
      <c r="AB51" s="9">
        <v>1231313</v>
      </c>
      <c r="AC51" s="9">
        <v>1231313</v>
      </c>
      <c r="AD51" s="9">
        <v>1231313</v>
      </c>
      <c r="AE51" s="9">
        <v>1231313</v>
      </c>
      <c r="AF51" s="9">
        <v>1231313</v>
      </c>
      <c r="AG51" s="9">
        <v>1231313</v>
      </c>
      <c r="AH51" s="9">
        <v>1231313</v>
      </c>
      <c r="AI51" s="9">
        <v>1231313</v>
      </c>
      <c r="AJ51" s="9">
        <v>1231313</v>
      </c>
      <c r="AK51" s="9">
        <v>1231313</v>
      </c>
      <c r="AL51" s="9">
        <v>1231313</v>
      </c>
      <c r="AM51" s="9">
        <v>1231313</v>
      </c>
      <c r="AN51" s="9">
        <v>1231313</v>
      </c>
      <c r="AO51" s="9">
        <v>1231313</v>
      </c>
      <c r="AP51" s="9">
        <v>1231313</v>
      </c>
      <c r="AQ51" s="9">
        <v>1231313</v>
      </c>
      <c r="AR51" s="9">
        <v>1231313</v>
      </c>
      <c r="AS51" s="9">
        <v>1231313</v>
      </c>
      <c r="AT51" s="9">
        <v>1231313</v>
      </c>
      <c r="AU51" s="9">
        <v>1231313</v>
      </c>
      <c r="AV51" s="9">
        <v>1275657</v>
      </c>
      <c r="AW51" s="9">
        <v>1275657</v>
      </c>
      <c r="AX51" s="197">
        <v>2175657</v>
      </c>
      <c r="AY51" s="9">
        <v>1069691</v>
      </c>
      <c r="AZ51" s="9">
        <v>1069691</v>
      </c>
      <c r="BA51" s="9">
        <v>1763960</v>
      </c>
      <c r="BB51" s="9">
        <v>1759393</v>
      </c>
      <c r="BC51" s="9">
        <v>1759393</v>
      </c>
      <c r="BD51" s="9">
        <v>1759393</v>
      </c>
      <c r="BE51" s="9">
        <v>1759393</v>
      </c>
      <c r="BF51" s="9">
        <v>1759393</v>
      </c>
      <c r="BG51" s="9">
        <v>1759393</v>
      </c>
      <c r="BH51" s="9">
        <v>1759393</v>
      </c>
      <c r="BI51" s="9">
        <v>1759393</v>
      </c>
      <c r="BJ51" s="9">
        <v>1759393</v>
      </c>
      <c r="BK51" s="9">
        <v>1759393</v>
      </c>
      <c r="BL51" s="9">
        <v>1759393</v>
      </c>
      <c r="BM51" s="9">
        <v>1759393</v>
      </c>
      <c r="BN51" s="9">
        <v>1759393</v>
      </c>
      <c r="BO51" s="9">
        <v>1759393</v>
      </c>
      <c r="BP51" s="9">
        <v>1759393</v>
      </c>
    </row>
    <row r="52" spans="1:68" ht="15" customHeight="1" x14ac:dyDescent="0.2">
      <c r="A52" s="58" t="s">
        <v>12</v>
      </c>
      <c r="B52" s="58" t="s">
        <v>269</v>
      </c>
      <c r="C52" s="60">
        <v>457622</v>
      </c>
      <c r="D52" s="60">
        <v>457638</v>
      </c>
      <c r="E52" s="60">
        <v>457585</v>
      </c>
      <c r="F52" s="60">
        <v>453818</v>
      </c>
      <c r="G52" s="60">
        <v>453008</v>
      </c>
      <c r="H52" s="60">
        <v>453470</v>
      </c>
      <c r="I52" s="60">
        <v>483960</v>
      </c>
      <c r="J52" s="60">
        <v>455148</v>
      </c>
      <c r="K52" s="60">
        <v>447256</v>
      </c>
      <c r="L52" s="60">
        <v>451784</v>
      </c>
      <c r="M52" s="60">
        <v>469454</v>
      </c>
      <c r="N52" s="60">
        <v>464767</v>
      </c>
      <c r="O52" s="60">
        <v>467244</v>
      </c>
      <c r="P52" s="60">
        <v>469454</v>
      </c>
      <c r="Q52" s="60">
        <v>458185</v>
      </c>
      <c r="R52" s="60">
        <v>457623</v>
      </c>
      <c r="S52" s="60">
        <v>457220</v>
      </c>
      <c r="T52" s="60">
        <v>458890</v>
      </c>
      <c r="U52" s="60">
        <v>470907</v>
      </c>
      <c r="V52" s="60">
        <v>473382</v>
      </c>
      <c r="W52" s="60">
        <v>476250</v>
      </c>
      <c r="X52" s="60">
        <v>471243</v>
      </c>
      <c r="Y52" s="60">
        <v>472514</v>
      </c>
      <c r="Z52" s="60">
        <v>473233</v>
      </c>
      <c r="AA52" s="60">
        <v>473580</v>
      </c>
      <c r="AB52" s="60">
        <v>470751</v>
      </c>
      <c r="AC52" s="60">
        <v>474234</v>
      </c>
      <c r="AD52" s="60">
        <v>472386</v>
      </c>
      <c r="AE52" s="60">
        <v>457799</v>
      </c>
      <c r="AF52" s="60">
        <v>462528</v>
      </c>
      <c r="AG52" s="60">
        <v>457438</v>
      </c>
      <c r="AH52" s="60">
        <v>452713</v>
      </c>
      <c r="AI52" s="60">
        <v>448965</v>
      </c>
      <c r="AJ52" s="60">
        <v>441714</v>
      </c>
      <c r="AK52" s="60">
        <v>443009</v>
      </c>
      <c r="AL52" s="60">
        <v>445313</v>
      </c>
      <c r="AM52" s="60">
        <v>444911</v>
      </c>
      <c r="AN52" s="60">
        <v>446781</v>
      </c>
      <c r="AO52" s="60">
        <v>448401</v>
      </c>
      <c r="AP52" s="60">
        <v>450021</v>
      </c>
      <c r="AQ52" s="60">
        <v>446448</v>
      </c>
      <c r="AR52" s="60">
        <v>442754</v>
      </c>
      <c r="AS52" s="60">
        <v>444703</v>
      </c>
      <c r="AT52" s="60">
        <v>446652</v>
      </c>
      <c r="AU52" s="60">
        <v>448789</v>
      </c>
      <c r="AV52" s="60">
        <v>446488</v>
      </c>
      <c r="AW52" s="60">
        <v>448625</v>
      </c>
      <c r="AX52" s="199">
        <v>448809</v>
      </c>
      <c r="AY52" s="60">
        <v>1427048</v>
      </c>
      <c r="AZ52" s="60">
        <v>1426550</v>
      </c>
      <c r="BA52" s="60">
        <v>1432890</v>
      </c>
      <c r="BB52" s="60">
        <v>1436280</v>
      </c>
      <c r="BC52" s="14">
        <v>1439832</v>
      </c>
      <c r="BD52" s="14">
        <v>1429390</v>
      </c>
      <c r="BE52" s="14">
        <v>1419600</v>
      </c>
      <c r="BF52" s="14">
        <v>1396133</v>
      </c>
      <c r="BG52" s="14">
        <v>1372229</v>
      </c>
      <c r="BH52" s="14">
        <v>1348680</v>
      </c>
      <c r="BI52" s="14">
        <v>1351635</v>
      </c>
      <c r="BJ52" s="14">
        <v>1351419</v>
      </c>
      <c r="BK52" s="14">
        <v>1343423</v>
      </c>
      <c r="BL52" s="14">
        <v>1344370</v>
      </c>
      <c r="BM52" s="14">
        <v>1350141</v>
      </c>
      <c r="BN52" s="14">
        <v>1354190</v>
      </c>
      <c r="BO52" s="14">
        <v>1334681</v>
      </c>
      <c r="BP52" s="14">
        <v>1328714</v>
      </c>
    </row>
    <row r="53" spans="1:68" ht="15" customHeight="1" x14ac:dyDescent="0.2">
      <c r="A53" s="58" t="s">
        <v>64</v>
      </c>
      <c r="B53" s="58" t="s">
        <v>270</v>
      </c>
      <c r="C53" s="60">
        <v>129586</v>
      </c>
      <c r="D53" s="60">
        <v>104946</v>
      </c>
      <c r="E53" s="60">
        <v>104946</v>
      </c>
      <c r="F53" s="60">
        <v>210424</v>
      </c>
      <c r="G53" s="60">
        <v>241912</v>
      </c>
      <c r="H53" s="60">
        <v>267449</v>
      </c>
      <c r="I53" s="60">
        <v>263659</v>
      </c>
      <c r="J53" s="60">
        <v>299687</v>
      </c>
      <c r="K53" s="60">
        <v>331890</v>
      </c>
      <c r="L53" s="60">
        <v>279949</v>
      </c>
      <c r="M53" s="60">
        <v>483084</v>
      </c>
      <c r="N53" s="60">
        <v>484486</v>
      </c>
      <c r="O53" s="60">
        <v>484486</v>
      </c>
      <c r="P53" s="60">
        <v>483084</v>
      </c>
      <c r="Q53" s="60">
        <v>483084</v>
      </c>
      <c r="R53" s="60">
        <v>623866</v>
      </c>
      <c r="S53" s="60">
        <v>623866</v>
      </c>
      <c r="T53" s="60">
        <v>607716</v>
      </c>
      <c r="U53" s="60">
        <v>607693</v>
      </c>
      <c r="V53" s="60">
        <v>782493</v>
      </c>
      <c r="W53" s="60">
        <v>782493</v>
      </c>
      <c r="X53" s="60">
        <v>776939</v>
      </c>
      <c r="Y53" s="60">
        <v>776939</v>
      </c>
      <c r="Z53" s="60">
        <v>922646</v>
      </c>
      <c r="AA53" s="60">
        <v>922646</v>
      </c>
      <c r="AB53" s="60">
        <v>908031</v>
      </c>
      <c r="AC53" s="60">
        <v>908031</v>
      </c>
      <c r="AD53" s="60">
        <v>1031238</v>
      </c>
      <c r="AE53" s="60">
        <v>1031238</v>
      </c>
      <c r="AF53" s="60">
        <v>949614</v>
      </c>
      <c r="AG53" s="60">
        <v>949614</v>
      </c>
      <c r="AH53" s="60">
        <v>1114104</v>
      </c>
      <c r="AI53" s="60">
        <v>1061075</v>
      </c>
      <c r="AJ53" s="60">
        <v>992312</v>
      </c>
      <c r="AK53" s="60">
        <v>963561</v>
      </c>
      <c r="AL53" s="60">
        <v>1159038</v>
      </c>
      <c r="AM53" s="60">
        <v>1159038</v>
      </c>
      <c r="AN53" s="60">
        <v>1069924</v>
      </c>
      <c r="AO53" s="60">
        <v>1069924</v>
      </c>
      <c r="AP53" s="60">
        <v>1306397</v>
      </c>
      <c r="AQ53" s="60">
        <v>1306397</v>
      </c>
      <c r="AR53" s="60">
        <v>1306397</v>
      </c>
      <c r="AS53" s="60">
        <v>1306397</v>
      </c>
      <c r="AT53" s="60">
        <v>1460607</v>
      </c>
      <c r="AU53" s="60">
        <v>1460607</v>
      </c>
      <c r="AV53" s="60">
        <v>1416263</v>
      </c>
      <c r="AW53" s="60">
        <v>1414295</v>
      </c>
      <c r="AX53" s="199">
        <v>775046</v>
      </c>
      <c r="AY53" s="60">
        <v>928391</v>
      </c>
      <c r="AZ53" s="60">
        <v>895156</v>
      </c>
      <c r="BA53" s="60">
        <v>891884</v>
      </c>
      <c r="BB53" s="60">
        <v>897656</v>
      </c>
      <c r="BC53" s="14">
        <v>789453</v>
      </c>
      <c r="BD53" s="14">
        <v>789453</v>
      </c>
      <c r="BE53" s="14">
        <v>789453</v>
      </c>
      <c r="BF53" s="14">
        <v>1021797</v>
      </c>
      <c r="BG53" s="14">
        <v>1021797</v>
      </c>
      <c r="BH53" s="14">
        <v>894166</v>
      </c>
      <c r="BI53" s="14">
        <v>894166</v>
      </c>
      <c r="BJ53" s="14">
        <v>1198992</v>
      </c>
      <c r="BK53" s="14">
        <v>1198992</v>
      </c>
      <c r="BL53" s="14">
        <v>1093935</v>
      </c>
      <c r="BM53" s="14">
        <v>1093935</v>
      </c>
      <c r="BN53" s="14">
        <v>1538061</v>
      </c>
      <c r="BO53" s="14">
        <v>1538061</v>
      </c>
      <c r="BP53" s="14">
        <v>1476392</v>
      </c>
    </row>
    <row r="54" spans="1:68" ht="15" customHeight="1" x14ac:dyDescent="0.2">
      <c r="A54" s="58" t="s">
        <v>65</v>
      </c>
      <c r="B54" s="58" t="s">
        <v>271</v>
      </c>
      <c r="C54" s="60">
        <v>0</v>
      </c>
      <c r="D54" s="60">
        <v>59334</v>
      </c>
      <c r="E54" s="60">
        <v>98771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83028</v>
      </c>
      <c r="N54" s="60">
        <v>0</v>
      </c>
      <c r="O54" s="60">
        <v>47328</v>
      </c>
      <c r="P54" s="60">
        <v>83028</v>
      </c>
      <c r="Q54" s="60">
        <v>128087</v>
      </c>
      <c r="R54" s="60">
        <v>0</v>
      </c>
      <c r="S54" s="60">
        <v>48191</v>
      </c>
      <c r="T54" s="60">
        <v>97823</v>
      </c>
      <c r="U54" s="60">
        <v>164418</v>
      </c>
      <c r="V54" s="60">
        <v>0</v>
      </c>
      <c r="W54" s="60">
        <v>44515</v>
      </c>
      <c r="X54" s="60">
        <v>91746</v>
      </c>
      <c r="Y54" s="60">
        <v>149609</v>
      </c>
      <c r="Z54" s="60">
        <v>0</v>
      </c>
      <c r="AA54" s="60">
        <v>38209</v>
      </c>
      <c r="AB54" s="60">
        <v>72629</v>
      </c>
      <c r="AC54" s="60">
        <v>112685</v>
      </c>
      <c r="AD54" s="60">
        <v>0</v>
      </c>
      <c r="AE54" s="60">
        <v>50010</v>
      </c>
      <c r="AF54" s="60">
        <v>100378</v>
      </c>
      <c r="AG54" s="60">
        <v>152794</v>
      </c>
      <c r="AH54" s="60">
        <v>0</v>
      </c>
      <c r="AI54" s="60">
        <v>57337</v>
      </c>
      <c r="AJ54" s="60">
        <v>116942</v>
      </c>
      <c r="AK54" s="60">
        <v>181424</v>
      </c>
      <c r="AL54" s="60">
        <v>0</v>
      </c>
      <c r="AM54" s="60">
        <v>54399</v>
      </c>
      <c r="AN54" s="60">
        <v>113459</v>
      </c>
      <c r="AO54" s="60">
        <v>199469</v>
      </c>
      <c r="AP54" s="60">
        <v>0</v>
      </c>
      <c r="AQ54" s="60">
        <v>11834</v>
      </c>
      <c r="AR54" s="60">
        <v>58621</v>
      </c>
      <c r="AS54" s="60">
        <v>120364</v>
      </c>
      <c r="AT54" s="60">
        <v>0</v>
      </c>
      <c r="AU54" s="60">
        <v>40350</v>
      </c>
      <c r="AV54" s="60">
        <v>318754</v>
      </c>
      <c r="AW54" s="60">
        <v>260007</v>
      </c>
      <c r="AX54" s="199">
        <v>0</v>
      </c>
      <c r="AY54" s="60">
        <v>-17333</v>
      </c>
      <c r="AZ54" s="60">
        <v>-150641</v>
      </c>
      <c r="BA54" s="60">
        <v>-85827</v>
      </c>
      <c r="BB54" s="60">
        <v>0</v>
      </c>
      <c r="BC54" s="14">
        <v>47816</v>
      </c>
      <c r="BD54" s="14">
        <v>125194</v>
      </c>
      <c r="BE54" s="14">
        <v>184900</v>
      </c>
      <c r="BF54" s="14">
        <v>0</v>
      </c>
      <c r="BG54" s="14">
        <v>81063</v>
      </c>
      <c r="BH54" s="14">
        <v>157381</v>
      </c>
      <c r="BI54" s="14">
        <v>258556</v>
      </c>
      <c r="BJ54" s="14">
        <v>0</v>
      </c>
      <c r="BK54" s="14">
        <v>107434</v>
      </c>
      <c r="BL54" s="14">
        <v>316528</v>
      </c>
      <c r="BM54" s="14">
        <v>437392</v>
      </c>
      <c r="BN54" s="14">
        <v>0</v>
      </c>
      <c r="BO54" s="14">
        <v>237585</v>
      </c>
      <c r="BP54" s="14">
        <v>372639</v>
      </c>
    </row>
    <row r="55" spans="1:68" ht="15" customHeight="1" x14ac:dyDescent="0.2">
      <c r="A55" s="58" t="s">
        <v>66</v>
      </c>
      <c r="B55" s="58" t="s">
        <v>272</v>
      </c>
      <c r="C55" s="60">
        <v>205</v>
      </c>
      <c r="D55" s="60">
        <v>177</v>
      </c>
      <c r="E55" s="60">
        <v>188</v>
      </c>
      <c r="F55" s="60">
        <v>157</v>
      </c>
      <c r="G55" s="60">
        <v>0</v>
      </c>
      <c r="H55" s="60">
        <v>178</v>
      </c>
      <c r="I55" s="60">
        <v>207</v>
      </c>
      <c r="J55" s="60">
        <v>167</v>
      </c>
      <c r="K55" s="60">
        <v>168</v>
      </c>
      <c r="L55" s="60">
        <v>183</v>
      </c>
      <c r="M55" s="60">
        <v>4243</v>
      </c>
      <c r="N55" s="60">
        <v>4389</v>
      </c>
      <c r="O55" s="60">
        <v>4399</v>
      </c>
      <c r="P55" s="60">
        <v>4243</v>
      </c>
      <c r="Q55" s="60">
        <v>4148</v>
      </c>
      <c r="R55" s="60">
        <v>4042</v>
      </c>
      <c r="S55" s="60">
        <v>3911</v>
      </c>
      <c r="T55" s="60">
        <v>6484</v>
      </c>
      <c r="U55" s="60">
        <v>6535</v>
      </c>
      <c r="V55" s="60">
        <v>6617</v>
      </c>
      <c r="W55" s="60">
        <v>6614</v>
      </c>
      <c r="X55" s="60">
        <v>6748</v>
      </c>
      <c r="Y55" s="60">
        <v>6543</v>
      </c>
      <c r="Z55" s="60">
        <v>6788</v>
      </c>
      <c r="AA55" s="60">
        <v>6578</v>
      </c>
      <c r="AB55" s="60">
        <v>6613</v>
      </c>
      <c r="AC55" s="60">
        <v>6436</v>
      </c>
      <c r="AD55" s="60">
        <v>6601</v>
      </c>
      <c r="AE55" s="60">
        <v>6620</v>
      </c>
      <c r="AF55" s="60">
        <v>6649</v>
      </c>
      <c r="AG55" s="60">
        <v>6765</v>
      </c>
      <c r="AH55" s="60">
        <v>8505</v>
      </c>
      <c r="AI55" s="60">
        <v>8418</v>
      </c>
      <c r="AJ55" s="60">
        <v>7903</v>
      </c>
      <c r="AK55" s="60">
        <v>8522</v>
      </c>
      <c r="AL55" s="60">
        <v>10670</v>
      </c>
      <c r="AM55" s="60">
        <v>10622</v>
      </c>
      <c r="AN55" s="60">
        <v>11070</v>
      </c>
      <c r="AO55" s="60">
        <v>11595</v>
      </c>
      <c r="AP55" s="60">
        <v>12331</v>
      </c>
      <c r="AQ55" s="60">
        <v>12214</v>
      </c>
      <c r="AR55" s="60">
        <v>11845</v>
      </c>
      <c r="AS55" s="60">
        <v>10633</v>
      </c>
      <c r="AT55" s="60">
        <v>10756</v>
      </c>
      <c r="AU55" s="60">
        <v>10221</v>
      </c>
      <c r="AV55" s="60">
        <v>10929</v>
      </c>
      <c r="AW55" s="60">
        <v>11107</v>
      </c>
      <c r="AX55" s="199">
        <v>11292</v>
      </c>
      <c r="AY55" s="60">
        <v>11109</v>
      </c>
      <c r="AZ55" s="60">
        <v>11782</v>
      </c>
      <c r="BA55" s="60">
        <v>13031</v>
      </c>
      <c r="BB55" s="60">
        <v>14359</v>
      </c>
      <c r="BC55" s="14">
        <v>15175</v>
      </c>
      <c r="BD55" s="14">
        <v>16372</v>
      </c>
      <c r="BE55" s="14">
        <v>16597</v>
      </c>
      <c r="BF55" s="14">
        <v>195</v>
      </c>
      <c r="BG55" s="14">
        <v>197</v>
      </c>
      <c r="BH55" s="14">
        <v>197</v>
      </c>
      <c r="BI55" s="14">
        <v>198</v>
      </c>
      <c r="BJ55" s="14">
        <v>216</v>
      </c>
      <c r="BK55" s="14">
        <v>217</v>
      </c>
      <c r="BL55" s="14">
        <v>218</v>
      </c>
      <c r="BM55" s="14">
        <v>216</v>
      </c>
      <c r="BN55" s="14">
        <v>220</v>
      </c>
      <c r="BO55" s="14">
        <v>216</v>
      </c>
      <c r="BP55" s="14">
        <v>218</v>
      </c>
    </row>
    <row r="56" spans="1:68" ht="15" customHeight="1" x14ac:dyDescent="0.2">
      <c r="A56" s="64" t="s">
        <v>5</v>
      </c>
      <c r="B56" s="64" t="s">
        <v>273</v>
      </c>
      <c r="C56" s="65">
        <v>2021064</v>
      </c>
      <c r="D56" s="65">
        <v>2032093</v>
      </c>
      <c r="E56" s="65">
        <v>2159021</v>
      </c>
      <c r="F56" s="65">
        <v>2294331</v>
      </c>
      <c r="G56" s="65">
        <v>2751091</v>
      </c>
      <c r="H56" s="65">
        <v>2825327</v>
      </c>
      <c r="I56" s="65">
        <v>2804576</v>
      </c>
      <c r="J56" s="65">
        <v>2897032</v>
      </c>
      <c r="K56" s="65">
        <v>3278740</v>
      </c>
      <c r="L56" s="65">
        <v>3202899</v>
      </c>
      <c r="M56" s="65">
        <v>4250536</v>
      </c>
      <c r="N56" s="65">
        <v>3530150</v>
      </c>
      <c r="O56" s="65">
        <v>4069742</v>
      </c>
      <c r="P56" s="65">
        <v>4250536</v>
      </c>
      <c r="Q56" s="65">
        <v>4548358</v>
      </c>
      <c r="R56" s="65">
        <v>4618823</v>
      </c>
      <c r="S56" s="65">
        <v>4595586</v>
      </c>
      <c r="T56" s="65">
        <v>4592363</v>
      </c>
      <c r="U56" s="65">
        <v>4849709</v>
      </c>
      <c r="V56" s="65">
        <v>4910968</v>
      </c>
      <c r="W56" s="65">
        <v>4720641</v>
      </c>
      <c r="X56" s="65">
        <v>4741653</v>
      </c>
      <c r="Y56" s="65">
        <v>4910060</v>
      </c>
      <c r="Z56" s="65">
        <v>5057018</v>
      </c>
      <c r="AA56" s="65">
        <v>4985057</v>
      </c>
      <c r="AB56" s="65">
        <v>5000244</v>
      </c>
      <c r="AC56" s="65">
        <v>5195822</v>
      </c>
      <c r="AD56" s="65">
        <v>5150934</v>
      </c>
      <c r="AE56" s="65">
        <v>5037124</v>
      </c>
      <c r="AF56" s="65">
        <v>5034349</v>
      </c>
      <c r="AG56" s="65">
        <v>5272804</v>
      </c>
      <c r="AH56" s="65">
        <v>5062802</v>
      </c>
      <c r="AI56" s="65">
        <v>4915105</v>
      </c>
      <c r="AJ56" s="65">
        <v>5184786</v>
      </c>
      <c r="AK56" s="65">
        <v>5150612</v>
      </c>
      <c r="AL56" s="65">
        <v>5290203</v>
      </c>
      <c r="AM56" s="65">
        <v>5248769</v>
      </c>
      <c r="AN56" s="65">
        <v>5285962</v>
      </c>
      <c r="AO56" s="65">
        <v>5325599</v>
      </c>
      <c r="AP56" s="65">
        <v>5628893</v>
      </c>
      <c r="AQ56" s="65">
        <v>5895909</v>
      </c>
      <c r="AR56" s="65">
        <v>6245908</v>
      </c>
      <c r="AS56" s="65">
        <v>6294659</v>
      </c>
      <c r="AT56" s="65">
        <v>6865047</v>
      </c>
      <c r="AU56" s="65">
        <v>6828029</v>
      </c>
      <c r="AV56" s="65">
        <v>7031203</v>
      </c>
      <c r="AW56" s="65">
        <v>7053990</v>
      </c>
      <c r="AX56" s="213">
        <v>7137812</v>
      </c>
      <c r="AY56" s="65">
        <v>7244233</v>
      </c>
      <c r="AZ56" s="65">
        <v>6919601</v>
      </c>
      <c r="BA56" s="65">
        <v>7556042</v>
      </c>
      <c r="BB56" s="65">
        <v>8048137</v>
      </c>
      <c r="BC56" s="65">
        <v>7998013</v>
      </c>
      <c r="BD56" s="65">
        <v>7414405</v>
      </c>
      <c r="BE56" s="65">
        <v>7267227</v>
      </c>
      <c r="BF56" s="65">
        <f>SUM(BF50,BF42,BF32)</f>
        <v>7853200</v>
      </c>
      <c r="BG56" s="65">
        <v>7759445</v>
      </c>
      <c r="BH56" s="65">
        <v>8434479</v>
      </c>
      <c r="BI56" s="65">
        <f>SUM(BI50,BI42,BI32)</f>
        <v>8360860</v>
      </c>
      <c r="BJ56" s="65">
        <f>SUM(BJ50,BJ42,BJ32)</f>
        <v>8503874</v>
      </c>
      <c r="BK56" s="65">
        <f>SUM(BK50,BK42,BK32)</f>
        <v>8951480</v>
      </c>
      <c r="BL56" s="65">
        <f>SUM(BL50,BL42,BL32)</f>
        <v>9727390</v>
      </c>
      <c r="BM56" s="65">
        <v>9427002</v>
      </c>
      <c r="BN56" s="65">
        <v>9497101</v>
      </c>
      <c r="BO56" s="65">
        <v>9677176</v>
      </c>
      <c r="BP56" s="65">
        <f>SUM(BP50,BP42,BP32)</f>
        <v>10066034</v>
      </c>
    </row>
    <row r="57" spans="1:68" ht="15" customHeight="1" x14ac:dyDescent="0.2">
      <c r="AO57" s="57"/>
      <c r="AP57" s="57"/>
      <c r="AQ57" s="57"/>
      <c r="AR57" s="57"/>
      <c r="AS57" s="57"/>
      <c r="AT57" s="57"/>
      <c r="AU57" s="57"/>
      <c r="AV57" s="57"/>
      <c r="AW57" s="57"/>
      <c r="AX57" s="210"/>
      <c r="AY57" s="57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</row>
    <row r="58" spans="1:68" ht="15" customHeight="1" x14ac:dyDescent="0.2">
      <c r="AM58" s="50"/>
      <c r="AN58" s="50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127"/>
    </row>
    <row r="59" spans="1:68" ht="15" customHeight="1" x14ac:dyDescent="0.2">
      <c r="A59" s="171" t="s">
        <v>130</v>
      </c>
      <c r="B59" s="171" t="s">
        <v>274</v>
      </c>
      <c r="C59" s="93" t="str">
        <f t="shared" ref="C59:AQ59" si="18">C5</f>
        <v>1Q10</v>
      </c>
      <c r="D59" s="93" t="str">
        <f t="shared" si="18"/>
        <v>2Q10</v>
      </c>
      <c r="E59" s="93" t="str">
        <f t="shared" si="18"/>
        <v>3Q10</v>
      </c>
      <c r="F59" s="93" t="str">
        <f t="shared" si="18"/>
        <v>4Q10</v>
      </c>
      <c r="G59" s="93" t="str">
        <f t="shared" si="18"/>
        <v>1Q11</v>
      </c>
      <c r="H59" s="93" t="str">
        <f t="shared" si="18"/>
        <v>2Q11</v>
      </c>
      <c r="I59" s="93" t="str">
        <f t="shared" si="18"/>
        <v>3Q11</v>
      </c>
      <c r="J59" s="93" t="str">
        <f t="shared" si="18"/>
        <v>4Q11</v>
      </c>
      <c r="K59" s="93" t="str">
        <f t="shared" si="18"/>
        <v>1Q12</v>
      </c>
      <c r="L59" s="93" t="str">
        <f t="shared" si="18"/>
        <v>2Q12</v>
      </c>
      <c r="M59" s="93" t="str">
        <f t="shared" si="18"/>
        <v>3Q12</v>
      </c>
      <c r="N59" s="93" t="str">
        <f t="shared" si="18"/>
        <v>4Q12</v>
      </c>
      <c r="O59" s="93" t="str">
        <f t="shared" si="18"/>
        <v>1Q13</v>
      </c>
      <c r="P59" s="93" t="str">
        <f t="shared" si="18"/>
        <v>2Q13</v>
      </c>
      <c r="Q59" s="93" t="str">
        <f t="shared" si="18"/>
        <v>3Q13</v>
      </c>
      <c r="R59" s="93" t="str">
        <f t="shared" si="18"/>
        <v>4Q13</v>
      </c>
      <c r="S59" s="93" t="str">
        <f t="shared" si="18"/>
        <v>1Q14</v>
      </c>
      <c r="T59" s="93" t="str">
        <f t="shared" si="18"/>
        <v>2Q14</v>
      </c>
      <c r="U59" s="93" t="str">
        <f t="shared" si="18"/>
        <v>3Q14</v>
      </c>
      <c r="V59" s="93" t="str">
        <f t="shared" si="18"/>
        <v>4Q14</v>
      </c>
      <c r="W59" s="93" t="str">
        <f t="shared" si="18"/>
        <v>1Q15</v>
      </c>
      <c r="X59" s="93" t="str">
        <f t="shared" si="18"/>
        <v>2Q15</v>
      </c>
      <c r="Y59" s="93" t="str">
        <f t="shared" si="18"/>
        <v>3Q15</v>
      </c>
      <c r="Z59" s="93" t="str">
        <f t="shared" si="18"/>
        <v>4Q15</v>
      </c>
      <c r="AA59" s="93" t="str">
        <f t="shared" si="18"/>
        <v>1Q16</v>
      </c>
      <c r="AB59" s="93" t="str">
        <f t="shared" si="18"/>
        <v>2Q16</v>
      </c>
      <c r="AC59" s="93" t="str">
        <f t="shared" si="18"/>
        <v>3Q16</v>
      </c>
      <c r="AD59" s="93" t="str">
        <f t="shared" si="18"/>
        <v>4Q16</v>
      </c>
      <c r="AE59" s="93" t="str">
        <f t="shared" si="18"/>
        <v>1Q17</v>
      </c>
      <c r="AF59" s="93" t="str">
        <f t="shared" si="18"/>
        <v>2Q17</v>
      </c>
      <c r="AG59" s="93" t="str">
        <f t="shared" si="18"/>
        <v>3Q17</v>
      </c>
      <c r="AH59" s="93" t="str">
        <f t="shared" si="18"/>
        <v>4Q17</v>
      </c>
      <c r="AI59" s="93" t="str">
        <f t="shared" si="18"/>
        <v>1Q18</v>
      </c>
      <c r="AJ59" s="93" t="str">
        <f t="shared" si="18"/>
        <v>2Q18</v>
      </c>
      <c r="AK59" s="93" t="str">
        <f t="shared" si="18"/>
        <v>3Q18</v>
      </c>
      <c r="AL59" s="93" t="str">
        <f t="shared" si="18"/>
        <v>4Q18</v>
      </c>
      <c r="AM59" s="93" t="str">
        <f t="shared" si="18"/>
        <v>1Q19</v>
      </c>
      <c r="AN59" s="93" t="str">
        <f t="shared" si="18"/>
        <v>2Q19</v>
      </c>
      <c r="AO59" s="93" t="str">
        <f t="shared" si="18"/>
        <v>3Q19</v>
      </c>
      <c r="AP59" s="93" t="str">
        <f t="shared" si="18"/>
        <v>4Q19</v>
      </c>
      <c r="AQ59" s="93" t="str">
        <f t="shared" si="18"/>
        <v>1Q20</v>
      </c>
      <c r="AR59" s="93" t="str">
        <f t="shared" ref="AR59:AS59" si="19">AR5</f>
        <v>2Q20</v>
      </c>
      <c r="AS59" s="93" t="str">
        <f t="shared" si="19"/>
        <v>3Q20</v>
      </c>
      <c r="AT59" s="93" t="str">
        <f t="shared" ref="AT59:AU59" si="20">AT5</f>
        <v>4Q20</v>
      </c>
      <c r="AU59" s="93" t="str">
        <f t="shared" si="20"/>
        <v>1Q21</v>
      </c>
      <c r="AV59" s="93" t="str">
        <f t="shared" ref="AV59:AW59" si="21">AV5</f>
        <v>2Q21</v>
      </c>
      <c r="AW59" s="93" t="str">
        <f t="shared" si="21"/>
        <v>3Q21</v>
      </c>
      <c r="AX59" s="93" t="str">
        <f t="shared" ref="AX59:BG59" si="22">AX5</f>
        <v>4Q21</v>
      </c>
      <c r="AY59" s="108" t="str">
        <f t="shared" si="22"/>
        <v>1Q22</v>
      </c>
      <c r="AZ59" s="93" t="str">
        <f t="shared" si="22"/>
        <v>2Q22</v>
      </c>
      <c r="BA59" s="93" t="str">
        <f t="shared" si="22"/>
        <v>3Q22</v>
      </c>
      <c r="BB59" s="93" t="str">
        <f t="shared" si="22"/>
        <v>4Q22</v>
      </c>
      <c r="BC59" s="93" t="str">
        <f t="shared" si="22"/>
        <v>1Q23</v>
      </c>
      <c r="BD59" s="93" t="str">
        <f t="shared" si="22"/>
        <v>2Q23</v>
      </c>
      <c r="BE59" s="93" t="str">
        <f t="shared" si="22"/>
        <v>3Q23</v>
      </c>
      <c r="BF59" s="93" t="str">
        <f t="shared" si="22"/>
        <v>4Q23</v>
      </c>
      <c r="BG59" s="93" t="str">
        <f t="shared" si="22"/>
        <v>1Q24</v>
      </c>
      <c r="BH59" s="93" t="str">
        <f t="shared" ref="BH59:BP59" si="23">BH$5</f>
        <v>2Q24</v>
      </c>
      <c r="BI59" s="93" t="str">
        <f t="shared" si="23"/>
        <v>3Q24</v>
      </c>
      <c r="BJ59" s="93" t="str">
        <f t="shared" si="23"/>
        <v>4Q24</v>
      </c>
      <c r="BK59" s="93" t="str">
        <f t="shared" si="23"/>
        <v>1Q25</v>
      </c>
      <c r="BL59" s="93" t="str">
        <f t="shared" si="23"/>
        <v>2Q25</v>
      </c>
      <c r="BM59" s="93" t="str">
        <f t="shared" si="23"/>
        <v>3Q25</v>
      </c>
      <c r="BN59" s="93" t="str">
        <f t="shared" si="23"/>
        <v>4Q25</v>
      </c>
      <c r="BO59" s="93" t="str">
        <f t="shared" si="23"/>
        <v>1Q26</v>
      </c>
      <c r="BP59" s="93" t="str">
        <f t="shared" si="23"/>
        <v>2Q26</v>
      </c>
    </row>
    <row r="60" spans="1:68" ht="15" customHeight="1" x14ac:dyDescent="0.2">
      <c r="A60" s="4" t="s">
        <v>131</v>
      </c>
      <c r="B60" s="4" t="s">
        <v>275</v>
      </c>
      <c r="C60" s="59">
        <v>341132</v>
      </c>
      <c r="D60" s="59">
        <v>377495</v>
      </c>
      <c r="E60" s="59">
        <v>445638</v>
      </c>
      <c r="F60" s="59">
        <v>498391</v>
      </c>
      <c r="G60" s="59">
        <v>906569</v>
      </c>
      <c r="H60" s="59">
        <v>981296</v>
      </c>
      <c r="I60" s="59">
        <v>981193</v>
      </c>
      <c r="J60" s="59">
        <v>1083895</v>
      </c>
      <c r="K60" s="59">
        <v>1443019</v>
      </c>
      <c r="L60" s="59">
        <v>1375493</v>
      </c>
      <c r="M60" s="59">
        <v>1761371</v>
      </c>
      <c r="N60" s="59">
        <v>1497709</v>
      </c>
      <c r="O60" s="59">
        <v>1915914</v>
      </c>
      <c r="P60" s="59">
        <v>1761371</v>
      </c>
      <c r="Q60" s="59">
        <v>1896847</v>
      </c>
      <c r="R60" s="59">
        <v>1972837</v>
      </c>
      <c r="S60" s="59">
        <v>1932581</v>
      </c>
      <c r="T60" s="59">
        <v>1872395</v>
      </c>
      <c r="U60" s="59">
        <v>2058360</v>
      </c>
      <c r="V60" s="59">
        <v>2076366</v>
      </c>
      <c r="W60" s="59">
        <v>1857133</v>
      </c>
      <c r="X60" s="59">
        <v>1868763</v>
      </c>
      <c r="Y60" s="59">
        <v>2038055</v>
      </c>
      <c r="Z60" s="59">
        <v>2083200</v>
      </c>
      <c r="AA60" s="59">
        <v>2025795</v>
      </c>
      <c r="AB60" s="59">
        <v>2028306</v>
      </c>
      <c r="AC60" s="59">
        <v>2243591</v>
      </c>
      <c r="AD60" s="59">
        <v>2240046</v>
      </c>
      <c r="AE60" s="59">
        <v>2014482</v>
      </c>
      <c r="AF60" s="59">
        <v>2015762</v>
      </c>
      <c r="AG60" s="59">
        <v>2236057</v>
      </c>
      <c r="AH60" s="59">
        <v>2092436</v>
      </c>
      <c r="AI60" s="59">
        <v>1908484</v>
      </c>
      <c r="AJ60" s="59">
        <v>2175229</v>
      </c>
      <c r="AK60" s="59">
        <v>2160834</v>
      </c>
      <c r="AL60" s="59">
        <v>2186154</v>
      </c>
      <c r="AM60" s="59">
        <v>2113236</v>
      </c>
      <c r="AN60" s="59">
        <v>2127318</v>
      </c>
      <c r="AO60" s="59">
        <v>2110291</v>
      </c>
      <c r="AP60" s="59">
        <v>2315664</v>
      </c>
      <c r="AQ60" s="59">
        <v>2464241</v>
      </c>
      <c r="AR60" s="59">
        <v>2758942</v>
      </c>
      <c r="AS60" s="59">
        <v>2880758</v>
      </c>
      <c r="AT60" s="59">
        <v>3379504</v>
      </c>
      <c r="AU60" s="59">
        <v>3286558</v>
      </c>
      <c r="AV60" s="59">
        <v>3081801</v>
      </c>
      <c r="AW60" s="59">
        <v>3293849</v>
      </c>
      <c r="AX60" s="179">
        <v>3253794</v>
      </c>
      <c r="AY60" s="59">
        <v>3380252</v>
      </c>
      <c r="AZ60" s="59">
        <v>3335584</v>
      </c>
      <c r="BA60" s="59">
        <v>3240725</v>
      </c>
      <c r="BB60" s="59">
        <v>3100412</v>
      </c>
      <c r="BC60" s="59">
        <v>3706947</v>
      </c>
      <c r="BD60" s="59">
        <v>3087858.0187224103</v>
      </c>
      <c r="BE60" s="59">
        <v>2898907.0121671176</v>
      </c>
      <c r="BF60" s="59">
        <v>3367009</v>
      </c>
      <c r="BG60" s="59">
        <v>3339402</v>
      </c>
      <c r="BH60" s="59">
        <v>4000133</v>
      </c>
      <c r="BI60" s="59">
        <v>3490877.2796629658</v>
      </c>
      <c r="BJ60" s="59">
        <v>3436200.0531314798</v>
      </c>
      <c r="BK60" s="59">
        <v>4125023.6718439423</v>
      </c>
      <c r="BL60" s="59">
        <v>4092834</v>
      </c>
      <c r="BM60" s="59">
        <v>3984652.1010298161</v>
      </c>
      <c r="BN60" s="59">
        <v>3964050.0119508775</v>
      </c>
      <c r="BO60" s="59">
        <v>3941725.320715155</v>
      </c>
      <c r="BP60" s="59">
        <v>4436281.9756740639</v>
      </c>
    </row>
    <row r="61" spans="1:68" ht="15" customHeight="1" x14ac:dyDescent="0.2">
      <c r="A61" s="4" t="s">
        <v>718</v>
      </c>
      <c r="B61" s="4" t="s">
        <v>276</v>
      </c>
      <c r="C61" s="59">
        <v>618027</v>
      </c>
      <c r="D61" s="59">
        <v>557788</v>
      </c>
      <c r="E61" s="59">
        <v>592831</v>
      </c>
      <c r="F61" s="59">
        <v>628246</v>
      </c>
      <c r="G61" s="59">
        <v>1004289</v>
      </c>
      <c r="H61" s="59">
        <v>942908</v>
      </c>
      <c r="I61" s="59">
        <v>830561</v>
      </c>
      <c r="J61" s="59">
        <v>721488</v>
      </c>
      <c r="K61" s="59">
        <v>1048966</v>
      </c>
      <c r="L61" s="59">
        <v>784842</v>
      </c>
      <c r="M61" s="59">
        <v>1261990</v>
      </c>
      <c r="N61" s="59">
        <v>929742</v>
      </c>
      <c r="O61" s="59">
        <v>1281906</v>
      </c>
      <c r="P61" s="59">
        <v>1261990</v>
      </c>
      <c r="Q61" s="59">
        <v>1280712</v>
      </c>
      <c r="R61" s="59">
        <v>1057145</v>
      </c>
      <c r="S61" s="59">
        <v>942703</v>
      </c>
      <c r="T61" s="59">
        <v>560430</v>
      </c>
      <c r="U61" s="59">
        <v>682059</v>
      </c>
      <c r="V61" s="59">
        <v>656490</v>
      </c>
      <c r="W61" s="59">
        <v>411449</v>
      </c>
      <c r="X61" s="59">
        <v>368580</v>
      </c>
      <c r="Y61" s="59">
        <v>419859</v>
      </c>
      <c r="Z61" s="59">
        <v>392936</v>
      </c>
      <c r="AA61" s="59">
        <v>291091</v>
      </c>
      <c r="AB61" s="59">
        <v>300511</v>
      </c>
      <c r="AC61" s="59">
        <v>465718</v>
      </c>
      <c r="AD61" s="59">
        <v>556916</v>
      </c>
      <c r="AE61" s="59">
        <v>364134</v>
      </c>
      <c r="AF61" s="59">
        <v>359300</v>
      </c>
      <c r="AG61" s="59">
        <v>560649</v>
      </c>
      <c r="AH61" s="59">
        <v>489416</v>
      </c>
      <c r="AI61" s="59">
        <v>374296</v>
      </c>
      <c r="AJ61" s="59">
        <v>631650</v>
      </c>
      <c r="AK61" s="59">
        <v>599938</v>
      </c>
      <c r="AL61" s="59">
        <v>683303</v>
      </c>
      <c r="AM61" s="59">
        <v>647988</v>
      </c>
      <c r="AN61" s="59">
        <v>681884</v>
      </c>
      <c r="AO61" s="59">
        <v>713437</v>
      </c>
      <c r="AP61" s="59">
        <v>1022560</v>
      </c>
      <c r="AQ61" s="59">
        <v>960736</v>
      </c>
      <c r="AR61" s="59">
        <v>1197839</v>
      </c>
      <c r="AS61" s="59">
        <v>1166253</v>
      </c>
      <c r="AT61" s="59">
        <v>1674197</v>
      </c>
      <c r="AU61" s="59">
        <v>1615617</v>
      </c>
      <c r="AV61" s="59">
        <v>1776919</v>
      </c>
      <c r="AW61" s="59">
        <v>1811416</v>
      </c>
      <c r="AX61" s="179">
        <v>1840102</v>
      </c>
      <c r="AY61" s="59">
        <v>1937228</v>
      </c>
      <c r="AZ61" s="59">
        <v>1636362</v>
      </c>
      <c r="BA61" s="59">
        <v>2069337</v>
      </c>
      <c r="BB61" s="59">
        <v>1906816</v>
      </c>
      <c r="BC61" s="59">
        <v>1840877</v>
      </c>
      <c r="BD61" s="59">
        <v>1212358</v>
      </c>
      <c r="BE61" s="59">
        <v>1071337</v>
      </c>
      <c r="BF61" s="59">
        <v>1609863</v>
      </c>
      <c r="BG61" s="59">
        <v>1603412</v>
      </c>
      <c r="BH61" s="59">
        <v>2258226</v>
      </c>
      <c r="BI61" s="59">
        <v>1869490</v>
      </c>
      <c r="BJ61" s="59">
        <v>1549878</v>
      </c>
      <c r="BK61" s="59">
        <v>2284613</v>
      </c>
      <c r="BL61" s="59">
        <v>1711018</v>
      </c>
      <c r="BM61" s="59">
        <v>1838378</v>
      </c>
      <c r="BN61" s="59">
        <v>1753854</v>
      </c>
      <c r="BO61" s="59">
        <v>2033267</v>
      </c>
      <c r="BP61" s="59">
        <v>2298069</v>
      </c>
    </row>
    <row r="62" spans="1:68" ht="15" customHeight="1" x14ac:dyDescent="0.2">
      <c r="A62" s="4" t="s">
        <v>719</v>
      </c>
      <c r="B62" s="4" t="s">
        <v>277</v>
      </c>
      <c r="C62" s="59">
        <f t="shared" ref="C62:BH62" si="24">C60-C61</f>
        <v>-276895</v>
      </c>
      <c r="D62" s="59">
        <f t="shared" si="24"/>
        <v>-180293</v>
      </c>
      <c r="E62" s="59">
        <f t="shared" si="24"/>
        <v>-147193</v>
      </c>
      <c r="F62" s="59">
        <f t="shared" si="24"/>
        <v>-129855</v>
      </c>
      <c r="G62" s="59">
        <f t="shared" si="24"/>
        <v>-97720</v>
      </c>
      <c r="H62" s="59">
        <f t="shared" si="24"/>
        <v>38388</v>
      </c>
      <c r="I62" s="59">
        <f t="shared" si="24"/>
        <v>150632</v>
      </c>
      <c r="J62" s="59">
        <f t="shared" si="24"/>
        <v>362407</v>
      </c>
      <c r="K62" s="59">
        <f t="shared" si="24"/>
        <v>394053</v>
      </c>
      <c r="L62" s="59">
        <f t="shared" si="24"/>
        <v>590651</v>
      </c>
      <c r="M62" s="59">
        <f t="shared" si="24"/>
        <v>499381</v>
      </c>
      <c r="N62" s="59">
        <f t="shared" si="24"/>
        <v>567967</v>
      </c>
      <c r="O62" s="59">
        <f t="shared" si="24"/>
        <v>634008</v>
      </c>
      <c r="P62" s="59">
        <f t="shared" si="24"/>
        <v>499381</v>
      </c>
      <c r="Q62" s="59">
        <f t="shared" si="24"/>
        <v>616135</v>
      </c>
      <c r="R62" s="59">
        <f t="shared" si="24"/>
        <v>915692</v>
      </c>
      <c r="S62" s="59">
        <f t="shared" si="24"/>
        <v>989878</v>
      </c>
      <c r="T62" s="59">
        <f t="shared" si="24"/>
        <v>1311965</v>
      </c>
      <c r="U62" s="59">
        <f t="shared" si="24"/>
        <v>1376301</v>
      </c>
      <c r="V62" s="59">
        <f t="shared" si="24"/>
        <v>1419876</v>
      </c>
      <c r="W62" s="59">
        <f t="shared" si="24"/>
        <v>1445684</v>
      </c>
      <c r="X62" s="59">
        <f t="shared" si="24"/>
        <v>1500183</v>
      </c>
      <c r="Y62" s="59">
        <f t="shared" si="24"/>
        <v>1618196</v>
      </c>
      <c r="Z62" s="59">
        <f t="shared" si="24"/>
        <v>1690264</v>
      </c>
      <c r="AA62" s="59">
        <f t="shared" si="24"/>
        <v>1734704</v>
      </c>
      <c r="AB62" s="59">
        <f t="shared" si="24"/>
        <v>1727795</v>
      </c>
      <c r="AC62" s="59">
        <f t="shared" si="24"/>
        <v>1777873</v>
      </c>
      <c r="AD62" s="59">
        <f t="shared" si="24"/>
        <v>1683130</v>
      </c>
      <c r="AE62" s="59">
        <f t="shared" si="24"/>
        <v>1650348</v>
      </c>
      <c r="AF62" s="59">
        <f t="shared" si="24"/>
        <v>1656462</v>
      </c>
      <c r="AG62" s="59">
        <f t="shared" si="24"/>
        <v>1675408</v>
      </c>
      <c r="AH62" s="59">
        <f t="shared" si="24"/>
        <v>1603020</v>
      </c>
      <c r="AI62" s="59">
        <f t="shared" si="24"/>
        <v>1534188</v>
      </c>
      <c r="AJ62" s="59">
        <f t="shared" si="24"/>
        <v>1543579</v>
      </c>
      <c r="AK62" s="59">
        <f t="shared" si="24"/>
        <v>1560896</v>
      </c>
      <c r="AL62" s="59">
        <f t="shared" si="24"/>
        <v>1502851</v>
      </c>
      <c r="AM62" s="59">
        <f t="shared" si="24"/>
        <v>1465248</v>
      </c>
      <c r="AN62" s="59">
        <f t="shared" si="24"/>
        <v>1445434</v>
      </c>
      <c r="AO62" s="59">
        <f t="shared" si="24"/>
        <v>1396854</v>
      </c>
      <c r="AP62" s="59">
        <f t="shared" si="24"/>
        <v>1293104</v>
      </c>
      <c r="AQ62" s="59">
        <f t="shared" si="24"/>
        <v>1503505</v>
      </c>
      <c r="AR62" s="59">
        <f t="shared" si="24"/>
        <v>1561103</v>
      </c>
      <c r="AS62" s="59">
        <f t="shared" si="24"/>
        <v>1714505</v>
      </c>
      <c r="AT62" s="59">
        <f t="shared" si="24"/>
        <v>1705307</v>
      </c>
      <c r="AU62" s="59">
        <f t="shared" si="24"/>
        <v>1670941</v>
      </c>
      <c r="AV62" s="59">
        <f t="shared" si="24"/>
        <v>1304882</v>
      </c>
      <c r="AW62" s="59">
        <f t="shared" si="24"/>
        <v>1482433</v>
      </c>
      <c r="AX62" s="179">
        <f t="shared" si="24"/>
        <v>1413692</v>
      </c>
      <c r="AY62" s="59">
        <f t="shared" si="24"/>
        <v>1443024</v>
      </c>
      <c r="AZ62" s="59">
        <f t="shared" si="24"/>
        <v>1699222</v>
      </c>
      <c r="BA62" s="59">
        <f t="shared" si="24"/>
        <v>1171388</v>
      </c>
      <c r="BB62" s="59">
        <f t="shared" si="24"/>
        <v>1193596</v>
      </c>
      <c r="BC62" s="59">
        <f t="shared" si="24"/>
        <v>1866070</v>
      </c>
      <c r="BD62" s="59">
        <f t="shared" si="24"/>
        <v>1875500.0187224103</v>
      </c>
      <c r="BE62" s="59">
        <f t="shared" si="24"/>
        <v>1827570.0121671176</v>
      </c>
      <c r="BF62" s="59">
        <f t="shared" si="24"/>
        <v>1757146</v>
      </c>
      <c r="BG62" s="59">
        <f t="shared" si="24"/>
        <v>1735990</v>
      </c>
      <c r="BH62" s="59">
        <f t="shared" si="24"/>
        <v>1741907</v>
      </c>
      <c r="BI62" s="59">
        <f>BI60-BI61</f>
        <v>1621387.2796629658</v>
      </c>
      <c r="BJ62" s="59">
        <f>BJ60-BJ61</f>
        <v>1886322.0531314798</v>
      </c>
      <c r="BK62" s="59">
        <f>BK60-BK61</f>
        <v>1840410.6718439423</v>
      </c>
      <c r="BL62" s="59">
        <f>BL60-BL61</f>
        <v>2381816</v>
      </c>
      <c r="BM62" s="59">
        <v>2146274.1010298161</v>
      </c>
      <c r="BN62" s="59">
        <v>2210196.0119508775</v>
      </c>
      <c r="BO62" s="59">
        <v>1908458.320715155</v>
      </c>
      <c r="BP62" s="59">
        <v>2138212.9756740639</v>
      </c>
    </row>
    <row r="63" spans="1:68" ht="15" customHeight="1" x14ac:dyDescent="0.2">
      <c r="A63" s="4" t="s">
        <v>278</v>
      </c>
      <c r="B63" s="4" t="s">
        <v>278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9">
        <v>458481</v>
      </c>
      <c r="X63" s="9">
        <v>480673</v>
      </c>
      <c r="Y63" s="9">
        <v>502948</v>
      </c>
      <c r="Z63" s="9">
        <v>503804</v>
      </c>
      <c r="AA63" s="9">
        <v>530154</v>
      </c>
      <c r="AB63" s="9">
        <v>529375</v>
      </c>
      <c r="AC63" s="9">
        <v>522570</v>
      </c>
      <c r="AD63" s="9">
        <v>521302</v>
      </c>
      <c r="AE63" s="9">
        <v>518036</v>
      </c>
      <c r="AF63" s="9">
        <v>526921</v>
      </c>
      <c r="AG63" s="9">
        <v>532839</v>
      </c>
      <c r="AH63" s="9">
        <v>540559</v>
      </c>
      <c r="AI63" s="9">
        <v>540573</v>
      </c>
      <c r="AJ63" s="9">
        <v>542615</v>
      </c>
      <c r="AK63" s="9">
        <v>549966</v>
      </c>
      <c r="AL63" s="9">
        <v>558524</v>
      </c>
      <c r="AM63" s="9">
        <v>562158</v>
      </c>
      <c r="AN63" s="9">
        <v>567316</v>
      </c>
      <c r="AO63" s="9">
        <v>594641</v>
      </c>
      <c r="AP63" s="9">
        <v>635795</v>
      </c>
      <c r="AQ63" s="9">
        <v>609294</v>
      </c>
      <c r="AR63" s="9">
        <v>586552</v>
      </c>
      <c r="AS63" s="9">
        <v>552103</v>
      </c>
      <c r="AT63" s="9">
        <v>514153</v>
      </c>
      <c r="AU63" s="9">
        <v>512681</v>
      </c>
      <c r="AV63" s="9">
        <v>506656</v>
      </c>
      <c r="AW63" s="9">
        <v>526109</v>
      </c>
      <c r="AX63" s="197">
        <v>550078</v>
      </c>
      <c r="AY63" s="9">
        <v>522277.06981999992</v>
      </c>
      <c r="AZ63" s="9">
        <v>627486</v>
      </c>
      <c r="BA63" s="9">
        <v>639023</v>
      </c>
      <c r="BB63" s="9">
        <v>667899</v>
      </c>
      <c r="BC63" s="59">
        <v>698603</v>
      </c>
      <c r="BD63" s="59">
        <v>727430</v>
      </c>
      <c r="BE63" s="59">
        <v>772877</v>
      </c>
      <c r="BF63" s="59">
        <v>833283</v>
      </c>
      <c r="BG63" s="59">
        <v>853306</v>
      </c>
      <c r="BH63" s="59">
        <v>868627</v>
      </c>
      <c r="BI63" s="59">
        <v>884901</v>
      </c>
      <c r="BJ63" s="59">
        <v>941877.27315156604</v>
      </c>
      <c r="BK63" s="59">
        <v>972462.11780156719</v>
      </c>
      <c r="BL63" s="59">
        <v>1199089</v>
      </c>
      <c r="BM63" s="59">
        <v>1263304.3854815662</v>
      </c>
      <c r="BN63" s="59">
        <v>1268313.0971499986</v>
      </c>
      <c r="BO63" s="59">
        <v>1437960.9366499982</v>
      </c>
      <c r="BP63" s="59">
        <v>1292761.4995299981</v>
      </c>
    </row>
    <row r="64" spans="1:68" ht="15" customHeight="1" x14ac:dyDescent="0.2">
      <c r="A64" s="4" t="s">
        <v>343</v>
      </c>
      <c r="B64" s="4" t="s">
        <v>282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199">
        <v>0</v>
      </c>
      <c r="AY64" s="9">
        <v>562251.53541000001</v>
      </c>
      <c r="AZ64" s="9">
        <v>632060.63841000025</v>
      </c>
      <c r="BA64" s="9">
        <v>660801.86641000048</v>
      </c>
      <c r="BB64" s="9">
        <v>714111.17100000056</v>
      </c>
      <c r="BC64" s="59">
        <v>761352.84300000034</v>
      </c>
      <c r="BD64" s="59">
        <v>794169.90243999939</v>
      </c>
      <c r="BE64" s="59">
        <v>859685.25242999941</v>
      </c>
      <c r="BF64" s="59">
        <v>919700</v>
      </c>
      <c r="BG64" s="59">
        <v>945880</v>
      </c>
      <c r="BH64" s="59">
        <v>969865</v>
      </c>
      <c r="BI64" s="59">
        <v>972939</v>
      </c>
      <c r="BJ64" s="59">
        <v>1024264.6221515667</v>
      </c>
      <c r="BK64" s="59">
        <v>1043382.2598015668</v>
      </c>
      <c r="BL64" s="59">
        <v>1255786</v>
      </c>
      <c r="BM64" s="59">
        <v>1307378.8724815659</v>
      </c>
      <c r="BN64" s="59">
        <v>1316681.9411499987</v>
      </c>
      <c r="BO64" s="59">
        <v>1477611.6146499985</v>
      </c>
      <c r="BP64" s="59">
        <v>1322778.3175299983</v>
      </c>
    </row>
    <row r="65" spans="1:68" s="151" customFormat="1" ht="15" customHeight="1" x14ac:dyDescent="0.2">
      <c r="A65" s="219" t="s">
        <v>344</v>
      </c>
      <c r="B65" s="174" t="s">
        <v>279</v>
      </c>
      <c r="C65" s="22">
        <v>0</v>
      </c>
      <c r="D65" s="22">
        <v>0</v>
      </c>
      <c r="E65" s="22">
        <v>0</v>
      </c>
      <c r="F65" s="266">
        <v>-0.7023403231127866</v>
      </c>
      <c r="G65" s="266">
        <v>-0.51151859044488301</v>
      </c>
      <c r="H65" s="266">
        <v>0.19281053958623184</v>
      </c>
      <c r="I65" s="266">
        <v>0.72123109923678741</v>
      </c>
      <c r="J65" s="266">
        <v>1.5422558886737452</v>
      </c>
      <c r="K65" s="266">
        <v>1.5495900430602254</v>
      </c>
      <c r="L65" s="266">
        <v>2.1168389929217812</v>
      </c>
      <c r="M65" s="266">
        <v>1.3267965173587402</v>
      </c>
      <c r="N65" s="266">
        <v>1.4200453040773671</v>
      </c>
      <c r="O65" s="266">
        <v>1.5135212558725792</v>
      </c>
      <c r="P65" s="266">
        <v>1.2336578581363005</v>
      </c>
      <c r="Q65" s="266">
        <v>1.9430979945693481</v>
      </c>
      <c r="R65" s="266">
        <v>2.7249575198116887</v>
      </c>
      <c r="S65" s="266">
        <v>2.8128166584734471</v>
      </c>
      <c r="T65" s="266">
        <v>3.4191933407348336</v>
      </c>
      <c r="U65" s="266">
        <v>3.26590415623554</v>
      </c>
      <c r="V65" s="266">
        <v>3.1472300848274748</v>
      </c>
      <c r="W65" s="266">
        <v>3.1538916316339463</v>
      </c>
      <c r="X65" s="266">
        <v>3.121667766053299</v>
      </c>
      <c r="Y65" s="266">
        <v>3.2180299212692378</v>
      </c>
      <c r="Z65" s="266">
        <v>3.3556758645471638</v>
      </c>
      <c r="AA65" s="266">
        <v>3.2725447952942774</v>
      </c>
      <c r="AB65" s="266">
        <v>3.2641539019579691</v>
      </c>
      <c r="AC65" s="266">
        <v>3.4023477493718222</v>
      </c>
      <c r="AD65" s="266">
        <v>3.2287414444001103</v>
      </c>
      <c r="AE65" s="266">
        <v>3.1857785945378314</v>
      </c>
      <c r="AF65" s="266">
        <v>3.1436629020289568</v>
      </c>
      <c r="AG65" s="266">
        <v>3.1443102781708512</v>
      </c>
      <c r="AH65" s="266">
        <v>2.9654912146337673</v>
      </c>
      <c r="AI65" s="266">
        <v>2.8380773734537241</v>
      </c>
      <c r="AJ65" s="266">
        <v>2.8447038876551516</v>
      </c>
      <c r="AK65" s="266">
        <v>2.8381681776691652</v>
      </c>
      <c r="AL65" s="266">
        <v>2.690754560233759</v>
      </c>
      <c r="AM65" s="266">
        <v>2.606470067134151</v>
      </c>
      <c r="AN65" s="266">
        <v>2.5478463501822617</v>
      </c>
      <c r="AO65" s="266">
        <v>2.3490711202221171</v>
      </c>
      <c r="AP65" s="266">
        <v>2.0338379509118507</v>
      </c>
      <c r="AQ65" s="266">
        <v>2.4676182598220233</v>
      </c>
      <c r="AR65" s="266">
        <v>2.6614912232845511</v>
      </c>
      <c r="AS65" s="266">
        <v>3.1054078677348249</v>
      </c>
      <c r="AT65" s="266">
        <v>3.3167306229857649</v>
      </c>
      <c r="AU65" s="266">
        <v>3.2592216212420588</v>
      </c>
      <c r="AV65" s="266">
        <v>2.5754792206151707</v>
      </c>
      <c r="AW65" s="266">
        <v>2.8177297860329324</v>
      </c>
      <c r="AX65" s="267">
        <v>2.5699846203629302</v>
      </c>
      <c r="AY65" s="182">
        <f>AY62/AY63</f>
        <v>2.7629472618764037</v>
      </c>
      <c r="AZ65" s="182">
        <f t="shared" ref="AZ65:BE65" si="25">AZ62/AZ63</f>
        <v>2.7079839231472893</v>
      </c>
      <c r="BA65" s="182">
        <f>BA62/BA63</f>
        <v>1.8330920796278067</v>
      </c>
      <c r="BB65" s="182">
        <f t="shared" si="25"/>
        <v>1.7870905630941205</v>
      </c>
      <c r="BC65" s="182">
        <f t="shared" si="25"/>
        <v>2.6711451282058625</v>
      </c>
      <c r="BD65" s="182">
        <f t="shared" si="25"/>
        <v>2.5782549781042992</v>
      </c>
      <c r="BE65" s="182">
        <f t="shared" si="25"/>
        <v>2.3646324216752697</v>
      </c>
      <c r="BF65" s="182" t="s">
        <v>426</v>
      </c>
      <c r="BG65" s="182" t="s">
        <v>427</v>
      </c>
      <c r="BH65" s="182" t="s">
        <v>428</v>
      </c>
      <c r="BI65" s="182">
        <f>BI62/BI63</f>
        <v>1.8322809892439558</v>
      </c>
      <c r="BJ65" s="182">
        <f>BJ62/BJ63</f>
        <v>2.0027259462581113</v>
      </c>
      <c r="BK65" s="182">
        <f>BK62/BK63</f>
        <v>1.892526853389966</v>
      </c>
      <c r="BL65" s="182">
        <f>BL62/BL63</f>
        <v>1.9863546408982151</v>
      </c>
      <c r="BM65" s="182">
        <v>1.6989366345084487</v>
      </c>
      <c r="BN65" s="182">
        <v>1.7426264988648035</v>
      </c>
      <c r="BO65" s="182">
        <v>1.3271976116133373</v>
      </c>
      <c r="BP65" s="182">
        <f>BP62/BP63</f>
        <v>1.6539887492406309</v>
      </c>
    </row>
    <row r="66" spans="1:68" s="151" customFormat="1" ht="15" customHeight="1" x14ac:dyDescent="0.2">
      <c r="A66" s="219" t="s">
        <v>345</v>
      </c>
      <c r="B66" s="175" t="s">
        <v>342</v>
      </c>
      <c r="C66" s="268">
        <v>0</v>
      </c>
      <c r="D66" s="268">
        <v>0</v>
      </c>
      <c r="E66" s="268">
        <v>0</v>
      </c>
      <c r="F66" s="268">
        <v>0</v>
      </c>
      <c r="G66" s="268">
        <v>0</v>
      </c>
      <c r="H66" s="268">
        <v>0</v>
      </c>
      <c r="I66" s="268">
        <v>0</v>
      </c>
      <c r="J66" s="268">
        <v>0</v>
      </c>
      <c r="K66" s="268">
        <v>0</v>
      </c>
      <c r="L66" s="268">
        <v>0</v>
      </c>
      <c r="M66" s="268">
        <v>0</v>
      </c>
      <c r="N66" s="268">
        <v>0</v>
      </c>
      <c r="O66" s="268">
        <v>0</v>
      </c>
      <c r="P66" s="268">
        <v>0</v>
      </c>
      <c r="Q66" s="268">
        <v>0</v>
      </c>
      <c r="R66" s="268">
        <v>0</v>
      </c>
      <c r="S66" s="268">
        <v>0</v>
      </c>
      <c r="T66" s="268">
        <v>0</v>
      </c>
      <c r="U66" s="268">
        <v>0</v>
      </c>
      <c r="V66" s="268">
        <v>0</v>
      </c>
      <c r="W66" s="268">
        <v>0</v>
      </c>
      <c r="X66" s="268">
        <v>0</v>
      </c>
      <c r="Y66" s="268">
        <v>0</v>
      </c>
      <c r="Z66" s="268">
        <v>0</v>
      </c>
      <c r="AA66" s="268">
        <v>0</v>
      </c>
      <c r="AB66" s="268">
        <v>0</v>
      </c>
      <c r="AC66" s="268">
        <v>0</v>
      </c>
      <c r="AD66" s="268">
        <v>0</v>
      </c>
      <c r="AE66" s="268">
        <v>0</v>
      </c>
      <c r="AF66" s="268">
        <v>0</v>
      </c>
      <c r="AG66" s="268">
        <v>0</v>
      </c>
      <c r="AH66" s="268">
        <v>0</v>
      </c>
      <c r="AI66" s="268">
        <v>0</v>
      </c>
      <c r="AJ66" s="268">
        <v>0</v>
      </c>
      <c r="AK66" s="268">
        <v>0</v>
      </c>
      <c r="AL66" s="268">
        <v>0</v>
      </c>
      <c r="AM66" s="268">
        <v>0</v>
      </c>
      <c r="AN66" s="268">
        <v>0</v>
      </c>
      <c r="AO66" s="268">
        <v>0</v>
      </c>
      <c r="AP66" s="268">
        <v>0</v>
      </c>
      <c r="AQ66" s="268">
        <v>0</v>
      </c>
      <c r="AR66" s="268">
        <v>0</v>
      </c>
      <c r="AS66" s="268">
        <v>0</v>
      </c>
      <c r="AT66" s="268">
        <v>0</v>
      </c>
      <c r="AU66" s="268">
        <v>0</v>
      </c>
      <c r="AV66" s="268">
        <v>0</v>
      </c>
      <c r="AW66" s="268">
        <v>0</v>
      </c>
      <c r="AX66" s="213">
        <v>0</v>
      </c>
      <c r="AY66" s="182">
        <f t="shared" ref="AY66:BC66" si="26">AY62/AY64</f>
        <v>2.5665096653719779</v>
      </c>
      <c r="AZ66" s="182">
        <f t="shared" si="26"/>
        <v>2.6883844630390694</v>
      </c>
      <c r="BA66" s="182">
        <f t="shared" si="26"/>
        <v>1.7726765911905003</v>
      </c>
      <c r="BB66" s="182">
        <f t="shared" si="26"/>
        <v>1.6714428347739698</v>
      </c>
      <c r="BC66" s="182">
        <f t="shared" si="26"/>
        <v>2.4509923580859332</v>
      </c>
      <c r="BD66" s="182">
        <f>BD62/BD64</f>
        <v>2.3615853647439211</v>
      </c>
      <c r="BE66" s="182">
        <f>BE62/BE64</f>
        <v>2.1258594433268225</v>
      </c>
      <c r="BF66" s="182" t="s">
        <v>429</v>
      </c>
      <c r="BG66" s="182" t="s">
        <v>430</v>
      </c>
      <c r="BH66" s="182" t="s">
        <v>431</v>
      </c>
      <c r="BI66" s="182">
        <f>BI62/BI64</f>
        <v>1.666484003275607</v>
      </c>
      <c r="BJ66" s="182">
        <f>BJ62/BJ64</f>
        <v>1.841635464445778</v>
      </c>
      <c r="BK66" s="182">
        <f>BK62/BK64</f>
        <v>1.7638891734597408</v>
      </c>
      <c r="BL66" s="182">
        <f>BL62/BL64</f>
        <v>1.896673477805932</v>
      </c>
      <c r="BM66" s="182">
        <v>1.6416619131651744</v>
      </c>
      <c r="BN66" s="182">
        <v>1.6786104091474647</v>
      </c>
      <c r="BO66" s="182">
        <v>1.29158318856827</v>
      </c>
      <c r="BP66" s="182">
        <f>BP62/BP64</f>
        <v>1.6164560208899652</v>
      </c>
    </row>
    <row r="67" spans="1:68" s="151" customFormat="1" ht="15" customHeight="1" x14ac:dyDescent="0.2">
      <c r="A67" s="4"/>
      <c r="B67" s="48"/>
      <c r="C67" s="268"/>
      <c r="D67" s="268"/>
      <c r="E67" s="268"/>
      <c r="F67" s="268"/>
      <c r="G67" s="268"/>
      <c r="H67" s="268"/>
      <c r="I67" s="268"/>
      <c r="J67" s="268"/>
      <c r="K67" s="268"/>
      <c r="L67" s="268"/>
      <c r="M67" s="268"/>
      <c r="N67" s="268"/>
      <c r="O67" s="268"/>
      <c r="P67" s="268"/>
      <c r="Q67" s="268"/>
      <c r="R67" s="268"/>
      <c r="S67" s="268"/>
      <c r="T67" s="268"/>
      <c r="U67" s="268"/>
      <c r="V67" s="268"/>
      <c r="W67" s="268"/>
      <c r="X67" s="268"/>
      <c r="Y67" s="268"/>
      <c r="Z67" s="268"/>
      <c r="AA67" s="268"/>
      <c r="AB67" s="268"/>
      <c r="AC67" s="268"/>
      <c r="AD67" s="268"/>
      <c r="AE67" s="268"/>
      <c r="AF67" s="268"/>
      <c r="AG67" s="268"/>
      <c r="AH67" s="268"/>
      <c r="AI67" s="268"/>
      <c r="AJ67" s="268"/>
      <c r="AK67" s="268"/>
      <c r="AL67" s="268"/>
      <c r="AM67" s="268"/>
      <c r="AN67" s="268"/>
      <c r="AO67" s="268"/>
      <c r="AP67" s="268"/>
      <c r="AQ67" s="268"/>
      <c r="AR67" s="268"/>
      <c r="AS67" s="268"/>
      <c r="AT67" s="268"/>
      <c r="AU67" s="268"/>
      <c r="AV67" s="268"/>
      <c r="AW67" s="268"/>
      <c r="AX67" s="212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</row>
    <row r="68" spans="1:68" s="151" customFormat="1" ht="15" customHeight="1" x14ac:dyDescent="0.2">
      <c r="A68" s="220" t="s">
        <v>346</v>
      </c>
      <c r="B68" s="152" t="s">
        <v>280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72">
        <v>0</v>
      </c>
      <c r="V68" s="72">
        <v>0</v>
      </c>
      <c r="W68" s="72">
        <v>0</v>
      </c>
      <c r="X68" s="72">
        <v>0</v>
      </c>
      <c r="Y68" s="177">
        <v>4.2</v>
      </c>
      <c r="Z68" s="177">
        <v>4.5</v>
      </c>
      <c r="AA68" s="271">
        <v>5</v>
      </c>
      <c r="AB68" s="271">
        <v>5</v>
      </c>
      <c r="AC68" s="177">
        <v>4.9000000000000004</v>
      </c>
      <c r="AD68" s="177">
        <v>4.7</v>
      </c>
      <c r="AE68" s="177">
        <v>4.9000000000000004</v>
      </c>
      <c r="AF68" s="177">
        <v>4.7</v>
      </c>
      <c r="AG68" s="177">
        <v>4.8</v>
      </c>
      <c r="AH68" s="177">
        <v>4.8</v>
      </c>
      <c r="AI68" s="177">
        <v>4.9000000000000004</v>
      </c>
      <c r="AJ68" s="177">
        <v>4.7</v>
      </c>
      <c r="AK68" s="177">
        <v>4.5</v>
      </c>
      <c r="AL68" s="271">
        <v>5</v>
      </c>
      <c r="AM68" s="177">
        <v>4.9000000000000004</v>
      </c>
      <c r="AN68" s="177">
        <v>4.5999999999999996</v>
      </c>
      <c r="AO68" s="177">
        <v>4.4000000000000004</v>
      </c>
      <c r="AP68" s="177">
        <v>3.9</v>
      </c>
      <c r="AQ68" s="177">
        <v>3.9</v>
      </c>
      <c r="AR68" s="177">
        <v>3.6</v>
      </c>
      <c r="AS68" s="177">
        <v>3.5</v>
      </c>
      <c r="AT68" s="177">
        <v>3.7</v>
      </c>
      <c r="AU68" s="177">
        <v>3.5</v>
      </c>
      <c r="AV68" s="177">
        <v>3.4</v>
      </c>
      <c r="AW68" s="177">
        <v>3.8</v>
      </c>
      <c r="AX68" s="181">
        <v>3.6</v>
      </c>
      <c r="AY68" s="215">
        <v>3.3227223502320751</v>
      </c>
      <c r="AZ68" s="215">
        <v>3.1270637014634577</v>
      </c>
      <c r="BA68" s="215">
        <v>2.9526129819866846</v>
      </c>
      <c r="BB68" s="215">
        <v>2.8279678144236087</v>
      </c>
      <c r="BC68" s="215">
        <v>4.1575408383131798</v>
      </c>
      <c r="BD68" s="216">
        <v>4.7</v>
      </c>
      <c r="BE68" s="217">
        <v>4.7109193061210579</v>
      </c>
      <c r="BF68" s="217">
        <v>4.5999999999999996</v>
      </c>
      <c r="BG68" s="217">
        <v>4.3</v>
      </c>
      <c r="BH68" s="217">
        <v>4.7</v>
      </c>
      <c r="BI68" s="217">
        <v>5.4847959892219418</v>
      </c>
      <c r="BJ68" s="217">
        <v>5.2963887773544718</v>
      </c>
      <c r="BK68" s="217">
        <v>5.0623054935811016</v>
      </c>
      <c r="BL68" s="217">
        <v>4.9000000000000004</v>
      </c>
      <c r="BM68" s="217">
        <v>4.7567864181034762</v>
      </c>
      <c r="BN68" s="217">
        <v>4.7094402120875491</v>
      </c>
      <c r="BO68" s="217">
        <v>4.4891517815868172</v>
      </c>
      <c r="BP68" s="217">
        <v>4.7217528319469535</v>
      </c>
    </row>
    <row r="69" spans="1:68" s="151" customFormat="1" ht="15" customHeight="1" x14ac:dyDescent="0.2">
      <c r="A69" s="221" t="s">
        <v>347</v>
      </c>
      <c r="B69" s="175" t="s">
        <v>281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68">
        <v>0</v>
      </c>
      <c r="V69" s="268">
        <v>0</v>
      </c>
      <c r="W69" s="268">
        <v>0</v>
      </c>
      <c r="X69" s="268">
        <v>0</v>
      </c>
      <c r="Y69" s="270">
        <v>0.94199999999999995</v>
      </c>
      <c r="Z69" s="270">
        <v>0.94799999999999995</v>
      </c>
      <c r="AA69" s="270">
        <v>0.98099999999999998</v>
      </c>
      <c r="AB69" s="270">
        <v>1.0029999999999999</v>
      </c>
      <c r="AC69" s="270">
        <v>1.012</v>
      </c>
      <c r="AD69" s="270">
        <v>1.0149999999999999</v>
      </c>
      <c r="AE69" s="270">
        <v>1.0349999999999999</v>
      </c>
      <c r="AF69" s="270">
        <v>1.02</v>
      </c>
      <c r="AG69" s="270">
        <v>1.0389999999999999</v>
      </c>
      <c r="AH69" s="270">
        <v>1.032</v>
      </c>
      <c r="AI69" s="270">
        <v>1.1100000000000001</v>
      </c>
      <c r="AJ69" s="270">
        <v>1.0980000000000001</v>
      </c>
      <c r="AK69" s="270">
        <v>1.1040000000000001</v>
      </c>
      <c r="AL69" s="270">
        <v>1.101</v>
      </c>
      <c r="AM69" s="270">
        <v>1.101</v>
      </c>
      <c r="AN69" s="270">
        <v>1.085</v>
      </c>
      <c r="AO69" s="270">
        <v>1.139</v>
      </c>
      <c r="AP69" s="270">
        <v>1.109</v>
      </c>
      <c r="AQ69" s="270">
        <v>1.1839999999999999</v>
      </c>
      <c r="AR69" s="270">
        <v>1.5049999999999999</v>
      </c>
      <c r="AS69" s="270">
        <v>1.643</v>
      </c>
      <c r="AT69" s="270">
        <v>1.742</v>
      </c>
      <c r="AU69" s="270">
        <v>1.4570000000000001</v>
      </c>
      <c r="AV69" s="270">
        <v>1.248</v>
      </c>
      <c r="AW69" s="270">
        <v>1.149</v>
      </c>
      <c r="AX69" s="269">
        <v>1.075</v>
      </c>
      <c r="AY69" s="218">
        <v>1.1266551605453194</v>
      </c>
      <c r="AZ69" s="218">
        <v>1.0620105863289249</v>
      </c>
      <c r="BA69" s="218">
        <v>1.060851317372576</v>
      </c>
      <c r="BB69" s="218">
        <v>1.0607050565182419</v>
      </c>
      <c r="BC69" s="218">
        <v>1.0278969755964329</v>
      </c>
      <c r="BD69" s="218">
        <v>1.0097361537882346</v>
      </c>
      <c r="BE69" s="218">
        <v>1.0202772876121715</v>
      </c>
      <c r="BF69" s="218">
        <v>1.0580000000000001</v>
      </c>
      <c r="BG69" s="218">
        <v>1.073</v>
      </c>
      <c r="BH69" s="218">
        <v>1.0680000000000001</v>
      </c>
      <c r="BI69" s="218">
        <v>1.0579428594059588</v>
      </c>
      <c r="BJ69" s="218">
        <v>1.050151971761687</v>
      </c>
      <c r="BK69" s="218">
        <v>1.0253544811509296</v>
      </c>
      <c r="BL69" s="218">
        <v>1.022</v>
      </c>
      <c r="BM69" s="218">
        <v>1.0190887894572467</v>
      </c>
      <c r="BN69" s="218">
        <v>1.0198444594680964</v>
      </c>
      <c r="BO69" s="218">
        <v>1.0219046465181834</v>
      </c>
      <c r="BP69" s="218">
        <v>1.0186156763907537</v>
      </c>
    </row>
    <row r="70" spans="1:68" ht="15" customHeight="1" x14ac:dyDescent="0.2"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</row>
    <row r="71" spans="1:68" ht="15" customHeight="1" x14ac:dyDescent="0.2">
      <c r="A71" s="178" t="s">
        <v>729</v>
      </c>
      <c r="B71" s="4" t="s">
        <v>721</v>
      </c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</row>
    <row r="72" spans="1:68" ht="15" customHeight="1" x14ac:dyDescent="0.2">
      <c r="A72" s="4" t="s">
        <v>720</v>
      </c>
      <c r="B72" s="4" t="s">
        <v>722</v>
      </c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</row>
    <row r="73" spans="1:68" ht="15" customHeight="1" x14ac:dyDescent="0.2"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</row>
    <row r="74" spans="1:68" ht="15" customHeight="1" x14ac:dyDescent="0.2"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</row>
    <row r="75" spans="1:68" ht="15" customHeight="1" x14ac:dyDescent="0.2"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</row>
    <row r="76" spans="1:68" ht="15" customHeight="1" x14ac:dyDescent="0.2"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</row>
    <row r="77" spans="1:68" ht="15" customHeight="1" x14ac:dyDescent="0.2"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</row>
    <row r="78" spans="1:68" ht="15" customHeight="1" x14ac:dyDescent="0.2"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</row>
    <row r="79" spans="1:68" ht="15" customHeight="1" x14ac:dyDescent="0.2"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</row>
    <row r="80" spans="1:68" ht="15" customHeight="1" x14ac:dyDescent="0.2"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</row>
    <row r="81" spans="27:42" ht="15" customHeight="1" x14ac:dyDescent="0.2"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</row>
    <row r="82" spans="27:42" ht="15" customHeight="1" x14ac:dyDescent="0.2"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</row>
    <row r="83" spans="27:42" ht="15" customHeight="1" x14ac:dyDescent="0.2"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</row>
    <row r="84" spans="27:42" ht="15" customHeight="1" x14ac:dyDescent="0.2"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</row>
    <row r="85" spans="27:42" ht="15" customHeight="1" x14ac:dyDescent="0.2"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</row>
    <row r="86" spans="27:42" ht="15" customHeight="1" x14ac:dyDescent="0.2"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</row>
    <row r="87" spans="27:42" ht="15" customHeight="1" x14ac:dyDescent="0.2"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</row>
    <row r="88" spans="27:42" ht="15" customHeight="1" x14ac:dyDescent="0.2"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</row>
    <row r="89" spans="27:42" ht="15" customHeight="1" x14ac:dyDescent="0.2"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</row>
    <row r="90" spans="27:42" ht="15" customHeight="1" x14ac:dyDescent="0.2"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</row>
    <row r="91" spans="27:42" ht="15" customHeight="1" x14ac:dyDescent="0.2"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</row>
    <row r="92" spans="27:42" ht="15" customHeight="1" x14ac:dyDescent="0.2"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</row>
    <row r="93" spans="27:42" ht="15" customHeight="1" x14ac:dyDescent="0.2"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</row>
    <row r="94" spans="27:42" ht="15" customHeight="1" x14ac:dyDescent="0.2"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</row>
    <row r="95" spans="27:42" ht="15" customHeight="1" x14ac:dyDescent="0.2"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</row>
    <row r="96" spans="27:42" ht="15" customHeight="1" x14ac:dyDescent="0.2"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</row>
    <row r="97" spans="27:42" ht="15" customHeight="1" x14ac:dyDescent="0.2"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</row>
    <row r="98" spans="27:42" ht="15" customHeight="1" x14ac:dyDescent="0.2"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</row>
    <row r="99" spans="27:42" ht="15" customHeight="1" x14ac:dyDescent="0.2"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</row>
    <row r="100" spans="27:42" ht="15" customHeight="1" x14ac:dyDescent="0.2"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</row>
    <row r="101" spans="27:42" ht="15" customHeight="1" x14ac:dyDescent="0.2"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</row>
    <row r="102" spans="27:42" ht="15" customHeight="1" x14ac:dyDescent="0.2"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</row>
    <row r="103" spans="27:42" ht="15" customHeight="1" x14ac:dyDescent="0.2"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</row>
    <row r="104" spans="27:42" ht="15" customHeight="1" x14ac:dyDescent="0.2"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</row>
    <row r="105" spans="27:42" ht="15" customHeight="1" x14ac:dyDescent="0.2"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</row>
    <row r="106" spans="27:42" ht="15" customHeight="1" x14ac:dyDescent="0.2"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</row>
    <row r="107" spans="27:42" ht="15" customHeight="1" x14ac:dyDescent="0.2"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</row>
    <row r="108" spans="27:42" ht="15" customHeight="1" x14ac:dyDescent="0.2"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</row>
    <row r="109" spans="27:42" ht="15" customHeight="1" x14ac:dyDescent="0.2"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</row>
    <row r="110" spans="27:42" ht="15" customHeight="1" x14ac:dyDescent="0.2"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</row>
    <row r="111" spans="27:42" ht="15" customHeight="1" x14ac:dyDescent="0.2"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</row>
    <row r="112" spans="27:42" ht="15" customHeight="1" x14ac:dyDescent="0.2"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</row>
    <row r="113" spans="27:42" ht="15" customHeight="1" x14ac:dyDescent="0.2"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</row>
    <row r="114" spans="27:42" ht="15" customHeight="1" x14ac:dyDescent="0.2"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</row>
    <row r="115" spans="27:42" ht="15" customHeight="1" x14ac:dyDescent="0.2"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</row>
    <row r="116" spans="27:42" x14ac:dyDescent="0.2"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</row>
    <row r="117" spans="27:42" x14ac:dyDescent="0.2"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</row>
    <row r="118" spans="27:42" x14ac:dyDescent="0.2"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</row>
    <row r="119" spans="27:42" x14ac:dyDescent="0.2"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</row>
    <row r="120" spans="27:42" x14ac:dyDescent="0.2"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</row>
    <row r="121" spans="27:42" x14ac:dyDescent="0.2"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</row>
    <row r="122" spans="27:42" x14ac:dyDescent="0.2"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</row>
    <row r="123" spans="27:42" x14ac:dyDescent="0.2"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</row>
    <row r="124" spans="27:42" x14ac:dyDescent="0.2"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</row>
    <row r="125" spans="27:42" x14ac:dyDescent="0.2"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57FA-EEE4-4A4A-89F9-251B7288CC4D}">
  <sheetPr>
    <tabColor theme="0" tint="-0.14999847407452621"/>
  </sheetPr>
  <dimension ref="A2:BS70"/>
  <sheetViews>
    <sheetView showGridLines="0" zoomScale="70" zoomScaleNormal="70" workbookViewId="0">
      <pane xSplit="2" ySplit="4" topLeftCell="BK16" activePane="bottomRight" state="frozen"/>
      <selection pane="topRight" activeCell="C1" sqref="C1"/>
      <selection pane="bottomLeft" activeCell="A5" sqref="A5"/>
      <selection pane="bottomRight" activeCell="BW5" sqref="BW5"/>
    </sheetView>
  </sheetViews>
  <sheetFormatPr defaultRowHeight="12.75" outlineLevelRow="1" x14ac:dyDescent="0.2"/>
  <cols>
    <col min="1" max="1" width="33.85546875" customWidth="1"/>
    <col min="2" max="2" width="47.7109375" bestFit="1" customWidth="1"/>
    <col min="3" max="4" width="17.140625" customWidth="1"/>
    <col min="5" max="5" width="8.5703125" bestFit="1" customWidth="1"/>
    <col min="6" max="7" width="17.140625" bestFit="1" customWidth="1"/>
    <col min="8" max="8" width="8.5703125" bestFit="1" customWidth="1"/>
    <col min="9" max="10" width="17.140625" bestFit="1" customWidth="1"/>
    <col min="11" max="11" width="9.5703125" bestFit="1" customWidth="1"/>
    <col min="12" max="13" width="17.140625" bestFit="1" customWidth="1"/>
    <col min="14" max="14" width="9.5703125" bestFit="1" customWidth="1"/>
    <col min="15" max="16" width="17.140625" bestFit="1" customWidth="1"/>
    <col min="17" max="17" width="8.5703125" bestFit="1" customWidth="1"/>
    <col min="18" max="19" width="17.140625" bestFit="1" customWidth="1"/>
    <col min="20" max="20" width="9.5703125" bestFit="1" customWidth="1"/>
    <col min="21" max="22" width="17.140625" bestFit="1" customWidth="1"/>
    <col min="23" max="23" width="9.5703125" bestFit="1" customWidth="1"/>
    <col min="24" max="25" width="17.140625" bestFit="1" customWidth="1"/>
    <col min="26" max="26" width="9.5703125" bestFit="1" customWidth="1"/>
    <col min="27" max="28" width="17.140625" bestFit="1" customWidth="1"/>
    <col min="29" max="29" width="9.5703125" bestFit="1" customWidth="1"/>
    <col min="30" max="31" width="17.140625" bestFit="1" customWidth="1"/>
    <col min="32" max="32" width="9.5703125" bestFit="1" customWidth="1"/>
    <col min="33" max="34" width="17.140625" bestFit="1" customWidth="1"/>
    <col min="35" max="35" width="9.5703125" bestFit="1" customWidth="1"/>
    <col min="36" max="36" width="16" bestFit="1" customWidth="1"/>
    <col min="37" max="37" width="17.140625" bestFit="1" customWidth="1"/>
    <col min="38" max="38" width="9.5703125" bestFit="1" customWidth="1"/>
    <col min="39" max="40" width="17.140625" bestFit="1" customWidth="1"/>
    <col min="41" max="41" width="9.5703125" bestFit="1" customWidth="1"/>
    <col min="42" max="43" width="17.140625" bestFit="1" customWidth="1"/>
    <col min="44" max="44" width="9.5703125" bestFit="1" customWidth="1"/>
    <col min="45" max="46" width="17.140625" bestFit="1" customWidth="1"/>
    <col min="47" max="47" width="9.5703125" bestFit="1" customWidth="1"/>
    <col min="48" max="49" width="17.140625" bestFit="1" customWidth="1"/>
    <col min="50" max="50" width="8.5703125" bestFit="1" customWidth="1"/>
    <col min="51" max="52" width="17.140625" bestFit="1" customWidth="1"/>
    <col min="53" max="53" width="8.5703125" bestFit="1" customWidth="1"/>
    <col min="54" max="55" width="17.140625" bestFit="1" customWidth="1"/>
    <col min="56" max="56" width="8.5703125" bestFit="1" customWidth="1"/>
    <col min="57" max="58" width="17.140625" bestFit="1" customWidth="1"/>
    <col min="59" max="59" width="8.5703125" bestFit="1" customWidth="1"/>
    <col min="60" max="61" width="17.140625" bestFit="1" customWidth="1"/>
    <col min="62" max="62" width="10" customWidth="1"/>
    <col min="63" max="64" width="17.140625" bestFit="1" customWidth="1"/>
    <col min="65" max="65" width="11.5703125" customWidth="1"/>
    <col min="66" max="66" width="12.7109375" customWidth="1"/>
    <col min="67" max="68" width="13.5703125" customWidth="1"/>
    <col min="69" max="69" width="12.7109375" customWidth="1"/>
    <col min="70" max="71" width="13.5703125" customWidth="1"/>
  </cols>
  <sheetData>
    <row r="2" spans="1:71" s="24" customFormat="1" ht="26.1" customHeight="1" x14ac:dyDescent="0.2">
      <c r="A2" s="4"/>
      <c r="B2" s="4"/>
    </row>
    <row r="3" spans="1:71" s="24" customFormat="1" ht="6" customHeight="1" x14ac:dyDescent="0.2">
      <c r="A3" s="4"/>
      <c r="B3" s="4"/>
    </row>
    <row r="4" spans="1:71" s="24" customFormat="1" ht="20.100000000000001" customHeight="1" x14ac:dyDescent="0.2">
      <c r="A4" s="94"/>
      <c r="B4" s="94"/>
      <c r="C4" s="481" t="s">
        <v>168</v>
      </c>
      <c r="D4" s="482"/>
      <c r="E4" s="483"/>
      <c r="F4" s="484" t="s">
        <v>168</v>
      </c>
      <c r="G4" s="484"/>
      <c r="H4" s="484"/>
      <c r="I4" s="481" t="s">
        <v>168</v>
      </c>
      <c r="J4" s="482"/>
      <c r="K4" s="483"/>
      <c r="L4" s="481" t="s">
        <v>168</v>
      </c>
      <c r="M4" s="482"/>
      <c r="N4" s="483"/>
      <c r="O4" s="481" t="s">
        <v>168</v>
      </c>
      <c r="P4" s="482"/>
      <c r="Q4" s="483"/>
      <c r="R4" s="478" t="s">
        <v>167</v>
      </c>
      <c r="S4" s="479"/>
      <c r="T4" s="480"/>
      <c r="U4" s="478" t="s">
        <v>167</v>
      </c>
      <c r="V4" s="479"/>
      <c r="W4" s="480"/>
      <c r="X4" s="478" t="s">
        <v>167</v>
      </c>
      <c r="Y4" s="479"/>
      <c r="Z4" s="480"/>
      <c r="AA4" s="478" t="s">
        <v>167</v>
      </c>
      <c r="AB4" s="479"/>
      <c r="AC4" s="480"/>
      <c r="AD4" s="478" t="s">
        <v>167</v>
      </c>
      <c r="AE4" s="479"/>
      <c r="AF4" s="480"/>
      <c r="AG4" s="478" t="s">
        <v>167</v>
      </c>
      <c r="AH4" s="479"/>
      <c r="AI4" s="480"/>
      <c r="AJ4" s="478" t="s">
        <v>167</v>
      </c>
      <c r="AK4" s="479"/>
      <c r="AL4" s="480"/>
      <c r="AM4" s="478" t="s">
        <v>167</v>
      </c>
      <c r="AN4" s="479"/>
      <c r="AO4" s="480"/>
      <c r="AP4" s="478" t="s">
        <v>167</v>
      </c>
      <c r="AQ4" s="479"/>
      <c r="AR4" s="480"/>
      <c r="AS4" s="478" t="s">
        <v>167</v>
      </c>
      <c r="AT4" s="479"/>
      <c r="AU4" s="480"/>
      <c r="AV4" s="478" t="s">
        <v>167</v>
      </c>
      <c r="AW4" s="479"/>
      <c r="AX4" s="480"/>
      <c r="AY4" s="478" t="s">
        <v>167</v>
      </c>
      <c r="AZ4" s="479"/>
      <c r="BA4" s="480"/>
      <c r="BB4" s="478" t="s">
        <v>167</v>
      </c>
      <c r="BC4" s="479"/>
      <c r="BD4" s="480"/>
      <c r="BE4" s="478" t="s">
        <v>167</v>
      </c>
      <c r="BF4" s="479"/>
      <c r="BG4" s="480"/>
      <c r="BH4" s="478" t="s">
        <v>167</v>
      </c>
      <c r="BI4" s="479"/>
      <c r="BJ4" s="480"/>
      <c r="BK4" s="478" t="s">
        <v>167</v>
      </c>
      <c r="BL4" s="479"/>
      <c r="BM4" s="480"/>
      <c r="BN4" s="478" t="s">
        <v>167</v>
      </c>
      <c r="BO4" s="479"/>
      <c r="BP4" s="480"/>
      <c r="BQ4" s="478" t="s">
        <v>167</v>
      </c>
      <c r="BR4" s="479"/>
      <c r="BS4" s="480"/>
    </row>
    <row r="5" spans="1:71" s="24" customFormat="1" ht="75.75" customHeight="1" x14ac:dyDescent="0.2">
      <c r="A5" s="336" t="s">
        <v>734</v>
      </c>
      <c r="B5" s="336" t="s">
        <v>735</v>
      </c>
      <c r="C5" s="337" t="s">
        <v>541</v>
      </c>
      <c r="D5" s="338" t="s">
        <v>542</v>
      </c>
      <c r="E5" s="339" t="s">
        <v>569</v>
      </c>
      <c r="F5" s="337" t="s">
        <v>539</v>
      </c>
      <c r="G5" s="338" t="s">
        <v>540</v>
      </c>
      <c r="H5" s="339" t="s">
        <v>569</v>
      </c>
      <c r="I5" s="337" t="s">
        <v>543</v>
      </c>
      <c r="J5" s="338" t="s">
        <v>544</v>
      </c>
      <c r="K5" s="339" t="s">
        <v>569</v>
      </c>
      <c r="L5" s="337" t="s">
        <v>545</v>
      </c>
      <c r="M5" s="338" t="s">
        <v>546</v>
      </c>
      <c r="N5" s="339" t="s">
        <v>569</v>
      </c>
      <c r="O5" s="337" t="s">
        <v>547</v>
      </c>
      <c r="P5" s="338" t="s">
        <v>548</v>
      </c>
      <c r="Q5" s="339" t="s">
        <v>569</v>
      </c>
      <c r="R5" s="337" t="s">
        <v>549</v>
      </c>
      <c r="S5" s="338" t="s">
        <v>550</v>
      </c>
      <c r="T5" s="339" t="s">
        <v>569</v>
      </c>
      <c r="U5" s="337" t="s">
        <v>551</v>
      </c>
      <c r="V5" s="338" t="s">
        <v>552</v>
      </c>
      <c r="W5" s="339" t="s">
        <v>569</v>
      </c>
      <c r="X5" s="337" t="s">
        <v>553</v>
      </c>
      <c r="Y5" s="338" t="s">
        <v>554</v>
      </c>
      <c r="Z5" s="339" t="s">
        <v>569</v>
      </c>
      <c r="AA5" s="337" t="s">
        <v>555</v>
      </c>
      <c r="AB5" s="338" t="s">
        <v>556</v>
      </c>
      <c r="AC5" s="339" t="s">
        <v>569</v>
      </c>
      <c r="AD5" s="337" t="s">
        <v>557</v>
      </c>
      <c r="AE5" s="338" t="s">
        <v>558</v>
      </c>
      <c r="AF5" s="339" t="s">
        <v>569</v>
      </c>
      <c r="AG5" s="337" t="s">
        <v>559</v>
      </c>
      <c r="AH5" s="338" t="s">
        <v>560</v>
      </c>
      <c r="AI5" s="339" t="s">
        <v>569</v>
      </c>
      <c r="AJ5" s="337" t="s">
        <v>561</v>
      </c>
      <c r="AK5" s="338" t="s">
        <v>562</v>
      </c>
      <c r="AL5" s="339" t="s">
        <v>569</v>
      </c>
      <c r="AM5" s="337" t="s">
        <v>563</v>
      </c>
      <c r="AN5" s="338" t="s">
        <v>564</v>
      </c>
      <c r="AO5" s="339" t="s">
        <v>569</v>
      </c>
      <c r="AP5" s="337" t="s">
        <v>565</v>
      </c>
      <c r="AQ5" s="338" t="s">
        <v>566</v>
      </c>
      <c r="AR5" s="339" t="s">
        <v>569</v>
      </c>
      <c r="AS5" s="337" t="s">
        <v>567</v>
      </c>
      <c r="AT5" s="338" t="s">
        <v>568</v>
      </c>
      <c r="AU5" s="339" t="s">
        <v>569</v>
      </c>
      <c r="AV5" s="337" t="s">
        <v>598</v>
      </c>
      <c r="AW5" s="338" t="s">
        <v>599</v>
      </c>
      <c r="AX5" s="339" t="s">
        <v>569</v>
      </c>
      <c r="AY5" s="337" t="s">
        <v>708</v>
      </c>
      <c r="AZ5" s="338" t="s">
        <v>709</v>
      </c>
      <c r="BA5" s="339" t="s">
        <v>569</v>
      </c>
      <c r="BB5" s="337" t="s">
        <v>713</v>
      </c>
      <c r="BC5" s="338" t="s">
        <v>714</v>
      </c>
      <c r="BD5" s="339" t="s">
        <v>569</v>
      </c>
      <c r="BE5" s="337" t="s">
        <v>724</v>
      </c>
      <c r="BF5" s="338" t="s">
        <v>725</v>
      </c>
      <c r="BG5" s="339" t="s">
        <v>569</v>
      </c>
      <c r="BH5" s="337" t="s">
        <v>737</v>
      </c>
      <c r="BI5" s="338" t="s">
        <v>738</v>
      </c>
      <c r="BJ5" s="339" t="s">
        <v>569</v>
      </c>
      <c r="BK5" s="337" t="s">
        <v>745</v>
      </c>
      <c r="BL5" s="338" t="s">
        <v>746</v>
      </c>
      <c r="BM5" s="339" t="s">
        <v>569</v>
      </c>
      <c r="BN5" s="337" t="s">
        <v>765</v>
      </c>
      <c r="BO5" s="338" t="s">
        <v>766</v>
      </c>
      <c r="BP5" s="339" t="s">
        <v>569</v>
      </c>
      <c r="BQ5" s="337" t="s">
        <v>770</v>
      </c>
      <c r="BR5" s="338" t="s">
        <v>771</v>
      </c>
      <c r="BS5" s="339" t="s">
        <v>569</v>
      </c>
    </row>
    <row r="6" spans="1:71" s="24" customFormat="1" ht="15" customHeight="1" x14ac:dyDescent="0.2">
      <c r="A6" s="4" t="str">
        <f>'DRE | P&amp;L'!A8</f>
        <v>Aluguel Mínimo Mensal</v>
      </c>
      <c r="B6" s="4" t="str">
        <f>'DRE | P&amp;L'!B8</f>
        <v>Minimum monthly rent</v>
      </c>
      <c r="C6" s="340">
        <f>'DRE | P&amp;L'!AT8</f>
        <v>137449</v>
      </c>
      <c r="D6" s="340">
        <f>'DRE | P&amp;L'!AT43</f>
        <v>137449</v>
      </c>
      <c r="E6" s="340">
        <f>C6-D6</f>
        <v>0</v>
      </c>
      <c r="F6" s="340">
        <f>'DRE | P&amp;L'!AU8</f>
        <v>138981</v>
      </c>
      <c r="G6" s="340">
        <f>'DRE | P&amp;L'!AU43</f>
        <v>138981</v>
      </c>
      <c r="H6" s="340">
        <f>F6-G6</f>
        <v>0</v>
      </c>
      <c r="I6" s="340">
        <f>'DRE | P&amp;L'!AV8</f>
        <v>148005</v>
      </c>
      <c r="J6" s="340">
        <f>'DRE | P&amp;L'!AV43</f>
        <v>148005</v>
      </c>
      <c r="K6" s="340">
        <f>I6-J6</f>
        <v>0</v>
      </c>
      <c r="L6" s="340">
        <f>'DRE | P&amp;L'!AW8</f>
        <v>156305</v>
      </c>
      <c r="M6" s="340">
        <f>'DRE | P&amp;L'!AW43</f>
        <v>156305</v>
      </c>
      <c r="N6" s="340">
        <f>L6-M6</f>
        <v>0</v>
      </c>
      <c r="O6" s="340">
        <f>'DRE | P&amp;L'!AX8</f>
        <v>170717</v>
      </c>
      <c r="P6" s="340">
        <f>'DRE | P&amp;L'!AW43</f>
        <v>156305</v>
      </c>
      <c r="Q6" s="340">
        <f>O6-P6</f>
        <v>14412</v>
      </c>
      <c r="R6" s="340">
        <f>'DRE | P&amp;L'!AY8</f>
        <v>173254</v>
      </c>
      <c r="S6" s="340">
        <f>'DRE | P&amp;L'!AY43</f>
        <v>173254</v>
      </c>
      <c r="T6" s="340">
        <f>R6-S6</f>
        <v>0</v>
      </c>
      <c r="U6" s="340">
        <f>'DRE | P&amp;L'!AZ8</f>
        <v>177374.86600000004</v>
      </c>
      <c r="V6" s="340">
        <f>'DRE | P&amp;L'!AZ43</f>
        <v>177374.86600000004</v>
      </c>
      <c r="W6" s="340">
        <f>U6-V6</f>
        <v>0</v>
      </c>
      <c r="X6" s="340">
        <f>'DRE | P&amp;L'!BA8</f>
        <v>182763.40300000008</v>
      </c>
      <c r="Y6" s="340">
        <f>'DRE | P&amp;L'!BA43</f>
        <v>182763.40300000008</v>
      </c>
      <c r="Z6" s="340">
        <f>X6-Y6</f>
        <v>0</v>
      </c>
      <c r="AA6" s="340">
        <f>'DRE | P&amp;L'!BB8</f>
        <v>195193</v>
      </c>
      <c r="AB6" s="340">
        <f>'DRE | P&amp;L'!BB43</f>
        <v>195193</v>
      </c>
      <c r="AC6" s="340">
        <f>AA6-AB6</f>
        <v>0</v>
      </c>
      <c r="AD6" s="340">
        <f>'DRE | P&amp;L'!BC8</f>
        <v>202018</v>
      </c>
      <c r="AE6" s="340">
        <f>'DRE | P&amp;L'!BC43</f>
        <v>202018</v>
      </c>
      <c r="AF6" s="340">
        <f>AD6-AE6</f>
        <v>0</v>
      </c>
      <c r="AG6" s="340">
        <f>'DRE | P&amp;L'!BD8</f>
        <v>202277.04799999989</v>
      </c>
      <c r="AH6" s="340">
        <f>'DRE | P&amp;L'!BD43</f>
        <v>202277.04799999989</v>
      </c>
      <c r="AI6" s="340">
        <f>AG6-AH6</f>
        <v>0</v>
      </c>
      <c r="AJ6" s="340">
        <f>'DRE | P&amp;L'!BE8</f>
        <v>202852.21099999998</v>
      </c>
      <c r="AK6" s="340">
        <f>'DRE | P&amp;L'!BE43</f>
        <v>202852.21099999998</v>
      </c>
      <c r="AL6" s="340">
        <f>AJ6-AK6</f>
        <v>0</v>
      </c>
      <c r="AM6" s="340">
        <f>'DRE | P&amp;L'!BF8</f>
        <v>199147.69199999989</v>
      </c>
      <c r="AN6" s="340">
        <f>'DRE | P&amp;L'!BF43</f>
        <v>199147.69199999989</v>
      </c>
      <c r="AO6" s="340">
        <f>AM6-AN6</f>
        <v>0</v>
      </c>
      <c r="AP6" s="340">
        <f>'DRE | P&amp;L'!BG8</f>
        <v>202014.78600000002</v>
      </c>
      <c r="AQ6" s="340">
        <f>'DRE | P&amp;L'!BG43</f>
        <v>202014.78600000002</v>
      </c>
      <c r="AR6" s="340">
        <f>AP6-AQ6</f>
        <v>0</v>
      </c>
      <c r="AS6" s="340">
        <f>'DRE | P&amp;L'!BH8</f>
        <v>203537.34899999999</v>
      </c>
      <c r="AT6" s="340">
        <f>'DRE | P&amp;L'!BH43</f>
        <v>203537.34899999999</v>
      </c>
      <c r="AU6" s="340">
        <f t="shared" ref="AU6:AU32" si="0">AS6-AT6</f>
        <v>0</v>
      </c>
      <c r="AV6" s="340">
        <f>'DRE | P&amp;L'!BI8</f>
        <v>203167.43899999993</v>
      </c>
      <c r="AW6" s="340">
        <f>'DRE | P&amp;L'!BI43</f>
        <v>203167.43899999993</v>
      </c>
      <c r="AX6" s="340">
        <f t="shared" ref="AX6:AX32" si="1">AV6-AW6</f>
        <v>0</v>
      </c>
      <c r="AY6" s="340">
        <v>212280.10499999998</v>
      </c>
      <c r="AZ6" s="340">
        <v>212280.10499999998</v>
      </c>
      <c r="BA6" s="340">
        <f t="shared" ref="BA6:BA32" si="2">AY6-AZ6</f>
        <v>0</v>
      </c>
      <c r="BB6" s="340">
        <v>210484.17899999992</v>
      </c>
      <c r="BC6" s="340">
        <v>210484.17899999992</v>
      </c>
      <c r="BD6" s="340">
        <f t="shared" ref="BD6:BG31" si="3">BB6-BC6</f>
        <v>0</v>
      </c>
      <c r="BE6" s="340">
        <v>246127</v>
      </c>
      <c r="BF6" s="340">
        <v>246127</v>
      </c>
      <c r="BG6" s="340">
        <f t="shared" si="3"/>
        <v>0</v>
      </c>
      <c r="BH6" s="340">
        <v>227249.408</v>
      </c>
      <c r="BI6" s="340">
        <v>227249.408</v>
      </c>
      <c r="BJ6" s="340">
        <f t="shared" ref="BJ6:BJ32" si="4">BH6-BI6</f>
        <v>0</v>
      </c>
      <c r="BK6" s="340">
        <v>223040.84899999996</v>
      </c>
      <c r="BL6" s="340">
        <v>223040.84899999996</v>
      </c>
      <c r="BM6" s="340">
        <f t="shared" ref="BM6:BM12" si="5">BK6-BL6</f>
        <v>0</v>
      </c>
      <c r="BN6" s="340">
        <v>220488.93200000006</v>
      </c>
      <c r="BO6" s="340">
        <v>220488.93200000006</v>
      </c>
      <c r="BP6" s="340">
        <f t="shared" ref="BP6:BP14" si="6">BN6-BO6</f>
        <v>0</v>
      </c>
      <c r="BQ6" s="340">
        <v>217946.73299999995</v>
      </c>
      <c r="BR6" s="340">
        <v>217946.73299999995</v>
      </c>
      <c r="BS6" s="340">
        <f>BQ6-BR6</f>
        <v>0</v>
      </c>
    </row>
    <row r="7" spans="1:71" s="24" customFormat="1" ht="15" customHeight="1" x14ac:dyDescent="0.2">
      <c r="A7" s="4" t="str">
        <f>'DRE | P&amp;L'!A9</f>
        <v>Aluguel Percentual</v>
      </c>
      <c r="B7" s="4" t="str">
        <f>'DRE | P&amp;L'!B9</f>
        <v>Overage</v>
      </c>
      <c r="C7" s="340">
        <f>'DRE | P&amp;L'!AT9</f>
        <v>14725</v>
      </c>
      <c r="D7" s="340">
        <f>'DRE | P&amp;L'!AT44</f>
        <v>14725</v>
      </c>
      <c r="E7" s="340">
        <f t="shared" ref="E7:E32" si="7">C7-D7</f>
        <v>0</v>
      </c>
      <c r="F7" s="340">
        <f>'DRE | P&amp;L'!AU9</f>
        <v>5787</v>
      </c>
      <c r="G7" s="340">
        <f>'DRE | P&amp;L'!AU44</f>
        <v>5787</v>
      </c>
      <c r="H7" s="340">
        <f t="shared" ref="H7:H32" si="8">F7-G7</f>
        <v>0</v>
      </c>
      <c r="I7" s="340">
        <f>'DRE | P&amp;L'!AV9</f>
        <v>13195</v>
      </c>
      <c r="J7" s="340">
        <f>'DRE | P&amp;L'!AV44</f>
        <v>13195</v>
      </c>
      <c r="K7" s="340">
        <f t="shared" ref="K7:K32" si="9">I7-J7</f>
        <v>0</v>
      </c>
      <c r="L7" s="340">
        <f>'DRE | P&amp;L'!AW9</f>
        <v>14210</v>
      </c>
      <c r="M7" s="340">
        <f>'DRE | P&amp;L'!AW44</f>
        <v>14210</v>
      </c>
      <c r="N7" s="340">
        <f t="shared" ref="N7:N32" si="10">L7-M7</f>
        <v>0</v>
      </c>
      <c r="O7" s="340">
        <f>'DRE | P&amp;L'!AX9</f>
        <v>22510</v>
      </c>
      <c r="P7" s="340">
        <f>'DRE | P&amp;L'!AW44</f>
        <v>14210</v>
      </c>
      <c r="Q7" s="340">
        <f t="shared" ref="Q7:Q32" si="11">O7-P7</f>
        <v>8300</v>
      </c>
      <c r="R7" s="340">
        <f>'DRE | P&amp;L'!AY9</f>
        <v>8471</v>
      </c>
      <c r="S7" s="340">
        <f>'DRE | P&amp;L'!AY44</f>
        <v>8471</v>
      </c>
      <c r="T7" s="340">
        <f t="shared" ref="T7:T32" si="12">R7-S7</f>
        <v>0</v>
      </c>
      <c r="U7" s="340">
        <f>'DRE | P&amp;L'!AZ9</f>
        <v>17370.785000000003</v>
      </c>
      <c r="V7" s="340">
        <f>'DRE | P&amp;L'!AZ44</f>
        <v>17370.785000000003</v>
      </c>
      <c r="W7" s="340">
        <f t="shared" ref="W7:W32" si="13">U7-V7</f>
        <v>0</v>
      </c>
      <c r="X7" s="340">
        <f>'DRE | P&amp;L'!BA9</f>
        <v>11691.766999999998</v>
      </c>
      <c r="Y7" s="340">
        <f>'DRE | P&amp;L'!BA44</f>
        <v>11691.766999999998</v>
      </c>
      <c r="Z7" s="340">
        <f t="shared" ref="Z7:Z32" si="14">X7-Y7</f>
        <v>0</v>
      </c>
      <c r="AA7" s="340">
        <f>'DRE | P&amp;L'!BB9</f>
        <v>16809</v>
      </c>
      <c r="AB7" s="340">
        <f>'DRE | P&amp;L'!BB44</f>
        <v>16809</v>
      </c>
      <c r="AC7" s="340">
        <f t="shared" ref="AC7:AC32" si="15">AA7-AB7</f>
        <v>0</v>
      </c>
      <c r="AD7" s="340">
        <f>'DRE | P&amp;L'!BC9</f>
        <v>13215</v>
      </c>
      <c r="AE7" s="340">
        <f>'DRE | P&amp;L'!BC44</f>
        <v>13215</v>
      </c>
      <c r="AF7" s="340">
        <f t="shared" ref="AF7:AF32" si="16">AD7-AE7</f>
        <v>0</v>
      </c>
      <c r="AG7" s="340">
        <f>'DRE | P&amp;L'!BD9</f>
        <v>18685.813999999998</v>
      </c>
      <c r="AH7" s="340">
        <f>'DRE | P&amp;L'!BD44</f>
        <v>18685.813999999998</v>
      </c>
      <c r="AI7" s="340">
        <f t="shared" ref="AI7:AI32" si="17">AG7-AH7</f>
        <v>0</v>
      </c>
      <c r="AJ7" s="340">
        <f>'DRE | P&amp;L'!BE9</f>
        <v>15986.064000000006</v>
      </c>
      <c r="AK7" s="340">
        <f>'DRE | P&amp;L'!BE44</f>
        <v>15986.064000000006</v>
      </c>
      <c r="AL7" s="340">
        <f t="shared" ref="AL7:AL32" si="18">AJ7-AK7</f>
        <v>0</v>
      </c>
      <c r="AM7" s="340">
        <f>'DRE | P&amp;L'!BF9</f>
        <v>23068.157000000007</v>
      </c>
      <c r="AN7" s="340">
        <f>'DRE | P&amp;L'!BF44</f>
        <v>23068.157000000007</v>
      </c>
      <c r="AO7" s="340">
        <f t="shared" ref="AO7:AO32" si="19">AM7-AN7</f>
        <v>0</v>
      </c>
      <c r="AP7" s="340">
        <f>'DRE | P&amp;L'!BG9</f>
        <v>13044.797000000002</v>
      </c>
      <c r="AQ7" s="340">
        <f>'DRE | P&amp;L'!BG44</f>
        <v>13044.797000000002</v>
      </c>
      <c r="AR7" s="340">
        <f t="shared" ref="AR7:AR32" si="20">AP7-AQ7</f>
        <v>0</v>
      </c>
      <c r="AS7" s="340">
        <f>'DRE | P&amp;L'!BH9</f>
        <v>22004.209000000006</v>
      </c>
      <c r="AT7" s="340">
        <f>'DRE | P&amp;L'!BH44</f>
        <v>22004.209000000006</v>
      </c>
      <c r="AU7" s="340">
        <f t="shared" si="0"/>
        <v>0</v>
      </c>
      <c r="AV7" s="340">
        <f>'DRE | P&amp;L'!BI9</f>
        <v>19557.135000000009</v>
      </c>
      <c r="AW7" s="340">
        <f>'DRE | P&amp;L'!BI44</f>
        <v>19557.135000000009</v>
      </c>
      <c r="AX7" s="340">
        <f t="shared" si="1"/>
        <v>0</v>
      </c>
      <c r="AY7" s="340">
        <v>28290.026999999995</v>
      </c>
      <c r="AZ7" s="340">
        <v>28290.026999999995</v>
      </c>
      <c r="BA7" s="340">
        <f t="shared" si="2"/>
        <v>0</v>
      </c>
      <c r="BB7" s="340">
        <v>15593.897000000001</v>
      </c>
      <c r="BC7" s="340">
        <v>15593.897000000001</v>
      </c>
      <c r="BD7" s="340">
        <f t="shared" si="3"/>
        <v>0</v>
      </c>
      <c r="BE7" s="340">
        <v>29943</v>
      </c>
      <c r="BF7" s="340">
        <v>29943</v>
      </c>
      <c r="BG7" s="340">
        <f t="shared" si="3"/>
        <v>0</v>
      </c>
      <c r="BH7" s="340">
        <v>23817.926999999996</v>
      </c>
      <c r="BI7" s="340">
        <v>23817.926999999996</v>
      </c>
      <c r="BJ7" s="340">
        <f t="shared" si="4"/>
        <v>0</v>
      </c>
      <c r="BK7" s="340">
        <v>35222.802000000003</v>
      </c>
      <c r="BL7" s="340">
        <v>35222.802000000003</v>
      </c>
      <c r="BM7" s="340">
        <f t="shared" si="5"/>
        <v>0</v>
      </c>
      <c r="BN7" s="340">
        <v>19704.510000000009</v>
      </c>
      <c r="BO7" s="340">
        <v>19704.510000000009</v>
      </c>
      <c r="BP7" s="340">
        <f t="shared" si="6"/>
        <v>0</v>
      </c>
      <c r="BQ7" s="340">
        <v>29742.260999999995</v>
      </c>
      <c r="BR7" s="340">
        <v>29742.260999999995</v>
      </c>
      <c r="BS7" s="340">
        <f t="shared" ref="BS7:BS13" si="21">BQ7-BR7</f>
        <v>0</v>
      </c>
    </row>
    <row r="8" spans="1:71" s="24" customFormat="1" ht="15" customHeight="1" x14ac:dyDescent="0.2">
      <c r="A8" s="4" t="str">
        <f>'DRE | P&amp;L'!A10</f>
        <v>Locação Temporária</v>
      </c>
      <c r="B8" s="4" t="str">
        <f>'DRE | P&amp;L'!B10</f>
        <v>Temporary rent</v>
      </c>
      <c r="C8" s="340">
        <f>'DRE | P&amp;L'!AT10</f>
        <v>11443</v>
      </c>
      <c r="D8" s="340">
        <f>'DRE | P&amp;L'!AT45</f>
        <v>11443</v>
      </c>
      <c r="E8" s="340">
        <f t="shared" si="7"/>
        <v>0</v>
      </c>
      <c r="F8" s="340">
        <f>'DRE | P&amp;L'!AU10</f>
        <v>8118</v>
      </c>
      <c r="G8" s="340">
        <f>'DRE | P&amp;L'!AU45</f>
        <v>8118</v>
      </c>
      <c r="H8" s="340">
        <f t="shared" si="8"/>
        <v>0</v>
      </c>
      <c r="I8" s="340">
        <f>'DRE | P&amp;L'!AV10</f>
        <v>8234</v>
      </c>
      <c r="J8" s="340">
        <f>'DRE | P&amp;L'!AV45</f>
        <v>8234</v>
      </c>
      <c r="K8" s="340">
        <f t="shared" si="9"/>
        <v>0</v>
      </c>
      <c r="L8" s="340">
        <f>'DRE | P&amp;L'!AW10</f>
        <v>12038</v>
      </c>
      <c r="M8" s="340">
        <f>'DRE | P&amp;L'!AW45</f>
        <v>12038</v>
      </c>
      <c r="N8" s="340">
        <f t="shared" si="10"/>
        <v>0</v>
      </c>
      <c r="O8" s="340">
        <f>'DRE | P&amp;L'!AX10</f>
        <v>19564</v>
      </c>
      <c r="P8" s="340">
        <f>'DRE | P&amp;L'!AW45</f>
        <v>12038</v>
      </c>
      <c r="Q8" s="340">
        <f t="shared" si="11"/>
        <v>7526</v>
      </c>
      <c r="R8" s="340">
        <f>'DRE | P&amp;L'!AY10</f>
        <v>15311</v>
      </c>
      <c r="S8" s="340">
        <f>'DRE | P&amp;L'!AY45</f>
        <v>15311</v>
      </c>
      <c r="T8" s="340">
        <f t="shared" si="12"/>
        <v>0</v>
      </c>
      <c r="U8" s="340">
        <f>'DRE | P&amp;L'!AZ10</f>
        <v>16208.871000000003</v>
      </c>
      <c r="V8" s="340">
        <f>'DRE | P&amp;L'!AZ45</f>
        <v>16208.871000000003</v>
      </c>
      <c r="W8" s="340">
        <f t="shared" si="13"/>
        <v>0</v>
      </c>
      <c r="X8" s="340">
        <f>'DRE | P&amp;L'!BA10</f>
        <v>18594.694999999996</v>
      </c>
      <c r="Y8" s="340">
        <f>'DRE | P&amp;L'!BA45</f>
        <v>18594.694999999996</v>
      </c>
      <c r="Z8" s="340">
        <f t="shared" si="14"/>
        <v>0</v>
      </c>
      <c r="AA8" s="340">
        <f>'DRE | P&amp;L'!BB10</f>
        <v>23986</v>
      </c>
      <c r="AB8" s="340">
        <f>'DRE | P&amp;L'!BB45</f>
        <v>23986</v>
      </c>
      <c r="AC8" s="340">
        <f t="shared" si="15"/>
        <v>0</v>
      </c>
      <c r="AD8" s="340">
        <f>'DRE | P&amp;L'!BC10</f>
        <v>18429</v>
      </c>
      <c r="AE8" s="340">
        <f>'DRE | P&amp;L'!BC45</f>
        <v>18429</v>
      </c>
      <c r="AF8" s="340">
        <f t="shared" si="16"/>
        <v>0</v>
      </c>
      <c r="AG8" s="340">
        <f>'DRE | P&amp;L'!BD10</f>
        <v>21993.080999999995</v>
      </c>
      <c r="AH8" s="340">
        <f>'DRE | P&amp;L'!BD45</f>
        <v>21993.080999999995</v>
      </c>
      <c r="AI8" s="340">
        <f t="shared" si="17"/>
        <v>0</v>
      </c>
      <c r="AJ8" s="340">
        <f>'DRE | P&amp;L'!BE10</f>
        <v>22145.502999999986</v>
      </c>
      <c r="AK8" s="340">
        <f>'DRE | P&amp;L'!BE45</f>
        <v>22145.502999999986</v>
      </c>
      <c r="AL8" s="340">
        <f t="shared" si="18"/>
        <v>0</v>
      </c>
      <c r="AM8" s="340">
        <f>'DRE | P&amp;L'!BF10</f>
        <v>32141.422999999999</v>
      </c>
      <c r="AN8" s="340">
        <f>'DRE | P&amp;L'!BF45</f>
        <v>32141.422999999999</v>
      </c>
      <c r="AO8" s="340">
        <f t="shared" si="19"/>
        <v>0</v>
      </c>
      <c r="AP8" s="340">
        <f>'DRE | P&amp;L'!BG10</f>
        <v>21921.009999999991</v>
      </c>
      <c r="AQ8" s="340">
        <f>'DRE | P&amp;L'!BG45</f>
        <v>21921.009999999991</v>
      </c>
      <c r="AR8" s="340">
        <f t="shared" si="20"/>
        <v>0</v>
      </c>
      <c r="AS8" s="340">
        <f>'DRE | P&amp;L'!BH10</f>
        <v>25363.030000000002</v>
      </c>
      <c r="AT8" s="340">
        <f>'DRE | P&amp;L'!BH45</f>
        <v>25363.030000000002</v>
      </c>
      <c r="AU8" s="340">
        <f t="shared" si="0"/>
        <v>0</v>
      </c>
      <c r="AV8" s="340">
        <f>'DRE | P&amp;L'!BI10</f>
        <v>25688.416000000012</v>
      </c>
      <c r="AW8" s="340">
        <f>'DRE | P&amp;L'!BI45</f>
        <v>25688.416000000012</v>
      </c>
      <c r="AX8" s="340">
        <f t="shared" si="1"/>
        <v>0</v>
      </c>
      <c r="AY8" s="340">
        <v>34795.487999999983</v>
      </c>
      <c r="AZ8" s="340">
        <v>34795.487999999983</v>
      </c>
      <c r="BA8" s="340">
        <f t="shared" si="2"/>
        <v>0</v>
      </c>
      <c r="BB8" s="340">
        <v>23908.807000000008</v>
      </c>
      <c r="BC8" s="340">
        <v>23908.807000000008</v>
      </c>
      <c r="BD8" s="340">
        <f t="shared" si="3"/>
        <v>0</v>
      </c>
      <c r="BE8" s="340">
        <v>31749</v>
      </c>
      <c r="BF8" s="340">
        <v>31749</v>
      </c>
      <c r="BG8" s="340">
        <f t="shared" si="3"/>
        <v>0</v>
      </c>
      <c r="BH8" s="340">
        <v>30136.908000000018</v>
      </c>
      <c r="BI8" s="340">
        <v>30136.908000000018</v>
      </c>
      <c r="BJ8" s="340">
        <f t="shared" si="4"/>
        <v>0</v>
      </c>
      <c r="BK8" s="340">
        <v>38816.823000000004</v>
      </c>
      <c r="BL8" s="340">
        <v>38816.823000000004</v>
      </c>
      <c r="BM8" s="340">
        <f t="shared" si="5"/>
        <v>0</v>
      </c>
      <c r="BN8" s="340">
        <v>25565.753000000004</v>
      </c>
      <c r="BO8" s="340">
        <v>25565.753000000004</v>
      </c>
      <c r="BP8" s="340">
        <f t="shared" si="6"/>
        <v>0</v>
      </c>
      <c r="BQ8" s="340">
        <v>31122.784</v>
      </c>
      <c r="BR8" s="340">
        <v>31122.784</v>
      </c>
      <c r="BS8" s="340">
        <f t="shared" si="21"/>
        <v>0</v>
      </c>
    </row>
    <row r="9" spans="1:71" s="24" customFormat="1" ht="15" customHeight="1" x14ac:dyDescent="0.2">
      <c r="A9" s="4" t="str">
        <f>'DRE | P&amp;L'!A11</f>
        <v>Taxa de Administração</v>
      </c>
      <c r="B9" s="4" t="str">
        <f>'DRE | P&amp;L'!B11</f>
        <v>Management Fee</v>
      </c>
      <c r="C9" s="340">
        <f>'DRE | P&amp;L'!AT11</f>
        <v>11978</v>
      </c>
      <c r="D9" s="340">
        <f>'DRE | P&amp;L'!AT46</f>
        <v>11978</v>
      </c>
      <c r="E9" s="340">
        <f t="shared" si="7"/>
        <v>0</v>
      </c>
      <c r="F9" s="340">
        <f>'DRE | P&amp;L'!AU11</f>
        <v>10322</v>
      </c>
      <c r="G9" s="340">
        <f>'DRE | P&amp;L'!AU46</f>
        <v>10322</v>
      </c>
      <c r="H9" s="340">
        <f t="shared" si="8"/>
        <v>0</v>
      </c>
      <c r="I9" s="340">
        <f>'DRE | P&amp;L'!AV11</f>
        <v>10664</v>
      </c>
      <c r="J9" s="340">
        <f>'DRE | P&amp;L'!AV46</f>
        <v>10664</v>
      </c>
      <c r="K9" s="340">
        <f t="shared" si="9"/>
        <v>0</v>
      </c>
      <c r="L9" s="340">
        <f>'DRE | P&amp;L'!AW11</f>
        <v>12182</v>
      </c>
      <c r="M9" s="340">
        <f>'DRE | P&amp;L'!AW46</f>
        <v>12182</v>
      </c>
      <c r="N9" s="340">
        <f t="shared" si="10"/>
        <v>0</v>
      </c>
      <c r="O9" s="340">
        <f>'DRE | P&amp;L'!AX11</f>
        <v>15226</v>
      </c>
      <c r="P9" s="340">
        <f>'DRE | P&amp;L'!AW46</f>
        <v>12182</v>
      </c>
      <c r="Q9" s="340">
        <f t="shared" si="11"/>
        <v>3044</v>
      </c>
      <c r="R9" s="340">
        <f>'DRE | P&amp;L'!AY11</f>
        <v>13817</v>
      </c>
      <c r="S9" s="340">
        <f>'DRE | P&amp;L'!AY46</f>
        <v>13817</v>
      </c>
      <c r="T9" s="340">
        <f t="shared" si="12"/>
        <v>0</v>
      </c>
      <c r="U9" s="340">
        <f>'DRE | P&amp;L'!AZ11</f>
        <v>14543.913000000006</v>
      </c>
      <c r="V9" s="340">
        <f>'DRE | P&amp;L'!AZ46</f>
        <v>14543.913000000006</v>
      </c>
      <c r="W9" s="340">
        <f t="shared" si="13"/>
        <v>0</v>
      </c>
      <c r="X9" s="340">
        <f>'DRE | P&amp;L'!BA11</f>
        <v>14988.620000000004</v>
      </c>
      <c r="Y9" s="340">
        <f>'DRE | P&amp;L'!BA46</f>
        <v>14988.620000000004</v>
      </c>
      <c r="Z9" s="340">
        <f t="shared" si="14"/>
        <v>0</v>
      </c>
      <c r="AA9" s="340">
        <f>'DRE | P&amp;L'!BB11</f>
        <v>17507</v>
      </c>
      <c r="AB9" s="340">
        <f>'DRE | P&amp;L'!BB46</f>
        <v>17507</v>
      </c>
      <c r="AC9" s="340">
        <f t="shared" si="15"/>
        <v>0</v>
      </c>
      <c r="AD9" s="340">
        <f>'DRE | P&amp;L'!BC11</f>
        <v>14843</v>
      </c>
      <c r="AE9" s="340">
        <f>'DRE | P&amp;L'!BC46</f>
        <v>14843</v>
      </c>
      <c r="AF9" s="340">
        <f t="shared" si="16"/>
        <v>0</v>
      </c>
      <c r="AG9" s="340">
        <f>'DRE | P&amp;L'!BD11</f>
        <v>15537.188999999998</v>
      </c>
      <c r="AH9" s="340">
        <f>'DRE | P&amp;L'!BD46</f>
        <v>15537.188999999998</v>
      </c>
      <c r="AI9" s="340">
        <f t="shared" si="17"/>
        <v>0</v>
      </c>
      <c r="AJ9" s="340">
        <f>'DRE | P&amp;L'!BE11</f>
        <v>15545.071000000009</v>
      </c>
      <c r="AK9" s="340">
        <f>'DRE | P&amp;L'!BE46</f>
        <v>15545.071000000009</v>
      </c>
      <c r="AL9" s="340">
        <f t="shared" si="18"/>
        <v>0</v>
      </c>
      <c r="AM9" s="340">
        <f>'DRE | P&amp;L'!BF11</f>
        <v>17276.010000000002</v>
      </c>
      <c r="AN9" s="340">
        <f>'DRE | P&amp;L'!BF46</f>
        <v>17276.010000000002</v>
      </c>
      <c r="AO9" s="340">
        <f t="shared" si="19"/>
        <v>0</v>
      </c>
      <c r="AP9" s="340">
        <f>'DRE | P&amp;L'!BG11</f>
        <v>15223.785000000005</v>
      </c>
      <c r="AQ9" s="340">
        <f>'DRE | P&amp;L'!BG46</f>
        <v>15223.785000000005</v>
      </c>
      <c r="AR9" s="340">
        <f t="shared" si="20"/>
        <v>0</v>
      </c>
      <c r="AS9" s="340">
        <f>'DRE | P&amp;L'!BH11</f>
        <v>16053.65</v>
      </c>
      <c r="AT9" s="340">
        <f>'DRE | P&amp;L'!BH46</f>
        <v>16053.65</v>
      </c>
      <c r="AU9" s="340">
        <f t="shared" si="0"/>
        <v>0</v>
      </c>
      <c r="AV9" s="340">
        <f>'DRE | P&amp;L'!BI11</f>
        <v>16104.987000000008</v>
      </c>
      <c r="AW9" s="340">
        <f>'DRE | P&amp;L'!BI46</f>
        <v>16104.987000000008</v>
      </c>
      <c r="AX9" s="340">
        <f t="shared" si="1"/>
        <v>0</v>
      </c>
      <c r="AY9" s="340">
        <v>19873.853000000006</v>
      </c>
      <c r="AZ9" s="340">
        <v>19873.853000000006</v>
      </c>
      <c r="BA9" s="340">
        <f t="shared" si="2"/>
        <v>0</v>
      </c>
      <c r="BB9" s="340">
        <v>19219.21</v>
      </c>
      <c r="BC9" s="340">
        <v>19219.21</v>
      </c>
      <c r="BD9" s="340">
        <f t="shared" si="3"/>
        <v>0</v>
      </c>
      <c r="BE9" s="340">
        <v>20469</v>
      </c>
      <c r="BF9" s="340">
        <v>20469</v>
      </c>
      <c r="BG9" s="340">
        <f t="shared" si="3"/>
        <v>0</v>
      </c>
      <c r="BH9" s="340">
        <v>23377.878000000004</v>
      </c>
      <c r="BI9" s="340">
        <v>23377.878000000004</v>
      </c>
      <c r="BJ9" s="340">
        <f t="shared" si="4"/>
        <v>0</v>
      </c>
      <c r="BK9" s="340">
        <v>24938.098000000009</v>
      </c>
      <c r="BL9" s="340">
        <v>24938.098000000009</v>
      </c>
      <c r="BM9" s="340">
        <f t="shared" si="5"/>
        <v>0</v>
      </c>
      <c r="BN9" s="340">
        <v>22914.665999999994</v>
      </c>
      <c r="BO9" s="340">
        <v>22914.665999999994</v>
      </c>
      <c r="BP9" s="340">
        <f t="shared" si="6"/>
        <v>0</v>
      </c>
      <c r="BQ9" s="340">
        <v>23881.657999999985</v>
      </c>
      <c r="BR9" s="340">
        <v>23881.657999999985</v>
      </c>
      <c r="BS9" s="340">
        <f t="shared" si="21"/>
        <v>0</v>
      </c>
    </row>
    <row r="10" spans="1:71" s="24" customFormat="1" ht="15" customHeight="1" x14ac:dyDescent="0.2">
      <c r="A10" s="4" t="str">
        <f>'DRE | P&amp;L'!A12</f>
        <v>Estacionamento</v>
      </c>
      <c r="B10" s="4" t="str">
        <f>'DRE | P&amp;L'!B12</f>
        <v>Parking</v>
      </c>
      <c r="C10" s="340">
        <f>'DRE | P&amp;L'!AT12</f>
        <v>27704</v>
      </c>
      <c r="D10" s="340">
        <f>'DRE | P&amp;L'!AT47</f>
        <v>27704</v>
      </c>
      <c r="E10" s="340">
        <f t="shared" si="7"/>
        <v>0</v>
      </c>
      <c r="F10" s="340">
        <f>'DRE | P&amp;L'!AU12</f>
        <v>16061</v>
      </c>
      <c r="G10" s="340">
        <f>'DRE | P&amp;L'!AU47</f>
        <v>16061</v>
      </c>
      <c r="H10" s="340">
        <f t="shared" si="8"/>
        <v>0</v>
      </c>
      <c r="I10" s="340">
        <f>'DRE | P&amp;L'!AV12</f>
        <v>20373</v>
      </c>
      <c r="J10" s="340">
        <f>'DRE | P&amp;L'!AV47</f>
        <v>20373</v>
      </c>
      <c r="K10" s="340">
        <f t="shared" si="9"/>
        <v>0</v>
      </c>
      <c r="L10" s="340">
        <f>'DRE | P&amp;L'!AW12</f>
        <v>28963</v>
      </c>
      <c r="M10" s="340">
        <f>'DRE | P&amp;L'!AW47</f>
        <v>28963</v>
      </c>
      <c r="N10" s="340">
        <f t="shared" si="10"/>
        <v>0</v>
      </c>
      <c r="O10" s="340">
        <f>'DRE | P&amp;L'!AX12</f>
        <v>40852</v>
      </c>
      <c r="P10" s="340">
        <f>'DRE | P&amp;L'!AW47</f>
        <v>28963</v>
      </c>
      <c r="Q10" s="340">
        <f t="shared" si="11"/>
        <v>11889</v>
      </c>
      <c r="R10" s="340">
        <f>'DRE | P&amp;L'!AY12</f>
        <v>35387</v>
      </c>
      <c r="S10" s="340">
        <f>'DRE | P&amp;L'!AY47</f>
        <v>35387</v>
      </c>
      <c r="T10" s="340">
        <f t="shared" si="12"/>
        <v>0</v>
      </c>
      <c r="U10" s="340">
        <f>'DRE | P&amp;L'!AZ12</f>
        <v>43599.863999999994</v>
      </c>
      <c r="V10" s="340">
        <f>'DRE | P&amp;L'!AZ47</f>
        <v>43599.863999999994</v>
      </c>
      <c r="W10" s="340">
        <f t="shared" si="13"/>
        <v>0</v>
      </c>
      <c r="X10" s="340">
        <f>'DRE | P&amp;L'!BA12</f>
        <v>42987.18</v>
      </c>
      <c r="Y10" s="340">
        <f>'DRE | P&amp;L'!BA47</f>
        <v>42987.18</v>
      </c>
      <c r="Z10" s="340">
        <f t="shared" si="14"/>
        <v>0</v>
      </c>
      <c r="AA10" s="340">
        <f>'DRE | P&amp;L'!BB12</f>
        <v>48398</v>
      </c>
      <c r="AB10" s="340">
        <f>'DRE | P&amp;L'!BB47</f>
        <v>48398</v>
      </c>
      <c r="AC10" s="340">
        <f t="shared" si="15"/>
        <v>0</v>
      </c>
      <c r="AD10" s="340">
        <f>'DRE | P&amp;L'!BC12</f>
        <v>42978</v>
      </c>
      <c r="AE10" s="340">
        <f>'DRE | P&amp;L'!BC47</f>
        <v>42978</v>
      </c>
      <c r="AF10" s="340">
        <f t="shared" si="16"/>
        <v>0</v>
      </c>
      <c r="AG10" s="340">
        <f>'DRE | P&amp;L'!BD12</f>
        <v>50789.945000000007</v>
      </c>
      <c r="AH10" s="340">
        <f>'DRE | P&amp;L'!BD47</f>
        <v>50789.945000000007</v>
      </c>
      <c r="AI10" s="340">
        <f t="shared" si="17"/>
        <v>0</v>
      </c>
      <c r="AJ10" s="340">
        <f>'DRE | P&amp;L'!BE12</f>
        <v>51204.945999999996</v>
      </c>
      <c r="AK10" s="340">
        <f>'DRE | P&amp;L'!BE47</f>
        <v>51204.945999999996</v>
      </c>
      <c r="AL10" s="340">
        <f t="shared" si="18"/>
        <v>0</v>
      </c>
      <c r="AM10" s="340">
        <f>'DRE | P&amp;L'!BF12</f>
        <v>58021.88499999998</v>
      </c>
      <c r="AN10" s="340">
        <f>'DRE | P&amp;L'!BF47</f>
        <v>58021.88499999998</v>
      </c>
      <c r="AO10" s="340">
        <f t="shared" si="19"/>
        <v>0</v>
      </c>
      <c r="AP10" s="340">
        <f>'DRE | P&amp;L'!BG12</f>
        <v>53271.913</v>
      </c>
      <c r="AQ10" s="340">
        <f>'DRE | P&amp;L'!BG47</f>
        <v>53271.913</v>
      </c>
      <c r="AR10" s="340">
        <f t="shared" si="20"/>
        <v>0</v>
      </c>
      <c r="AS10" s="340">
        <f>'DRE | P&amp;L'!BH12</f>
        <v>54386.750000000044</v>
      </c>
      <c r="AT10" s="340">
        <f>'DRE | P&amp;L'!BH47</f>
        <v>54386.750000000044</v>
      </c>
      <c r="AU10" s="340">
        <f t="shared" si="0"/>
        <v>0</v>
      </c>
      <c r="AV10" s="340">
        <f>'DRE | P&amp;L'!BI12</f>
        <v>55120.792000000009</v>
      </c>
      <c r="AW10" s="340">
        <f>'DRE | P&amp;L'!BI47</f>
        <v>55120.792000000009</v>
      </c>
      <c r="AX10" s="340">
        <f t="shared" si="1"/>
        <v>0</v>
      </c>
      <c r="AY10" s="340">
        <v>65534.905000000021</v>
      </c>
      <c r="AZ10" s="340">
        <v>65534.905000000021</v>
      </c>
      <c r="BA10" s="340">
        <f t="shared" si="2"/>
        <v>0</v>
      </c>
      <c r="BB10" s="340">
        <v>60052.239000000038</v>
      </c>
      <c r="BC10" s="340">
        <v>60052.239000000038</v>
      </c>
      <c r="BD10" s="340">
        <f t="shared" si="3"/>
        <v>0</v>
      </c>
      <c r="BE10" s="340">
        <v>72539</v>
      </c>
      <c r="BF10" s="340">
        <v>72539</v>
      </c>
      <c r="BG10" s="340">
        <f t="shared" si="3"/>
        <v>0</v>
      </c>
      <c r="BH10" s="340">
        <v>61312.227999999974</v>
      </c>
      <c r="BI10" s="340">
        <v>61312.227999999974</v>
      </c>
      <c r="BJ10" s="340">
        <f t="shared" si="4"/>
        <v>0</v>
      </c>
      <c r="BK10" s="340">
        <v>67854.889999999985</v>
      </c>
      <c r="BL10" s="340">
        <v>67854.889999999985</v>
      </c>
      <c r="BM10" s="340">
        <f t="shared" si="5"/>
        <v>0</v>
      </c>
      <c r="BN10" s="340">
        <v>63381.644999999997</v>
      </c>
      <c r="BO10" s="340">
        <v>63381.644999999997</v>
      </c>
      <c r="BP10" s="340">
        <f t="shared" si="6"/>
        <v>0</v>
      </c>
      <c r="BQ10" s="340">
        <v>65353.72199999998</v>
      </c>
      <c r="BR10" s="340">
        <v>65353.72199999998</v>
      </c>
      <c r="BS10" s="340">
        <f t="shared" si="21"/>
        <v>0</v>
      </c>
    </row>
    <row r="11" spans="1:71" s="24" customFormat="1" ht="15" customHeight="1" x14ac:dyDescent="0.2">
      <c r="A11" s="4" t="str">
        <f>'DRE | P&amp;L'!A13</f>
        <v xml:space="preserve">Outros </v>
      </c>
      <c r="B11" s="4" t="str">
        <f>'DRE | P&amp;L'!B13</f>
        <v xml:space="preserve">Others </v>
      </c>
      <c r="C11" s="340">
        <f>'DRE | P&amp;L'!AT13</f>
        <v>2049</v>
      </c>
      <c r="D11" s="340">
        <f>'DRE | P&amp;L'!AT48</f>
        <v>24837</v>
      </c>
      <c r="E11" s="340">
        <f t="shared" si="7"/>
        <v>-22788</v>
      </c>
      <c r="F11" s="340">
        <f>'DRE | P&amp;L'!AU13</f>
        <v>7753.1627600000065</v>
      </c>
      <c r="G11" s="340">
        <f>'DRE | P&amp;L'!AU48</f>
        <v>16853</v>
      </c>
      <c r="H11" s="340">
        <f t="shared" si="8"/>
        <v>-9099.8372399999935</v>
      </c>
      <c r="I11" s="340">
        <f>'DRE | P&amp;L'!AV13</f>
        <v>6039.9959899999958</v>
      </c>
      <c r="J11" s="340">
        <f>'DRE | P&amp;L'!AV48</f>
        <v>27688</v>
      </c>
      <c r="K11" s="340">
        <f t="shared" si="9"/>
        <v>-21648.004010000004</v>
      </c>
      <c r="L11" s="340">
        <f>'DRE | P&amp;L'!AW13</f>
        <v>4805.9358699999866</v>
      </c>
      <c r="M11" s="340">
        <f>'DRE | P&amp;L'!AW48</f>
        <v>31540</v>
      </c>
      <c r="N11" s="340">
        <f t="shared" si="10"/>
        <v>-26734.064130000013</v>
      </c>
      <c r="O11" s="340">
        <f>'DRE | P&amp;L'!AX13</f>
        <v>5535</v>
      </c>
      <c r="P11" s="340">
        <f>'DRE | P&amp;L'!AW48</f>
        <v>31540</v>
      </c>
      <c r="Q11" s="340">
        <f t="shared" si="11"/>
        <v>-26005</v>
      </c>
      <c r="R11" s="340">
        <f>'DRE | P&amp;L'!AY13</f>
        <v>3217</v>
      </c>
      <c r="S11" s="340">
        <f>'DRE | P&amp;L'!AY48</f>
        <v>3217</v>
      </c>
      <c r="T11" s="340">
        <f t="shared" si="12"/>
        <v>0</v>
      </c>
      <c r="U11" s="340">
        <f>'DRE | P&amp;L'!AZ13</f>
        <v>4413.0319999999992</v>
      </c>
      <c r="V11" s="340">
        <f>'DRE | P&amp;L'!AZ48</f>
        <v>4413.0319999999992</v>
      </c>
      <c r="W11" s="340">
        <f t="shared" si="13"/>
        <v>0</v>
      </c>
      <c r="X11" s="340">
        <f>'DRE | P&amp;L'!BA13</f>
        <v>3361.3030000000012</v>
      </c>
      <c r="Y11" s="340">
        <f>'DRE | P&amp;L'!BA48</f>
        <v>3361.3030000000012</v>
      </c>
      <c r="Z11" s="340">
        <f t="shared" si="14"/>
        <v>0</v>
      </c>
      <c r="AA11" s="340">
        <f>'DRE | P&amp;L'!BB13</f>
        <v>3167</v>
      </c>
      <c r="AB11" s="340">
        <f>'DRE | P&amp;L'!BB48</f>
        <v>3167</v>
      </c>
      <c r="AC11" s="340">
        <f t="shared" si="15"/>
        <v>0</v>
      </c>
      <c r="AD11" s="340">
        <f>'DRE | P&amp;L'!BC13</f>
        <v>4613</v>
      </c>
      <c r="AE11" s="340">
        <f>'DRE | P&amp;L'!BC48</f>
        <v>4613</v>
      </c>
      <c r="AF11" s="340">
        <f t="shared" si="16"/>
        <v>0</v>
      </c>
      <c r="AG11" s="340">
        <f>'DRE | P&amp;L'!BD13</f>
        <v>4235.9670000000006</v>
      </c>
      <c r="AH11" s="340">
        <f>'DRE | P&amp;L'!BD48</f>
        <v>4235.9670000000006</v>
      </c>
      <c r="AI11" s="340">
        <f t="shared" si="17"/>
        <v>0</v>
      </c>
      <c r="AJ11" s="340">
        <f>'DRE | P&amp;L'!BE13</f>
        <v>4454.7959999999985</v>
      </c>
      <c r="AK11" s="340">
        <f>'DRE | P&amp;L'!BE48</f>
        <v>4454.7959999999985</v>
      </c>
      <c r="AL11" s="340">
        <f t="shared" si="18"/>
        <v>0</v>
      </c>
      <c r="AM11" s="340">
        <f>'DRE | P&amp;L'!BF13</f>
        <v>5424.9229999999989</v>
      </c>
      <c r="AN11" s="340">
        <f>'DRE | P&amp;L'!BF48</f>
        <v>5424.9229999999989</v>
      </c>
      <c r="AO11" s="340">
        <f t="shared" si="19"/>
        <v>0</v>
      </c>
      <c r="AP11" s="340">
        <f>'DRE | P&amp;L'!BG13</f>
        <v>10546.018</v>
      </c>
      <c r="AQ11" s="340">
        <f>'DRE | P&amp;L'!BG48</f>
        <v>10546.018</v>
      </c>
      <c r="AR11" s="340">
        <f t="shared" si="20"/>
        <v>0</v>
      </c>
      <c r="AS11" s="340">
        <f>'DRE | P&amp;L'!BH13</f>
        <v>3832.1779999999999</v>
      </c>
      <c r="AT11" s="340">
        <f>'DRE | P&amp;L'!BH48</f>
        <v>3832.1779999999999</v>
      </c>
      <c r="AU11" s="340">
        <f t="shared" si="0"/>
        <v>0</v>
      </c>
      <c r="AV11" s="340">
        <f>'DRE | P&amp;L'!BI13</f>
        <v>5157.5689999999995</v>
      </c>
      <c r="AW11" s="340">
        <f>'DRE | P&amp;L'!BI48</f>
        <v>5157.5689999999995</v>
      </c>
      <c r="AX11" s="340">
        <f t="shared" si="1"/>
        <v>0</v>
      </c>
      <c r="AY11" s="340">
        <v>6896.4710000000014</v>
      </c>
      <c r="AZ11" s="340">
        <v>6896.4710000000014</v>
      </c>
      <c r="BA11" s="340">
        <f t="shared" si="2"/>
        <v>0</v>
      </c>
      <c r="BB11" s="340">
        <v>6755.8690000000006</v>
      </c>
      <c r="BC11" s="340">
        <v>6755.8690000000006</v>
      </c>
      <c r="BD11" s="340">
        <f t="shared" si="3"/>
        <v>0</v>
      </c>
      <c r="BE11" s="340">
        <v>4905</v>
      </c>
      <c r="BF11" s="340">
        <v>4905</v>
      </c>
      <c r="BG11" s="340">
        <f t="shared" si="3"/>
        <v>0</v>
      </c>
      <c r="BH11" s="340">
        <v>6306.1270000000013</v>
      </c>
      <c r="BI11" s="340">
        <v>6306.1270000000013</v>
      </c>
      <c r="BJ11" s="340">
        <f t="shared" si="4"/>
        <v>0</v>
      </c>
      <c r="BK11" s="340">
        <v>6211.0360000000001</v>
      </c>
      <c r="BL11" s="340">
        <v>6211.0360000000001</v>
      </c>
      <c r="BM11" s="340">
        <f t="shared" si="5"/>
        <v>0</v>
      </c>
      <c r="BN11" s="340">
        <v>6009.9940000000006</v>
      </c>
      <c r="BO11" s="340">
        <v>6009.9940000000006</v>
      </c>
      <c r="BP11" s="340">
        <f t="shared" si="6"/>
        <v>0</v>
      </c>
      <c r="BQ11" s="340">
        <v>6235.7650000000003</v>
      </c>
      <c r="BR11" s="340">
        <v>6235.7650000000003</v>
      </c>
      <c r="BS11" s="340">
        <f t="shared" si="21"/>
        <v>0</v>
      </c>
    </row>
    <row r="12" spans="1:71" s="24" customFormat="1" ht="15" customHeight="1" x14ac:dyDescent="0.2">
      <c r="A12" s="4" t="str">
        <f>'DRE | P&amp;L'!A14</f>
        <v>Varejo (Iguatemi 365 e I-Retail)</v>
      </c>
      <c r="B12" s="4" t="str">
        <f>'DRE | P&amp;L'!B14</f>
        <v>Retail (Iguatemi 365 and I-Retail)</v>
      </c>
      <c r="C12" s="340">
        <f>'DRE | P&amp;L'!AT14</f>
        <v>0</v>
      </c>
      <c r="D12" s="340">
        <f>'DRE | P&amp;L'!AT49</f>
        <v>0</v>
      </c>
      <c r="E12" s="340">
        <f t="shared" si="7"/>
        <v>0</v>
      </c>
      <c r="F12" s="340">
        <f>'DRE | P&amp;L'!AU14</f>
        <v>0</v>
      </c>
      <c r="G12" s="340">
        <f>'DRE | P&amp;L'!AU49</f>
        <v>0</v>
      </c>
      <c r="H12" s="340">
        <f t="shared" si="8"/>
        <v>0</v>
      </c>
      <c r="I12" s="340">
        <f>'DRE | P&amp;L'!AV14</f>
        <v>0</v>
      </c>
      <c r="J12" s="340">
        <f>'DRE | P&amp;L'!AV49</f>
        <v>0</v>
      </c>
      <c r="K12" s="340">
        <f t="shared" si="9"/>
        <v>0</v>
      </c>
      <c r="L12" s="340">
        <f>'DRE | P&amp;L'!AW14</f>
        <v>0</v>
      </c>
      <c r="M12" s="340">
        <f>'DRE | P&amp;L'!AW49</f>
        <v>0</v>
      </c>
      <c r="N12" s="340">
        <f t="shared" si="10"/>
        <v>0</v>
      </c>
      <c r="O12" s="340">
        <f>'DRE | P&amp;L'!AX14</f>
        <v>48779</v>
      </c>
      <c r="P12" s="340">
        <f>'DRE | P&amp;L'!AW49</f>
        <v>0</v>
      </c>
      <c r="Q12" s="340">
        <f t="shared" si="11"/>
        <v>48779</v>
      </c>
      <c r="R12" s="340">
        <f>'DRE | P&amp;L'!AY14</f>
        <v>25986</v>
      </c>
      <c r="S12" s="340">
        <f>'DRE | P&amp;L'!AY49</f>
        <v>25986</v>
      </c>
      <c r="T12" s="340">
        <f t="shared" si="12"/>
        <v>0</v>
      </c>
      <c r="U12" s="340">
        <f>'DRE | P&amp;L'!AZ14</f>
        <v>32345.756999999991</v>
      </c>
      <c r="V12" s="340">
        <f>'DRE | P&amp;L'!AZ49</f>
        <v>32345.756999999991</v>
      </c>
      <c r="W12" s="340">
        <f t="shared" si="13"/>
        <v>0</v>
      </c>
      <c r="X12" s="340">
        <f>'DRE | P&amp;L'!BA14</f>
        <v>35585.181000000004</v>
      </c>
      <c r="Y12" s="340">
        <f>'DRE | P&amp;L'!BA49</f>
        <v>35585.181000000004</v>
      </c>
      <c r="Z12" s="340">
        <f t="shared" si="14"/>
        <v>0</v>
      </c>
      <c r="AA12" s="340">
        <f>'DRE | P&amp;L'!BB14</f>
        <v>46092</v>
      </c>
      <c r="AB12" s="340">
        <f>'DRE | P&amp;L'!BB49</f>
        <v>46092</v>
      </c>
      <c r="AC12" s="340">
        <f t="shared" si="15"/>
        <v>0</v>
      </c>
      <c r="AD12" s="340">
        <f>'DRE | P&amp;L'!BC14</f>
        <v>30177</v>
      </c>
      <c r="AE12" s="340">
        <f>'DRE | P&amp;L'!BC49</f>
        <v>30177</v>
      </c>
      <c r="AF12" s="340">
        <f t="shared" si="16"/>
        <v>0</v>
      </c>
      <c r="AG12" s="340">
        <f>'DRE | P&amp;L'!BD14</f>
        <v>39487.920999999995</v>
      </c>
      <c r="AH12" s="340">
        <f>'DRE | P&amp;L'!BD49</f>
        <v>39487.920999999995</v>
      </c>
      <c r="AI12" s="340">
        <f t="shared" si="17"/>
        <v>0</v>
      </c>
      <c r="AJ12" s="340">
        <f>'DRE | P&amp;L'!BE14</f>
        <v>29337.215000000004</v>
      </c>
      <c r="AK12" s="340">
        <f>'DRE | P&amp;L'!BE49</f>
        <v>29337.215000000004</v>
      </c>
      <c r="AL12" s="340">
        <f t="shared" si="18"/>
        <v>0</v>
      </c>
      <c r="AM12" s="340">
        <f>'DRE | P&amp;L'!BF14</f>
        <v>46994.986000000004</v>
      </c>
      <c r="AN12" s="340">
        <f>'DRE | P&amp;L'!BF49</f>
        <v>46994.986000000004</v>
      </c>
      <c r="AO12" s="340">
        <f t="shared" si="19"/>
        <v>0</v>
      </c>
      <c r="AP12" s="340">
        <f>'DRE | P&amp;L'!BG14</f>
        <v>25768.088</v>
      </c>
      <c r="AQ12" s="340">
        <f>'DRE | P&amp;L'!BG49</f>
        <v>25768.088</v>
      </c>
      <c r="AR12" s="340">
        <f t="shared" si="20"/>
        <v>0</v>
      </c>
      <c r="AS12" s="340">
        <f>'DRE | P&amp;L'!BH14</f>
        <v>38095.537000000004</v>
      </c>
      <c r="AT12" s="340">
        <f>'DRE | P&amp;L'!BH49</f>
        <v>38095.537000000004</v>
      </c>
      <c r="AU12" s="340">
        <f t="shared" si="0"/>
        <v>0</v>
      </c>
      <c r="AV12" s="340">
        <f>'DRE | P&amp;L'!BI14</f>
        <v>41821.828000000001</v>
      </c>
      <c r="AW12" s="340">
        <f>'DRE | P&amp;L'!BI49</f>
        <v>41821.828000000001</v>
      </c>
      <c r="AX12" s="340">
        <f t="shared" si="1"/>
        <v>0</v>
      </c>
      <c r="AY12" s="340">
        <v>62301.779999999992</v>
      </c>
      <c r="AZ12" s="340">
        <v>62301.779999999992</v>
      </c>
      <c r="BA12" s="340">
        <f t="shared" si="2"/>
        <v>0</v>
      </c>
      <c r="BB12" s="340">
        <v>35426.594999999987</v>
      </c>
      <c r="BC12" s="340">
        <v>35426.594999999987</v>
      </c>
      <c r="BD12" s="340">
        <f t="shared" si="3"/>
        <v>0</v>
      </c>
      <c r="BE12" s="340">
        <v>53147</v>
      </c>
      <c r="BF12" s="340">
        <v>53147</v>
      </c>
      <c r="BG12" s="340">
        <f t="shared" si="3"/>
        <v>0</v>
      </c>
      <c r="BH12" s="340">
        <v>60020.054999999986</v>
      </c>
      <c r="BI12" s="340">
        <v>60020.054999999986</v>
      </c>
      <c r="BJ12" s="340">
        <f t="shared" si="4"/>
        <v>0</v>
      </c>
      <c r="BK12" s="340">
        <v>86453</v>
      </c>
      <c r="BL12" s="340">
        <v>86453</v>
      </c>
      <c r="BM12" s="340">
        <f t="shared" si="5"/>
        <v>0</v>
      </c>
      <c r="BN12" s="340">
        <v>56688.888999999988</v>
      </c>
      <c r="BO12" s="340">
        <v>56688.888999999988</v>
      </c>
      <c r="BP12" s="340">
        <f t="shared" si="6"/>
        <v>0</v>
      </c>
      <c r="BQ12" s="340">
        <v>67110.69200000001</v>
      </c>
      <c r="BR12" s="340">
        <v>67110.69200000001</v>
      </c>
      <c r="BS12" s="340">
        <f t="shared" si="21"/>
        <v>0</v>
      </c>
    </row>
    <row r="13" spans="1:71" s="151" customFormat="1" ht="15" customHeight="1" x14ac:dyDescent="0.2">
      <c r="A13" s="174" t="str">
        <f>'DRE | P&amp;L'!A15</f>
        <v>Receita Bruta</v>
      </c>
      <c r="B13" s="174" t="str">
        <f>'DRE | P&amp;L'!B15</f>
        <v>Gross Revenue</v>
      </c>
      <c r="C13" s="341">
        <f>'DRE | P&amp;L'!AT15</f>
        <v>205348</v>
      </c>
      <c r="D13" s="341">
        <f>'DRE | P&amp;L'!AT50</f>
        <v>228136</v>
      </c>
      <c r="E13" s="341">
        <f t="shared" si="7"/>
        <v>-22788</v>
      </c>
      <c r="F13" s="341">
        <f>'DRE | P&amp;L'!AU15</f>
        <v>187022.16276000001</v>
      </c>
      <c r="G13" s="341">
        <f>'DRE | P&amp;L'!AU50</f>
        <v>196122</v>
      </c>
      <c r="H13" s="341">
        <f t="shared" si="8"/>
        <v>-9099.8372399999935</v>
      </c>
      <c r="I13" s="342">
        <f>'DRE | P&amp;L'!AV15</f>
        <v>206510.99599</v>
      </c>
      <c r="J13" s="343">
        <f>'DRE | P&amp;L'!AV50</f>
        <v>228159</v>
      </c>
      <c r="K13" s="343">
        <f t="shared" si="9"/>
        <v>-21648.004010000004</v>
      </c>
      <c r="L13" s="343">
        <f>'DRE | P&amp;L'!AW15</f>
        <v>228503.93586999999</v>
      </c>
      <c r="M13" s="343">
        <f>'DRE | P&amp;L'!AW50</f>
        <v>255238</v>
      </c>
      <c r="N13" s="343">
        <f t="shared" si="10"/>
        <v>-26734.064130000013</v>
      </c>
      <c r="O13" s="343">
        <f>'DRE | P&amp;L'!AX15</f>
        <v>323183</v>
      </c>
      <c r="P13" s="343">
        <f>'DRE | P&amp;L'!AW50</f>
        <v>255238</v>
      </c>
      <c r="Q13" s="343">
        <f t="shared" si="11"/>
        <v>67945</v>
      </c>
      <c r="R13" s="343">
        <f>'DRE | P&amp;L'!AY15</f>
        <v>275443</v>
      </c>
      <c r="S13" s="343">
        <f>'DRE | P&amp;L'!AY50</f>
        <v>275443</v>
      </c>
      <c r="T13" s="343">
        <f t="shared" si="12"/>
        <v>0</v>
      </c>
      <c r="U13" s="343">
        <f>'DRE | P&amp;L'!AZ15</f>
        <v>305857.08800000005</v>
      </c>
      <c r="V13" s="343">
        <f>'DRE | P&amp;L'!AZ50</f>
        <v>305857.08800000005</v>
      </c>
      <c r="W13" s="343">
        <f t="shared" si="13"/>
        <v>0</v>
      </c>
      <c r="X13" s="343">
        <f>'DRE | P&amp;L'!BA15</f>
        <v>309972.14900000009</v>
      </c>
      <c r="Y13" s="343">
        <f>'DRE | P&amp;L'!BA50</f>
        <v>309972.14900000009</v>
      </c>
      <c r="Z13" s="343">
        <f t="shared" si="14"/>
        <v>0</v>
      </c>
      <c r="AA13" s="343">
        <f>'DRE | P&amp;L'!BB15</f>
        <v>351152</v>
      </c>
      <c r="AB13" s="343">
        <f>'DRE | P&amp;L'!BB50</f>
        <v>351152</v>
      </c>
      <c r="AC13" s="343">
        <f t="shared" si="15"/>
        <v>0</v>
      </c>
      <c r="AD13" s="343">
        <f>'DRE | P&amp;L'!BC15</f>
        <v>326273</v>
      </c>
      <c r="AE13" s="343">
        <f>'DRE | P&amp;L'!BC50</f>
        <v>326273</v>
      </c>
      <c r="AF13" s="343">
        <f t="shared" si="16"/>
        <v>0</v>
      </c>
      <c r="AG13" s="343">
        <f>'DRE | P&amp;L'!BD15</f>
        <v>353006.96499999991</v>
      </c>
      <c r="AH13" s="343">
        <f>'DRE | P&amp;L'!BD50</f>
        <v>353006.96499999991</v>
      </c>
      <c r="AI13" s="343">
        <f t="shared" si="17"/>
        <v>0</v>
      </c>
      <c r="AJ13" s="343">
        <f>'DRE | P&amp;L'!BE15</f>
        <v>341525.80599999998</v>
      </c>
      <c r="AK13" s="343">
        <f>'DRE | P&amp;L'!BE50</f>
        <v>341525.80599999998</v>
      </c>
      <c r="AL13" s="343">
        <f t="shared" si="18"/>
        <v>0</v>
      </c>
      <c r="AM13" s="343">
        <f>'DRE | P&amp;L'!BF15</f>
        <v>382075.07599999988</v>
      </c>
      <c r="AN13" s="343">
        <f>'DRE | P&amp;L'!BF50</f>
        <v>382075.07599999988</v>
      </c>
      <c r="AO13" s="343">
        <f t="shared" si="19"/>
        <v>0</v>
      </c>
      <c r="AP13" s="343">
        <f>'DRE | P&amp;L'!BG15</f>
        <v>341790.39699999994</v>
      </c>
      <c r="AQ13" s="343">
        <f>'DRE | P&amp;L'!BG50</f>
        <v>341790.39699999994</v>
      </c>
      <c r="AR13" s="343">
        <f t="shared" si="20"/>
        <v>0</v>
      </c>
      <c r="AS13" s="343">
        <f>'DRE | P&amp;L'!BH15</f>
        <v>363272.7030000001</v>
      </c>
      <c r="AT13" s="343">
        <f>'DRE | P&amp;L'!BH50</f>
        <v>363272.7030000001</v>
      </c>
      <c r="AU13" s="343">
        <f t="shared" si="0"/>
        <v>0</v>
      </c>
      <c r="AV13" s="343">
        <f>'DRE | P&amp;L'!BI15</f>
        <v>366618.16599999997</v>
      </c>
      <c r="AW13" s="343">
        <f>'DRE | P&amp;L'!BI50</f>
        <v>366618.16599999997</v>
      </c>
      <c r="AX13" s="343">
        <f t="shared" si="1"/>
        <v>0</v>
      </c>
      <c r="AY13" s="343">
        <f>'DRE | P&amp;L'!BJ15</f>
        <v>429972.62900000002</v>
      </c>
      <c r="AZ13" s="343">
        <f>'DRE | P&amp;L'!BJ50</f>
        <v>429972.62900000002</v>
      </c>
      <c r="BA13" s="343">
        <f t="shared" si="2"/>
        <v>0</v>
      </c>
      <c r="BB13" s="343">
        <f>'DRE | P&amp;L'!BK15</f>
        <v>371440.79599999997</v>
      </c>
      <c r="BC13" s="343">
        <f>'DRE | P&amp;L'!BK50</f>
        <v>371440.79599999997</v>
      </c>
      <c r="BD13" s="343"/>
      <c r="BE13" s="343">
        <f>SUM(BE6:BE12)</f>
        <v>458879</v>
      </c>
      <c r="BF13" s="343">
        <f>SUM(BF6:BF12)</f>
        <v>458879</v>
      </c>
      <c r="BG13" s="343"/>
      <c r="BH13" s="343">
        <v>432220.53100000002</v>
      </c>
      <c r="BI13" s="343">
        <v>432220.53100000002</v>
      </c>
      <c r="BJ13" s="343"/>
      <c r="BK13" s="343">
        <v>482537.49799999996</v>
      </c>
      <c r="BL13" s="343">
        <v>482537.49799999996</v>
      </c>
      <c r="BM13" s="343"/>
      <c r="BN13" s="343">
        <v>414754.38900000002</v>
      </c>
      <c r="BO13" s="343">
        <v>414754.38900000002</v>
      </c>
      <c r="BP13" s="343">
        <f t="shared" si="6"/>
        <v>0</v>
      </c>
      <c r="BQ13" s="343">
        <f>SUM(BQ6:BQ12)</f>
        <v>441393.61499999999</v>
      </c>
      <c r="BR13" s="343">
        <f>SUM(BR6:BR12)</f>
        <v>441393.61499999999</v>
      </c>
      <c r="BS13" s="343">
        <f t="shared" si="21"/>
        <v>0</v>
      </c>
    </row>
    <row r="14" spans="1:71" s="24" customFormat="1" ht="15" customHeight="1" x14ac:dyDescent="0.2">
      <c r="A14" s="4" t="str">
        <f>'DRE | P&amp;L'!A16</f>
        <v>Impostos e descontos</v>
      </c>
      <c r="B14" s="4" t="str">
        <f>'DRE | P&amp;L'!B16</f>
        <v>Taxes and discounts</v>
      </c>
      <c r="C14" s="340">
        <f>'DRE | P&amp;L'!AT16</f>
        <v>-59173</v>
      </c>
      <c r="D14" s="340">
        <f>'DRE | P&amp;L'!AT51</f>
        <v>-58029</v>
      </c>
      <c r="E14" s="340">
        <f t="shared" si="7"/>
        <v>-1144</v>
      </c>
      <c r="F14" s="340">
        <f>'DRE | P&amp;L'!AU16</f>
        <v>-56399</v>
      </c>
      <c r="G14" s="340">
        <f>'DRE | P&amp;L'!AU51</f>
        <v>-54202</v>
      </c>
      <c r="H14" s="340">
        <f t="shared" si="8"/>
        <v>-2197</v>
      </c>
      <c r="I14" s="340">
        <f>'DRE | P&amp;L'!AV16</f>
        <v>-60570</v>
      </c>
      <c r="J14" s="340">
        <f>'DRE | P&amp;L'!AV51</f>
        <v>-60369</v>
      </c>
      <c r="K14" s="340">
        <f t="shared" si="9"/>
        <v>-201</v>
      </c>
      <c r="L14" s="340">
        <f>'DRE | P&amp;L'!AW16</f>
        <v>-58644</v>
      </c>
      <c r="M14" s="340">
        <f>'DRE | P&amp;L'!AW51</f>
        <v>-57489</v>
      </c>
      <c r="N14" s="340">
        <f t="shared" si="10"/>
        <v>-1155</v>
      </c>
      <c r="O14" s="340">
        <f>'DRE | P&amp;L'!AX16</f>
        <v>-68321</v>
      </c>
      <c r="P14" s="340">
        <f>'DRE | P&amp;L'!AW51</f>
        <v>-57489</v>
      </c>
      <c r="Q14" s="340">
        <f t="shared" si="11"/>
        <v>-10832</v>
      </c>
      <c r="R14" s="340">
        <f>'DRE | P&amp;L'!AY16</f>
        <v>-42224</v>
      </c>
      <c r="S14" s="340">
        <f>'DRE | P&amp;L'!AY51</f>
        <v>-42563</v>
      </c>
      <c r="T14" s="340">
        <f t="shared" si="12"/>
        <v>339</v>
      </c>
      <c r="U14" s="340">
        <f>'DRE | P&amp;L'!AZ16</f>
        <v>-40387</v>
      </c>
      <c r="V14" s="340">
        <f>'DRE | P&amp;L'!AZ51</f>
        <v>-41215</v>
      </c>
      <c r="W14" s="340">
        <f t="shared" si="13"/>
        <v>828</v>
      </c>
      <c r="X14" s="340">
        <f>'DRE | P&amp;L'!BA16</f>
        <v>-40450.358000000007</v>
      </c>
      <c r="Y14" s="340">
        <f>'DRE | P&amp;L'!BA51</f>
        <v>-41519</v>
      </c>
      <c r="Z14" s="340">
        <f t="shared" si="14"/>
        <v>1068.6419999999925</v>
      </c>
      <c r="AA14" s="340">
        <f>'DRE | P&amp;L'!BB16</f>
        <v>-46183</v>
      </c>
      <c r="AB14" s="340">
        <f>'DRE | P&amp;L'!BB51</f>
        <v>-47069</v>
      </c>
      <c r="AC14" s="340">
        <f t="shared" si="15"/>
        <v>886</v>
      </c>
      <c r="AD14" s="340">
        <f>'DRE | P&amp;L'!BC16</f>
        <v>-38541</v>
      </c>
      <c r="AE14" s="340">
        <f>'DRE | P&amp;L'!BC51</f>
        <v>-39768</v>
      </c>
      <c r="AF14" s="340">
        <f t="shared" si="16"/>
        <v>1227</v>
      </c>
      <c r="AG14" s="340">
        <f>'DRE | P&amp;L'!BD16</f>
        <v>-44605.039000000033</v>
      </c>
      <c r="AH14" s="340">
        <f>'DRE | P&amp;L'!BD51</f>
        <v>-45006</v>
      </c>
      <c r="AI14" s="340">
        <f t="shared" si="17"/>
        <v>400.96099999996659</v>
      </c>
      <c r="AJ14" s="340">
        <f>'DRE | P&amp;L'!BE16</f>
        <v>-38263.561000000002</v>
      </c>
      <c r="AK14" s="340">
        <f>'DRE | P&amp;L'!BE51</f>
        <v>-39702</v>
      </c>
      <c r="AL14" s="340">
        <f t="shared" si="18"/>
        <v>1438.4389999999985</v>
      </c>
      <c r="AM14" s="340">
        <f>'DRE | P&amp;L'!BF16</f>
        <v>-50261.697999999997</v>
      </c>
      <c r="AN14" s="340">
        <f>'DRE | P&amp;L'!BF51</f>
        <v>-51430.207999999991</v>
      </c>
      <c r="AO14" s="340">
        <f t="shared" si="19"/>
        <v>1168.5099999999948</v>
      </c>
      <c r="AP14" s="340">
        <f>'DRE | P&amp;L'!BG16</f>
        <v>-36153.891000000003</v>
      </c>
      <c r="AQ14" s="340">
        <f>'DRE | P&amp;L'!BG51</f>
        <v>-37727.981000000007</v>
      </c>
      <c r="AR14" s="340">
        <f t="shared" si="20"/>
        <v>1574.0900000000038</v>
      </c>
      <c r="AS14" s="340">
        <f>'DRE | P&amp;L'!BH16</f>
        <v>-43447.937999999966</v>
      </c>
      <c r="AT14" s="340">
        <f>'DRE | P&amp;L'!BH51</f>
        <v>-44739.507999999965</v>
      </c>
      <c r="AU14" s="340">
        <f t="shared" si="0"/>
        <v>1291.5699999999997</v>
      </c>
      <c r="AV14" s="340">
        <f>'DRE | P&amp;L'!BI16</f>
        <v>-41876.616000000038</v>
      </c>
      <c r="AW14" s="340">
        <f>'DRE | P&amp;L'!BI51</f>
        <v>-42862.846000000041</v>
      </c>
      <c r="AX14" s="340">
        <f t="shared" si="1"/>
        <v>986.2300000000032</v>
      </c>
      <c r="AY14" s="340">
        <v>-53859.842708900032</v>
      </c>
      <c r="AZ14" s="340">
        <v>-54727.982708900032</v>
      </c>
      <c r="BA14" s="340">
        <f t="shared" si="2"/>
        <v>868.13999999999942</v>
      </c>
      <c r="BB14" s="340">
        <v>-40371.105999999985</v>
      </c>
      <c r="BC14" s="340">
        <v>-41466.255999999987</v>
      </c>
      <c r="BD14" s="340">
        <f t="shared" si="3"/>
        <v>1095.1500000000015</v>
      </c>
      <c r="BE14" s="340">
        <v>-51002</v>
      </c>
      <c r="BF14" s="340">
        <v>-51713</v>
      </c>
      <c r="BG14" s="340">
        <f t="shared" si="3"/>
        <v>711</v>
      </c>
      <c r="BH14" s="340">
        <v>-50585.588999999971</v>
      </c>
      <c r="BI14" s="340">
        <v>-51199.768999999971</v>
      </c>
      <c r="BJ14" s="340">
        <f t="shared" si="4"/>
        <v>614.18000000000029</v>
      </c>
      <c r="BK14" s="340">
        <v>-59428.667000000001</v>
      </c>
      <c r="BL14" s="340">
        <v>-59923.987000000001</v>
      </c>
      <c r="BM14" s="340">
        <f t="shared" ref="BM14:BM32" si="22">BK14-BL14</f>
        <v>495.31999999999971</v>
      </c>
      <c r="BN14" s="340">
        <v>-45297.044999999969</v>
      </c>
      <c r="BO14" s="340">
        <v>-45887.144999999982</v>
      </c>
      <c r="BP14" s="340">
        <f t="shared" si="6"/>
        <v>590.1000000000131</v>
      </c>
      <c r="BQ14" s="340">
        <v>-45175.399999999958</v>
      </c>
      <c r="BR14" s="340">
        <v>-45373.919999999955</v>
      </c>
      <c r="BS14" s="340">
        <f>BQ14-BR14</f>
        <v>198.5199999999968</v>
      </c>
    </row>
    <row r="15" spans="1:71" s="24" customFormat="1" ht="15" customHeight="1" x14ac:dyDescent="0.2">
      <c r="A15" s="4" t="s">
        <v>538</v>
      </c>
      <c r="B15" s="4" t="str">
        <f>'DRE | P&amp;L'!B17</f>
        <v>Straight-line effect on discounts (1)</v>
      </c>
      <c r="C15" s="340">
        <f>'DRE | P&amp;L'!AT17</f>
        <v>15440</v>
      </c>
      <c r="D15" s="340">
        <f>'DRE | P&amp;L'!AT52</f>
        <v>0</v>
      </c>
      <c r="E15" s="340">
        <f t="shared" si="7"/>
        <v>15440</v>
      </c>
      <c r="F15" s="340">
        <f>'DRE | P&amp;L'!AU17</f>
        <v>29666</v>
      </c>
      <c r="G15" s="340">
        <f>'DRE | P&amp;L'!AU52</f>
        <v>0</v>
      </c>
      <c r="H15" s="340">
        <f t="shared" si="8"/>
        <v>29666</v>
      </c>
      <c r="I15" s="340">
        <f>'DRE | P&amp;L'!AV17</f>
        <v>2713</v>
      </c>
      <c r="J15" s="340">
        <f>'DRE | P&amp;L'!AV52</f>
        <v>0</v>
      </c>
      <c r="K15" s="340">
        <f t="shared" si="9"/>
        <v>2713</v>
      </c>
      <c r="L15" s="340">
        <f>'DRE | P&amp;L'!AW17</f>
        <v>15600</v>
      </c>
      <c r="M15" s="340">
        <f>'DRE | P&amp;L'!AW52</f>
        <v>0</v>
      </c>
      <c r="N15" s="340">
        <f t="shared" si="10"/>
        <v>15600</v>
      </c>
      <c r="O15" s="340">
        <f>'DRE | P&amp;L'!AX17</f>
        <v>60616</v>
      </c>
      <c r="P15" s="340">
        <f>'DRE | P&amp;L'!AW52</f>
        <v>0</v>
      </c>
      <c r="Q15" s="340">
        <f t="shared" si="11"/>
        <v>60616</v>
      </c>
      <c r="R15" s="340">
        <f>'DRE | P&amp;L'!AY17</f>
        <v>-4846</v>
      </c>
      <c r="S15" s="340">
        <f>'DRE | P&amp;L'!AY52</f>
        <v>0</v>
      </c>
      <c r="T15" s="340">
        <f t="shared" si="12"/>
        <v>-4846</v>
      </c>
      <c r="U15" s="340">
        <f>'DRE | P&amp;L'!AZ17</f>
        <v>-11829</v>
      </c>
      <c r="V15" s="340">
        <f>'DRE | P&amp;L'!AZ52</f>
        <v>0</v>
      </c>
      <c r="W15" s="340">
        <f t="shared" si="13"/>
        <v>-11829</v>
      </c>
      <c r="X15" s="340">
        <f>'DRE | P&amp;L'!BA17</f>
        <v>-15261.006000000005</v>
      </c>
      <c r="Y15" s="340">
        <f>'DRE | P&amp;L'!BA52</f>
        <v>0</v>
      </c>
      <c r="Z15" s="340">
        <f t="shared" si="14"/>
        <v>-15261.006000000005</v>
      </c>
      <c r="AA15" s="340">
        <f>'DRE | P&amp;L'!BB17</f>
        <v>-12655</v>
      </c>
      <c r="AB15" s="340">
        <f>'DRE | P&amp;L'!BB52</f>
        <v>0</v>
      </c>
      <c r="AC15" s="340">
        <f t="shared" si="15"/>
        <v>-12655</v>
      </c>
      <c r="AD15" s="340">
        <f>'DRE | P&amp;L'!BC17</f>
        <v>-17515</v>
      </c>
      <c r="AE15" s="340">
        <f>'DRE | P&amp;L'!BC52</f>
        <v>0</v>
      </c>
      <c r="AF15" s="340">
        <f t="shared" si="16"/>
        <v>-17515</v>
      </c>
      <c r="AG15" s="340">
        <f>'DRE | P&amp;L'!BD17</f>
        <v>-5729.7280000000028</v>
      </c>
      <c r="AH15" s="340">
        <f>'DRE | P&amp;L'!BD52</f>
        <v>0</v>
      </c>
      <c r="AI15" s="340">
        <f t="shared" si="17"/>
        <v>-5729.7280000000028</v>
      </c>
      <c r="AJ15" s="340">
        <f>'DRE | P&amp;L'!BE17</f>
        <v>-20556.294999999998</v>
      </c>
      <c r="AK15" s="340">
        <f>'DRE | P&amp;L'!BE52</f>
        <v>0</v>
      </c>
      <c r="AL15" s="340">
        <f t="shared" si="18"/>
        <v>-20556.294999999998</v>
      </c>
      <c r="AM15" s="340">
        <f>'DRE | P&amp;L'!BF17</f>
        <v>-16693.275999999998</v>
      </c>
      <c r="AN15" s="340">
        <f>'DRE | P&amp;L'!BF52</f>
        <v>0</v>
      </c>
      <c r="AO15" s="340">
        <f t="shared" si="19"/>
        <v>-16693.275999999998</v>
      </c>
      <c r="AP15" s="340">
        <f>'DRE | P&amp;L'!BG17</f>
        <v>-22486.855</v>
      </c>
      <c r="AQ15" s="340">
        <f>'DRE | P&amp;L'!BG52</f>
        <v>0</v>
      </c>
      <c r="AR15" s="340">
        <f t="shared" si="20"/>
        <v>-22486.855</v>
      </c>
      <c r="AS15" s="340">
        <f>'DRE | P&amp;L'!BH17</f>
        <v>-18450.679000000004</v>
      </c>
      <c r="AT15" s="340">
        <f>'DRE | P&amp;L'!BH52</f>
        <v>0</v>
      </c>
      <c r="AU15" s="340">
        <f t="shared" si="0"/>
        <v>-18450.679000000004</v>
      </c>
      <c r="AV15" s="340">
        <f>'DRE | P&amp;L'!BI17</f>
        <v>-14088.730999999998</v>
      </c>
      <c r="AW15" s="340">
        <f>'DRE | P&amp;L'!BI52</f>
        <v>0</v>
      </c>
      <c r="AX15" s="340">
        <f t="shared" si="1"/>
        <v>-14088.730999999998</v>
      </c>
      <c r="AY15" s="340">
        <v>-12401.864</v>
      </c>
      <c r="AZ15" s="340">
        <f>'DRE | P&amp;L'!BL52</f>
        <v>0</v>
      </c>
      <c r="BA15" s="340">
        <f t="shared" si="2"/>
        <v>-12401.864</v>
      </c>
      <c r="BB15" s="340">
        <v>-15644.953000000007</v>
      </c>
      <c r="BC15" s="340" t="e">
        <f>'DRE | P&amp;L'!#REF!</f>
        <v>#REF!</v>
      </c>
      <c r="BD15" s="340" t="e">
        <f t="shared" si="3"/>
        <v>#REF!</v>
      </c>
      <c r="BE15" s="340">
        <v>-10158</v>
      </c>
      <c r="BF15" s="340"/>
      <c r="BG15" s="340">
        <f t="shared" si="3"/>
        <v>-10158</v>
      </c>
      <c r="BH15" s="340">
        <v>-8770.4499999999989</v>
      </c>
      <c r="BI15" s="340"/>
      <c r="BJ15" s="340">
        <f t="shared" si="4"/>
        <v>-8770.4499999999989</v>
      </c>
      <c r="BK15" s="340">
        <v>-7075.853000000001</v>
      </c>
      <c r="BL15" s="340"/>
      <c r="BM15" s="340">
        <f t="shared" si="22"/>
        <v>-7075.853000000001</v>
      </c>
      <c r="BN15" s="340">
        <v>-8429.0560000000005</v>
      </c>
      <c r="BO15" s="340"/>
      <c r="BP15" s="340">
        <f>BN15-BO15</f>
        <v>-8429.0560000000005</v>
      </c>
      <c r="BQ15" s="340">
        <v>-2836.6280000000024</v>
      </c>
      <c r="BR15" s="340"/>
      <c r="BS15" s="340">
        <f>BQ15-BR15</f>
        <v>-2836.6280000000024</v>
      </c>
    </row>
    <row r="16" spans="1:71" s="151" customFormat="1" ht="15" customHeight="1" x14ac:dyDescent="0.2">
      <c r="A16" s="174" t="str">
        <f>'DRE | P&amp;L'!A18</f>
        <v>Receita Líquida</v>
      </c>
      <c r="B16" s="174" t="str">
        <f>'DRE | P&amp;L'!B18</f>
        <v>Net Revenue</v>
      </c>
      <c r="C16" s="341">
        <f>'DRE | P&amp;L'!AT18</f>
        <v>161615</v>
      </c>
      <c r="D16" s="341">
        <f>'DRE | P&amp;L'!AT53</f>
        <v>170107</v>
      </c>
      <c r="E16" s="341">
        <f t="shared" si="7"/>
        <v>-8492</v>
      </c>
      <c r="F16" s="341">
        <f>'DRE | P&amp;L'!AU18</f>
        <v>160289.16276000001</v>
      </c>
      <c r="G16" s="341">
        <f>'DRE | P&amp;L'!AU53</f>
        <v>141920</v>
      </c>
      <c r="H16" s="341">
        <f t="shared" si="8"/>
        <v>18369.162760000007</v>
      </c>
      <c r="I16" s="342">
        <f>'DRE | P&amp;L'!AV18</f>
        <v>148653.99599</v>
      </c>
      <c r="J16" s="343">
        <f>'DRE | P&amp;L'!AV53</f>
        <v>167790</v>
      </c>
      <c r="K16" s="343">
        <f t="shared" si="9"/>
        <v>-19136.004010000004</v>
      </c>
      <c r="L16" s="343">
        <f>'DRE | P&amp;L'!AW18</f>
        <v>185459.93586999999</v>
      </c>
      <c r="M16" s="343">
        <f>'DRE | P&amp;L'!AW53</f>
        <v>197749</v>
      </c>
      <c r="N16" s="343">
        <f t="shared" si="10"/>
        <v>-12289.064130000013</v>
      </c>
      <c r="O16" s="343">
        <f>'DRE | P&amp;L'!AX18</f>
        <v>315478</v>
      </c>
      <c r="P16" s="343">
        <f>'DRE | P&amp;L'!AW53</f>
        <v>197749</v>
      </c>
      <c r="Q16" s="343">
        <f t="shared" si="11"/>
        <v>117729</v>
      </c>
      <c r="R16" s="343">
        <f>'DRE | P&amp;L'!AY18</f>
        <v>228373</v>
      </c>
      <c r="S16" s="343">
        <f>'DRE | P&amp;L'!AY53</f>
        <v>232880</v>
      </c>
      <c r="T16" s="343">
        <f t="shared" si="12"/>
        <v>-4507</v>
      </c>
      <c r="U16" s="343">
        <f>'DRE | P&amp;L'!AZ18</f>
        <v>253641.08800000005</v>
      </c>
      <c r="V16" s="343">
        <f>'DRE | P&amp;L'!AZ53</f>
        <v>264642.08800000005</v>
      </c>
      <c r="W16" s="343">
        <f t="shared" si="13"/>
        <v>-11001</v>
      </c>
      <c r="X16" s="343">
        <f>'DRE | P&amp;L'!BA18</f>
        <v>254260.78500000009</v>
      </c>
      <c r="Y16" s="343">
        <f>'DRE | P&amp;L'!BA53</f>
        <v>268453.14900000009</v>
      </c>
      <c r="Z16" s="343">
        <f t="shared" si="14"/>
        <v>-14192.364000000001</v>
      </c>
      <c r="AA16" s="343">
        <f>'DRE | P&amp;L'!BB18</f>
        <v>292314</v>
      </c>
      <c r="AB16" s="343">
        <f>'DRE | P&amp;L'!BB53</f>
        <v>304083</v>
      </c>
      <c r="AC16" s="343">
        <f t="shared" si="15"/>
        <v>-11769</v>
      </c>
      <c r="AD16" s="343">
        <f>'DRE | P&amp;L'!BC18</f>
        <v>270217</v>
      </c>
      <c r="AE16" s="343">
        <f>'DRE | P&amp;L'!BC53</f>
        <v>286505</v>
      </c>
      <c r="AF16" s="343">
        <f t="shared" si="16"/>
        <v>-16288</v>
      </c>
      <c r="AG16" s="343">
        <f>'DRE | P&amp;L'!BD18</f>
        <v>302672.19799999986</v>
      </c>
      <c r="AH16" s="343">
        <f>'DRE | P&amp;L'!BD53</f>
        <v>308000.96499999991</v>
      </c>
      <c r="AI16" s="343">
        <f t="shared" si="17"/>
        <v>-5328.7670000000508</v>
      </c>
      <c r="AJ16" s="343">
        <f>'DRE | P&amp;L'!BE18</f>
        <v>282705.95</v>
      </c>
      <c r="AK16" s="343">
        <f>'DRE | P&amp;L'!BE53</f>
        <v>301823.80599999998</v>
      </c>
      <c r="AL16" s="343">
        <f t="shared" si="18"/>
        <v>-19117.855999999971</v>
      </c>
      <c r="AM16" s="343">
        <f>'DRE | P&amp;L'!BF18</f>
        <v>315120.1019999999</v>
      </c>
      <c r="AN16" s="343">
        <f>'DRE | P&amp;L'!BF53</f>
        <v>330644.8679999999</v>
      </c>
      <c r="AO16" s="343">
        <f t="shared" si="19"/>
        <v>-15524.766000000003</v>
      </c>
      <c r="AP16" s="343">
        <f>'DRE | P&amp;L'!BG18</f>
        <v>283149.65099999995</v>
      </c>
      <c r="AQ16" s="343">
        <f>'DRE | P&amp;L'!BG53</f>
        <v>304062.41599999991</v>
      </c>
      <c r="AR16" s="343">
        <f t="shared" si="20"/>
        <v>-20912.764999999956</v>
      </c>
      <c r="AS16" s="343">
        <f>'DRE | P&amp;L'!BH18</f>
        <v>301374.08600000013</v>
      </c>
      <c r="AT16" s="343">
        <f>'DRE | P&amp;L'!BH53</f>
        <v>318533.19500000012</v>
      </c>
      <c r="AU16" s="343">
        <f t="shared" si="0"/>
        <v>-17159.108999999997</v>
      </c>
      <c r="AV16" s="343">
        <f>'DRE | P&amp;L'!BI18</f>
        <v>310652.81899999996</v>
      </c>
      <c r="AW16" s="343">
        <f>'DRE | P&amp;L'!BI53</f>
        <v>323755.31999999995</v>
      </c>
      <c r="AX16" s="343">
        <f t="shared" si="1"/>
        <v>-13102.500999999989</v>
      </c>
      <c r="AY16" s="343">
        <f>'DRE | P&amp;L'!BJ18</f>
        <v>363710.92229109997</v>
      </c>
      <c r="AZ16" s="343">
        <f>'DRE | P&amp;L'!BJ53</f>
        <v>375244.64629109995</v>
      </c>
      <c r="BA16" s="343">
        <f t="shared" si="2"/>
        <v>-11533.723999999987</v>
      </c>
      <c r="BB16" s="343">
        <f>SUM(BB13:BB15)</f>
        <v>315424.73700000002</v>
      </c>
      <c r="BC16" s="343" t="e">
        <f>SUM(BC13:BC15)</f>
        <v>#REF!</v>
      </c>
      <c r="BD16" s="343" t="e">
        <f t="shared" si="3"/>
        <v>#REF!</v>
      </c>
      <c r="BE16" s="343">
        <f>SUM(BE13:BE15)</f>
        <v>397719</v>
      </c>
      <c r="BF16" s="343">
        <f>SUM(BF13:BF15)</f>
        <v>407166</v>
      </c>
      <c r="BG16" s="343">
        <f t="shared" si="3"/>
        <v>-9447</v>
      </c>
      <c r="BH16" s="343">
        <v>372864.49200000003</v>
      </c>
      <c r="BI16" s="343">
        <v>381020.76200000005</v>
      </c>
      <c r="BJ16" s="343">
        <f t="shared" si="4"/>
        <v>-8156.2700000000186</v>
      </c>
      <c r="BK16" s="343">
        <v>416032.97799999994</v>
      </c>
      <c r="BL16" s="343">
        <v>422613.51099999994</v>
      </c>
      <c r="BM16" s="343">
        <f t="shared" si="22"/>
        <v>-6580.5329999999958</v>
      </c>
      <c r="BN16" s="343">
        <v>361028.28800000006</v>
      </c>
      <c r="BO16" s="343">
        <v>368867.24400000006</v>
      </c>
      <c r="BP16" s="343">
        <f t="shared" ref="BP16:BP31" si="23">BN16-BO16</f>
        <v>-7838.9560000000056</v>
      </c>
      <c r="BQ16" s="343">
        <f>SUM(BQ13:BQ15)</f>
        <v>393381.587</v>
      </c>
      <c r="BR16" s="343">
        <f>SUM(BR13:BR15)</f>
        <v>396019.69500000007</v>
      </c>
      <c r="BS16" s="343">
        <f t="shared" ref="BS16" si="24">BQ16-BR16</f>
        <v>-2638.1080000000657</v>
      </c>
    </row>
    <row r="17" spans="1:71" s="24" customFormat="1" ht="15" customHeight="1" x14ac:dyDescent="0.2">
      <c r="A17" s="4" t="str">
        <f>'DRE | P&amp;L'!A19</f>
        <v>Custos</v>
      </c>
      <c r="B17" s="4" t="str">
        <f>'DRE | P&amp;L'!B19</f>
        <v>Costs</v>
      </c>
      <c r="C17" s="340">
        <f>'DRE | P&amp;L'!AT19</f>
        <v>-52890</v>
      </c>
      <c r="D17" s="340">
        <f>'DRE | P&amp;L'!AT54</f>
        <v>-52890</v>
      </c>
      <c r="E17" s="340">
        <f t="shared" si="7"/>
        <v>0</v>
      </c>
      <c r="F17" s="340">
        <f>'DRE | P&amp;L'!AU19</f>
        <v>-47286</v>
      </c>
      <c r="G17" s="340">
        <f>'DRE | P&amp;L'!AU54</f>
        <v>-47286</v>
      </c>
      <c r="H17" s="340">
        <f t="shared" si="8"/>
        <v>0</v>
      </c>
      <c r="I17" s="340">
        <f>'DRE | P&amp;L'!AV19</f>
        <v>-54020</v>
      </c>
      <c r="J17" s="340">
        <f>'DRE | P&amp;L'!AV54</f>
        <v>-54020</v>
      </c>
      <c r="K17" s="340">
        <f t="shared" si="9"/>
        <v>0</v>
      </c>
      <c r="L17" s="340">
        <f>'DRE | P&amp;L'!AW19</f>
        <v>-62302</v>
      </c>
      <c r="M17" s="340">
        <f>'DRE | P&amp;L'!AW54</f>
        <v>-62302</v>
      </c>
      <c r="N17" s="340">
        <f t="shared" si="10"/>
        <v>0</v>
      </c>
      <c r="O17" s="340">
        <f>'DRE | P&amp;L'!AX19</f>
        <v>-77442</v>
      </c>
      <c r="P17" s="340">
        <f>'DRE | P&amp;L'!AW54</f>
        <v>-62302</v>
      </c>
      <c r="Q17" s="340">
        <f t="shared" si="11"/>
        <v>-15140</v>
      </c>
      <c r="R17" s="340">
        <f>'DRE | P&amp;L'!AY19</f>
        <v>-63562</v>
      </c>
      <c r="S17" s="340">
        <f>'DRE | P&amp;L'!AY54</f>
        <v>-63562</v>
      </c>
      <c r="T17" s="340">
        <f t="shared" si="12"/>
        <v>0</v>
      </c>
      <c r="U17" s="340">
        <f>'DRE | P&amp;L'!AZ19</f>
        <v>-71321.310999999725</v>
      </c>
      <c r="V17" s="340">
        <f>'DRE | P&amp;L'!AZ54</f>
        <v>-71321.310999999725</v>
      </c>
      <c r="W17" s="340">
        <f t="shared" si="13"/>
        <v>0</v>
      </c>
      <c r="X17" s="340">
        <f>'DRE | P&amp;L'!BA19</f>
        <v>-68699.117999999842</v>
      </c>
      <c r="Y17" s="340">
        <f>'DRE | P&amp;L'!BA54</f>
        <v>-68699.117999999842</v>
      </c>
      <c r="Z17" s="340">
        <f t="shared" si="14"/>
        <v>0</v>
      </c>
      <c r="AA17" s="340">
        <f>'DRE | P&amp;L'!BB19</f>
        <v>-85318</v>
      </c>
      <c r="AB17" s="340">
        <f>'DRE | P&amp;L'!BB54</f>
        <v>-85318</v>
      </c>
      <c r="AC17" s="340">
        <f t="shared" si="15"/>
        <v>0</v>
      </c>
      <c r="AD17" s="340">
        <f>'DRE | P&amp;L'!BC19</f>
        <v>-66614</v>
      </c>
      <c r="AE17" s="340">
        <f>'DRE | P&amp;L'!BC54</f>
        <v>-66614</v>
      </c>
      <c r="AF17" s="340">
        <f t="shared" si="16"/>
        <v>0</v>
      </c>
      <c r="AG17" s="340">
        <f>'DRE | P&amp;L'!BD19</f>
        <v>-78529.478999999963</v>
      </c>
      <c r="AH17" s="340">
        <f>'DRE | P&amp;L'!BD54</f>
        <v>-78529.478999999963</v>
      </c>
      <c r="AI17" s="340">
        <f t="shared" si="17"/>
        <v>0</v>
      </c>
      <c r="AJ17" s="340">
        <f>'DRE | P&amp;L'!BE19</f>
        <v>-58646.27999999981</v>
      </c>
      <c r="AK17" s="340">
        <f>'DRE | P&amp;L'!BE54</f>
        <v>-58646.27999999981</v>
      </c>
      <c r="AL17" s="340">
        <f t="shared" si="18"/>
        <v>0</v>
      </c>
      <c r="AM17" s="340">
        <f>'DRE | P&amp;L'!BF19</f>
        <v>-68759.184999999896</v>
      </c>
      <c r="AN17" s="340">
        <f>'DRE | P&amp;L'!BF54</f>
        <v>-68759.184999999896</v>
      </c>
      <c r="AO17" s="340">
        <f t="shared" si="19"/>
        <v>0</v>
      </c>
      <c r="AP17" s="340">
        <f>'DRE | P&amp;L'!BG19</f>
        <v>-56265.842000000041</v>
      </c>
      <c r="AQ17" s="340">
        <f>'DRE | P&amp;L'!BG54</f>
        <v>-56265.841999999924</v>
      </c>
      <c r="AR17" s="340">
        <f t="shared" si="20"/>
        <v>-1.1641532182693481E-10</v>
      </c>
      <c r="AS17" s="340">
        <f>'DRE | P&amp;L'!BH19</f>
        <v>-63838.881179999851</v>
      </c>
      <c r="AT17" s="340">
        <f>'DRE | P&amp;L'!BH54</f>
        <v>-63838.881179999851</v>
      </c>
      <c r="AU17" s="340">
        <f t="shared" si="0"/>
        <v>0</v>
      </c>
      <c r="AV17" s="340">
        <f>'DRE | P&amp;L'!BI19</f>
        <v>-63402.672599999903</v>
      </c>
      <c r="AW17" s="340">
        <f>'DRE | P&amp;L'!BI54</f>
        <v>-63402.672599999903</v>
      </c>
      <c r="AX17" s="340">
        <f t="shared" si="1"/>
        <v>0</v>
      </c>
      <c r="AY17" s="340">
        <v>-67376.568775419102</v>
      </c>
      <c r="AZ17" s="340">
        <v>-67376.568775419131</v>
      </c>
      <c r="BA17" s="340">
        <f t="shared" si="2"/>
        <v>0</v>
      </c>
      <c r="BB17" s="340">
        <v>-61040.086500000194</v>
      </c>
      <c r="BC17" s="340">
        <v>-61040.086500000194</v>
      </c>
      <c r="BD17" s="340">
        <f t="shared" si="3"/>
        <v>0</v>
      </c>
      <c r="BE17" s="340">
        <v>-72555</v>
      </c>
      <c r="BF17" s="340">
        <v>-72555</v>
      </c>
      <c r="BG17" s="340">
        <f t="shared" si="3"/>
        <v>0</v>
      </c>
      <c r="BH17" s="340">
        <v>-70342.341170000247</v>
      </c>
      <c r="BI17" s="340">
        <v>-70342.341170000247</v>
      </c>
      <c r="BJ17" s="340">
        <f t="shared" si="4"/>
        <v>0</v>
      </c>
      <c r="BK17" s="340">
        <v>-85860.325390000071</v>
      </c>
      <c r="BL17" s="340">
        <v>-85860.325390000071</v>
      </c>
      <c r="BM17" s="340">
        <f t="shared" si="22"/>
        <v>0</v>
      </c>
      <c r="BN17" s="340">
        <v>-70622.466719999837</v>
      </c>
      <c r="BO17" s="340">
        <v>-70622.466719999837</v>
      </c>
      <c r="BP17" s="340">
        <f t="shared" si="23"/>
        <v>0</v>
      </c>
      <c r="BQ17" s="340">
        <v>-72978.72553999997</v>
      </c>
      <c r="BR17" s="340">
        <v>-72978.72553999997</v>
      </c>
      <c r="BS17" s="340">
        <f t="shared" ref="BS17:BS19" si="25">BQ17-BR17</f>
        <v>0</v>
      </c>
    </row>
    <row r="18" spans="1:71" s="24" customFormat="1" ht="15" customHeight="1" x14ac:dyDescent="0.2">
      <c r="A18" s="4" t="str">
        <f>'DRE | P&amp;L'!A20</f>
        <v>Despesas administrativas</v>
      </c>
      <c r="B18" s="4" t="str">
        <f>'DRE | P&amp;L'!B20</f>
        <v>Administrative Expenses</v>
      </c>
      <c r="C18" s="340">
        <f>'DRE | P&amp;L'!AT20</f>
        <v>-15192</v>
      </c>
      <c r="D18" s="340">
        <f>'DRE | P&amp;L'!AT55</f>
        <v>-15192</v>
      </c>
      <c r="E18" s="340">
        <f t="shared" si="7"/>
        <v>0</v>
      </c>
      <c r="F18" s="340">
        <f>'DRE | P&amp;L'!AU20</f>
        <v>-16468</v>
      </c>
      <c r="G18" s="340">
        <f>'DRE | P&amp;L'!AU55</f>
        <v>-16468</v>
      </c>
      <c r="H18" s="340">
        <f t="shared" si="8"/>
        <v>0</v>
      </c>
      <c r="I18" s="340">
        <f>'DRE | P&amp;L'!AV20</f>
        <v>-20416</v>
      </c>
      <c r="J18" s="340">
        <f>'DRE | P&amp;L'!AV55</f>
        <v>-20416</v>
      </c>
      <c r="K18" s="340">
        <f t="shared" si="9"/>
        <v>0</v>
      </c>
      <c r="L18" s="340">
        <f>'DRE | P&amp;L'!AW20</f>
        <v>-19774</v>
      </c>
      <c r="M18" s="340">
        <f>'DRE | P&amp;L'!AW55</f>
        <v>-19774</v>
      </c>
      <c r="N18" s="340">
        <f t="shared" si="10"/>
        <v>0</v>
      </c>
      <c r="O18" s="340">
        <f>'DRE | P&amp;L'!AX20</f>
        <v>-25980</v>
      </c>
      <c r="P18" s="340">
        <f>'DRE | P&amp;L'!AW55</f>
        <v>-19774</v>
      </c>
      <c r="Q18" s="340">
        <f t="shared" si="11"/>
        <v>-6206</v>
      </c>
      <c r="R18" s="340">
        <f>'DRE | P&amp;L'!AY20</f>
        <v>-21505</v>
      </c>
      <c r="S18" s="340">
        <f>'DRE | P&amp;L'!AY55</f>
        <v>-21505</v>
      </c>
      <c r="T18" s="340">
        <f t="shared" si="12"/>
        <v>0</v>
      </c>
      <c r="U18" s="340">
        <f>'DRE | P&amp;L'!AZ20</f>
        <v>-28077.270999999953</v>
      </c>
      <c r="V18" s="340">
        <f>'DRE | P&amp;L'!AZ55</f>
        <v>-28077.270999999953</v>
      </c>
      <c r="W18" s="340">
        <f t="shared" si="13"/>
        <v>0</v>
      </c>
      <c r="X18" s="340">
        <f>'DRE | P&amp;L'!BA20</f>
        <v>-28270.915999999997</v>
      </c>
      <c r="Y18" s="340">
        <f>'DRE | P&amp;L'!BA55</f>
        <v>-28270.915999999997</v>
      </c>
      <c r="Z18" s="340">
        <f t="shared" si="14"/>
        <v>0</v>
      </c>
      <c r="AA18" s="340">
        <f>'DRE | P&amp;L'!BB20</f>
        <v>-36561</v>
      </c>
      <c r="AB18" s="340">
        <f>'DRE | P&amp;L'!BB55</f>
        <v>-36561</v>
      </c>
      <c r="AC18" s="340">
        <f t="shared" si="15"/>
        <v>0</v>
      </c>
      <c r="AD18" s="340">
        <f>'DRE | P&amp;L'!BC20</f>
        <v>-24736</v>
      </c>
      <c r="AE18" s="340">
        <f>'DRE | P&amp;L'!BC55</f>
        <v>-24736</v>
      </c>
      <c r="AF18" s="340">
        <f t="shared" si="16"/>
        <v>0</v>
      </c>
      <c r="AG18" s="340">
        <f>'DRE | P&amp;L'!BD20</f>
        <v>-29989.573000000059</v>
      </c>
      <c r="AH18" s="340">
        <f>'DRE | P&amp;L'!BD55</f>
        <v>-29989.573000000059</v>
      </c>
      <c r="AI18" s="340">
        <f t="shared" si="17"/>
        <v>0</v>
      </c>
      <c r="AJ18" s="340">
        <f>'DRE | P&amp;L'!BE20</f>
        <v>-26312.487000000008</v>
      </c>
      <c r="AK18" s="340">
        <f>'DRE | P&amp;L'!BE55</f>
        <v>-26312.487000000008</v>
      </c>
      <c r="AL18" s="340">
        <f t="shared" si="18"/>
        <v>0</v>
      </c>
      <c r="AM18" s="340">
        <f>'DRE | P&amp;L'!BF20</f>
        <v>-30913.322000000087</v>
      </c>
      <c r="AN18" s="340">
        <f>'DRE | P&amp;L'!BF55</f>
        <v>-30913.322000000087</v>
      </c>
      <c r="AO18" s="340">
        <f t="shared" si="19"/>
        <v>0</v>
      </c>
      <c r="AP18" s="340">
        <f>'DRE | P&amp;L'!BG20</f>
        <v>-28226.275749999997</v>
      </c>
      <c r="AQ18" s="340">
        <f>'DRE | P&amp;L'!BG55</f>
        <v>-28226.275749999997</v>
      </c>
      <c r="AR18" s="340">
        <f t="shared" si="20"/>
        <v>0</v>
      </c>
      <c r="AS18" s="340">
        <f>'DRE | P&amp;L'!BH20</f>
        <v>-28186.916520000006</v>
      </c>
      <c r="AT18" s="340">
        <f>'DRE | P&amp;L'!BH55</f>
        <v>-28186.916520000006</v>
      </c>
      <c r="AU18" s="340">
        <f t="shared" si="0"/>
        <v>0</v>
      </c>
      <c r="AV18" s="340">
        <f>'DRE | P&amp;L'!BI20</f>
        <v>-25340.357140000051</v>
      </c>
      <c r="AW18" s="340">
        <f>'DRE | P&amp;L'!BI55</f>
        <v>-25340.357140000051</v>
      </c>
      <c r="AX18" s="340">
        <f t="shared" si="1"/>
        <v>0</v>
      </c>
      <c r="AY18" s="340">
        <v>-41827.401729999998</v>
      </c>
      <c r="AZ18" s="340">
        <v>-41827.401729999954</v>
      </c>
      <c r="BA18" s="340">
        <f t="shared" si="2"/>
        <v>0</v>
      </c>
      <c r="BB18" s="340">
        <v>-35876.288599999985</v>
      </c>
      <c r="BC18" s="340">
        <v>-35876.288599999985</v>
      </c>
      <c r="BD18" s="340">
        <f t="shared" si="3"/>
        <v>0</v>
      </c>
      <c r="BE18" s="340">
        <v>-32359</v>
      </c>
      <c r="BF18" s="340">
        <v>-32359</v>
      </c>
      <c r="BG18" s="340">
        <f t="shared" si="3"/>
        <v>0</v>
      </c>
      <c r="BH18" s="340">
        <v>-28239.876350000035</v>
      </c>
      <c r="BI18" s="340">
        <v>-28239.876350000035</v>
      </c>
      <c r="BJ18" s="340">
        <f t="shared" si="4"/>
        <v>0</v>
      </c>
      <c r="BK18" s="340">
        <v>-41426.505250000009</v>
      </c>
      <c r="BL18" s="340">
        <v>-41426.505250000009</v>
      </c>
      <c r="BM18" s="340">
        <f t="shared" si="22"/>
        <v>0</v>
      </c>
      <c r="BN18" s="340">
        <v>-36952.243269999984</v>
      </c>
      <c r="BO18" s="340">
        <v>-36952.243269999984</v>
      </c>
      <c r="BP18" s="340">
        <f t="shared" si="23"/>
        <v>0</v>
      </c>
      <c r="BQ18" s="340">
        <v>-36019.497610000006</v>
      </c>
      <c r="BR18" s="340">
        <v>-36019.497610000006</v>
      </c>
      <c r="BS18" s="340">
        <f t="shared" si="25"/>
        <v>0</v>
      </c>
    </row>
    <row r="19" spans="1:71" s="24" customFormat="1" ht="15" customHeight="1" x14ac:dyDescent="0.2">
      <c r="A19" s="4" t="str">
        <f>'DRE | P&amp;L'!A21</f>
        <v>Despesas Pré-operacionais</v>
      </c>
      <c r="B19" s="4" t="str">
        <f>'DRE | P&amp;L'!B21</f>
        <v>Pre-Operating Expenses</v>
      </c>
      <c r="C19" s="340">
        <f>'DRE | P&amp;L'!AT21</f>
        <v>0</v>
      </c>
      <c r="D19" s="340">
        <f>'DRE | P&amp;L'!AT56</f>
        <v>0</v>
      </c>
      <c r="E19" s="340">
        <f t="shared" si="7"/>
        <v>0</v>
      </c>
      <c r="F19" s="340">
        <f>'DRE | P&amp;L'!AU21</f>
        <v>0</v>
      </c>
      <c r="G19" s="340">
        <f>'DRE | P&amp;L'!AU56</f>
        <v>0</v>
      </c>
      <c r="H19" s="340">
        <f t="shared" si="8"/>
        <v>0</v>
      </c>
      <c r="I19" s="340">
        <f>'DRE | P&amp;L'!AV21</f>
        <v>0</v>
      </c>
      <c r="J19" s="340">
        <f>'DRE | P&amp;L'!AV56</f>
        <v>0</v>
      </c>
      <c r="K19" s="340">
        <f t="shared" si="9"/>
        <v>0</v>
      </c>
      <c r="L19" s="340">
        <f>'DRE | P&amp;L'!AW21</f>
        <v>0</v>
      </c>
      <c r="M19" s="340">
        <f>'DRE | P&amp;L'!AW56</f>
        <v>0</v>
      </c>
      <c r="N19" s="340">
        <f t="shared" si="10"/>
        <v>0</v>
      </c>
      <c r="O19" s="340">
        <f>'DRE | P&amp;L'!AX21</f>
        <v>0</v>
      </c>
      <c r="P19" s="340">
        <f>'DRE | P&amp;L'!AW56</f>
        <v>0</v>
      </c>
      <c r="Q19" s="340">
        <f t="shared" si="11"/>
        <v>0</v>
      </c>
      <c r="R19" s="340">
        <f>'DRE | P&amp;L'!AY21</f>
        <v>0</v>
      </c>
      <c r="S19" s="340">
        <f>'DRE | P&amp;L'!AY56</f>
        <v>0</v>
      </c>
      <c r="T19" s="340">
        <f t="shared" si="12"/>
        <v>0</v>
      </c>
      <c r="U19" s="340">
        <f>'DRE | P&amp;L'!AZ21</f>
        <v>0</v>
      </c>
      <c r="V19" s="340">
        <f>'DRE | P&amp;L'!AZ56</f>
        <v>0</v>
      </c>
      <c r="W19" s="340">
        <f t="shared" si="13"/>
        <v>0</v>
      </c>
      <c r="X19" s="340">
        <f>'DRE | P&amp;L'!BA21</f>
        <v>0</v>
      </c>
      <c r="Y19" s="340">
        <f>'DRE | P&amp;L'!BA56</f>
        <v>0</v>
      </c>
      <c r="Z19" s="340">
        <f t="shared" si="14"/>
        <v>0</v>
      </c>
      <c r="AA19" s="340">
        <f>'DRE | P&amp;L'!BB21</f>
        <v>0</v>
      </c>
      <c r="AB19" s="340">
        <f>'DRE | P&amp;L'!BB56</f>
        <v>0</v>
      </c>
      <c r="AC19" s="340">
        <f t="shared" si="15"/>
        <v>0</v>
      </c>
      <c r="AD19" s="340">
        <f>'DRE | P&amp;L'!BC21</f>
        <v>0</v>
      </c>
      <c r="AE19" s="340">
        <f>'DRE | P&amp;L'!BC56</f>
        <v>0</v>
      </c>
      <c r="AF19" s="340">
        <f t="shared" si="16"/>
        <v>0</v>
      </c>
      <c r="AG19" s="340">
        <f>'DRE | P&amp;L'!BD21</f>
        <v>0</v>
      </c>
      <c r="AH19" s="340">
        <f>'DRE | P&amp;L'!BD56</f>
        <v>0</v>
      </c>
      <c r="AI19" s="340">
        <f t="shared" si="17"/>
        <v>0</v>
      </c>
      <c r="AJ19" s="340">
        <f>'DRE | P&amp;L'!BE21</f>
        <v>0</v>
      </c>
      <c r="AK19" s="340">
        <f>'DRE | P&amp;L'!BE56</f>
        <v>0</v>
      </c>
      <c r="AL19" s="340">
        <f t="shared" si="18"/>
        <v>0</v>
      </c>
      <c r="AM19" s="340">
        <f>'DRE | P&amp;L'!BF21</f>
        <v>0</v>
      </c>
      <c r="AN19" s="340">
        <f>'DRE | P&amp;L'!BF56</f>
        <v>0</v>
      </c>
      <c r="AO19" s="340">
        <f t="shared" si="19"/>
        <v>0</v>
      </c>
      <c r="AP19" s="340">
        <f>'DRE | P&amp;L'!BG21</f>
        <v>-492.52125000000001</v>
      </c>
      <c r="AQ19" s="340">
        <f>'DRE | P&amp;L'!BG56</f>
        <v>-492.52125000000001</v>
      </c>
      <c r="AR19" s="340">
        <f t="shared" si="20"/>
        <v>0</v>
      </c>
      <c r="AS19" s="340">
        <f>'DRE | P&amp;L'!BH21</f>
        <v>-622.45429999999999</v>
      </c>
      <c r="AT19" s="340">
        <f>'DRE | P&amp;L'!BH56</f>
        <v>-622.45429999999999</v>
      </c>
      <c r="AU19" s="340">
        <f t="shared" si="0"/>
        <v>0</v>
      </c>
      <c r="AV19" s="340">
        <f>'DRE | P&amp;L'!BI21</f>
        <v>-655.98226</v>
      </c>
      <c r="AW19" s="340">
        <f>'DRE | P&amp;L'!BI56</f>
        <v>-655.98226</v>
      </c>
      <c r="AX19" s="340">
        <f t="shared" si="1"/>
        <v>0</v>
      </c>
      <c r="AY19" s="340">
        <v>-1155.6798899999999</v>
      </c>
      <c r="AZ19" s="340">
        <v>-1155.6798899999999</v>
      </c>
      <c r="BA19" s="340">
        <f t="shared" si="2"/>
        <v>0</v>
      </c>
      <c r="BB19" s="340">
        <v>-454.76890000000003</v>
      </c>
      <c r="BC19" s="340">
        <v>-454.76890000000003</v>
      </c>
      <c r="BD19" s="340">
        <f t="shared" si="3"/>
        <v>0</v>
      </c>
      <c r="BE19" s="340">
        <v>-1088</v>
      </c>
      <c r="BF19" s="340">
        <v>-1088</v>
      </c>
      <c r="BG19" s="340">
        <f t="shared" si="3"/>
        <v>0</v>
      </c>
      <c r="BH19" s="340">
        <v>-269.83047999999997</v>
      </c>
      <c r="BI19" s="340">
        <v>-269.83047999999997</v>
      </c>
      <c r="BJ19" s="340">
        <f t="shared" si="4"/>
        <v>0</v>
      </c>
      <c r="BK19" s="340">
        <v>-360.52735999999999</v>
      </c>
      <c r="BL19" s="340">
        <v>-360.52735999999999</v>
      </c>
      <c r="BM19" s="340">
        <f t="shared" si="22"/>
        <v>0</v>
      </c>
      <c r="BN19" s="340">
        <v>-1081.83701</v>
      </c>
      <c r="BO19" s="340">
        <v>-1081.83701</v>
      </c>
      <c r="BP19" s="340">
        <f t="shared" si="23"/>
        <v>0</v>
      </c>
      <c r="BQ19" s="340">
        <v>-1704.08185</v>
      </c>
      <c r="BR19" s="340">
        <v>-1704.08185</v>
      </c>
      <c r="BS19" s="340">
        <f t="shared" si="25"/>
        <v>0</v>
      </c>
    </row>
    <row r="20" spans="1:71" s="24" customFormat="1" ht="14.25" customHeight="1" x14ac:dyDescent="0.2">
      <c r="A20" s="4" t="str">
        <f>'DRE | P&amp;L'!A22</f>
        <v xml:space="preserve">Outras Receitas (Desp.) Operacionais </v>
      </c>
      <c r="B20" s="4" t="str">
        <f>'DRE | P&amp;L'!B22</f>
        <v xml:space="preserve">Other Operational Revenue (Expenses) </v>
      </c>
      <c r="C20" s="340">
        <f>'DRE | P&amp;L'!AT22</f>
        <v>45583</v>
      </c>
      <c r="D20" s="340">
        <f>'DRE | P&amp;L'!AT57</f>
        <v>45583</v>
      </c>
      <c r="E20" s="340">
        <f t="shared" si="7"/>
        <v>0</v>
      </c>
      <c r="F20" s="340">
        <f>'DRE | P&amp;L'!AU22</f>
        <v>-4432</v>
      </c>
      <c r="G20" s="340">
        <f>'DRE | P&amp;L'!AU57</f>
        <v>-4432</v>
      </c>
      <c r="H20" s="340">
        <f t="shared" si="8"/>
        <v>0</v>
      </c>
      <c r="I20" s="340">
        <f>'DRE | P&amp;L'!AV22</f>
        <v>12788</v>
      </c>
      <c r="J20" s="340">
        <f>'DRE | P&amp;L'!AV57</f>
        <v>12788</v>
      </c>
      <c r="K20" s="340">
        <f t="shared" si="9"/>
        <v>0</v>
      </c>
      <c r="L20" s="340">
        <f>'DRE | P&amp;L'!AW22</f>
        <v>23166</v>
      </c>
      <c r="M20" s="340">
        <f>'DRE | P&amp;L'!AW57</f>
        <v>23166</v>
      </c>
      <c r="N20" s="340">
        <f t="shared" si="10"/>
        <v>0</v>
      </c>
      <c r="O20" s="340">
        <f>'DRE | P&amp;L'!AX22</f>
        <v>-26398</v>
      </c>
      <c r="P20" s="340">
        <f>'DRE | P&amp;L'!AW57</f>
        <v>23166</v>
      </c>
      <c r="Q20" s="340">
        <f t="shared" si="11"/>
        <v>-49564</v>
      </c>
      <c r="R20" s="340">
        <f>'DRE | P&amp;L'!AY22</f>
        <v>3672</v>
      </c>
      <c r="S20" s="340">
        <f>'DRE | P&amp;L'!AY57</f>
        <v>3672</v>
      </c>
      <c r="T20" s="340">
        <f t="shared" si="12"/>
        <v>0</v>
      </c>
      <c r="U20" s="340">
        <f>'DRE | P&amp;L'!AZ22</f>
        <v>17551</v>
      </c>
      <c r="V20" s="340">
        <f>'DRE | P&amp;L'!AZ57</f>
        <v>10649</v>
      </c>
      <c r="W20" s="340">
        <f t="shared" si="13"/>
        <v>6902</v>
      </c>
      <c r="X20" s="340">
        <f>'DRE | P&amp;L'!BA22</f>
        <v>10469</v>
      </c>
      <c r="Y20" s="340">
        <f>'DRE | P&amp;L'!BA57</f>
        <v>10467</v>
      </c>
      <c r="Z20" s="340">
        <f t="shared" si="14"/>
        <v>2</v>
      </c>
      <c r="AA20" s="340">
        <f>'DRE | P&amp;L'!BB22</f>
        <v>21437</v>
      </c>
      <c r="AB20" s="340">
        <f>'DRE | P&amp;L'!BB57</f>
        <v>21400</v>
      </c>
      <c r="AC20" s="340">
        <f t="shared" si="15"/>
        <v>37</v>
      </c>
      <c r="AD20" s="340">
        <f>'DRE | P&amp;L'!BC22</f>
        <v>3468</v>
      </c>
      <c r="AE20" s="340">
        <f>'DRE | P&amp;L'!BC57</f>
        <v>3468</v>
      </c>
      <c r="AF20" s="340">
        <f t="shared" si="16"/>
        <v>0</v>
      </c>
      <c r="AG20" s="340">
        <f>'DRE | P&amp;L'!BD22</f>
        <v>9138</v>
      </c>
      <c r="AH20" s="340">
        <f>'DRE | P&amp;L'!BD57</f>
        <v>9138</v>
      </c>
      <c r="AI20" s="340">
        <f t="shared" si="17"/>
        <v>0</v>
      </c>
      <c r="AJ20" s="340">
        <f>'DRE | P&amp;L'!BE22</f>
        <v>30523</v>
      </c>
      <c r="AK20" s="340">
        <f>'DRE | P&amp;L'!BE57</f>
        <v>30523</v>
      </c>
      <c r="AL20" s="340">
        <f t="shared" si="18"/>
        <v>0</v>
      </c>
      <c r="AM20" s="340">
        <f>'DRE | P&amp;L'!BF22</f>
        <v>32555</v>
      </c>
      <c r="AN20" s="340">
        <f>'DRE | P&amp;L'!BF57</f>
        <v>32555.447999999931</v>
      </c>
      <c r="AO20" s="340">
        <f t="shared" si="19"/>
        <v>-0.44799999993119854</v>
      </c>
      <c r="AP20" s="340">
        <f>'DRE | P&amp;L'!BG22</f>
        <v>5788.1229999999996</v>
      </c>
      <c r="AQ20" s="340">
        <f>'DRE | P&amp;L'!BG57</f>
        <v>5676.5210000002489</v>
      </c>
      <c r="AR20" s="340">
        <f t="shared" si="20"/>
        <v>111.60199999975066</v>
      </c>
      <c r="AS20" s="340">
        <f>'DRE | P&amp;L'!BH22</f>
        <v>6690</v>
      </c>
      <c r="AT20" s="340">
        <f>'DRE | P&amp;L'!BH57</f>
        <v>6690.3030000001099</v>
      </c>
      <c r="AU20" s="340">
        <f t="shared" si="0"/>
        <v>-0.30300000010993244</v>
      </c>
      <c r="AV20" s="340">
        <f>'DRE | P&amp;L'!BI22</f>
        <v>15874.296</v>
      </c>
      <c r="AW20" s="340">
        <f>'DRE | P&amp;L'!BI57</f>
        <v>16060.296000000177</v>
      </c>
      <c r="AX20" s="340">
        <f t="shared" si="1"/>
        <v>-186.00000000017644</v>
      </c>
      <c r="AY20" s="340">
        <v>49967.210000000094</v>
      </c>
      <c r="AZ20" s="340">
        <v>49967.310472871723</v>
      </c>
      <c r="BA20" s="340">
        <f t="shared" si="2"/>
        <v>-0.10047287162888097</v>
      </c>
      <c r="BB20" s="340">
        <v>11292.035999999938</v>
      </c>
      <c r="BC20" s="340">
        <v>11292.036000000377</v>
      </c>
      <c r="BD20" s="340">
        <f t="shared" si="3"/>
        <v>-4.3837644625455141E-10</v>
      </c>
      <c r="BE20" s="340">
        <v>143824</v>
      </c>
      <c r="BF20" s="340">
        <v>143824</v>
      </c>
      <c r="BG20" s="340">
        <f t="shared" si="3"/>
        <v>0</v>
      </c>
      <c r="BH20" s="340">
        <v>19867.938999999773</v>
      </c>
      <c r="BI20" s="340">
        <v>19867.938999999773</v>
      </c>
      <c r="BJ20" s="340">
        <f t="shared" si="4"/>
        <v>0</v>
      </c>
      <c r="BK20" s="340">
        <v>29186.361999999848</v>
      </c>
      <c r="BL20" s="340">
        <v>29186.361999999324</v>
      </c>
      <c r="BM20" s="340">
        <f t="shared" si="22"/>
        <v>5.2386894822120667E-10</v>
      </c>
      <c r="BN20" s="340">
        <v>144534.89299999992</v>
      </c>
      <c r="BO20" s="340">
        <v>144534.89300000001</v>
      </c>
      <c r="BP20" s="340">
        <f>BN20-BO20</f>
        <v>0</v>
      </c>
      <c r="BQ20" s="340">
        <v>4881.1710000000348</v>
      </c>
      <c r="BR20" s="340">
        <v>4881.1710000000539</v>
      </c>
      <c r="BS20" s="340">
        <f>BQ20-BR20</f>
        <v>-1.9099388737231493E-11</v>
      </c>
    </row>
    <row r="21" spans="1:71" s="24" customFormat="1" ht="15" customHeight="1" x14ac:dyDescent="0.2">
      <c r="A21" s="4" t="str">
        <f>'DRE | P&amp;L'!A23</f>
        <v>Linearização revenda de ponto</v>
      </c>
      <c r="B21" s="4" t="str">
        <f>'DRE | P&amp;L'!B23</f>
        <v>Straight-line effect on key money</v>
      </c>
      <c r="C21" s="340">
        <f>'DRE | P&amp;L'!AT23</f>
        <v>0</v>
      </c>
      <c r="D21" s="340">
        <f>'DRE | P&amp;L'!AT58</f>
        <v>0</v>
      </c>
      <c r="E21" s="340">
        <f t="shared" si="7"/>
        <v>0</v>
      </c>
      <c r="F21" s="340">
        <f>'DRE | P&amp;L'!AU23</f>
        <v>0</v>
      </c>
      <c r="G21" s="340">
        <f>'DRE | P&amp;L'!AU58</f>
        <v>0</v>
      </c>
      <c r="H21" s="340">
        <f t="shared" si="8"/>
        <v>0</v>
      </c>
      <c r="I21" s="340">
        <f>'DRE | P&amp;L'!AV23</f>
        <v>0</v>
      </c>
      <c r="J21" s="340">
        <f>'DRE | P&amp;L'!AV58</f>
        <v>0</v>
      </c>
      <c r="K21" s="340">
        <f t="shared" si="9"/>
        <v>0</v>
      </c>
      <c r="L21" s="340">
        <f>'DRE | P&amp;L'!AW23</f>
        <v>0</v>
      </c>
      <c r="M21" s="340">
        <f>'DRE | P&amp;L'!AW58</f>
        <v>0</v>
      </c>
      <c r="N21" s="340">
        <f t="shared" si="10"/>
        <v>0</v>
      </c>
      <c r="O21" s="340">
        <f>'DRE | P&amp;L'!AX23</f>
        <v>0</v>
      </c>
      <c r="P21" s="340">
        <f>'DRE | P&amp;L'!AW58</f>
        <v>0</v>
      </c>
      <c r="Q21" s="340">
        <f t="shared" si="11"/>
        <v>0</v>
      </c>
      <c r="R21" s="340">
        <f>'DRE | P&amp;L'!AY23</f>
        <v>576</v>
      </c>
      <c r="S21" s="340">
        <f>'DRE | P&amp;L'!AY58</f>
        <v>0</v>
      </c>
      <c r="T21" s="340">
        <f t="shared" si="12"/>
        <v>576</v>
      </c>
      <c r="U21" s="340">
        <f>'DRE | P&amp;L'!AZ23</f>
        <v>-5432</v>
      </c>
      <c r="V21" s="340">
        <f>'DRE | P&amp;L'!AZ58</f>
        <v>0</v>
      </c>
      <c r="W21" s="340">
        <f t="shared" si="13"/>
        <v>-5432</v>
      </c>
      <c r="X21" s="340">
        <f>'DRE | P&amp;L'!BA23</f>
        <v>-2211</v>
      </c>
      <c r="Y21" s="340">
        <f>'DRE | P&amp;L'!BA58</f>
        <v>0</v>
      </c>
      <c r="Z21" s="340">
        <f t="shared" si="14"/>
        <v>-2211</v>
      </c>
      <c r="AA21" s="340">
        <f>'DRE | P&amp;L'!BB23</f>
        <v>-2211</v>
      </c>
      <c r="AB21" s="340">
        <f>'DRE | P&amp;L'!BB58</f>
        <v>0</v>
      </c>
      <c r="AC21" s="340">
        <f t="shared" si="15"/>
        <v>-2211</v>
      </c>
      <c r="AD21" s="340">
        <f>'DRE | P&amp;L'!BC23</f>
        <v>1764</v>
      </c>
      <c r="AE21" s="340">
        <f>'DRE | P&amp;L'!BC58</f>
        <v>0</v>
      </c>
      <c r="AF21" s="340">
        <f t="shared" si="16"/>
        <v>1764</v>
      </c>
      <c r="AG21" s="340">
        <f>'DRE | P&amp;L'!BD23</f>
        <v>-3450</v>
      </c>
      <c r="AH21" s="340">
        <f>'DRE | P&amp;L'!BD58</f>
        <v>0</v>
      </c>
      <c r="AI21" s="340">
        <f t="shared" si="17"/>
        <v>-3450</v>
      </c>
      <c r="AJ21" s="340">
        <f>'DRE | P&amp;L'!BE23</f>
        <v>-17441</v>
      </c>
      <c r="AK21" s="340">
        <f>'DRE | P&amp;L'!BE58</f>
        <v>0</v>
      </c>
      <c r="AL21" s="340">
        <f t="shared" si="18"/>
        <v>-17441</v>
      </c>
      <c r="AM21" s="340">
        <f>'DRE | P&amp;L'!BF23</f>
        <v>391</v>
      </c>
      <c r="AN21" s="340">
        <f>'DRE | P&amp;L'!BF58</f>
        <v>0</v>
      </c>
      <c r="AO21" s="340">
        <f t="shared" si="19"/>
        <v>391</v>
      </c>
      <c r="AP21" s="340">
        <f>'DRE | P&amp;L'!BG23</f>
        <v>1945</v>
      </c>
      <c r="AQ21" s="340">
        <f>'DRE | P&amp;L'!BG58</f>
        <v>0</v>
      </c>
      <c r="AR21" s="340">
        <f t="shared" si="20"/>
        <v>1945</v>
      </c>
      <c r="AS21" s="340">
        <f>'DRE | P&amp;L'!BH23</f>
        <v>-983</v>
      </c>
      <c r="AT21" s="340">
        <f>'DRE | P&amp;L'!BH58</f>
        <v>0</v>
      </c>
      <c r="AU21" s="340">
        <f t="shared" si="0"/>
        <v>-983</v>
      </c>
      <c r="AV21" s="340">
        <f>'DRE | P&amp;L'!BI23</f>
        <v>-10072</v>
      </c>
      <c r="AW21" s="340">
        <f>'DRE | P&amp;L'!BI58</f>
        <v>0</v>
      </c>
      <c r="AX21" s="340">
        <f t="shared" si="1"/>
        <v>-10072</v>
      </c>
      <c r="AY21" s="340">
        <v>-2685</v>
      </c>
      <c r="AZ21" s="340">
        <f>'DRE | P&amp;L'!BL58</f>
        <v>0</v>
      </c>
      <c r="BA21" s="340">
        <f t="shared" si="2"/>
        <v>-2685</v>
      </c>
      <c r="BB21" s="340">
        <v>3393.2450000005701</v>
      </c>
      <c r="BC21" s="340" t="e">
        <f>'DRE | P&amp;L'!#REF!</f>
        <v>#REF!</v>
      </c>
      <c r="BD21" s="340" t="e">
        <f t="shared" si="3"/>
        <v>#REF!</v>
      </c>
      <c r="BE21" s="340">
        <v>1486</v>
      </c>
      <c r="BF21" s="340"/>
      <c r="BG21" s="340">
        <f t="shared" si="3"/>
        <v>1486</v>
      </c>
      <c r="BH21" s="340">
        <v>-2581.2780000000785</v>
      </c>
      <c r="BI21" s="340"/>
      <c r="BJ21" s="340">
        <f t="shared" si="4"/>
        <v>-2581.2780000000785</v>
      </c>
      <c r="BK21" s="340">
        <v>-11876.361999999324</v>
      </c>
      <c r="BL21" s="340"/>
      <c r="BM21" s="340">
        <f t="shared" si="22"/>
        <v>-11876.361999999324</v>
      </c>
      <c r="BN21" s="340">
        <v>5344.5640000001586</v>
      </c>
      <c r="BO21" s="340"/>
      <c r="BP21" s="340">
        <f t="shared" si="23"/>
        <v>5344.5640000001586</v>
      </c>
      <c r="BQ21" s="340">
        <v>4310.5610000000006</v>
      </c>
      <c r="BR21" s="340"/>
      <c r="BS21" s="340">
        <f t="shared" ref="BS21:BS32" si="26">BQ21-BR21</f>
        <v>4310.5610000000006</v>
      </c>
    </row>
    <row r="22" spans="1:71" s="24" customFormat="1" ht="15" customHeight="1" x14ac:dyDescent="0.2">
      <c r="A22" s="4" t="str">
        <f>'DRE | P&amp;L'!A24</f>
        <v>Resultado de Equivalência Patrimonial</v>
      </c>
      <c r="B22" s="4" t="str">
        <f>'DRE | P&amp;L'!B24</f>
        <v>Income using the equity method</v>
      </c>
      <c r="C22" s="340">
        <f>'DRE | P&amp;L'!AT24</f>
        <v>338</v>
      </c>
      <c r="D22" s="340">
        <f>'DRE | P&amp;L'!AT59</f>
        <v>338</v>
      </c>
      <c r="E22" s="340">
        <f t="shared" si="7"/>
        <v>0</v>
      </c>
      <c r="F22" s="340">
        <f>'DRE | P&amp;L'!AU24</f>
        <v>236</v>
      </c>
      <c r="G22" s="340">
        <f>'DRE | P&amp;L'!AU59</f>
        <v>236</v>
      </c>
      <c r="H22" s="340">
        <f t="shared" si="8"/>
        <v>0</v>
      </c>
      <c r="I22" s="340">
        <f>'DRE | P&amp;L'!AV24</f>
        <v>251</v>
      </c>
      <c r="J22" s="340">
        <f>'DRE | P&amp;L'!AV59</f>
        <v>251</v>
      </c>
      <c r="K22" s="340">
        <f t="shared" si="9"/>
        <v>0</v>
      </c>
      <c r="L22" s="340">
        <f>'DRE | P&amp;L'!AW24</f>
        <v>238</v>
      </c>
      <c r="M22" s="340">
        <f>'DRE | P&amp;L'!AW59</f>
        <v>238</v>
      </c>
      <c r="N22" s="340">
        <f t="shared" si="10"/>
        <v>0</v>
      </c>
      <c r="O22" s="340">
        <f>'DRE | P&amp;L'!AX24</f>
        <v>249</v>
      </c>
      <c r="P22" s="340">
        <f>'DRE | P&amp;L'!AW59</f>
        <v>238</v>
      </c>
      <c r="Q22" s="340">
        <f t="shared" si="11"/>
        <v>11</v>
      </c>
      <c r="R22" s="340">
        <f>'DRE | P&amp;L'!AY24</f>
        <v>262</v>
      </c>
      <c r="S22" s="340">
        <f>'DRE | P&amp;L'!AY59</f>
        <v>262</v>
      </c>
      <c r="T22" s="340">
        <f t="shared" si="12"/>
        <v>0</v>
      </c>
      <c r="U22" s="340">
        <f>'DRE | P&amp;L'!AZ24</f>
        <v>300.43</v>
      </c>
      <c r="V22" s="340">
        <f>'DRE | P&amp;L'!AZ59</f>
        <v>300</v>
      </c>
      <c r="W22" s="340">
        <f t="shared" si="13"/>
        <v>0.43000000000000682</v>
      </c>
      <c r="X22" s="340">
        <f>'DRE | P&amp;L'!BA24</f>
        <v>309.44100000000003</v>
      </c>
      <c r="Y22" s="340">
        <f>'DRE | P&amp;L'!BA59</f>
        <v>309</v>
      </c>
      <c r="Z22" s="340">
        <f t="shared" si="14"/>
        <v>0.44100000000003092</v>
      </c>
      <c r="AA22" s="340">
        <f>'DRE | P&amp;L'!BB24</f>
        <v>-2094</v>
      </c>
      <c r="AB22" s="340">
        <f>'DRE | P&amp;L'!BB59</f>
        <v>308</v>
      </c>
      <c r="AC22" s="340">
        <f t="shared" si="15"/>
        <v>-2402</v>
      </c>
      <c r="AD22" s="340">
        <f>'DRE | P&amp;L'!BC24</f>
        <v>-5579</v>
      </c>
      <c r="AE22" s="340">
        <f>'DRE | P&amp;L'!BC59</f>
        <v>367</v>
      </c>
      <c r="AF22" s="340">
        <f t="shared" si="16"/>
        <v>-5946</v>
      </c>
      <c r="AG22" s="340">
        <f>'DRE | P&amp;L'!BD24</f>
        <v>-4347.9515599999995</v>
      </c>
      <c r="AH22" s="340">
        <f>'DRE | P&amp;L'!BD59</f>
        <v>389</v>
      </c>
      <c r="AI22" s="340">
        <f t="shared" si="17"/>
        <v>-4736.9515599999995</v>
      </c>
      <c r="AJ22" s="340">
        <f>'DRE | P&amp;L'!BE24</f>
        <v>386.91998999999998</v>
      </c>
      <c r="AK22" s="340">
        <f>'DRE | P&amp;L'!BE59</f>
        <v>387</v>
      </c>
      <c r="AL22" s="340">
        <f t="shared" si="18"/>
        <v>-8.001000000001568E-2</v>
      </c>
      <c r="AM22" s="340">
        <f>'DRE | P&amp;L'!BF24</f>
        <v>-21171.429900000003</v>
      </c>
      <c r="AN22" s="340">
        <f>'DRE | P&amp;L'!BF59</f>
        <v>398.67009999999993</v>
      </c>
      <c r="AO22" s="340">
        <f t="shared" si="19"/>
        <v>-21570.100000000002</v>
      </c>
      <c r="AP22" s="340">
        <f>'DRE | P&amp;L'!BG24</f>
        <v>-7351.5386200000003</v>
      </c>
      <c r="AQ22" s="340">
        <f>'DRE | P&amp;L'!BG59</f>
        <v>416.46137999999974</v>
      </c>
      <c r="AR22" s="340">
        <f t="shared" si="20"/>
        <v>-7768</v>
      </c>
      <c r="AS22" s="340">
        <f>'DRE | P&amp;L'!BH24</f>
        <v>-3623.4766</v>
      </c>
      <c r="AT22" s="340">
        <f>'DRE | P&amp;L'!BH59</f>
        <v>418.52340000000004</v>
      </c>
      <c r="AU22" s="340">
        <f t="shared" si="0"/>
        <v>-4042</v>
      </c>
      <c r="AV22" s="340">
        <f>'DRE | P&amp;L'!BI24</f>
        <v>431.64394000000004</v>
      </c>
      <c r="AW22" s="340">
        <f>'DRE | P&amp;L'!BI59</f>
        <v>431.64394000000004</v>
      </c>
      <c r="AX22" s="340">
        <f t="shared" si="1"/>
        <v>0</v>
      </c>
      <c r="AY22" s="340">
        <v>399.91217</v>
      </c>
      <c r="AZ22" s="340">
        <v>399.91217</v>
      </c>
      <c r="BA22" s="340">
        <f t="shared" si="2"/>
        <v>0</v>
      </c>
      <c r="BB22" s="340">
        <v>392.96503000000001</v>
      </c>
      <c r="BC22" s="340">
        <v>392.96503000000001</v>
      </c>
      <c r="BD22" s="340">
        <f t="shared" si="3"/>
        <v>0</v>
      </c>
      <c r="BE22" s="340">
        <v>411</v>
      </c>
      <c r="BF22" s="340">
        <v>411</v>
      </c>
      <c r="BG22" s="340">
        <f t="shared" si="3"/>
        <v>0</v>
      </c>
      <c r="BH22" s="340">
        <v>404.16460999999993</v>
      </c>
      <c r="BI22" s="340">
        <v>404.16460999999993</v>
      </c>
      <c r="BJ22" s="340">
        <f t="shared" si="4"/>
        <v>0</v>
      </c>
      <c r="BK22" s="340">
        <v>402.15210000000002</v>
      </c>
      <c r="BL22" s="340">
        <v>402.15210000000002</v>
      </c>
      <c r="BM22" s="340">
        <f t="shared" si="22"/>
        <v>0</v>
      </c>
      <c r="BN22" s="340">
        <v>472.48053000000004</v>
      </c>
      <c r="BO22" s="340">
        <v>472.48053000000004</v>
      </c>
      <c r="BP22" s="340">
        <f t="shared" si="23"/>
        <v>0</v>
      </c>
      <c r="BQ22" s="340">
        <v>365.95429000000001</v>
      </c>
      <c r="BR22" s="340">
        <v>365.95429000000001</v>
      </c>
      <c r="BS22" s="340">
        <f t="shared" si="26"/>
        <v>0</v>
      </c>
    </row>
    <row r="23" spans="1:71" s="151" customFormat="1" ht="15" customHeight="1" x14ac:dyDescent="0.2">
      <c r="A23" s="174" t="str">
        <f>'DRE | P&amp;L'!A25</f>
        <v>EBITDA</v>
      </c>
      <c r="B23" s="174" t="str">
        <f>'DRE | P&amp;L'!B25</f>
        <v>EBITDA</v>
      </c>
      <c r="C23" s="341">
        <f>'DRE | P&amp;L'!AT25</f>
        <v>139454</v>
      </c>
      <c r="D23" s="341">
        <f>'DRE | P&amp;L'!AT60</f>
        <v>147946</v>
      </c>
      <c r="E23" s="341">
        <f t="shared" si="7"/>
        <v>-8492</v>
      </c>
      <c r="F23" s="341">
        <f>'DRE | P&amp;L'!AU25</f>
        <v>92339.162760000007</v>
      </c>
      <c r="G23" s="341">
        <f>'DRE | P&amp;L'!AU60</f>
        <v>73970</v>
      </c>
      <c r="H23" s="341">
        <f t="shared" si="8"/>
        <v>18369.162760000007</v>
      </c>
      <c r="I23" s="342">
        <f>'DRE | P&amp;L'!AV25</f>
        <v>87256.995989999996</v>
      </c>
      <c r="J23" s="343">
        <f>'DRE | P&amp;L'!AV60</f>
        <v>106393</v>
      </c>
      <c r="K23" s="343">
        <f t="shared" si="9"/>
        <v>-19136.004010000004</v>
      </c>
      <c r="L23" s="343">
        <f>'DRE | P&amp;L'!AW25</f>
        <v>126787.93586999999</v>
      </c>
      <c r="M23" s="343">
        <f>'DRE | P&amp;L'!AW60</f>
        <v>139077</v>
      </c>
      <c r="N23" s="343">
        <f t="shared" si="10"/>
        <v>-12289.064130000013</v>
      </c>
      <c r="O23" s="343">
        <f>'DRE | P&amp;L'!AX25</f>
        <v>185907</v>
      </c>
      <c r="P23" s="343">
        <f>'DRE | P&amp;L'!AW60</f>
        <v>139077</v>
      </c>
      <c r="Q23" s="343">
        <f t="shared" si="11"/>
        <v>46830</v>
      </c>
      <c r="R23" s="343">
        <f>'DRE | P&amp;L'!AY25</f>
        <v>147816</v>
      </c>
      <c r="S23" s="343">
        <f>'DRE | P&amp;L'!AY60</f>
        <v>151747</v>
      </c>
      <c r="T23" s="343">
        <f t="shared" si="12"/>
        <v>-3931</v>
      </c>
      <c r="U23" s="343">
        <f>'DRE | P&amp;L'!AZ25</f>
        <v>166661.93600000037</v>
      </c>
      <c r="V23" s="343">
        <f>'DRE | P&amp;L'!AZ60</f>
        <v>176192.50600000037</v>
      </c>
      <c r="W23" s="343">
        <f t="shared" si="13"/>
        <v>-9530.570000000007</v>
      </c>
      <c r="X23" s="343">
        <f>'DRE | P&amp;L'!BA25</f>
        <v>165858.19200000024</v>
      </c>
      <c r="Y23" s="343">
        <f>'DRE | P&amp;L'!BA60</f>
        <v>182259.11500000025</v>
      </c>
      <c r="Z23" s="343">
        <f t="shared" si="14"/>
        <v>-16400.92300000001</v>
      </c>
      <c r="AA23" s="343">
        <f>'DRE | P&amp;L'!BB25</f>
        <v>187567</v>
      </c>
      <c r="AB23" s="343">
        <f>'DRE | P&amp;L'!BB60</f>
        <v>203912</v>
      </c>
      <c r="AC23" s="343">
        <f t="shared" si="15"/>
        <v>-16345</v>
      </c>
      <c r="AD23" s="343">
        <f>'DRE | P&amp;L'!BC25</f>
        <v>178520</v>
      </c>
      <c r="AE23" s="343">
        <f>'DRE | P&amp;L'!BC60</f>
        <v>198990</v>
      </c>
      <c r="AF23" s="343">
        <f t="shared" si="16"/>
        <v>-20470</v>
      </c>
      <c r="AG23" s="343">
        <f>'DRE | P&amp;L'!BD25</f>
        <v>195493.19443999985</v>
      </c>
      <c r="AH23" s="343">
        <f>'DRE | P&amp;L'!BD60</f>
        <v>209008.91299999988</v>
      </c>
      <c r="AI23" s="343">
        <f t="shared" si="17"/>
        <v>-13515.718560000038</v>
      </c>
      <c r="AJ23" s="343">
        <f>'DRE | P&amp;L'!BE25</f>
        <v>211216.10299000019</v>
      </c>
      <c r="AK23" s="343">
        <f>'DRE | P&amp;L'!BE60</f>
        <v>247775.03900000016</v>
      </c>
      <c r="AL23" s="343">
        <f t="shared" si="18"/>
        <v>-36558.936009999976</v>
      </c>
      <c r="AM23" s="343">
        <f>'DRE | P&amp;L'!BF25</f>
        <v>227222.16509999993</v>
      </c>
      <c r="AN23" s="343">
        <f>'DRE | P&amp;L'!BF60</f>
        <v>263926.47909999982</v>
      </c>
      <c r="AO23" s="343">
        <f t="shared" si="19"/>
        <v>-36704.313999999897</v>
      </c>
      <c r="AP23" s="343">
        <f>'DRE | P&amp;L'!BG25</f>
        <v>198546.59637999992</v>
      </c>
      <c r="AQ23" s="343">
        <f>'DRE | P&amp;L'!BG60</f>
        <v>225170.75938000024</v>
      </c>
      <c r="AR23" s="343">
        <f t="shared" si="20"/>
        <v>-26624.163000000321</v>
      </c>
      <c r="AS23" s="343">
        <f>'DRE | P&amp;L'!BH25</f>
        <v>210809.35740000027</v>
      </c>
      <c r="AT23" s="343">
        <f>'DRE | P&amp;L'!BH60</f>
        <v>232993.76940000037</v>
      </c>
      <c r="AU23" s="343">
        <f t="shared" si="0"/>
        <v>-22184.412000000098</v>
      </c>
      <c r="AV23" s="343">
        <f>'DRE | P&amp;L'!BI25</f>
        <v>227487.74694000001</v>
      </c>
      <c r="AW23" s="343">
        <f>'DRE | P&amp;L'!BI60</f>
        <v>250848.24794000018</v>
      </c>
      <c r="AX23" s="343">
        <f t="shared" si="1"/>
        <v>-23360.501000000164</v>
      </c>
      <c r="AY23" s="343">
        <f>'DRE | P&amp;L'!BJ25</f>
        <v>301033.39406568103</v>
      </c>
      <c r="AZ23" s="343">
        <f>'DRE | P&amp;L'!BJ60</f>
        <v>315252.21853855258</v>
      </c>
      <c r="BA23" s="343">
        <f t="shared" si="2"/>
        <v>-14218.824472871551</v>
      </c>
      <c r="BB23" s="343">
        <f>'DRE | P&amp;L'!BK25</f>
        <v>233131.83903000035</v>
      </c>
      <c r="BC23" s="343">
        <f>'DRE | P&amp;L'!BK60</f>
        <v>244288.39703000017</v>
      </c>
      <c r="BD23" s="343">
        <f t="shared" si="3"/>
        <v>-11156.557999999815</v>
      </c>
      <c r="BE23" s="343">
        <f>SUM(BE16:BE22)</f>
        <v>437438</v>
      </c>
      <c r="BF23" s="343">
        <f>SUM(BF16:BF22)</f>
        <v>445399</v>
      </c>
      <c r="BG23" s="343">
        <f t="shared" si="3"/>
        <v>-7961</v>
      </c>
      <c r="BH23" s="343">
        <v>291703.26960999938</v>
      </c>
      <c r="BI23" s="343">
        <v>302440.8176099995</v>
      </c>
      <c r="BJ23" s="343">
        <f t="shared" si="4"/>
        <v>-10737.548000000126</v>
      </c>
      <c r="BK23" s="343">
        <v>306097.77210000041</v>
      </c>
      <c r="BL23" s="343">
        <v>324554.66709999921</v>
      </c>
      <c r="BM23" s="343">
        <f t="shared" si="22"/>
        <v>-18456.894999998796</v>
      </c>
      <c r="BN23" s="343">
        <v>402723.67853000032</v>
      </c>
      <c r="BO23" s="343">
        <v>405218.07053000026</v>
      </c>
      <c r="BP23" s="343">
        <f t="shared" si="23"/>
        <v>-2494.3919999999343</v>
      </c>
      <c r="BQ23" s="343">
        <f>SUM(BQ16:BQ22)</f>
        <v>292236.96829000005</v>
      </c>
      <c r="BR23" s="343">
        <f>SUM(BR16:BR22)</f>
        <v>290564.51529000013</v>
      </c>
      <c r="BS23" s="343">
        <f t="shared" si="26"/>
        <v>1672.4529999999213</v>
      </c>
    </row>
    <row r="24" spans="1:71" s="24" customFormat="1" ht="15" customHeight="1" x14ac:dyDescent="0.2">
      <c r="A24" s="4" t="str">
        <f>'DRE | P&amp;L'!A26</f>
        <v>Depreciação e Amortização</v>
      </c>
      <c r="B24" s="4" t="str">
        <f>'DRE | P&amp;L'!B26</f>
        <v>Depreciation and amortization</v>
      </c>
      <c r="C24" s="340">
        <f>'DRE | P&amp;L'!AT26</f>
        <v>-38205</v>
      </c>
      <c r="D24" s="340">
        <f>'DRE | P&amp;L'!AT61</f>
        <v>-38205</v>
      </c>
      <c r="E24" s="340">
        <f t="shared" si="7"/>
        <v>0</v>
      </c>
      <c r="F24" s="340">
        <f>'DRE | P&amp;L'!AU26</f>
        <v>-37144</v>
      </c>
      <c r="G24" s="340">
        <f>'DRE | P&amp;L'!AU61</f>
        <v>-37144</v>
      </c>
      <c r="H24" s="340">
        <f t="shared" si="8"/>
        <v>0</v>
      </c>
      <c r="I24" s="340">
        <f>'DRE | P&amp;L'!AV26</f>
        <v>-38727</v>
      </c>
      <c r="J24" s="340">
        <f>'DRE | P&amp;L'!AV61</f>
        <v>-38727</v>
      </c>
      <c r="K24" s="340">
        <f t="shared" si="9"/>
        <v>0</v>
      </c>
      <c r="L24" s="340">
        <f>'DRE | P&amp;L'!AW26</f>
        <v>-39679</v>
      </c>
      <c r="M24" s="340">
        <f>'DRE | P&amp;L'!AW61</f>
        <v>-39679</v>
      </c>
      <c r="N24" s="340">
        <f t="shared" si="10"/>
        <v>0</v>
      </c>
      <c r="O24" s="340">
        <f>'DRE | P&amp;L'!AX26</f>
        <v>-39834</v>
      </c>
      <c r="P24" s="340">
        <f>'DRE | P&amp;L'!AW61</f>
        <v>-39679</v>
      </c>
      <c r="Q24" s="340">
        <f t="shared" si="11"/>
        <v>-155</v>
      </c>
      <c r="R24" s="340">
        <f>'DRE | P&amp;L'!AY26</f>
        <v>-38634</v>
      </c>
      <c r="S24" s="340">
        <f>'DRE | P&amp;L'!AY61</f>
        <v>-38634</v>
      </c>
      <c r="T24" s="340">
        <f t="shared" si="12"/>
        <v>0</v>
      </c>
      <c r="U24" s="340">
        <f>'DRE | P&amp;L'!AZ26</f>
        <v>-38860.008999999962</v>
      </c>
      <c r="V24" s="340">
        <f>'DRE | P&amp;L'!AZ61</f>
        <v>-38860.008999999962</v>
      </c>
      <c r="W24" s="340">
        <f t="shared" si="13"/>
        <v>0</v>
      </c>
      <c r="X24" s="340">
        <f>'DRE | P&amp;L'!BA26</f>
        <v>-41155.865999999929</v>
      </c>
      <c r="Y24" s="340">
        <f>'DRE | P&amp;L'!BA61</f>
        <v>-41155.865999999929</v>
      </c>
      <c r="Z24" s="340">
        <f t="shared" si="14"/>
        <v>0</v>
      </c>
      <c r="AA24" s="340">
        <f>'DRE | P&amp;L'!BB26</f>
        <v>-39931</v>
      </c>
      <c r="AB24" s="340">
        <f>'DRE | P&amp;L'!BB61</f>
        <v>-39931</v>
      </c>
      <c r="AC24" s="340">
        <f t="shared" si="15"/>
        <v>0</v>
      </c>
      <c r="AD24" s="340">
        <f>'DRE | P&amp;L'!BC26</f>
        <v>-44296</v>
      </c>
      <c r="AE24" s="340">
        <f>'DRE | P&amp;L'!BC61</f>
        <v>-44296</v>
      </c>
      <c r="AF24" s="340">
        <f t="shared" si="16"/>
        <v>0</v>
      </c>
      <c r="AG24" s="340">
        <f>'DRE | P&amp;L'!BD26</f>
        <v>-43481.478999999912</v>
      </c>
      <c r="AH24" s="340">
        <f>'DRE | P&amp;L'!BD61</f>
        <v>-43481</v>
      </c>
      <c r="AI24" s="340">
        <f t="shared" si="17"/>
        <v>-0.47899999991204822</v>
      </c>
      <c r="AJ24" s="340">
        <f>'DRE | P&amp;L'!BE26</f>
        <v>-43290.249999999905</v>
      </c>
      <c r="AK24" s="340">
        <f>'DRE | P&amp;L'!BE61</f>
        <v>-43290</v>
      </c>
      <c r="AL24" s="340">
        <f t="shared" si="18"/>
        <v>-0.24999999990541255</v>
      </c>
      <c r="AM24" s="340">
        <f>'DRE | P&amp;L'!BF26</f>
        <v>-43297.378999999935</v>
      </c>
      <c r="AN24" s="340">
        <f>'DRE | P&amp;L'!BF61</f>
        <v>-43297.378999999935</v>
      </c>
      <c r="AO24" s="340">
        <f t="shared" si="19"/>
        <v>0</v>
      </c>
      <c r="AP24" s="340">
        <f>'DRE | P&amp;L'!BG26</f>
        <v>-45305.639999999992</v>
      </c>
      <c r="AQ24" s="340">
        <f>'DRE | P&amp;L'!BG61</f>
        <v>-45305.639999999847</v>
      </c>
      <c r="AR24" s="340">
        <f t="shared" si="20"/>
        <v>-1.4551915228366852E-10</v>
      </c>
      <c r="AS24" s="340">
        <f>'DRE | P&amp;L'!BH26</f>
        <v>-47348.298999999854</v>
      </c>
      <c r="AT24" s="340">
        <f>'DRE | P&amp;L'!BH61</f>
        <v>-47348.298999999854</v>
      </c>
      <c r="AU24" s="340">
        <f t="shared" si="0"/>
        <v>0</v>
      </c>
      <c r="AV24" s="340">
        <f>'DRE | P&amp;L'!BI26</f>
        <v>-47879.052999999847</v>
      </c>
      <c r="AW24" s="340">
        <f>'DRE | P&amp;L'!BI61</f>
        <v>-47879.052999999847</v>
      </c>
      <c r="AX24" s="340">
        <f t="shared" si="1"/>
        <v>0</v>
      </c>
      <c r="AY24" s="340">
        <f>'DRE | P&amp;L'!BJ26</f>
        <v>-55185.647074073997</v>
      </c>
      <c r="AZ24" s="340">
        <f>'DRE | P&amp;L'!BJ61</f>
        <v>-55185.647074073997</v>
      </c>
      <c r="BA24" s="340">
        <f t="shared" si="2"/>
        <v>0</v>
      </c>
      <c r="BB24" s="340">
        <f>'DRE | P&amp;L'!BK26</f>
        <v>-24621.012999999984</v>
      </c>
      <c r="BC24" s="340">
        <f>'DRE | P&amp;L'!BK61</f>
        <v>-24621.012999999984</v>
      </c>
      <c r="BD24" s="340">
        <f t="shared" si="3"/>
        <v>0</v>
      </c>
      <c r="BE24" s="340">
        <v>-31921</v>
      </c>
      <c r="BF24" s="340">
        <v>-31921</v>
      </c>
      <c r="BG24" s="340">
        <f t="shared" si="3"/>
        <v>0</v>
      </c>
      <c r="BH24" s="340">
        <v>-31409.511999999995</v>
      </c>
      <c r="BI24" s="340">
        <v>-31409.511999999995</v>
      </c>
      <c r="BJ24" s="340">
        <f t="shared" si="4"/>
        <v>0</v>
      </c>
      <c r="BK24" s="340">
        <v>-39348.157000000036</v>
      </c>
      <c r="BL24" s="340">
        <v>-39348.157000000036</v>
      </c>
      <c r="BM24" s="340">
        <f t="shared" si="22"/>
        <v>0</v>
      </c>
      <c r="BN24" s="340">
        <v>-35242.725000000042</v>
      </c>
      <c r="BO24" s="340">
        <v>-35242.724999999999</v>
      </c>
      <c r="BP24" s="340">
        <f t="shared" si="23"/>
        <v>0</v>
      </c>
      <c r="BQ24" s="340">
        <v>-37119.902000000067</v>
      </c>
      <c r="BR24" s="340">
        <v>-37119.902000000067</v>
      </c>
      <c r="BS24" s="340">
        <f t="shared" si="26"/>
        <v>0</v>
      </c>
    </row>
    <row r="25" spans="1:71" s="151" customFormat="1" ht="15" customHeight="1" x14ac:dyDescent="0.2">
      <c r="A25" s="174" t="str">
        <f>'DRE | P&amp;L'!A27</f>
        <v>EBIT</v>
      </c>
      <c r="B25" s="174" t="str">
        <f>'DRE | P&amp;L'!B27</f>
        <v>EBIT</v>
      </c>
      <c r="C25" s="341">
        <f>'DRE | P&amp;L'!AT27</f>
        <v>101249</v>
      </c>
      <c r="D25" s="341">
        <f>'DRE | P&amp;L'!AT62</f>
        <v>109741</v>
      </c>
      <c r="E25" s="341">
        <f t="shared" si="7"/>
        <v>-8492</v>
      </c>
      <c r="F25" s="341">
        <f>'DRE | P&amp;L'!AU27</f>
        <v>55195.162760000007</v>
      </c>
      <c r="G25" s="341">
        <f>'DRE | P&amp;L'!AU62</f>
        <v>36826</v>
      </c>
      <c r="H25" s="341">
        <f t="shared" si="8"/>
        <v>18369.162760000007</v>
      </c>
      <c r="I25" s="342">
        <f>'DRE | P&amp;L'!AV27</f>
        <v>48529.995989999996</v>
      </c>
      <c r="J25" s="343">
        <f>'DRE | P&amp;L'!AV62</f>
        <v>67666</v>
      </c>
      <c r="K25" s="343">
        <f t="shared" si="9"/>
        <v>-19136.004010000004</v>
      </c>
      <c r="L25" s="343">
        <f>'DRE | P&amp;L'!AW27</f>
        <v>87108.935869999987</v>
      </c>
      <c r="M25" s="343">
        <f>'DRE | P&amp;L'!AW62</f>
        <v>99398</v>
      </c>
      <c r="N25" s="343">
        <f t="shared" si="10"/>
        <v>-12289.064130000013</v>
      </c>
      <c r="O25" s="343">
        <f>'DRE | P&amp;L'!AX27</f>
        <v>146073</v>
      </c>
      <c r="P25" s="343">
        <f>'DRE | P&amp;L'!AW62</f>
        <v>99398</v>
      </c>
      <c r="Q25" s="343">
        <f t="shared" si="11"/>
        <v>46675</v>
      </c>
      <c r="R25" s="343">
        <f>'DRE | P&amp;L'!AY27</f>
        <v>109182</v>
      </c>
      <c r="S25" s="343">
        <f>'DRE | P&amp;L'!AY62</f>
        <v>113113</v>
      </c>
      <c r="T25" s="343">
        <f t="shared" si="12"/>
        <v>-3931</v>
      </c>
      <c r="U25" s="343">
        <f>'DRE | P&amp;L'!AZ27</f>
        <v>127801.9270000004</v>
      </c>
      <c r="V25" s="343">
        <f>'DRE | P&amp;L'!AZ62</f>
        <v>137332.49700000041</v>
      </c>
      <c r="W25" s="343">
        <f t="shared" si="13"/>
        <v>-9530.570000000007</v>
      </c>
      <c r="X25" s="343">
        <f>'DRE | P&amp;L'!BA27</f>
        <v>124702.32600000032</v>
      </c>
      <c r="Y25" s="343">
        <f>'DRE | P&amp;L'!BA62</f>
        <v>141103.24900000033</v>
      </c>
      <c r="Z25" s="343">
        <f t="shared" si="14"/>
        <v>-16400.92300000001</v>
      </c>
      <c r="AA25" s="343">
        <f>'DRE | P&amp;L'!BB27</f>
        <v>147636</v>
      </c>
      <c r="AB25" s="343">
        <f>'DRE | P&amp;L'!BB62</f>
        <v>163981</v>
      </c>
      <c r="AC25" s="343">
        <f t="shared" si="15"/>
        <v>-16345</v>
      </c>
      <c r="AD25" s="343">
        <f>'DRE | P&amp;L'!BC27</f>
        <v>134224</v>
      </c>
      <c r="AE25" s="343">
        <f>'DRE | P&amp;L'!BC62</f>
        <v>154694</v>
      </c>
      <c r="AF25" s="343">
        <f t="shared" si="16"/>
        <v>-20470</v>
      </c>
      <c r="AG25" s="343">
        <f>'DRE | P&amp;L'!BD27</f>
        <v>152011.71543999994</v>
      </c>
      <c r="AH25" s="343">
        <f>'DRE | P&amp;L'!BD62</f>
        <v>165527.91299999988</v>
      </c>
      <c r="AI25" s="343">
        <f t="shared" si="17"/>
        <v>-13516.197559999942</v>
      </c>
      <c r="AJ25" s="343">
        <f>'DRE | P&amp;L'!BE27</f>
        <v>167925.85299000028</v>
      </c>
      <c r="AK25" s="343">
        <f>'DRE | P&amp;L'!BE62</f>
        <v>204485.03900000016</v>
      </c>
      <c r="AL25" s="343">
        <f t="shared" si="18"/>
        <v>-36559.186009999888</v>
      </c>
      <c r="AM25" s="343">
        <f>'DRE | P&amp;L'!BF27</f>
        <v>183924.7861</v>
      </c>
      <c r="AN25" s="343">
        <f>'DRE | P&amp;L'!BF62</f>
        <v>220629.10009999989</v>
      </c>
      <c r="AO25" s="343">
        <f t="shared" si="19"/>
        <v>-36704.313999999897</v>
      </c>
      <c r="AP25" s="343">
        <f>'DRE | P&amp;L'!BG27</f>
        <v>153240.95637999993</v>
      </c>
      <c r="AQ25" s="343">
        <f>'DRE | P&amp;L'!BG62</f>
        <v>179865.1193800004</v>
      </c>
      <c r="AR25" s="343">
        <f t="shared" si="20"/>
        <v>-26624.163000000466</v>
      </c>
      <c r="AS25" s="343">
        <f>'DRE | P&amp;L'!BH27</f>
        <v>163461.05840000042</v>
      </c>
      <c r="AT25" s="343">
        <f>'DRE | P&amp;L'!BH62</f>
        <v>185645.47040000051</v>
      </c>
      <c r="AU25" s="343">
        <f t="shared" si="0"/>
        <v>-22184.412000000098</v>
      </c>
      <c r="AV25" s="343">
        <f>'DRE | P&amp;L'!BI27</f>
        <v>179608.69394000017</v>
      </c>
      <c r="AW25" s="343">
        <f>'DRE | P&amp;L'!BI62</f>
        <v>202969.19494000034</v>
      </c>
      <c r="AX25" s="343">
        <f t="shared" si="1"/>
        <v>-23360.501000000164</v>
      </c>
      <c r="AY25" s="343">
        <f>'DRE | P&amp;L'!BJ27</f>
        <v>245847.74699160704</v>
      </c>
      <c r="AZ25" s="343">
        <f>'DRE | P&amp;L'!BJ62</f>
        <v>260066.57146447859</v>
      </c>
      <c r="BA25" s="343">
        <f t="shared" si="2"/>
        <v>-14218.824472871551</v>
      </c>
      <c r="BB25" s="343">
        <f>'DRE | P&amp;L'!BK27</f>
        <v>208510.82603000037</v>
      </c>
      <c r="BC25" s="343">
        <f>'DRE | P&amp;L'!BK27</f>
        <v>208510.82603000037</v>
      </c>
      <c r="BD25" s="343">
        <f t="shared" si="3"/>
        <v>0</v>
      </c>
      <c r="BE25" s="343">
        <f>BE23+BE24</f>
        <v>405517</v>
      </c>
      <c r="BF25" s="343">
        <f>BF23+BF24</f>
        <v>413478</v>
      </c>
      <c r="BG25" s="343">
        <f t="shared" si="3"/>
        <v>-7961</v>
      </c>
      <c r="BH25" s="343">
        <v>260293.75760999939</v>
      </c>
      <c r="BI25" s="343">
        <v>271031.30560999952</v>
      </c>
      <c r="BJ25" s="343">
        <f t="shared" si="4"/>
        <v>-10737.548000000126</v>
      </c>
      <c r="BK25" s="343">
        <v>266749.6151000004</v>
      </c>
      <c r="BL25" s="343">
        <v>285206.51009999914</v>
      </c>
      <c r="BM25" s="343">
        <f t="shared" si="22"/>
        <v>-18456.894999998738</v>
      </c>
      <c r="BN25" s="343">
        <v>367480.95353000029</v>
      </c>
      <c r="BO25" s="343">
        <v>369975.34553000028</v>
      </c>
      <c r="BP25" s="343">
        <f t="shared" si="23"/>
        <v>-2494.3919999999925</v>
      </c>
      <c r="BQ25" s="343">
        <f>BQ23+BQ24</f>
        <v>255117.06628999999</v>
      </c>
      <c r="BR25" s="343">
        <f>BR23+BR24</f>
        <v>253444.61329000007</v>
      </c>
      <c r="BS25" s="343">
        <f t="shared" si="26"/>
        <v>1672.4529999999213</v>
      </c>
    </row>
    <row r="26" spans="1:71" s="24" customFormat="1" ht="15" customHeight="1" x14ac:dyDescent="0.2">
      <c r="A26" s="4" t="str">
        <f>'DRE | P&amp;L'!A28</f>
        <v>Receitas Financeiras</v>
      </c>
      <c r="B26" s="4" t="str">
        <f>'DRE | P&amp;L'!B28</f>
        <v>Financial revenue</v>
      </c>
      <c r="C26" s="340">
        <f>'DRE | P&amp;L'!AT28</f>
        <v>25566</v>
      </c>
      <c r="D26" s="340">
        <f>'DRE | P&amp;L'!AT63</f>
        <v>25566</v>
      </c>
      <c r="E26" s="340">
        <f t="shared" si="7"/>
        <v>0</v>
      </c>
      <c r="F26" s="340">
        <f>'DRE | P&amp;L'!AU28</f>
        <v>37148</v>
      </c>
      <c r="G26" s="340">
        <f>'DRE | P&amp;L'!AU63</f>
        <v>37148</v>
      </c>
      <c r="H26" s="340">
        <f t="shared" si="8"/>
        <v>0</v>
      </c>
      <c r="I26" s="340">
        <f>'DRE | P&amp;L'!AV28</f>
        <v>450238</v>
      </c>
      <c r="J26" s="340">
        <f>'DRE | P&amp;L'!AV63</f>
        <v>450238</v>
      </c>
      <c r="K26" s="340">
        <f t="shared" si="9"/>
        <v>0</v>
      </c>
      <c r="L26" s="340">
        <f>'DRE | P&amp;L'!AW28</f>
        <v>-153144</v>
      </c>
      <c r="M26" s="340">
        <f>'DRE | P&amp;L'!AW63</f>
        <v>-153144</v>
      </c>
      <c r="N26" s="340">
        <f t="shared" si="10"/>
        <v>0</v>
      </c>
      <c r="O26" s="340">
        <f>'DRE | P&amp;L'!AX28</f>
        <v>40228</v>
      </c>
      <c r="P26" s="340">
        <f>'DRE | P&amp;L'!AW63</f>
        <v>-153144</v>
      </c>
      <c r="Q26" s="340">
        <f t="shared" si="11"/>
        <v>193372</v>
      </c>
      <c r="R26" s="340">
        <f>'DRE | P&amp;L'!AY28</f>
        <v>45418.289905254001</v>
      </c>
      <c r="S26" s="340">
        <f>'DRE | P&amp;L'!AY63</f>
        <v>45418.289905254001</v>
      </c>
      <c r="T26" s="340">
        <f t="shared" si="12"/>
        <v>0</v>
      </c>
      <c r="U26" s="340">
        <f>'DRE | P&amp;L'!AZ28</f>
        <v>21808.930999999997</v>
      </c>
      <c r="V26" s="340">
        <f>'DRE | P&amp;L'!AZ63</f>
        <v>21809</v>
      </c>
      <c r="W26" s="340">
        <f t="shared" si="13"/>
        <v>-6.9000000003143214E-2</v>
      </c>
      <c r="X26" s="340">
        <f>'DRE | P&amp;L'!BA28</f>
        <v>36447.522000000106</v>
      </c>
      <c r="Y26" s="340">
        <f>'DRE | P&amp;L'!BA63</f>
        <v>36447.522000000106</v>
      </c>
      <c r="Z26" s="340">
        <f t="shared" si="14"/>
        <v>0</v>
      </c>
      <c r="AA26" s="340">
        <f>'DRE | P&amp;L'!BB28</f>
        <v>43426</v>
      </c>
      <c r="AB26" s="340">
        <f>'DRE | P&amp;L'!BB63</f>
        <v>50264</v>
      </c>
      <c r="AC26" s="340">
        <f t="shared" si="15"/>
        <v>-6838</v>
      </c>
      <c r="AD26" s="340">
        <f>'DRE | P&amp;L'!BC28</f>
        <v>45617.396887305214</v>
      </c>
      <c r="AE26" s="340">
        <f>'DRE | P&amp;L'!BC63</f>
        <v>45617.396887305214</v>
      </c>
      <c r="AF26" s="340">
        <f t="shared" si="16"/>
        <v>0</v>
      </c>
      <c r="AG26" s="340">
        <f>'DRE | P&amp;L'!BD28</f>
        <v>53182.58600000001</v>
      </c>
      <c r="AH26" s="340">
        <f>'DRE | P&amp;L'!BD63</f>
        <v>53182.58600000001</v>
      </c>
      <c r="AI26" s="340">
        <f t="shared" si="17"/>
        <v>0</v>
      </c>
      <c r="AJ26" s="340">
        <f>'DRE | P&amp;L'!BE28</f>
        <v>31527.060999999994</v>
      </c>
      <c r="AK26" s="340">
        <f>'DRE | P&amp;L'!BE63</f>
        <v>31527.060999999994</v>
      </c>
      <c r="AL26" s="340">
        <f t="shared" si="18"/>
        <v>0</v>
      </c>
      <c r="AM26" s="340">
        <f>'DRE | P&amp;L'!BF28</f>
        <v>28991.969999999994</v>
      </c>
      <c r="AN26" s="340">
        <f>'DRE | P&amp;L'!BF63</f>
        <v>28991.969999999994</v>
      </c>
      <c r="AO26" s="340">
        <f t="shared" si="19"/>
        <v>0</v>
      </c>
      <c r="AP26" s="340">
        <f>'DRE | P&amp;L'!BG28</f>
        <v>46379.133000000002</v>
      </c>
      <c r="AQ26" s="340">
        <f>'DRE | P&amp;L'!BG63</f>
        <v>46379.133000000002</v>
      </c>
      <c r="AR26" s="340">
        <f t="shared" si="20"/>
        <v>0</v>
      </c>
      <c r="AS26" s="340">
        <f>'DRE | P&amp;L'!BH28</f>
        <v>35792.408999999971</v>
      </c>
      <c r="AT26" s="340">
        <f>'DRE | P&amp;L'!BH63</f>
        <v>35792.408999999963</v>
      </c>
      <c r="AU26" s="340">
        <f t="shared" si="0"/>
        <v>0</v>
      </c>
      <c r="AV26" s="340">
        <f>'DRE | P&amp;L'!BI28</f>
        <v>54368.716000000029</v>
      </c>
      <c r="AW26" s="340">
        <f>'DRE | P&amp;L'!BI63</f>
        <v>54368.716000000029</v>
      </c>
      <c r="AX26" s="340">
        <f t="shared" si="1"/>
        <v>0</v>
      </c>
      <c r="AY26" s="340">
        <v>31468.606264393504</v>
      </c>
      <c r="AZ26" s="340">
        <v>31468.606264393482</v>
      </c>
      <c r="BA26" s="340">
        <f t="shared" si="2"/>
        <v>0</v>
      </c>
      <c r="BB26" s="340">
        <v>37638.921000000038</v>
      </c>
      <c r="BC26" s="340">
        <v>37638.921000000031</v>
      </c>
      <c r="BD26" s="340">
        <f t="shared" si="3"/>
        <v>0</v>
      </c>
      <c r="BE26" s="340">
        <v>25674</v>
      </c>
      <c r="BF26" s="340">
        <v>25674</v>
      </c>
      <c r="BG26" s="340">
        <f t="shared" si="3"/>
        <v>0</v>
      </c>
      <c r="BH26" s="340">
        <v>63065.196990699929</v>
      </c>
      <c r="BI26" s="340">
        <v>63065.196990699929</v>
      </c>
      <c r="BJ26" s="340">
        <f t="shared" si="4"/>
        <v>0</v>
      </c>
      <c r="BK26" s="340">
        <v>55699.190092516597</v>
      </c>
      <c r="BL26" s="340">
        <v>55699.190092516597</v>
      </c>
      <c r="BM26" s="340">
        <f t="shared" si="22"/>
        <v>0</v>
      </c>
      <c r="BN26" s="340">
        <v>57204.592473500867</v>
      </c>
      <c r="BO26" s="340">
        <v>57204.592473500867</v>
      </c>
      <c r="BP26" s="340">
        <f t="shared" si="23"/>
        <v>0</v>
      </c>
      <c r="BQ26" s="340">
        <v>61555.023855600099</v>
      </c>
      <c r="BR26" s="340">
        <v>61555.023855600099</v>
      </c>
      <c r="BS26" s="340">
        <f t="shared" si="26"/>
        <v>0</v>
      </c>
    </row>
    <row r="27" spans="1:71" s="24" customFormat="1" ht="15" customHeight="1" x14ac:dyDescent="0.2">
      <c r="A27" s="4" t="str">
        <f>'DRE | P&amp;L'!A29</f>
        <v xml:space="preserve">Resultado operação SWAP </v>
      </c>
      <c r="B27" s="4" t="str">
        <f>'DRE | P&amp;L'!B29</f>
        <v>Result from SWAP operation</v>
      </c>
      <c r="C27" s="340">
        <f>'DRE | P&amp;L'!AT29</f>
        <v>0</v>
      </c>
      <c r="D27" s="340">
        <f>'DRE | P&amp;L'!AT64</f>
        <v>0</v>
      </c>
      <c r="E27" s="340">
        <f t="shared" si="7"/>
        <v>0</v>
      </c>
      <c r="F27" s="340">
        <f>'DRE | P&amp;L'!AU29</f>
        <v>0</v>
      </c>
      <c r="G27" s="340">
        <f>'DRE | P&amp;L'!AU64</f>
        <v>0</v>
      </c>
      <c r="H27" s="340">
        <f t="shared" si="8"/>
        <v>0</v>
      </c>
      <c r="I27" s="340">
        <f>'DRE | P&amp;L'!AV29</f>
        <v>0</v>
      </c>
      <c r="J27" s="340">
        <f>'DRE | P&amp;L'!AV64</f>
        <v>0</v>
      </c>
      <c r="K27" s="340">
        <f t="shared" si="9"/>
        <v>0</v>
      </c>
      <c r="L27" s="340">
        <f>'DRE | P&amp;L'!AW29</f>
        <v>0</v>
      </c>
      <c r="M27" s="340">
        <f>'DRE | P&amp;L'!AW64</f>
        <v>0</v>
      </c>
      <c r="N27" s="340">
        <f t="shared" si="10"/>
        <v>0</v>
      </c>
      <c r="O27" s="340">
        <f>'DRE | P&amp;L'!AX29</f>
        <v>0</v>
      </c>
      <c r="P27" s="340">
        <f>'DRE | P&amp;L'!AW64</f>
        <v>0</v>
      </c>
      <c r="Q27" s="340">
        <f t="shared" si="11"/>
        <v>0</v>
      </c>
      <c r="R27" s="340">
        <f>'DRE | P&amp;L'!AY29</f>
        <v>18562</v>
      </c>
      <c r="S27" s="340">
        <f>'DRE | P&amp;L'!AY64</f>
        <v>0</v>
      </c>
      <c r="T27" s="340">
        <f t="shared" si="12"/>
        <v>18562</v>
      </c>
      <c r="U27" s="340">
        <f>'DRE | P&amp;L'!AZ29</f>
        <v>-3682.4119999999984</v>
      </c>
      <c r="V27" s="340">
        <f>'DRE | P&amp;L'!AZ64</f>
        <v>0</v>
      </c>
      <c r="W27" s="340">
        <f t="shared" si="13"/>
        <v>-3682.4119999999984</v>
      </c>
      <c r="X27" s="340">
        <f>'DRE | P&amp;L'!BA29</f>
        <v>9669.5320000000011</v>
      </c>
      <c r="Y27" s="340">
        <f>'DRE | P&amp;L'!BA64</f>
        <v>0</v>
      </c>
      <c r="Z27" s="340">
        <f t="shared" si="14"/>
        <v>9669.5320000000011</v>
      </c>
      <c r="AA27" s="340">
        <f>'DRE | P&amp;L'!BB29</f>
        <v>-14958</v>
      </c>
      <c r="AB27" s="340">
        <f>'DRE | P&amp;L'!BB64</f>
        <v>0</v>
      </c>
      <c r="AC27" s="340">
        <f t="shared" si="15"/>
        <v>-14958</v>
      </c>
      <c r="AD27" s="340">
        <f>'DRE | P&amp;L'!BC29</f>
        <v>5473</v>
      </c>
      <c r="AE27" s="340">
        <f>'DRE | P&amp;L'!BC64</f>
        <v>0</v>
      </c>
      <c r="AF27" s="340">
        <f t="shared" si="16"/>
        <v>5473</v>
      </c>
      <c r="AG27" s="340">
        <f>'DRE | P&amp;L'!BD29</f>
        <v>7019.7569999999996</v>
      </c>
      <c r="AH27" s="340">
        <f>'DRE | P&amp;L'!BD64</f>
        <v>0</v>
      </c>
      <c r="AI27" s="340">
        <f t="shared" si="17"/>
        <v>7019.7569999999996</v>
      </c>
      <c r="AJ27" s="340">
        <f>'DRE | P&amp;L'!BE29</f>
        <v>-22331.827000000001</v>
      </c>
      <c r="AK27" s="340">
        <f>'DRE | P&amp;L'!BE64</f>
        <v>0</v>
      </c>
      <c r="AL27" s="340">
        <f t="shared" si="18"/>
        <v>-22331.827000000001</v>
      </c>
      <c r="AM27" s="340">
        <f>'DRE | P&amp;L'!BF29</f>
        <v>27523.35</v>
      </c>
      <c r="AN27" s="340">
        <f>'DRE | P&amp;L'!BF64</f>
        <v>0</v>
      </c>
      <c r="AO27" s="340">
        <f t="shared" si="19"/>
        <v>27523.35</v>
      </c>
      <c r="AP27" s="340">
        <f>'DRE | P&amp;L'!BG29</f>
        <v>-8161.9400000000005</v>
      </c>
      <c r="AQ27" s="340">
        <f>'DRE | P&amp;L'!BG64</f>
        <v>0</v>
      </c>
      <c r="AR27" s="340">
        <f t="shared" si="20"/>
        <v>-8161.9400000000005</v>
      </c>
      <c r="AS27" s="340">
        <f>'DRE | P&amp;L'!BH29</f>
        <v>-19067.360999999997</v>
      </c>
      <c r="AT27" s="340">
        <f>'DRE | P&amp;L'!BH64</f>
        <v>0</v>
      </c>
      <c r="AU27" s="340">
        <f t="shared" si="0"/>
        <v>-19067.360999999997</v>
      </c>
      <c r="AV27" s="340">
        <f>'DRE | P&amp;L'!BI29</f>
        <v>307.03500000000122</v>
      </c>
      <c r="AW27" s="340">
        <f>'DRE | P&amp;L'!BI64</f>
        <v>0</v>
      </c>
      <c r="AX27" s="340">
        <f t="shared" si="1"/>
        <v>307.03500000000122</v>
      </c>
      <c r="AY27" s="340">
        <v>-19114.250000000004</v>
      </c>
      <c r="AZ27" s="340">
        <f>'DRE | P&amp;L'!BL64</f>
        <v>0</v>
      </c>
      <c r="BA27" s="340">
        <f t="shared" si="2"/>
        <v>-19114.250000000004</v>
      </c>
      <c r="BB27" s="340">
        <v>2949.7439999999992</v>
      </c>
      <c r="BC27" s="340" t="e">
        <f>'DRE | P&amp;L'!#REF!</f>
        <v>#REF!</v>
      </c>
      <c r="BD27" s="340" t="e">
        <f t="shared" si="3"/>
        <v>#REF!</v>
      </c>
      <c r="BE27" s="340">
        <v>9941</v>
      </c>
      <c r="BF27" s="340"/>
      <c r="BG27" s="340">
        <f t="shared" si="3"/>
        <v>9941</v>
      </c>
      <c r="BH27" s="340">
        <v>0</v>
      </c>
      <c r="BI27" s="340"/>
      <c r="BJ27" s="340">
        <f t="shared" si="4"/>
        <v>0</v>
      </c>
      <c r="BK27" s="340">
        <v>0</v>
      </c>
      <c r="BL27" s="340"/>
      <c r="BM27" s="340">
        <f t="shared" si="22"/>
        <v>0</v>
      </c>
      <c r="BN27" s="340">
        <v>0</v>
      </c>
      <c r="BO27" s="340"/>
      <c r="BP27" s="340">
        <f t="shared" si="23"/>
        <v>0</v>
      </c>
      <c r="BQ27" s="340">
        <v>0</v>
      </c>
      <c r="BR27" s="340"/>
      <c r="BS27" s="340">
        <f t="shared" si="26"/>
        <v>0</v>
      </c>
    </row>
    <row r="28" spans="1:71" s="24" customFormat="1" ht="15" customHeight="1" x14ac:dyDescent="0.2">
      <c r="A28" s="4" t="str">
        <f>'DRE | P&amp;L'!A30</f>
        <v>Despesas Financeiras</v>
      </c>
      <c r="B28" s="4" t="str">
        <f>'DRE | P&amp;L'!B30</f>
        <v>Financial expenses</v>
      </c>
      <c r="C28" s="340">
        <f>'DRE | P&amp;L'!AT30</f>
        <v>-52507</v>
      </c>
      <c r="D28" s="340">
        <f>'DRE | P&amp;L'!AT65</f>
        <v>-52507</v>
      </c>
      <c r="E28" s="340">
        <f t="shared" si="7"/>
        <v>0</v>
      </c>
      <c r="F28" s="340">
        <f>'DRE | P&amp;L'!AU30</f>
        <v>-44652</v>
      </c>
      <c r="G28" s="340">
        <f>'DRE | P&amp;L'!AU65</f>
        <v>-44652</v>
      </c>
      <c r="H28" s="340">
        <f t="shared" si="8"/>
        <v>0</v>
      </c>
      <c r="I28" s="340">
        <f>'DRE | P&amp;L'!AV30</f>
        <v>-84716</v>
      </c>
      <c r="J28" s="340">
        <f>'DRE | P&amp;L'!AV65</f>
        <v>-84716</v>
      </c>
      <c r="K28" s="340">
        <f t="shared" si="9"/>
        <v>0</v>
      </c>
      <c r="L28" s="340">
        <f>'DRE | P&amp;L'!AW30</f>
        <v>-58389</v>
      </c>
      <c r="M28" s="340">
        <f>'DRE | P&amp;L'!AW65</f>
        <v>-58389</v>
      </c>
      <c r="N28" s="340">
        <f t="shared" si="10"/>
        <v>0</v>
      </c>
      <c r="O28" s="340">
        <f>'DRE | P&amp;L'!AX30</f>
        <v>-90123</v>
      </c>
      <c r="P28" s="340">
        <f>'DRE | P&amp;L'!AW65</f>
        <v>-58389</v>
      </c>
      <c r="Q28" s="340">
        <f t="shared" si="11"/>
        <v>-31734</v>
      </c>
      <c r="R28" s="340">
        <f>'DRE | P&amp;L'!AY30</f>
        <v>-103711</v>
      </c>
      <c r="S28" s="340">
        <f>'DRE | P&amp;L'!AY65</f>
        <v>-103711</v>
      </c>
      <c r="T28" s="340">
        <f t="shared" si="12"/>
        <v>0</v>
      </c>
      <c r="U28" s="340">
        <f>'DRE | P&amp;L'!AZ30</f>
        <v>-105880.88099999999</v>
      </c>
      <c r="V28" s="340">
        <f>'DRE | P&amp;L'!AZ65</f>
        <v>-108766</v>
      </c>
      <c r="W28" s="340">
        <f t="shared" si="13"/>
        <v>2885.1190000000061</v>
      </c>
      <c r="X28" s="340">
        <f>'DRE | P&amp;L'!BA30</f>
        <v>-138073.65200000003</v>
      </c>
      <c r="Y28" s="340">
        <f>'DRE | P&amp;L'!BA65</f>
        <v>-117875</v>
      </c>
      <c r="Z28" s="340">
        <f t="shared" si="14"/>
        <v>-20198.652000000031</v>
      </c>
      <c r="AA28" s="340">
        <f>'DRE | P&amp;L'!BB30</f>
        <v>-112173</v>
      </c>
      <c r="AB28" s="340">
        <f>'DRE | P&amp;L'!BB65</f>
        <v>-119011</v>
      </c>
      <c r="AC28" s="340">
        <f t="shared" si="15"/>
        <v>6838</v>
      </c>
      <c r="AD28" s="340">
        <f>'DRE | P&amp;L'!BC30</f>
        <v>-117079</v>
      </c>
      <c r="AE28" s="340">
        <f>'DRE | P&amp;L'!BC65</f>
        <v>-117079</v>
      </c>
      <c r="AF28" s="340">
        <f t="shared" si="16"/>
        <v>0</v>
      </c>
      <c r="AG28" s="340">
        <f>'DRE | P&amp;L'!BD30</f>
        <v>-117129.61500000001</v>
      </c>
      <c r="AH28" s="340">
        <f>'DRE | P&amp;L'!BD65</f>
        <v>-117129.61500000001</v>
      </c>
      <c r="AI28" s="340">
        <f t="shared" si="17"/>
        <v>0</v>
      </c>
      <c r="AJ28" s="340">
        <f>'DRE | P&amp;L'!BE30</f>
        <v>-109334.33299999997</v>
      </c>
      <c r="AK28" s="340">
        <f>'DRE | P&amp;L'!BE65</f>
        <v>-109334</v>
      </c>
      <c r="AL28" s="340">
        <f t="shared" si="18"/>
        <v>-0.3329999999696156</v>
      </c>
      <c r="AM28" s="340">
        <f>'DRE | P&amp;L'!BF30</f>
        <v>-97747.78</v>
      </c>
      <c r="AN28" s="340">
        <f>'DRE | P&amp;L'!BF65</f>
        <v>-97747.78</v>
      </c>
      <c r="AO28" s="340">
        <f t="shared" si="19"/>
        <v>0</v>
      </c>
      <c r="AP28" s="340">
        <f>'DRE | P&amp;L'!BG30</f>
        <v>-97583.59699999998</v>
      </c>
      <c r="AQ28" s="340">
        <f>'DRE | P&amp;L'!BG65</f>
        <v>-97583.59699999998</v>
      </c>
      <c r="AR28" s="340">
        <f t="shared" si="20"/>
        <v>0</v>
      </c>
      <c r="AS28" s="340">
        <f>'DRE | P&amp;L'!BH30</f>
        <v>-93014.067999999999</v>
      </c>
      <c r="AT28" s="340">
        <f>'DRE | P&amp;L'!BH65</f>
        <v>-93014.067999999999</v>
      </c>
      <c r="AU28" s="340">
        <f t="shared" si="0"/>
        <v>0</v>
      </c>
      <c r="AV28" s="340">
        <f>'DRE | P&amp;L'!BI30</f>
        <v>-112248.69</v>
      </c>
      <c r="AW28" s="340">
        <f>'DRE | P&amp;L'!BI65</f>
        <v>-112248.69</v>
      </c>
      <c r="AX28" s="340">
        <f t="shared" si="1"/>
        <v>0</v>
      </c>
      <c r="AY28" s="340">
        <v>-91393.284</v>
      </c>
      <c r="AZ28" s="340">
        <v>-91393.284</v>
      </c>
      <c r="BA28" s="340">
        <f t="shared" si="2"/>
        <v>0</v>
      </c>
      <c r="BB28" s="340">
        <v>-119678.516</v>
      </c>
      <c r="BC28" s="340">
        <v>-119678.516</v>
      </c>
      <c r="BD28" s="340">
        <f t="shared" si="3"/>
        <v>0</v>
      </c>
      <c r="BE28" s="340">
        <v>-211147</v>
      </c>
      <c r="BF28" s="340">
        <v>-211147</v>
      </c>
      <c r="BG28" s="340">
        <f t="shared" si="3"/>
        <v>0</v>
      </c>
      <c r="BH28" s="340">
        <v>-165187.80565349991</v>
      </c>
      <c r="BI28" s="340">
        <v>-165187.80565349991</v>
      </c>
      <c r="BJ28" s="340">
        <f t="shared" si="4"/>
        <v>0</v>
      </c>
      <c r="BK28" s="340">
        <v>-161786.99033358274</v>
      </c>
      <c r="BL28" s="340">
        <v>-161786.99033358274</v>
      </c>
      <c r="BM28" s="340">
        <f t="shared" si="22"/>
        <v>0</v>
      </c>
      <c r="BN28" s="340">
        <v>-157954.64986560002</v>
      </c>
      <c r="BO28" s="340">
        <v>-157954.64986560002</v>
      </c>
      <c r="BP28" s="340">
        <f t="shared" si="23"/>
        <v>0</v>
      </c>
      <c r="BQ28" s="340">
        <v>-146051.2385627999</v>
      </c>
      <c r="BR28" s="340">
        <v>-146051.2385627999</v>
      </c>
      <c r="BS28" s="340">
        <f t="shared" si="26"/>
        <v>0</v>
      </c>
    </row>
    <row r="29" spans="1:71" s="24" customFormat="1" ht="15" customHeight="1" outlineLevel="1" x14ac:dyDescent="0.2">
      <c r="A29" s="4" t="str">
        <f>'DRE | P&amp;L'!A31</f>
        <v>Valor justo de instrumento de capital</v>
      </c>
      <c r="B29" s="4" t="str">
        <f>'DRE | P&amp;L'!B31</f>
        <v>Fair value of capital instrument</v>
      </c>
      <c r="C29" s="340">
        <f>'DRE | P&amp;L'!AT31</f>
        <v>0</v>
      </c>
      <c r="D29" s="340">
        <f>'DRE | P&amp;L'!AT66</f>
        <v>0</v>
      </c>
      <c r="E29" s="340">
        <f t="shared" si="7"/>
        <v>0</v>
      </c>
      <c r="F29" s="340">
        <f>'DRE | P&amp;L'!AU31</f>
        <v>0</v>
      </c>
      <c r="G29" s="340">
        <f>'DRE | P&amp;L'!AU66</f>
        <v>0</v>
      </c>
      <c r="H29" s="340">
        <f t="shared" si="8"/>
        <v>0</v>
      </c>
      <c r="I29" s="340">
        <f>'DRE | P&amp;L'!AV31</f>
        <v>0</v>
      </c>
      <c r="J29" s="340">
        <f>'DRE | P&amp;L'!AV66</f>
        <v>0</v>
      </c>
      <c r="K29" s="340">
        <f t="shared" si="9"/>
        <v>0</v>
      </c>
      <c r="L29" s="340">
        <f>'DRE | P&amp;L'!AW31</f>
        <v>0</v>
      </c>
      <c r="M29" s="340">
        <f>'DRE | P&amp;L'!AW66</f>
        <v>0</v>
      </c>
      <c r="N29" s="340">
        <f t="shared" si="10"/>
        <v>0</v>
      </c>
      <c r="O29" s="340">
        <f>'DRE | P&amp;L'!AX31</f>
        <v>29047</v>
      </c>
      <c r="P29" s="340">
        <f>'DRE | P&amp;L'!AW66</f>
        <v>0</v>
      </c>
      <c r="Q29" s="340">
        <f t="shared" si="11"/>
        <v>29047</v>
      </c>
      <c r="R29" s="340">
        <f>'DRE | P&amp;L'!AY31</f>
        <v>-86862.289905254001</v>
      </c>
      <c r="S29" s="340">
        <f>'DRE | P&amp;L'!AY66</f>
        <v>0</v>
      </c>
      <c r="T29" s="340">
        <f t="shared" si="12"/>
        <v>-86862.289905254001</v>
      </c>
      <c r="U29" s="340">
        <f>'DRE | P&amp;L'!AZ31</f>
        <v>-258142</v>
      </c>
      <c r="V29" s="340">
        <f>'DRE | P&amp;L'!AZ66</f>
        <v>0</v>
      </c>
      <c r="W29" s="340">
        <f t="shared" si="13"/>
        <v>-258142</v>
      </c>
      <c r="X29" s="340">
        <f>'DRE | P&amp;L'!BA31</f>
        <v>32763.479999999996</v>
      </c>
      <c r="Y29" s="340">
        <f>'DRE | P&amp;L'!BA66</f>
        <v>0</v>
      </c>
      <c r="Z29" s="340">
        <f t="shared" si="14"/>
        <v>32763.479999999996</v>
      </c>
      <c r="AA29" s="340">
        <f>'DRE | P&amp;L'!BB31</f>
        <v>-11154</v>
      </c>
      <c r="AB29" s="340">
        <f>'DRE | P&amp;L'!BB66</f>
        <v>0</v>
      </c>
      <c r="AC29" s="340">
        <f t="shared" si="15"/>
        <v>-11154</v>
      </c>
      <c r="AD29" s="340">
        <f>'DRE | P&amp;L'!BC31</f>
        <v>-8260.3968873052163</v>
      </c>
      <c r="AE29" s="340">
        <f>'DRE | P&amp;L'!BC66</f>
        <v>0</v>
      </c>
      <c r="AF29" s="340">
        <f t="shared" si="16"/>
        <v>-8260.3968873052163</v>
      </c>
      <c r="AG29" s="340">
        <f>'DRE | P&amp;L'!BD31</f>
        <v>-2141</v>
      </c>
      <c r="AH29" s="340">
        <f>'DRE | P&amp;L'!BD66</f>
        <v>0</v>
      </c>
      <c r="AI29" s="340">
        <f t="shared" si="17"/>
        <v>-2141</v>
      </c>
      <c r="AJ29" s="340">
        <f>'DRE | P&amp;L'!BE31</f>
        <v>0</v>
      </c>
      <c r="AK29" s="340">
        <f>'DRE | P&amp;L'!BE66</f>
        <v>0</v>
      </c>
      <c r="AL29" s="340">
        <f t="shared" si="18"/>
        <v>0</v>
      </c>
      <c r="AM29" s="340">
        <f>'DRE | P&amp;L'!BF31</f>
        <v>0</v>
      </c>
      <c r="AN29" s="340">
        <f>'DRE | P&amp;L'!BF66</f>
        <v>0</v>
      </c>
      <c r="AO29" s="340">
        <f t="shared" si="19"/>
        <v>0</v>
      </c>
      <c r="AP29" s="340">
        <f>'DRE | P&amp;L'!BG31</f>
        <v>0</v>
      </c>
      <c r="AQ29" s="340">
        <f>'DRE | P&amp;L'!BG66</f>
        <v>0</v>
      </c>
      <c r="AR29" s="340">
        <f t="shared" si="20"/>
        <v>0</v>
      </c>
      <c r="AS29" s="340">
        <f>'DRE | P&amp;L'!BH31</f>
        <v>0</v>
      </c>
      <c r="AT29" s="340">
        <f>'DRE | P&amp;L'!BH66</f>
        <v>0</v>
      </c>
      <c r="AU29" s="340">
        <f t="shared" si="0"/>
        <v>0</v>
      </c>
      <c r="AV29" s="340">
        <f>'DRE | P&amp;L'!BI31</f>
        <v>0</v>
      </c>
      <c r="AW29" s="340">
        <f>'DRE | P&amp;L'!BI66</f>
        <v>0</v>
      </c>
      <c r="AX29" s="340">
        <f t="shared" si="1"/>
        <v>0</v>
      </c>
      <c r="AY29" s="340">
        <v>0</v>
      </c>
      <c r="AZ29" s="340">
        <v>0</v>
      </c>
      <c r="BA29" s="340">
        <f t="shared" si="2"/>
        <v>0</v>
      </c>
      <c r="BB29" s="340">
        <v>0</v>
      </c>
      <c r="BC29" s="340">
        <v>0</v>
      </c>
      <c r="BD29" s="340">
        <f t="shared" si="3"/>
        <v>0</v>
      </c>
      <c r="BE29" s="340">
        <f t="shared" si="3"/>
        <v>0</v>
      </c>
      <c r="BF29" s="340"/>
      <c r="BG29" s="340">
        <f t="shared" si="3"/>
        <v>0</v>
      </c>
      <c r="BH29" s="340"/>
      <c r="BI29" s="340"/>
      <c r="BJ29" s="340">
        <f t="shared" si="4"/>
        <v>0</v>
      </c>
      <c r="BK29" s="340"/>
      <c r="BL29" s="340"/>
      <c r="BM29" s="340">
        <f t="shared" si="22"/>
        <v>0</v>
      </c>
      <c r="BN29" s="340"/>
      <c r="BO29" s="340"/>
      <c r="BP29" s="340">
        <f t="shared" si="23"/>
        <v>0</v>
      </c>
      <c r="BQ29" s="340"/>
      <c r="BR29" s="340"/>
      <c r="BS29" s="340">
        <f t="shared" si="26"/>
        <v>0</v>
      </c>
    </row>
    <row r="30" spans="1:71" s="24" customFormat="1" ht="15" customHeight="1" x14ac:dyDescent="0.2">
      <c r="A30" s="4" t="str">
        <f>'DRE | P&amp;L'!A32</f>
        <v>IR e CSLL</v>
      </c>
      <c r="B30" s="4" t="str">
        <f>'DRE | P&amp;L'!B32</f>
        <v>Income Tax &amp; Social Contribution</v>
      </c>
      <c r="C30" s="340">
        <f>'DRE | P&amp;L'!AT32</f>
        <v>-15080</v>
      </c>
      <c r="D30" s="340">
        <f>'DRE | P&amp;L'!AT67</f>
        <v>-10679</v>
      </c>
      <c r="E30" s="340">
        <f t="shared" si="7"/>
        <v>-4401</v>
      </c>
      <c r="F30" s="340">
        <f>'DRE | P&amp;L'!AU32</f>
        <v>-16952</v>
      </c>
      <c r="G30" s="340">
        <f>'DRE | P&amp;L'!AU67</f>
        <v>-8497</v>
      </c>
      <c r="H30" s="340">
        <f t="shared" si="8"/>
        <v>-8455</v>
      </c>
      <c r="I30" s="340">
        <f>'DRE | P&amp;L'!AV32</f>
        <v>-156692</v>
      </c>
      <c r="J30" s="340">
        <f>'DRE | P&amp;L'!AV67</f>
        <v>-155919</v>
      </c>
      <c r="K30" s="340">
        <f t="shared" si="9"/>
        <v>-773</v>
      </c>
      <c r="L30" s="340">
        <f>'DRE | P&amp;L'!AW32</f>
        <v>39733</v>
      </c>
      <c r="M30" s="340">
        <f>'DRE | P&amp;L'!AW67</f>
        <v>44179</v>
      </c>
      <c r="N30" s="340">
        <f t="shared" si="10"/>
        <v>-4446</v>
      </c>
      <c r="O30" s="340">
        <f>'DRE | P&amp;L'!AX32</f>
        <v>-42337</v>
      </c>
      <c r="P30" s="340">
        <f>'DRE | P&amp;L'!AW67</f>
        <v>44179</v>
      </c>
      <c r="Q30" s="340">
        <f t="shared" si="11"/>
        <v>-86516</v>
      </c>
      <c r="R30" s="340">
        <f>'DRE | P&amp;L'!AY32</f>
        <v>1059</v>
      </c>
      <c r="S30" s="340">
        <f>'DRE | P&amp;L'!AY67</f>
        <v>-15328</v>
      </c>
      <c r="T30" s="340">
        <f t="shared" si="12"/>
        <v>16387</v>
      </c>
      <c r="U30" s="340">
        <f>'DRE | P&amp;L'!AZ32</f>
        <v>98537.658999999985</v>
      </c>
      <c r="V30" s="340">
        <f>'DRE | P&amp;L'!AZ67</f>
        <v>-3062</v>
      </c>
      <c r="W30" s="340">
        <f t="shared" si="13"/>
        <v>101599.65899999999</v>
      </c>
      <c r="X30" s="340">
        <f>'DRE | P&amp;L'!BA32</f>
        <v>640.82800000000134</v>
      </c>
      <c r="Y30" s="340">
        <f>'DRE | P&amp;L'!BA67</f>
        <v>-1793</v>
      </c>
      <c r="Z30" s="340">
        <f t="shared" si="14"/>
        <v>2433.8280000000013</v>
      </c>
      <c r="AA30" s="340">
        <f>'DRE | P&amp;L'!BB32</f>
        <v>42043</v>
      </c>
      <c r="AB30" s="340">
        <f>'DRE | P&amp;L'!BB67</f>
        <v>29079</v>
      </c>
      <c r="AC30" s="340">
        <f t="shared" si="15"/>
        <v>12964</v>
      </c>
      <c r="AD30" s="340">
        <f>'DRE | P&amp;L'!BC32</f>
        <v>-11171</v>
      </c>
      <c r="AE30" s="340">
        <f>'DRE | P&amp;L'!BC67</f>
        <v>-15750</v>
      </c>
      <c r="AF30" s="340">
        <f t="shared" si="16"/>
        <v>4579</v>
      </c>
      <c r="AG30" s="340">
        <f>'DRE | P&amp;L'!BD32</f>
        <v>-14243.747000000003</v>
      </c>
      <c r="AH30" s="340">
        <f>'DRE | P&amp;L'!BD67</f>
        <v>-14780</v>
      </c>
      <c r="AI30" s="340">
        <f t="shared" si="17"/>
        <v>536.25299999999697</v>
      </c>
      <c r="AJ30" s="340">
        <f>'DRE | P&amp;L'!BE32</f>
        <v>-6570.1030000000046</v>
      </c>
      <c r="AK30" s="340">
        <f>'DRE | P&amp;L'!BE67</f>
        <v>-23303</v>
      </c>
      <c r="AL30" s="340">
        <f t="shared" si="18"/>
        <v>16732.896999999997</v>
      </c>
      <c r="AM30" s="340">
        <f>'DRE | P&amp;L'!BF32</f>
        <v>-22469.748999999996</v>
      </c>
      <c r="AN30" s="340">
        <f>'DRE | P&amp;L'!BF67</f>
        <v>-16895.301499999998</v>
      </c>
      <c r="AO30" s="340">
        <f t="shared" si="19"/>
        <v>-5574.4474999999984</v>
      </c>
      <c r="AP30" s="340">
        <f>'DRE | P&amp;L'!BG32</f>
        <v>-12783.683999999997</v>
      </c>
      <c r="AQ30" s="340">
        <f>'DRE | P&amp;L'!BG67</f>
        <v>-20272.401500000004</v>
      </c>
      <c r="AR30" s="340">
        <f t="shared" si="20"/>
        <v>7488.7175000000061</v>
      </c>
      <c r="AS30" s="340">
        <f>'DRE | P&amp;L'!BH32</f>
        <v>-10831.757000000005</v>
      </c>
      <c r="AT30" s="340">
        <f>'DRE | P&amp;L'!BH67</f>
        <v>-21850.484500000006</v>
      </c>
      <c r="AU30" s="340">
        <f t="shared" si="0"/>
        <v>11018.727500000001</v>
      </c>
      <c r="AV30" s="340">
        <f>'DRE | P&amp;L'!BI32</f>
        <v>-20831.448999999997</v>
      </c>
      <c r="AW30" s="340">
        <f>'DRE | P&amp;L'!BI67</f>
        <v>-26583.751499999995</v>
      </c>
      <c r="AX30" s="340">
        <f t="shared" si="1"/>
        <v>5752.302499999998</v>
      </c>
      <c r="AY30" s="340">
        <v>-25958.290073640888</v>
      </c>
      <c r="AZ30" s="340">
        <v>-36012.105073640887</v>
      </c>
      <c r="BA30" s="340">
        <f t="shared" si="2"/>
        <v>10053.814999999999</v>
      </c>
      <c r="BB30" s="340">
        <v>-21916.601999999995</v>
      </c>
      <c r="BC30" s="340">
        <v>-23702.814499999997</v>
      </c>
      <c r="BD30" s="340">
        <f t="shared" si="3"/>
        <v>1786.2125000000015</v>
      </c>
      <c r="BE30" s="340">
        <v>-20854</v>
      </c>
      <c r="BF30" s="340">
        <v>-19465</v>
      </c>
      <c r="BG30" s="340">
        <f t="shared" si="3"/>
        <v>-1389</v>
      </c>
      <c r="BH30" s="340">
        <v>-37272.999000000011</v>
      </c>
      <c r="BI30" s="340">
        <v>-39958.704000000012</v>
      </c>
      <c r="BJ30" s="340">
        <f t="shared" si="4"/>
        <v>2685.7050000000017</v>
      </c>
      <c r="BK30" s="340">
        <v>-15565.012000000002</v>
      </c>
      <c r="BL30" s="340">
        <v>-20179.432000000001</v>
      </c>
      <c r="BM30" s="340">
        <f t="shared" si="22"/>
        <v>4614.4199999999983</v>
      </c>
      <c r="BN30" s="340">
        <v>-29120.859000000004</v>
      </c>
      <c r="BO30" s="340">
        <v>-29744.334000000003</v>
      </c>
      <c r="BP30" s="340">
        <f t="shared" si="23"/>
        <v>623.47499999999854</v>
      </c>
      <c r="BQ30" s="340">
        <v>-35532.567999999999</v>
      </c>
      <c r="BR30" s="340">
        <v>-35114.437999999995</v>
      </c>
      <c r="BS30" s="340">
        <f t="shared" si="26"/>
        <v>-418.13000000000466</v>
      </c>
    </row>
    <row r="31" spans="1:71" s="24" customFormat="1" ht="15" customHeight="1" x14ac:dyDescent="0.2">
      <c r="A31" s="4" t="str">
        <f>'DRE | P&amp;L'!A35</f>
        <v>Participação dos minoritários</v>
      </c>
      <c r="B31" s="4" t="str">
        <f>'DRE | P&amp;L'!B35</f>
        <v>Minority interest</v>
      </c>
      <c r="C31" s="340">
        <f>'DRE | P&amp;L'!AT35</f>
        <v>0</v>
      </c>
      <c r="D31" s="340">
        <f>'DRE | P&amp;L'!AT70</f>
        <v>0</v>
      </c>
      <c r="E31" s="340">
        <f t="shared" si="7"/>
        <v>0</v>
      </c>
      <c r="F31" s="340">
        <f>'DRE | P&amp;L'!AU35</f>
        <v>0</v>
      </c>
      <c r="G31" s="340">
        <f>'DRE | P&amp;L'!AU70</f>
        <v>0</v>
      </c>
      <c r="H31" s="340">
        <f t="shared" si="8"/>
        <v>0</v>
      </c>
      <c r="I31" s="340">
        <f>'DRE | P&amp;L'!AV35</f>
        <v>0</v>
      </c>
      <c r="J31" s="340">
        <f>'DRE | P&amp;L'!AV70</f>
        <v>0</v>
      </c>
      <c r="K31" s="340">
        <f t="shared" si="9"/>
        <v>0</v>
      </c>
      <c r="L31" s="340">
        <f>'DRE | P&amp;L'!AW35</f>
        <v>0</v>
      </c>
      <c r="M31" s="340">
        <f>'DRE | P&amp;L'!AW70</f>
        <v>0</v>
      </c>
      <c r="N31" s="340">
        <f t="shared" si="10"/>
        <v>0</v>
      </c>
      <c r="O31" s="340">
        <f>'DRE | P&amp;L'!AX35</f>
        <v>0</v>
      </c>
      <c r="P31" s="340">
        <f>'DRE | P&amp;L'!AW70</f>
        <v>0</v>
      </c>
      <c r="Q31" s="340">
        <f t="shared" si="11"/>
        <v>0</v>
      </c>
      <c r="R31" s="340">
        <f>'DRE | P&amp;L'!AY35</f>
        <v>-979</v>
      </c>
      <c r="S31" s="340">
        <f>'DRE | P&amp;L'!AY70</f>
        <v>-979</v>
      </c>
      <c r="T31" s="340">
        <f t="shared" si="12"/>
        <v>0</v>
      </c>
      <c r="U31" s="340">
        <f>'DRE | P&amp;L'!AZ35</f>
        <v>-1511.6620000000003</v>
      </c>
      <c r="V31" s="340">
        <f>'DRE | P&amp;L'!AZ70</f>
        <v>-1512</v>
      </c>
      <c r="W31" s="340">
        <f t="shared" si="13"/>
        <v>0.33799999999973807</v>
      </c>
      <c r="X31" s="340">
        <f>'DRE | P&amp;L'!BA35</f>
        <v>-1336.8050000000001</v>
      </c>
      <c r="Y31" s="340">
        <f>'DRE | P&amp;L'!BA70</f>
        <v>-1337</v>
      </c>
      <c r="Z31" s="340">
        <f t="shared" si="14"/>
        <v>0.19499999999993634</v>
      </c>
      <c r="AA31" s="340">
        <f>'DRE | P&amp;L'!BB35</f>
        <v>-1425</v>
      </c>
      <c r="AB31" s="340">
        <f>'DRE | P&amp;L'!BB70</f>
        <v>-1425</v>
      </c>
      <c r="AC31" s="340">
        <f t="shared" si="15"/>
        <v>0</v>
      </c>
      <c r="AD31" s="340">
        <f>'DRE | P&amp;L'!BC35</f>
        <v>-990</v>
      </c>
      <c r="AE31" s="340">
        <f>'DRE | P&amp;L'!BC70</f>
        <v>-990</v>
      </c>
      <c r="AF31" s="340">
        <f t="shared" si="16"/>
        <v>0</v>
      </c>
      <c r="AG31" s="340">
        <f>'DRE | P&amp;L'!BD35</f>
        <v>-1323.336</v>
      </c>
      <c r="AH31" s="340">
        <f>'DRE | P&amp;L'!BD70</f>
        <v>1323</v>
      </c>
      <c r="AI31" s="340">
        <f t="shared" si="17"/>
        <v>-2646.3360000000002</v>
      </c>
      <c r="AJ31" s="340">
        <f>'DRE | P&amp;L'!BE35</f>
        <v>-1507.076</v>
      </c>
      <c r="AK31" s="340">
        <f>'DRE | P&amp;L'!BE70</f>
        <v>-1507</v>
      </c>
      <c r="AL31" s="340">
        <f t="shared" si="18"/>
        <v>-7.6000000000021828E-2</v>
      </c>
      <c r="AM31" s="340">
        <f>'DRE | P&amp;L'!BF35</f>
        <v>-400.54499999999996</v>
      </c>
      <c r="AN31" s="340">
        <f>'DRE | P&amp;L'!BF70</f>
        <v>-400.54499999999996</v>
      </c>
      <c r="AO31" s="340">
        <f t="shared" si="19"/>
        <v>0</v>
      </c>
      <c r="AP31" s="340">
        <f>'DRE | P&amp;L'!BG35</f>
        <v>-25.215000000000003</v>
      </c>
      <c r="AQ31" s="340">
        <f>'DRE | P&amp;L'!BG70</f>
        <v>-25.215000000000003</v>
      </c>
      <c r="AR31" s="340">
        <f t="shared" si="20"/>
        <v>0</v>
      </c>
      <c r="AS31" s="340">
        <f>'DRE | P&amp;L'!BH35</f>
        <v>-26.610000000000003</v>
      </c>
      <c r="AT31" s="340">
        <f>'DRE | P&amp;L'!BH70</f>
        <v>-26.610000000000003</v>
      </c>
      <c r="AU31" s="340">
        <f t="shared" si="0"/>
        <v>0</v>
      </c>
      <c r="AV31" s="340">
        <f>'DRE | P&amp;L'!BI35</f>
        <v>-33.722000000000001</v>
      </c>
      <c r="AW31" s="340">
        <f>'DRE | P&amp;L'!BI70</f>
        <v>-33.722000000000001</v>
      </c>
      <c r="AX31" s="340">
        <f t="shared" si="1"/>
        <v>0</v>
      </c>
      <c r="AY31" s="340">
        <v>-46.179000000000002</v>
      </c>
      <c r="AZ31" s="340">
        <v>-46.179000000000002</v>
      </c>
      <c r="BA31" s="340">
        <f t="shared" si="2"/>
        <v>0</v>
      </c>
      <c r="BB31" s="340">
        <v>-26.536999999999999</v>
      </c>
      <c r="BC31" s="340">
        <v>-26.536999999999999</v>
      </c>
      <c r="BD31" s="340">
        <f t="shared" si="3"/>
        <v>0</v>
      </c>
      <c r="BE31" s="340">
        <v>-29</v>
      </c>
      <c r="BF31" s="340">
        <v>-29</v>
      </c>
      <c r="BG31" s="340">
        <f t="shared" si="3"/>
        <v>0</v>
      </c>
      <c r="BH31" s="340">
        <v>-28.362000000000002</v>
      </c>
      <c r="BI31" s="340">
        <v>-28.362000000000002</v>
      </c>
      <c r="BJ31" s="340">
        <f t="shared" si="4"/>
        <v>0</v>
      </c>
      <c r="BK31" s="340">
        <v>-32.016000000000005</v>
      </c>
      <c r="BL31" s="340">
        <v>-32.016000000000005</v>
      </c>
      <c r="BM31" s="340">
        <f t="shared" si="22"/>
        <v>0</v>
      </c>
      <c r="BN31" s="340">
        <v>-23.381999999999998</v>
      </c>
      <c r="BO31" s="340">
        <v>-23.382000000000001</v>
      </c>
      <c r="BP31" s="340">
        <f t="shared" si="23"/>
        <v>0</v>
      </c>
      <c r="BQ31" s="340">
        <v>-30.603999999999999</v>
      </c>
      <c r="BR31" s="340">
        <v>-30.603999999999999</v>
      </c>
      <c r="BS31" s="340">
        <f t="shared" si="26"/>
        <v>0</v>
      </c>
    </row>
    <row r="32" spans="1:71" s="151" customFormat="1" ht="15" customHeight="1" x14ac:dyDescent="0.2">
      <c r="A32" s="174" t="str">
        <f>'DRE | P&amp;L'!A36</f>
        <v>Lucro Líquido</v>
      </c>
      <c r="B32" s="174" t="str">
        <f>'DRE | P&amp;L'!B36</f>
        <v>Net Income</v>
      </c>
      <c r="C32" s="341">
        <f>'DRE | P&amp;L'!AT36</f>
        <v>59228</v>
      </c>
      <c r="D32" s="341">
        <f>'DRE | P&amp;L'!AT71</f>
        <v>72121</v>
      </c>
      <c r="E32" s="341">
        <f t="shared" si="7"/>
        <v>-12893</v>
      </c>
      <c r="F32" s="341">
        <f>'DRE | P&amp;L'!AU36</f>
        <v>30739.162760000007</v>
      </c>
      <c r="G32" s="341">
        <f>'DRE | P&amp;L'!AU71</f>
        <v>20825</v>
      </c>
      <c r="H32" s="341">
        <f t="shared" si="8"/>
        <v>9914.1627600000065</v>
      </c>
      <c r="I32" s="341">
        <f>'DRE | P&amp;L'!AV36</f>
        <v>257359.99598999997</v>
      </c>
      <c r="J32" s="343">
        <f>'DRE | P&amp;L'!AV71</f>
        <v>277269</v>
      </c>
      <c r="K32" s="343">
        <f t="shared" si="9"/>
        <v>-19909.004010000033</v>
      </c>
      <c r="L32" s="343">
        <f>'DRE | P&amp;L'!AW36</f>
        <v>-84691.064130000013</v>
      </c>
      <c r="M32" s="343">
        <f>'DRE | P&amp;L'!AW71</f>
        <v>-67956</v>
      </c>
      <c r="N32" s="343">
        <f t="shared" si="10"/>
        <v>-16735.064130000013</v>
      </c>
      <c r="O32" s="343">
        <f>'DRE | P&amp;L'!AX36</f>
        <v>82888</v>
      </c>
      <c r="P32" s="343">
        <f>'DRE | P&amp;L'!AW71</f>
        <v>-67956</v>
      </c>
      <c r="Q32" s="343">
        <f t="shared" si="11"/>
        <v>150844</v>
      </c>
      <c r="R32" s="343">
        <f>'DRE | P&amp;L'!AY36</f>
        <v>-17331</v>
      </c>
      <c r="S32" s="343">
        <f>'DRE | P&amp;L'!AY71</f>
        <v>38513.289905254001</v>
      </c>
      <c r="T32" s="343">
        <f t="shared" si="12"/>
        <v>-55844.289905254001</v>
      </c>
      <c r="U32" s="343">
        <f>'DRE | P&amp;L'!AZ36</f>
        <v>-121068.43799999962</v>
      </c>
      <c r="V32" s="343">
        <f>'DRE | P&amp;L'!AZ71</f>
        <v>45801.49700000041</v>
      </c>
      <c r="W32" s="343">
        <f t="shared" si="13"/>
        <v>-166869.93500000003</v>
      </c>
      <c r="X32" s="343">
        <f>'DRE | P&amp;L'!BA36</f>
        <v>64813.231000000414</v>
      </c>
      <c r="Y32" s="343">
        <f>'DRE | P&amp;L'!BA71</f>
        <v>56545.771000000444</v>
      </c>
      <c r="Z32" s="343">
        <f t="shared" si="14"/>
        <v>8267.45999999997</v>
      </c>
      <c r="AA32" s="343">
        <f>'DRE | P&amp;L'!BB36</f>
        <v>93395</v>
      </c>
      <c r="AB32" s="343">
        <f>'DRE | P&amp;L'!BB71</f>
        <v>122888</v>
      </c>
      <c r="AC32" s="343">
        <f t="shared" si="15"/>
        <v>-29493</v>
      </c>
      <c r="AD32" s="343">
        <f>'DRE | P&amp;L'!BC36</f>
        <v>47814.000000000007</v>
      </c>
      <c r="AE32" s="343">
        <f>'DRE | P&amp;L'!BC71</f>
        <v>66492.396887305222</v>
      </c>
      <c r="AF32" s="343">
        <f t="shared" si="16"/>
        <v>-18678.396887305214</v>
      </c>
      <c r="AG32" s="343">
        <f>'DRE | P&amp;L'!BD36</f>
        <v>77376.360439999946</v>
      </c>
      <c r="AH32" s="343">
        <f>'DRE | P&amp;L'!BD71</f>
        <v>88123.883999999889</v>
      </c>
      <c r="AI32" s="343">
        <f t="shared" si="17"/>
        <v>-10747.523559999943</v>
      </c>
      <c r="AJ32" s="343">
        <f>'DRE | P&amp;L'!BE36</f>
        <v>59709.574990000299</v>
      </c>
      <c r="AK32" s="343">
        <f>'DRE | P&amp;L'!BE71</f>
        <v>101868.10000000015</v>
      </c>
      <c r="AL32" s="343">
        <f t="shared" si="18"/>
        <v>-42158.525009999852</v>
      </c>
      <c r="AM32" s="343">
        <f>'DRE | P&amp;L'!BF36</f>
        <v>119822.0321</v>
      </c>
      <c r="AN32" s="343">
        <f>'DRE | P&amp;L'!BF71</f>
        <v>134577.44359999988</v>
      </c>
      <c r="AO32" s="343">
        <f t="shared" si="19"/>
        <v>-14755.411499999886</v>
      </c>
      <c r="AP32" s="343">
        <f>'DRE | P&amp;L'!BG36</f>
        <v>81065.65337999996</v>
      </c>
      <c r="AQ32" s="343">
        <f>'DRE | P&amp;L'!BG71</f>
        <v>108363.03888000041</v>
      </c>
      <c r="AR32" s="343">
        <f t="shared" si="20"/>
        <v>-27297.385500000455</v>
      </c>
      <c r="AS32" s="343">
        <f>'DRE | P&amp;L'!BH36</f>
        <v>76313.67140000037</v>
      </c>
      <c r="AT32" s="343">
        <f>'DRE | P&amp;L'!BH71</f>
        <v>106546.71690000047</v>
      </c>
      <c r="AU32" s="343">
        <f t="shared" si="0"/>
        <v>-30233.045500000095</v>
      </c>
      <c r="AV32" s="343">
        <f>'DRE | P&amp;L'!BI36</f>
        <v>101170.58394000022</v>
      </c>
      <c r="AW32" s="343">
        <f>'DRE | P&amp;L'!BI71</f>
        <v>118471.74744000038</v>
      </c>
      <c r="AX32" s="343">
        <f t="shared" si="1"/>
        <v>-17301.16350000017</v>
      </c>
      <c r="AY32" s="343">
        <f>'DRE | P&amp;L'!BJ36</f>
        <v>140804.35018235969</v>
      </c>
      <c r="AZ32" s="343">
        <f>'DRE | P&amp;L'!BJ71</f>
        <v>164083.60965523118</v>
      </c>
      <c r="BA32" s="343">
        <f t="shared" si="2"/>
        <v>-23279.25947287149</v>
      </c>
      <c r="BB32" s="343">
        <f>'DRE | P&amp;L'!BK36</f>
        <v>107477.8360300004</v>
      </c>
      <c r="BC32" s="343">
        <f>'DRE | P&amp;L'!BK71</f>
        <v>113898.43753000023</v>
      </c>
      <c r="BD32" s="343">
        <f t="shared" ref="BD32" si="27">BB32-BC32</f>
        <v>-6420.6014999998297</v>
      </c>
      <c r="BE32" s="343">
        <f>SUM(BE25:BE31)</f>
        <v>209102</v>
      </c>
      <c r="BF32" s="343">
        <f>SUM(BF25:BF31)</f>
        <v>208511</v>
      </c>
      <c r="BG32" s="343">
        <f t="shared" ref="BG32" si="28">BE32-BF32</f>
        <v>591</v>
      </c>
      <c r="BH32" s="343">
        <v>120869.78794719939</v>
      </c>
      <c r="BI32" s="343">
        <v>128921.63094719953</v>
      </c>
      <c r="BJ32" s="343">
        <f t="shared" si="4"/>
        <v>-8051.843000000139</v>
      </c>
      <c r="BK32" s="343">
        <v>145064.78685893427</v>
      </c>
      <c r="BL32" s="343">
        <v>158907.26185893299</v>
      </c>
      <c r="BM32" s="343">
        <f t="shared" si="22"/>
        <v>-13842.474999998725</v>
      </c>
      <c r="BN32" s="343">
        <v>237586.65513790111</v>
      </c>
      <c r="BO32" s="343">
        <v>239457.57213790115</v>
      </c>
      <c r="BP32" s="343">
        <f>BN32-BO32</f>
        <v>-1870.9170000000449</v>
      </c>
      <c r="BQ32" s="343">
        <f>SUM(BQ25:BQ31)</f>
        <v>135057.67958280019</v>
      </c>
      <c r="BR32" s="343">
        <f>SUM(BR25:BR31)</f>
        <v>133803.35658280028</v>
      </c>
      <c r="BS32" s="343">
        <f t="shared" si="26"/>
        <v>1254.3229999999166</v>
      </c>
    </row>
    <row r="33" spans="1:71" x14ac:dyDescent="0.2"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</row>
    <row r="34" spans="1:71" x14ac:dyDescent="0.2"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</row>
    <row r="35" spans="1:71" s="24" customFormat="1" ht="45" customHeight="1" x14ac:dyDescent="0.2">
      <c r="A35" s="336" t="s">
        <v>645</v>
      </c>
      <c r="B35" s="336" t="s">
        <v>646</v>
      </c>
      <c r="C35" s="383" t="s">
        <v>675</v>
      </c>
      <c r="D35" s="384" t="s">
        <v>676</v>
      </c>
      <c r="E35" s="385" t="s">
        <v>569</v>
      </c>
      <c r="F35" s="383" t="s">
        <v>678</v>
      </c>
      <c r="G35" s="384" t="s">
        <v>677</v>
      </c>
      <c r="H35" s="385" t="s">
        <v>569</v>
      </c>
      <c r="I35" s="383" t="s">
        <v>679</v>
      </c>
      <c r="J35" s="384" t="s">
        <v>680</v>
      </c>
      <c r="K35" s="385" t="s">
        <v>569</v>
      </c>
      <c r="L35" s="383" t="s">
        <v>681</v>
      </c>
      <c r="M35" s="384" t="s">
        <v>682</v>
      </c>
      <c r="N35" s="385" t="s">
        <v>569</v>
      </c>
      <c r="O35" s="383" t="s">
        <v>683</v>
      </c>
      <c r="P35" s="384" t="s">
        <v>684</v>
      </c>
      <c r="Q35" s="385" t="s">
        <v>569</v>
      </c>
      <c r="R35" s="383" t="s">
        <v>686</v>
      </c>
      <c r="S35" s="384" t="s">
        <v>685</v>
      </c>
      <c r="T35" s="385" t="s">
        <v>569</v>
      </c>
      <c r="U35" s="383" t="s">
        <v>687</v>
      </c>
      <c r="V35" s="384" t="s">
        <v>688</v>
      </c>
      <c r="W35" s="385" t="s">
        <v>569</v>
      </c>
      <c r="X35" s="383" t="s">
        <v>689</v>
      </c>
      <c r="Y35" s="384" t="s">
        <v>690</v>
      </c>
      <c r="Z35" s="385" t="s">
        <v>569</v>
      </c>
      <c r="AA35" s="383" t="s">
        <v>691</v>
      </c>
      <c r="AB35" s="384" t="s">
        <v>692</v>
      </c>
      <c r="AC35" s="385" t="s">
        <v>569</v>
      </c>
      <c r="AD35" s="383" t="s">
        <v>693</v>
      </c>
      <c r="AE35" s="384" t="s">
        <v>694</v>
      </c>
      <c r="AF35" s="385" t="s">
        <v>569</v>
      </c>
      <c r="AG35" s="383" t="s">
        <v>695</v>
      </c>
      <c r="AH35" s="384" t="s">
        <v>696</v>
      </c>
      <c r="AI35" s="385" t="s">
        <v>569</v>
      </c>
      <c r="AJ35" s="383" t="s">
        <v>697</v>
      </c>
      <c r="AK35" s="384" t="s">
        <v>698</v>
      </c>
      <c r="AL35" s="385" t="s">
        <v>569</v>
      </c>
      <c r="AM35" s="383" t="s">
        <v>699</v>
      </c>
      <c r="AN35" s="384" t="s">
        <v>700</v>
      </c>
      <c r="AO35" s="385" t="s">
        <v>569</v>
      </c>
      <c r="AP35" s="383" t="s">
        <v>701</v>
      </c>
      <c r="AQ35" s="384" t="s">
        <v>702</v>
      </c>
      <c r="AR35" s="385" t="s">
        <v>569</v>
      </c>
      <c r="AS35" s="383" t="s">
        <v>703</v>
      </c>
      <c r="AT35" s="384" t="s">
        <v>704</v>
      </c>
      <c r="AU35" s="385" t="s">
        <v>569</v>
      </c>
      <c r="AV35" s="383" t="s">
        <v>705</v>
      </c>
      <c r="AW35" s="384" t="s">
        <v>706</v>
      </c>
      <c r="AX35" s="385" t="s">
        <v>569</v>
      </c>
      <c r="AY35" s="383" t="s">
        <v>710</v>
      </c>
      <c r="AZ35" s="384" t="s">
        <v>711</v>
      </c>
      <c r="BA35" s="385" t="s">
        <v>569</v>
      </c>
      <c r="BB35" s="383" t="s">
        <v>715</v>
      </c>
      <c r="BC35" s="384" t="s">
        <v>716</v>
      </c>
      <c r="BD35" s="385" t="s">
        <v>569</v>
      </c>
      <c r="BE35" s="383" t="s">
        <v>726</v>
      </c>
      <c r="BF35" s="384" t="s">
        <v>727</v>
      </c>
      <c r="BG35" s="385" t="s">
        <v>569</v>
      </c>
      <c r="BH35" s="383" t="s">
        <v>739</v>
      </c>
      <c r="BI35" s="384" t="s">
        <v>740</v>
      </c>
      <c r="BJ35" s="385" t="s">
        <v>569</v>
      </c>
      <c r="BK35" s="383" t="s">
        <v>747</v>
      </c>
      <c r="BL35" s="384" t="s">
        <v>748</v>
      </c>
      <c r="BM35" s="385" t="s">
        <v>569</v>
      </c>
      <c r="BN35" s="383" t="s">
        <v>767</v>
      </c>
      <c r="BO35" s="384" t="s">
        <v>768</v>
      </c>
      <c r="BP35" s="385" t="s">
        <v>569</v>
      </c>
      <c r="BQ35" s="383" t="s">
        <v>772</v>
      </c>
      <c r="BR35" s="384" t="s">
        <v>773</v>
      </c>
      <c r="BS35" s="385" t="s">
        <v>569</v>
      </c>
    </row>
    <row r="36" spans="1:71" s="24" customFormat="1" x14ac:dyDescent="0.2">
      <c r="A36" s="386" t="str">
        <f>A13</f>
        <v>Receita Bruta</v>
      </c>
      <c r="B36" s="386" t="str">
        <f>B13</f>
        <v>Gross Revenue</v>
      </c>
      <c r="C36" s="388">
        <f>'DRE | P&amp;L'!AT50</f>
        <v>228136</v>
      </c>
      <c r="D36" s="388" t="e">
        <f>'DRE | P&amp;L'!#REF!</f>
        <v>#REF!</v>
      </c>
      <c r="E36" s="388" t="e">
        <f>C36-D36</f>
        <v>#REF!</v>
      </c>
      <c r="F36" s="388">
        <f>'DRE | P&amp;L'!AU50</f>
        <v>196122</v>
      </c>
      <c r="G36" s="388" t="e">
        <f>'DRE | P&amp;L'!#REF!</f>
        <v>#REF!</v>
      </c>
      <c r="H36" s="388" t="e">
        <f>F36-G36</f>
        <v>#REF!</v>
      </c>
      <c r="I36" s="388">
        <f>'DRE | P&amp;L'!AV50</f>
        <v>228159</v>
      </c>
      <c r="J36" s="388" t="e">
        <f>'DRE | P&amp;L'!#REF!</f>
        <v>#REF!</v>
      </c>
      <c r="K36" s="388" t="e">
        <f>I36-J36</f>
        <v>#REF!</v>
      </c>
      <c r="L36" s="388">
        <f>'DRE | P&amp;L'!AW50</f>
        <v>255238</v>
      </c>
      <c r="M36" s="388" t="e">
        <f>'DRE | P&amp;L'!#REF!</f>
        <v>#REF!</v>
      </c>
      <c r="N36" s="388" t="e">
        <f>L36-M36</f>
        <v>#REF!</v>
      </c>
      <c r="O36" s="388">
        <f>'DRE | P&amp;L'!AX50</f>
        <v>323183</v>
      </c>
      <c r="P36" s="388" t="e">
        <f>'DRE | P&amp;L'!#REF!</f>
        <v>#REF!</v>
      </c>
      <c r="Q36" s="388" t="e">
        <f>O36-P36</f>
        <v>#REF!</v>
      </c>
      <c r="R36" s="388">
        <f>'DRE | P&amp;L'!AY50</f>
        <v>275443</v>
      </c>
      <c r="S36" s="388" t="e">
        <f>'DRE | P&amp;L'!#REF!</f>
        <v>#REF!</v>
      </c>
      <c r="T36" s="388" t="e">
        <f>R36-S36</f>
        <v>#REF!</v>
      </c>
      <c r="U36" s="388">
        <f>'DRE | P&amp;L'!AZ50</f>
        <v>305857.08800000005</v>
      </c>
      <c r="V36" s="388" t="e">
        <f>'DRE | P&amp;L'!#REF!</f>
        <v>#REF!</v>
      </c>
      <c r="W36" s="388" t="e">
        <f>U36-V36</f>
        <v>#REF!</v>
      </c>
      <c r="X36" s="388">
        <f>'DRE | P&amp;L'!BA50</f>
        <v>309972.14900000009</v>
      </c>
      <c r="Y36" s="388" t="e">
        <f>'DRE | P&amp;L'!#REF!</f>
        <v>#REF!</v>
      </c>
      <c r="Z36" s="388" t="e">
        <f>X36-Y36</f>
        <v>#REF!</v>
      </c>
      <c r="AA36" s="388">
        <f>'DRE | P&amp;L'!BB50</f>
        <v>351152</v>
      </c>
      <c r="AB36" s="388" t="e">
        <f>'DRE | P&amp;L'!#REF!</f>
        <v>#REF!</v>
      </c>
      <c r="AC36" s="388" t="e">
        <f>AA36-AB36</f>
        <v>#REF!</v>
      </c>
      <c r="AD36" s="388">
        <f>'DRE | P&amp;L'!BC50</f>
        <v>326273</v>
      </c>
      <c r="AE36" s="388" t="e">
        <f>'DRE | P&amp;L'!#REF!</f>
        <v>#REF!</v>
      </c>
      <c r="AF36" s="388" t="e">
        <f>AD36-AE36</f>
        <v>#REF!</v>
      </c>
      <c r="AG36" s="388">
        <f>'DRE | P&amp;L'!BD50</f>
        <v>353006.96499999991</v>
      </c>
      <c r="AH36" s="388" t="e">
        <f>'DRE | P&amp;L'!#REF!</f>
        <v>#REF!</v>
      </c>
      <c r="AI36" s="388" t="e">
        <f>AG36-AH36</f>
        <v>#REF!</v>
      </c>
      <c r="AJ36" s="388">
        <f>'DRE | P&amp;L'!BE50</f>
        <v>341525.80599999998</v>
      </c>
      <c r="AK36" s="388" t="e">
        <f>'DRE | P&amp;L'!#REF!</f>
        <v>#REF!</v>
      </c>
      <c r="AL36" s="388" t="e">
        <f>AJ36-AK36</f>
        <v>#REF!</v>
      </c>
      <c r="AM36" s="388">
        <f>'DRE | P&amp;L'!BF50</f>
        <v>382075.07599999988</v>
      </c>
      <c r="AN36" s="388" t="e">
        <f>'DRE | P&amp;L'!#REF!</f>
        <v>#REF!</v>
      </c>
      <c r="AO36" s="388" t="e">
        <f>AM36-AN36</f>
        <v>#REF!</v>
      </c>
      <c r="AP36" s="388">
        <f>'DRE | P&amp;L'!BG50</f>
        <v>341790.39699999994</v>
      </c>
      <c r="AQ36" s="388" t="e">
        <f>'DRE | P&amp;L'!#REF!</f>
        <v>#REF!</v>
      </c>
      <c r="AR36" s="388" t="e">
        <f>AP36-AQ36</f>
        <v>#REF!</v>
      </c>
      <c r="AS36" s="388">
        <f>'DRE | P&amp;L'!BH50</f>
        <v>363272.7030000001</v>
      </c>
      <c r="AT36" s="388" t="e">
        <f>'DRE | P&amp;L'!#REF!</f>
        <v>#REF!</v>
      </c>
      <c r="AU36" s="388" t="e">
        <f>AS36-AT36</f>
        <v>#REF!</v>
      </c>
      <c r="AV36" s="388">
        <f>'DRE | P&amp;L'!BI50</f>
        <v>366618.16599999997</v>
      </c>
      <c r="AW36" s="388" t="e">
        <f>'DRE | P&amp;L'!#REF!</f>
        <v>#REF!</v>
      </c>
      <c r="AX36" s="388" t="e">
        <f>AV36-AW36</f>
        <v>#REF!</v>
      </c>
      <c r="AY36" s="388">
        <f>'DRE | P&amp;L'!BJ50</f>
        <v>429972.62900000002</v>
      </c>
      <c r="AZ36" s="388" t="e">
        <f>'DRE | P&amp;L'!#REF!</f>
        <v>#REF!</v>
      </c>
      <c r="BA36" s="388" t="e">
        <f>AY36-AZ36</f>
        <v>#REF!</v>
      </c>
      <c r="BB36" s="388">
        <f>'DRE | P&amp;L'!BK50</f>
        <v>371440.79599999997</v>
      </c>
      <c r="BC36" s="388" t="e">
        <f>'DRE | P&amp;L'!#REF!</f>
        <v>#REF!</v>
      </c>
      <c r="BD36" s="388" t="e">
        <f t="shared" ref="BD36:BG54" si="29">BB36-BC36</f>
        <v>#REF!</v>
      </c>
      <c r="BE36" s="388">
        <v>458878</v>
      </c>
      <c r="BF36" s="388">
        <v>454829</v>
      </c>
      <c r="BG36" s="388">
        <f t="shared" si="29"/>
        <v>4049</v>
      </c>
      <c r="BH36" s="388">
        <v>432220.53100000002</v>
      </c>
      <c r="BI36" s="388">
        <v>428209</v>
      </c>
      <c r="BJ36" s="388">
        <f t="shared" ref="BJ36:BJ54" si="30">BH36-BI36</f>
        <v>4011.5310000000172</v>
      </c>
      <c r="BK36" s="388">
        <v>482537.49799999996</v>
      </c>
      <c r="BL36" s="388">
        <v>477859</v>
      </c>
      <c r="BM36" s="388">
        <f t="shared" ref="BM36:BP54" si="31">BK36-BL36</f>
        <v>4678.4979999999632</v>
      </c>
      <c r="BN36" s="388">
        <v>414754.38900000002</v>
      </c>
      <c r="BO36" s="388">
        <v>410935</v>
      </c>
      <c r="BP36" s="388">
        <f t="shared" si="31"/>
        <v>3819.3890000000247</v>
      </c>
      <c r="BQ36" s="388">
        <v>441393.61499999999</v>
      </c>
      <c r="BR36" s="388">
        <v>437182</v>
      </c>
      <c r="BS36" s="388">
        <f>BQ36-BR36</f>
        <v>4211.6149999999907</v>
      </c>
    </row>
    <row r="37" spans="1:71" s="24" customFormat="1" x14ac:dyDescent="0.2">
      <c r="A37" s="41" t="s">
        <v>661</v>
      </c>
      <c r="B37" s="41" t="s">
        <v>647</v>
      </c>
      <c r="C37" s="389">
        <f>SUM('DRE | P&amp;L'!AT16,'DRE | P&amp;L'!AT17)</f>
        <v>-43733</v>
      </c>
      <c r="D37" s="389" t="e">
        <f>'DRE | P&amp;L'!#REF!</f>
        <v>#REF!</v>
      </c>
      <c r="E37" s="389" t="e">
        <f t="shared" ref="E37:E44" si="32">C37-D37</f>
        <v>#REF!</v>
      </c>
      <c r="F37" s="389">
        <f>SUM('DRE | P&amp;L'!AU16,'DRE | P&amp;L'!AU17)</f>
        <v>-26733</v>
      </c>
      <c r="G37" s="389" t="e">
        <f>'DRE | P&amp;L'!#REF!</f>
        <v>#REF!</v>
      </c>
      <c r="H37" s="389" t="e">
        <f t="shared" ref="H37:H38" si="33">F37-G37</f>
        <v>#REF!</v>
      </c>
      <c r="I37" s="389">
        <f>SUM('DRE | P&amp;L'!AV16,'DRE | P&amp;L'!AV17)</f>
        <v>-57857</v>
      </c>
      <c r="J37" s="389" t="e">
        <f>'DRE | P&amp;L'!#REF!</f>
        <v>#REF!</v>
      </c>
      <c r="K37" s="389" t="e">
        <f t="shared" ref="K37:K44" si="34">I37-J37</f>
        <v>#REF!</v>
      </c>
      <c r="L37" s="389">
        <f>SUM('DRE | P&amp;L'!AW16,'DRE | P&amp;L'!AW17)</f>
        <v>-43044</v>
      </c>
      <c r="M37" s="389" t="e">
        <f>'DRE | P&amp;L'!#REF!</f>
        <v>#REF!</v>
      </c>
      <c r="N37" s="389" t="e">
        <f t="shared" ref="N37:N44" si="35">L37-M37</f>
        <v>#REF!</v>
      </c>
      <c r="O37" s="389">
        <f>SUM('DRE | P&amp;L'!AX16,'DRE | P&amp;L'!AX17)</f>
        <v>-7705</v>
      </c>
      <c r="P37" s="389" t="e">
        <f>'DRE | P&amp;L'!#REF!</f>
        <v>#REF!</v>
      </c>
      <c r="Q37" s="389" t="e">
        <f t="shared" ref="Q37:Q44" si="36">O37-P37</f>
        <v>#REF!</v>
      </c>
      <c r="R37" s="389">
        <f>SUM('DRE | P&amp;L'!AY16,'DRE | P&amp;L'!AY17)</f>
        <v>-47070</v>
      </c>
      <c r="S37" s="389" t="e">
        <f>'DRE | P&amp;L'!#REF!</f>
        <v>#REF!</v>
      </c>
      <c r="T37" s="389" t="e">
        <f t="shared" ref="T37:T44" si="37">R37-S37</f>
        <v>#REF!</v>
      </c>
      <c r="U37" s="389">
        <f>SUM('DRE | P&amp;L'!AZ16,'DRE | P&amp;L'!AZ17)</f>
        <v>-52216</v>
      </c>
      <c r="V37" s="389" t="e">
        <f>'DRE | P&amp;L'!#REF!</f>
        <v>#REF!</v>
      </c>
      <c r="W37" s="389" t="e">
        <f t="shared" ref="W37:W44" si="38">U37-V37</f>
        <v>#REF!</v>
      </c>
      <c r="X37" s="389">
        <f>SUM('DRE | P&amp;L'!BA16,'DRE | P&amp;L'!BA17)</f>
        <v>-55711.364000000016</v>
      </c>
      <c r="Y37" s="389" t="e">
        <f>'DRE | P&amp;L'!#REF!</f>
        <v>#REF!</v>
      </c>
      <c r="Z37" s="389" t="e">
        <f t="shared" ref="Z37:Z44" si="39">X37-Y37</f>
        <v>#REF!</v>
      </c>
      <c r="AA37" s="389">
        <f>SUM('DRE | P&amp;L'!BB16,'DRE | P&amp;L'!BB17)</f>
        <v>-58838</v>
      </c>
      <c r="AB37" s="389" t="e">
        <f>'DRE | P&amp;L'!#REF!</f>
        <v>#REF!</v>
      </c>
      <c r="AC37" s="389" t="e">
        <f t="shared" ref="AC37:AC44" si="40">AA37-AB37</f>
        <v>#REF!</v>
      </c>
      <c r="AD37" s="389">
        <f>SUM('DRE | P&amp;L'!BC16,'DRE | P&amp;L'!BC17)</f>
        <v>-56056</v>
      </c>
      <c r="AE37" s="389" t="e">
        <f>'DRE | P&amp;L'!#REF!</f>
        <v>#REF!</v>
      </c>
      <c r="AF37" s="389" t="e">
        <f t="shared" ref="AF37:AF44" si="41">AD37-AE37</f>
        <v>#REF!</v>
      </c>
      <c r="AG37" s="389">
        <f>SUM('DRE | P&amp;L'!BD16,'DRE | P&amp;L'!BD17)</f>
        <v>-50334.767000000036</v>
      </c>
      <c r="AH37" s="389" t="e">
        <f>'DRE | P&amp;L'!#REF!</f>
        <v>#REF!</v>
      </c>
      <c r="AI37" s="389" t="e">
        <f t="shared" ref="AI37:AI44" si="42">AG37-AH37</f>
        <v>#REF!</v>
      </c>
      <c r="AJ37" s="389">
        <f>SUM('DRE | P&amp;L'!BE16,'DRE | P&amp;L'!BE17)</f>
        <v>-58819.856</v>
      </c>
      <c r="AK37" s="389" t="e">
        <f>'DRE | P&amp;L'!#REF!</f>
        <v>#REF!</v>
      </c>
      <c r="AL37" s="389" t="e">
        <f t="shared" ref="AL37:AL44" si="43">AJ37-AK37</f>
        <v>#REF!</v>
      </c>
      <c r="AM37" s="389">
        <f>SUM('DRE | P&amp;L'!BF16,'DRE | P&amp;L'!BF17)</f>
        <v>-66954.973999999987</v>
      </c>
      <c r="AN37" s="389" t="e">
        <f>'DRE | P&amp;L'!#REF!</f>
        <v>#REF!</v>
      </c>
      <c r="AO37" s="389" t="e">
        <f t="shared" ref="AO37:AO44" si="44">AM37-AN37</f>
        <v>#REF!</v>
      </c>
      <c r="AP37" s="389">
        <f>SUM('DRE | P&amp;L'!BG16,'DRE | P&amp;L'!BG17)</f>
        <v>-58640.745999999999</v>
      </c>
      <c r="AQ37" s="389" t="e">
        <f>'DRE | P&amp;L'!#REF!</f>
        <v>#REF!</v>
      </c>
      <c r="AR37" s="389" t="e">
        <f t="shared" ref="AR37:AR44" si="45">AP37-AQ37</f>
        <v>#REF!</v>
      </c>
      <c r="AS37" s="389">
        <f>SUM('DRE | P&amp;L'!BH16,'DRE | P&amp;L'!BH17)</f>
        <v>-61898.616999999969</v>
      </c>
      <c r="AT37" s="389" t="e">
        <f>'DRE | P&amp;L'!#REF!</f>
        <v>#REF!</v>
      </c>
      <c r="AU37" s="389" t="e">
        <f t="shared" ref="AU37:AU44" si="46">AS37-AT37</f>
        <v>#REF!</v>
      </c>
      <c r="AV37" s="389">
        <f>SUM('DRE | P&amp;L'!BI16,'DRE | P&amp;L'!BI17)</f>
        <v>-55965.347000000038</v>
      </c>
      <c r="AW37" s="389" t="e">
        <f>'DRE | P&amp;L'!#REF!</f>
        <v>#REF!</v>
      </c>
      <c r="AX37" s="389" t="e">
        <f t="shared" ref="AX37:AX44" si="47">AV37-AW37</f>
        <v>#REF!</v>
      </c>
      <c r="AY37" s="389">
        <f>SUM('DRE | P&amp;L'!BJ16,'DRE | P&amp;L'!BJ17)</f>
        <v>-66261.706708900034</v>
      </c>
      <c r="AZ37" s="389" t="e">
        <f>'DRE | P&amp;L'!#REF!</f>
        <v>#REF!</v>
      </c>
      <c r="BA37" s="389" t="e">
        <f t="shared" ref="BA37:BA44" si="48">AY37-AZ37</f>
        <v>#REF!</v>
      </c>
      <c r="BB37" s="389">
        <f>SUM('DRE | P&amp;L'!BK16,'DRE | P&amp;L'!BK17)</f>
        <v>-56016.058999999994</v>
      </c>
      <c r="BC37" s="389" t="e">
        <f>'DRE | P&amp;L'!#REF!</f>
        <v>#REF!</v>
      </c>
      <c r="BD37" s="389" t="e">
        <f t="shared" si="29"/>
        <v>#REF!</v>
      </c>
      <c r="BE37" s="389">
        <v>-61160</v>
      </c>
      <c r="BF37" s="389">
        <v>-60847</v>
      </c>
      <c r="BG37" s="389">
        <f t="shared" si="29"/>
        <v>-313</v>
      </c>
      <c r="BH37" s="389">
        <v>-59356.038999999968</v>
      </c>
      <c r="BI37" s="389">
        <v>-59100</v>
      </c>
      <c r="BJ37" s="389">
        <f t="shared" si="30"/>
        <v>-256.03899999996793</v>
      </c>
      <c r="BK37" s="389">
        <v>-66504.52</v>
      </c>
      <c r="BL37" s="389">
        <v>-66236</v>
      </c>
      <c r="BM37" s="389">
        <f t="shared" si="31"/>
        <v>-268.52000000000407</v>
      </c>
      <c r="BN37" s="389">
        <v>-53726.100999999966</v>
      </c>
      <c r="BO37" s="389">
        <v>-53514</v>
      </c>
      <c r="BP37" s="389">
        <f t="shared" si="31"/>
        <v>-212.10099999996601</v>
      </c>
      <c r="BQ37" s="389">
        <v>-48012.027999999962</v>
      </c>
      <c r="BR37" s="389">
        <v>-47927</v>
      </c>
      <c r="BS37" s="389">
        <f>BQ37-BR37</f>
        <v>-85.027999999962049</v>
      </c>
    </row>
    <row r="38" spans="1:71" s="24" customFormat="1" x14ac:dyDescent="0.2">
      <c r="A38" s="386" t="s">
        <v>8</v>
      </c>
      <c r="B38" s="386" t="s">
        <v>203</v>
      </c>
      <c r="C38" s="390">
        <f>C36+C37</f>
        <v>184403</v>
      </c>
      <c r="D38" s="390" t="e">
        <f>D36+D37</f>
        <v>#REF!</v>
      </c>
      <c r="E38" s="388" t="e">
        <f t="shared" si="32"/>
        <v>#REF!</v>
      </c>
      <c r="F38" s="390">
        <f>F36+F37</f>
        <v>169389</v>
      </c>
      <c r="G38" s="390" t="e">
        <f>G36+G37</f>
        <v>#REF!</v>
      </c>
      <c r="H38" s="388" t="e">
        <f t="shared" si="33"/>
        <v>#REF!</v>
      </c>
      <c r="I38" s="390">
        <f>I36+I37</f>
        <v>170302</v>
      </c>
      <c r="J38" s="390" t="e">
        <f>J36+J37</f>
        <v>#REF!</v>
      </c>
      <c r="K38" s="388" t="e">
        <f t="shared" si="34"/>
        <v>#REF!</v>
      </c>
      <c r="L38" s="390">
        <f>L36+L37</f>
        <v>212194</v>
      </c>
      <c r="M38" s="390" t="e">
        <f>M36+M37</f>
        <v>#REF!</v>
      </c>
      <c r="N38" s="388" t="e">
        <f t="shared" si="35"/>
        <v>#REF!</v>
      </c>
      <c r="O38" s="390">
        <f>O36+O37</f>
        <v>315478</v>
      </c>
      <c r="P38" s="390" t="e">
        <f>P36+P37</f>
        <v>#REF!</v>
      </c>
      <c r="Q38" s="388" t="e">
        <f t="shared" si="36"/>
        <v>#REF!</v>
      </c>
      <c r="R38" s="390">
        <f>R36+R37</f>
        <v>228373</v>
      </c>
      <c r="S38" s="390" t="e">
        <f>S36+S37</f>
        <v>#REF!</v>
      </c>
      <c r="T38" s="388" t="e">
        <f t="shared" si="37"/>
        <v>#REF!</v>
      </c>
      <c r="U38" s="390">
        <f>U36+U37</f>
        <v>253641.08800000005</v>
      </c>
      <c r="V38" s="390" t="e">
        <f>V36+V37</f>
        <v>#REF!</v>
      </c>
      <c r="W38" s="388" t="e">
        <f t="shared" si="38"/>
        <v>#REF!</v>
      </c>
      <c r="X38" s="390">
        <f>X36+X37</f>
        <v>254260.78500000009</v>
      </c>
      <c r="Y38" s="390" t="e">
        <f>Y36+Y37</f>
        <v>#REF!</v>
      </c>
      <c r="Z38" s="388" t="e">
        <f t="shared" si="39"/>
        <v>#REF!</v>
      </c>
      <c r="AA38" s="390">
        <f>AA36+AA37</f>
        <v>292314</v>
      </c>
      <c r="AB38" s="390" t="e">
        <f>AB36+AB37</f>
        <v>#REF!</v>
      </c>
      <c r="AC38" s="388" t="e">
        <f t="shared" si="40"/>
        <v>#REF!</v>
      </c>
      <c r="AD38" s="390">
        <f>AD36+AD37</f>
        <v>270217</v>
      </c>
      <c r="AE38" s="390" t="e">
        <f>AE36+AE37</f>
        <v>#REF!</v>
      </c>
      <c r="AF38" s="388" t="e">
        <f t="shared" si="41"/>
        <v>#REF!</v>
      </c>
      <c r="AG38" s="390">
        <f>AG36+AG37</f>
        <v>302672.19799999986</v>
      </c>
      <c r="AH38" s="390" t="e">
        <f>AH36+AH37</f>
        <v>#REF!</v>
      </c>
      <c r="AI38" s="388" t="e">
        <f t="shared" si="42"/>
        <v>#REF!</v>
      </c>
      <c r="AJ38" s="390">
        <f>AJ36+AJ37</f>
        <v>282705.94999999995</v>
      </c>
      <c r="AK38" s="390" t="e">
        <f>AK36+AK37</f>
        <v>#REF!</v>
      </c>
      <c r="AL38" s="388" t="e">
        <f t="shared" si="43"/>
        <v>#REF!</v>
      </c>
      <c r="AM38" s="390">
        <f>AM36+AM37</f>
        <v>315120.1019999999</v>
      </c>
      <c r="AN38" s="390" t="e">
        <f>AN36+AN37</f>
        <v>#REF!</v>
      </c>
      <c r="AO38" s="388" t="e">
        <f t="shared" si="44"/>
        <v>#REF!</v>
      </c>
      <c r="AP38" s="390">
        <f>AP36+AP37</f>
        <v>283149.65099999995</v>
      </c>
      <c r="AQ38" s="390" t="e">
        <f>AQ36+AQ37</f>
        <v>#REF!</v>
      </c>
      <c r="AR38" s="388" t="e">
        <f t="shared" si="45"/>
        <v>#REF!</v>
      </c>
      <c r="AS38" s="390">
        <f>AS36+AS37</f>
        <v>301374.08600000013</v>
      </c>
      <c r="AT38" s="390" t="e">
        <f>AT36+AT37</f>
        <v>#REF!</v>
      </c>
      <c r="AU38" s="388" t="e">
        <f t="shared" si="46"/>
        <v>#REF!</v>
      </c>
      <c r="AV38" s="390">
        <f>AV36+AV37</f>
        <v>310652.8189999999</v>
      </c>
      <c r="AW38" s="390" t="e">
        <f>AW36+AW37</f>
        <v>#REF!</v>
      </c>
      <c r="AX38" s="390" t="e">
        <f t="shared" si="47"/>
        <v>#REF!</v>
      </c>
      <c r="AY38" s="390">
        <f>AY36+AY37</f>
        <v>363710.92229109997</v>
      </c>
      <c r="AZ38" s="390" t="e">
        <f>AZ36+AZ37</f>
        <v>#REF!</v>
      </c>
      <c r="BA38" s="390" t="e">
        <f t="shared" si="48"/>
        <v>#REF!</v>
      </c>
      <c r="BB38" s="390">
        <f>BB36+BB37</f>
        <v>315424.73699999996</v>
      </c>
      <c r="BC38" s="390" t="e">
        <f>BC36+BC37</f>
        <v>#REF!</v>
      </c>
      <c r="BD38" s="390" t="e">
        <f t="shared" si="29"/>
        <v>#REF!</v>
      </c>
      <c r="BE38" s="390">
        <f>BE36+BE37</f>
        <v>397718</v>
      </c>
      <c r="BF38" s="390">
        <f>BF36+BF37</f>
        <v>393982</v>
      </c>
      <c r="BG38" s="390">
        <f t="shared" si="29"/>
        <v>3736</v>
      </c>
      <c r="BH38" s="390">
        <v>372864.49200000003</v>
      </c>
      <c r="BI38" s="390">
        <v>369110</v>
      </c>
      <c r="BJ38" s="390">
        <f t="shared" si="30"/>
        <v>3754.4920000000275</v>
      </c>
      <c r="BK38" s="390">
        <v>416032.97799999994</v>
      </c>
      <c r="BL38" s="390">
        <v>411623</v>
      </c>
      <c r="BM38" s="390">
        <f t="shared" si="31"/>
        <v>4409.9779999999446</v>
      </c>
      <c r="BN38" s="390">
        <v>361028.28800000006</v>
      </c>
      <c r="BO38" s="390">
        <v>357421</v>
      </c>
      <c r="BP38" s="390">
        <f t="shared" si="31"/>
        <v>3607.2880000000587</v>
      </c>
      <c r="BQ38" s="390">
        <v>393381.58700000006</v>
      </c>
      <c r="BR38" s="390">
        <v>389255</v>
      </c>
      <c r="BS38" s="390">
        <f>BQ38-BR38</f>
        <v>4126.5870000000577</v>
      </c>
    </row>
    <row r="39" spans="1:71" s="24" customFormat="1" x14ac:dyDescent="0.2">
      <c r="A39" s="41" t="s">
        <v>662</v>
      </c>
      <c r="B39" s="41" t="s">
        <v>648</v>
      </c>
      <c r="C39" s="391">
        <v>-84465</v>
      </c>
      <c r="D39" s="391">
        <v>-84189</v>
      </c>
      <c r="E39" s="389">
        <v>84189</v>
      </c>
      <c r="F39" s="391">
        <v>-77783</v>
      </c>
      <c r="G39" s="391">
        <v>-77637</v>
      </c>
      <c r="H39" s="389">
        <v>-77637</v>
      </c>
      <c r="I39" s="391">
        <v>-86305</v>
      </c>
      <c r="J39" s="391">
        <v>-86083</v>
      </c>
      <c r="K39" s="389">
        <v>86104</v>
      </c>
      <c r="L39" s="391">
        <v>-95493</v>
      </c>
      <c r="M39" s="391">
        <v>-95301</v>
      </c>
      <c r="N39" s="389">
        <v>95311</v>
      </c>
      <c r="O39" s="391">
        <v>-110682</v>
      </c>
      <c r="P39" s="391">
        <v>-110166</v>
      </c>
      <c r="Q39" s="389">
        <v>110171</v>
      </c>
      <c r="R39" s="391">
        <v>-96053</v>
      </c>
      <c r="S39" s="391">
        <v>-95723</v>
      </c>
      <c r="T39" s="389">
        <v>95723</v>
      </c>
      <c r="U39" s="391">
        <v>-104033</v>
      </c>
      <c r="V39" s="391">
        <v>-103793</v>
      </c>
      <c r="W39" s="389">
        <v>103793</v>
      </c>
      <c r="X39" s="391">
        <v>-103322</v>
      </c>
      <c r="Y39" s="391">
        <v>-103123</v>
      </c>
      <c r="Z39" s="389">
        <v>103123</v>
      </c>
      <c r="AA39" s="391">
        <v>-118536</v>
      </c>
      <c r="AB39" s="391">
        <v>-118245</v>
      </c>
      <c r="AC39" s="389">
        <v>118245</v>
      </c>
      <c r="AD39" s="391">
        <v>-103955</v>
      </c>
      <c r="AE39" s="391">
        <v>-103796</v>
      </c>
      <c r="AF39" s="389">
        <v>103796</v>
      </c>
      <c r="AG39" s="391">
        <v>-108067</v>
      </c>
      <c r="AH39" s="391">
        <v>-114841</v>
      </c>
      <c r="AI39" s="389">
        <v>114841</v>
      </c>
      <c r="AJ39" s="391">
        <v>-81040</v>
      </c>
      <c r="AK39" s="391">
        <v>-94761</v>
      </c>
      <c r="AL39" s="389">
        <v>94761</v>
      </c>
      <c r="AM39" s="391">
        <v>-84265</v>
      </c>
      <c r="AN39" s="391">
        <v>-104810</v>
      </c>
      <c r="AO39" s="389">
        <v>104810</v>
      </c>
      <c r="AP39" s="391">
        <v>-73779</v>
      </c>
      <c r="AQ39" s="391">
        <v>-92209</v>
      </c>
      <c r="AR39" s="389">
        <v>92209</v>
      </c>
      <c r="AS39" s="391">
        <v>-101816</v>
      </c>
      <c r="AT39" s="391">
        <v>-102066</v>
      </c>
      <c r="AU39" s="389">
        <v>102066</v>
      </c>
      <c r="AV39" s="391">
        <v>-82998.725599999831</v>
      </c>
      <c r="AW39" s="391">
        <v>-101622</v>
      </c>
      <c r="AX39" s="392">
        <f t="shared" si="47"/>
        <v>18623.274400000169</v>
      </c>
      <c r="AY39" s="391">
        <v>-84674.260454073985</v>
      </c>
      <c r="AZ39" s="391">
        <v>-110982</v>
      </c>
      <c r="BA39" s="392">
        <f t="shared" si="48"/>
        <v>26307.739545926015</v>
      </c>
      <c r="BB39" s="391">
        <v>-74650.033499999961</v>
      </c>
      <c r="BC39" s="391">
        <v>-74443</v>
      </c>
      <c r="BD39" s="392">
        <f t="shared" si="29"/>
        <v>-207.03349999996135</v>
      </c>
      <c r="BE39" s="391">
        <v>-93465</v>
      </c>
      <c r="BF39" s="391">
        <v>-93975</v>
      </c>
      <c r="BG39" s="392">
        <f t="shared" si="29"/>
        <v>510</v>
      </c>
      <c r="BH39" s="391">
        <v>-90740.40677999999</v>
      </c>
      <c r="BI39" s="391">
        <v>-92635</v>
      </c>
      <c r="BJ39" s="392">
        <f t="shared" si="30"/>
        <v>1894.5932200000098</v>
      </c>
      <c r="BK39" s="391">
        <v>-110228.48239000011</v>
      </c>
      <c r="BL39" s="391">
        <v>-110154</v>
      </c>
      <c r="BM39" s="392">
        <f t="shared" si="31"/>
        <v>-74.482390000106534</v>
      </c>
      <c r="BN39" s="391">
        <v>-90885.191720000061</v>
      </c>
      <c r="BO39" s="391">
        <v>-96824</v>
      </c>
      <c r="BP39" s="392">
        <f t="shared" si="31"/>
        <v>5938.8082799999393</v>
      </c>
      <c r="BQ39" s="391">
        <v>-95118.627540000016</v>
      </c>
      <c r="BR39" s="391">
        <v>-100268</v>
      </c>
      <c r="BS39" s="392">
        <f t="shared" ref="BS39" si="49">BQ39-BR39</f>
        <v>5149.3724599999841</v>
      </c>
    </row>
    <row r="40" spans="1:71" s="24" customFormat="1" x14ac:dyDescent="0.2">
      <c r="A40" s="386" t="s">
        <v>663</v>
      </c>
      <c r="B40" s="386" t="s">
        <v>649</v>
      </c>
      <c r="C40" s="390">
        <f>SUM(C38:C39)</f>
        <v>99938</v>
      </c>
      <c r="D40" s="390" t="e">
        <f>SUM(D38:D39)</f>
        <v>#REF!</v>
      </c>
      <c r="E40" s="388" t="e">
        <f t="shared" si="32"/>
        <v>#REF!</v>
      </c>
      <c r="F40" s="390">
        <f t="shared" ref="F40:G40" si="50">SUM(F38:F39)</f>
        <v>91606</v>
      </c>
      <c r="G40" s="390" t="e">
        <f t="shared" si="50"/>
        <v>#REF!</v>
      </c>
      <c r="H40" s="388" t="e">
        <f>F40-G40</f>
        <v>#REF!</v>
      </c>
      <c r="I40" s="390">
        <f t="shared" ref="I40" si="51">SUM(I38:I39)</f>
        <v>83997</v>
      </c>
      <c r="J40" s="390" t="e">
        <f t="shared" ref="J40" si="52">SUM(J38:J39)</f>
        <v>#REF!</v>
      </c>
      <c r="K40" s="388" t="e">
        <f t="shared" si="34"/>
        <v>#REF!</v>
      </c>
      <c r="L40" s="390">
        <f t="shared" ref="L40" si="53">SUM(L38:L39)</f>
        <v>116701</v>
      </c>
      <c r="M40" s="390" t="e">
        <f t="shared" ref="M40" si="54">SUM(M38:M39)</f>
        <v>#REF!</v>
      </c>
      <c r="N40" s="388" t="e">
        <f t="shared" si="35"/>
        <v>#REF!</v>
      </c>
      <c r="O40" s="390">
        <f t="shared" ref="O40" si="55">SUM(O38:O39)</f>
        <v>204796</v>
      </c>
      <c r="P40" s="390" t="e">
        <f t="shared" ref="P40" si="56">SUM(P38:P39)</f>
        <v>#REF!</v>
      </c>
      <c r="Q40" s="388" t="e">
        <f t="shared" si="36"/>
        <v>#REF!</v>
      </c>
      <c r="R40" s="390">
        <f t="shared" ref="R40" si="57">SUM(R38:R39)</f>
        <v>132320</v>
      </c>
      <c r="S40" s="390" t="e">
        <f t="shared" ref="S40" si="58">SUM(S38:S39)</f>
        <v>#REF!</v>
      </c>
      <c r="T40" s="388" t="e">
        <f t="shared" si="37"/>
        <v>#REF!</v>
      </c>
      <c r="U40" s="390">
        <f t="shared" ref="U40" si="59">SUM(U38:U39)</f>
        <v>149608.08800000005</v>
      </c>
      <c r="V40" s="390" t="e">
        <f t="shared" ref="V40" si="60">SUM(V38:V39)</f>
        <v>#REF!</v>
      </c>
      <c r="W40" s="388" t="e">
        <f t="shared" si="38"/>
        <v>#REF!</v>
      </c>
      <c r="X40" s="390">
        <f t="shared" ref="X40" si="61">SUM(X38:X39)</f>
        <v>150938.78500000009</v>
      </c>
      <c r="Y40" s="390" t="e">
        <f t="shared" ref="Y40" si="62">SUM(Y38:Y39)</f>
        <v>#REF!</v>
      </c>
      <c r="Z40" s="388" t="e">
        <f t="shared" si="39"/>
        <v>#REF!</v>
      </c>
      <c r="AA40" s="390">
        <f t="shared" ref="AA40" si="63">SUM(AA38:AA39)</f>
        <v>173778</v>
      </c>
      <c r="AB40" s="390" t="e">
        <f t="shared" ref="AB40" si="64">SUM(AB38:AB39)</f>
        <v>#REF!</v>
      </c>
      <c r="AC40" s="388" t="e">
        <f t="shared" si="40"/>
        <v>#REF!</v>
      </c>
      <c r="AD40" s="390">
        <f t="shared" ref="AD40" si="65">SUM(AD38:AD39)</f>
        <v>166262</v>
      </c>
      <c r="AE40" s="390" t="e">
        <f t="shared" ref="AE40" si="66">SUM(AE38:AE39)</f>
        <v>#REF!</v>
      </c>
      <c r="AF40" s="388" t="e">
        <f t="shared" si="41"/>
        <v>#REF!</v>
      </c>
      <c r="AG40" s="390">
        <f t="shared" ref="AG40" si="67">SUM(AG38:AG39)</f>
        <v>194605.19799999986</v>
      </c>
      <c r="AH40" s="390" t="e">
        <f t="shared" ref="AH40" si="68">SUM(AH38:AH39)</f>
        <v>#REF!</v>
      </c>
      <c r="AI40" s="388" t="e">
        <f t="shared" si="42"/>
        <v>#REF!</v>
      </c>
      <c r="AJ40" s="390">
        <f t="shared" ref="AJ40" si="69">SUM(AJ38:AJ39)</f>
        <v>201665.94999999995</v>
      </c>
      <c r="AK40" s="390" t="e">
        <f t="shared" ref="AK40" si="70">SUM(AK38:AK39)</f>
        <v>#REF!</v>
      </c>
      <c r="AL40" s="388" t="e">
        <f t="shared" si="43"/>
        <v>#REF!</v>
      </c>
      <c r="AM40" s="390">
        <f t="shared" ref="AM40" si="71">SUM(AM38:AM39)</f>
        <v>230855.1019999999</v>
      </c>
      <c r="AN40" s="390" t="e">
        <f t="shared" ref="AN40" si="72">SUM(AN38:AN39)</f>
        <v>#REF!</v>
      </c>
      <c r="AO40" s="388" t="e">
        <f t="shared" si="44"/>
        <v>#REF!</v>
      </c>
      <c r="AP40" s="390">
        <f t="shared" ref="AP40" si="73">SUM(AP38:AP39)</f>
        <v>209370.65099999995</v>
      </c>
      <c r="AQ40" s="390" t="e">
        <f t="shared" ref="AQ40" si="74">SUM(AQ38:AQ39)</f>
        <v>#REF!</v>
      </c>
      <c r="AR40" s="388" t="e">
        <f t="shared" si="45"/>
        <v>#REF!</v>
      </c>
      <c r="AS40" s="390">
        <f t="shared" ref="AS40" si="75">SUM(AS38:AS39)</f>
        <v>199558.08600000013</v>
      </c>
      <c r="AT40" s="390" t="e">
        <f t="shared" ref="AT40" si="76">SUM(AT38:AT39)</f>
        <v>#REF!</v>
      </c>
      <c r="AU40" s="388" t="e">
        <f t="shared" si="46"/>
        <v>#REF!</v>
      </c>
      <c r="AV40" s="390">
        <f t="shared" ref="AV40" si="77">SUM(AV38:AV39)</f>
        <v>227654.09340000007</v>
      </c>
      <c r="AW40" s="390" t="e">
        <f t="shared" ref="AW40" si="78">SUM(AW38:AW39)</f>
        <v>#REF!</v>
      </c>
      <c r="AX40" s="390" t="e">
        <f t="shared" si="47"/>
        <v>#REF!</v>
      </c>
      <c r="AY40" s="390">
        <f t="shared" ref="AY40:AZ40" si="79">SUM(AY38:AY39)</f>
        <v>279036.66183702601</v>
      </c>
      <c r="AZ40" s="390" t="e">
        <f t="shared" si="79"/>
        <v>#REF!</v>
      </c>
      <c r="BA40" s="390" t="e">
        <f t="shared" si="48"/>
        <v>#REF!</v>
      </c>
      <c r="BB40" s="390">
        <f t="shared" ref="BB40:BF40" si="80">SUM(BB38:BB39)</f>
        <v>240774.7035</v>
      </c>
      <c r="BC40" s="390" t="e">
        <f t="shared" si="80"/>
        <v>#REF!</v>
      </c>
      <c r="BD40" s="390" t="e">
        <f t="shared" si="29"/>
        <v>#REF!</v>
      </c>
      <c r="BE40" s="390">
        <f t="shared" si="80"/>
        <v>304253</v>
      </c>
      <c r="BF40" s="390">
        <f t="shared" si="80"/>
        <v>300007</v>
      </c>
      <c r="BG40" s="390">
        <f t="shared" si="29"/>
        <v>4246</v>
      </c>
      <c r="BH40" s="390">
        <v>282124.08522000001</v>
      </c>
      <c r="BI40" s="390">
        <v>276475</v>
      </c>
      <c r="BJ40" s="390">
        <f t="shared" si="30"/>
        <v>5649.0852200000081</v>
      </c>
      <c r="BK40" s="390">
        <v>305804.49560999987</v>
      </c>
      <c r="BL40" s="390">
        <v>301469</v>
      </c>
      <c r="BM40" s="390">
        <f t="shared" si="31"/>
        <v>4335.4956099998672</v>
      </c>
      <c r="BN40" s="390">
        <v>270143.09628</v>
      </c>
      <c r="BO40" s="390">
        <v>260597</v>
      </c>
      <c r="BP40" s="390">
        <f t="shared" si="31"/>
        <v>9546.0962799999979</v>
      </c>
      <c r="BQ40" s="390">
        <v>298262.95946000004</v>
      </c>
      <c r="BR40" s="390">
        <v>288987</v>
      </c>
      <c r="BS40" s="390">
        <f t="shared" ref="BS40:BS54" si="81">BQ40-BR40</f>
        <v>9275.9594600000419</v>
      </c>
    </row>
    <row r="41" spans="1:71" s="24" customFormat="1" x14ac:dyDescent="0.2">
      <c r="A41" s="41" t="s">
        <v>664</v>
      </c>
      <c r="B41" s="41" t="s">
        <v>650</v>
      </c>
      <c r="C41" s="391">
        <f t="shared" ref="C41:D41" si="82">SUM(C42:C44)</f>
        <v>24099</v>
      </c>
      <c r="D41" s="391" t="e">
        <f t="shared" si="82"/>
        <v>#REF!</v>
      </c>
      <c r="E41" s="391" t="e">
        <f t="shared" si="32"/>
        <v>#REF!</v>
      </c>
      <c r="F41" s="391">
        <f t="shared" ref="F41:G41" si="83">SUM(F42:F44)</f>
        <v>-27311</v>
      </c>
      <c r="G41" s="391" t="e">
        <f t="shared" si="83"/>
        <v>#REF!</v>
      </c>
      <c r="H41" s="391" t="e">
        <f t="shared" ref="H41:H44" si="84">F41-G41</f>
        <v>#REF!</v>
      </c>
      <c r="I41" s="391">
        <f t="shared" ref="I41:J41" si="85">SUM(I42:I44)</f>
        <v>-13819</v>
      </c>
      <c r="J41" s="391" t="e">
        <f t="shared" si="85"/>
        <v>#REF!</v>
      </c>
      <c r="K41" s="391" t="e">
        <f t="shared" si="34"/>
        <v>#REF!</v>
      </c>
      <c r="L41" s="391">
        <f t="shared" ref="L41:M41" si="86">SUM(L42:L44)</f>
        <v>-2858</v>
      </c>
      <c r="M41" s="391" t="e">
        <f t="shared" si="86"/>
        <v>#REF!</v>
      </c>
      <c r="N41" s="391" t="e">
        <f t="shared" si="35"/>
        <v>#REF!</v>
      </c>
      <c r="O41" s="391">
        <f t="shared" ref="O41:P41" si="87">SUM(O42:O44)</f>
        <v>-58418</v>
      </c>
      <c r="P41" s="391" t="e">
        <f t="shared" si="87"/>
        <v>#REF!</v>
      </c>
      <c r="Q41" s="391" t="e">
        <f t="shared" si="36"/>
        <v>#REF!</v>
      </c>
      <c r="R41" s="391">
        <f t="shared" ref="R41:S41" si="88">SUM(R42:R44)</f>
        <v>-23139</v>
      </c>
      <c r="S41" s="391" t="e">
        <f t="shared" si="88"/>
        <v>#REF!</v>
      </c>
      <c r="T41" s="391" t="e">
        <f t="shared" si="37"/>
        <v>#REF!</v>
      </c>
      <c r="U41" s="391">
        <f t="shared" ref="U41:V41" si="89">SUM(U42:U44)</f>
        <v>-21805.57</v>
      </c>
      <c r="V41" s="391" t="e">
        <f t="shared" si="89"/>
        <v>#REF!</v>
      </c>
      <c r="W41" s="391" t="e">
        <f t="shared" si="38"/>
        <v>#REF!</v>
      </c>
      <c r="X41" s="391">
        <f t="shared" ref="X41:Y41" si="90">SUM(X42:X44)</f>
        <v>-26239.559000000001</v>
      </c>
      <c r="Y41" s="391" t="e">
        <f t="shared" si="90"/>
        <v>#REF!</v>
      </c>
      <c r="Z41" s="391" t="e">
        <f t="shared" si="39"/>
        <v>#REF!</v>
      </c>
      <c r="AA41" s="391">
        <f t="shared" ref="AA41:AB41" si="91">SUM(AA42:AA44)</f>
        <v>-26142</v>
      </c>
      <c r="AB41" s="391" t="e">
        <f t="shared" si="91"/>
        <v>#REF!</v>
      </c>
      <c r="AC41" s="391" t="e">
        <f t="shared" si="40"/>
        <v>#REF!</v>
      </c>
      <c r="AD41" s="391">
        <f t="shared" ref="AD41:AE41" si="92">SUM(AD42:AD44)</f>
        <v>-32038</v>
      </c>
      <c r="AE41" s="391" t="e">
        <f t="shared" si="92"/>
        <v>#REF!</v>
      </c>
      <c r="AF41" s="391" t="e">
        <f t="shared" si="41"/>
        <v>#REF!</v>
      </c>
      <c r="AG41" s="391">
        <f t="shared" ref="AG41:AH41" si="93">SUM(AG42:AG44)</f>
        <v>-42593.951560000001</v>
      </c>
      <c r="AH41" s="391" t="e">
        <f t="shared" si="93"/>
        <v>#REF!</v>
      </c>
      <c r="AI41" s="391" t="e">
        <f t="shared" si="42"/>
        <v>#REF!</v>
      </c>
      <c r="AJ41" s="391">
        <f t="shared" ref="AJ41:AK41" si="94">SUM(AJ42:AJ44)</f>
        <v>-33740.080009999998</v>
      </c>
      <c r="AK41" s="391" t="e">
        <f t="shared" si="94"/>
        <v>#REF!</v>
      </c>
      <c r="AL41" s="391" t="e">
        <f t="shared" si="43"/>
        <v>#REF!</v>
      </c>
      <c r="AM41" s="391">
        <f t="shared" ref="AM41:AN41" si="95">SUM(AM42:AM44)</f>
        <v>-46930.429900000003</v>
      </c>
      <c r="AN41" s="391" t="e">
        <f t="shared" si="95"/>
        <v>#REF!</v>
      </c>
      <c r="AO41" s="391" t="e">
        <f t="shared" si="44"/>
        <v>#REF!</v>
      </c>
      <c r="AP41" s="391">
        <f t="shared" ref="AP41:AQ41" si="96">SUM(AP42:AP44)</f>
        <v>-56129.41562</v>
      </c>
      <c r="AQ41" s="391" t="e">
        <f t="shared" si="96"/>
        <v>#REF!</v>
      </c>
      <c r="AR41" s="391" t="e">
        <f t="shared" si="45"/>
        <v>#REF!</v>
      </c>
      <c r="AS41" s="391">
        <f t="shared" ref="AS41:AT41" si="97">SUM(AS42:AS44)</f>
        <v>-36094.476600000002</v>
      </c>
      <c r="AT41" s="391" t="e">
        <f t="shared" si="97"/>
        <v>#REF!</v>
      </c>
      <c r="AU41" s="391" t="e">
        <f t="shared" si="46"/>
        <v>#REF!</v>
      </c>
      <c r="AV41" s="391">
        <f>SUM(AV42:AV44)</f>
        <v>-48045.060059999996</v>
      </c>
      <c r="AW41" s="391" t="e">
        <f>SUM(AW42:AW44)</f>
        <v>#REF!</v>
      </c>
      <c r="AX41" s="391" t="e">
        <f t="shared" si="47"/>
        <v>#REF!</v>
      </c>
      <c r="AY41" s="391">
        <f>SUM(AY42:AY44)</f>
        <v>-33188.959449999929</v>
      </c>
      <c r="AZ41" s="391">
        <f>SUM(AZ42:AZ44)</f>
        <v>-4582</v>
      </c>
      <c r="BA41" s="391">
        <f t="shared" si="48"/>
        <v>-28606.959449999929</v>
      </c>
      <c r="BB41" s="391">
        <v>-32263.811469999495</v>
      </c>
      <c r="BC41" s="391">
        <f>SUM(BC42:BC44)</f>
        <v>-33060</v>
      </c>
      <c r="BD41" s="391">
        <f t="shared" si="29"/>
        <v>796.18853000050512</v>
      </c>
      <c r="BE41" s="391">
        <v>101262</v>
      </c>
      <c r="BF41" s="391">
        <v>101115</v>
      </c>
      <c r="BG41" s="391">
        <f t="shared" si="29"/>
        <v>147</v>
      </c>
      <c r="BH41" s="391">
        <v>-21829.881220000301</v>
      </c>
      <c r="BI41" s="391">
        <v>-21147</v>
      </c>
      <c r="BJ41" s="391">
        <f t="shared" si="30"/>
        <v>-682.88122000030125</v>
      </c>
      <c r="BK41" s="391">
        <v>-39054.880509999515</v>
      </c>
      <c r="BL41" s="391">
        <v>-39705</v>
      </c>
      <c r="BM41" s="391">
        <f t="shared" si="31"/>
        <v>650.1194900004848</v>
      </c>
      <c r="BN41" s="391">
        <v>97337.857250000059</v>
      </c>
      <c r="BO41" s="391">
        <v>101656</v>
      </c>
      <c r="BP41" s="391">
        <f t="shared" si="31"/>
        <v>-4318.1427499999409</v>
      </c>
      <c r="BQ41" s="391">
        <v>-43145.893169999945</v>
      </c>
      <c r="BR41" s="391">
        <v>-39580</v>
      </c>
      <c r="BS41" s="391">
        <f t="shared" si="81"/>
        <v>-3565.8931699999448</v>
      </c>
    </row>
    <row r="42" spans="1:71" s="24" customFormat="1" x14ac:dyDescent="0.2">
      <c r="A42" s="41" t="s">
        <v>665</v>
      </c>
      <c r="B42" s="41" t="s">
        <v>651</v>
      </c>
      <c r="C42" s="391">
        <v>-21822</v>
      </c>
      <c r="D42" s="391">
        <v>-21822</v>
      </c>
      <c r="E42" s="391">
        <f t="shared" si="32"/>
        <v>0</v>
      </c>
      <c r="F42" s="391">
        <v>-23115</v>
      </c>
      <c r="G42" s="391">
        <v>-23115</v>
      </c>
      <c r="H42" s="391">
        <f t="shared" si="84"/>
        <v>0</v>
      </c>
      <c r="I42" s="391">
        <v>-26858</v>
      </c>
      <c r="J42" s="391">
        <v>-26858</v>
      </c>
      <c r="K42" s="391">
        <f t="shared" si="34"/>
        <v>0</v>
      </c>
      <c r="L42" s="391">
        <v>-26262</v>
      </c>
      <c r="M42" s="391">
        <v>-26262</v>
      </c>
      <c r="N42" s="391">
        <f t="shared" si="35"/>
        <v>0</v>
      </c>
      <c r="O42" s="391">
        <v>-32574</v>
      </c>
      <c r="P42" s="391">
        <v>-32574</v>
      </c>
      <c r="Q42" s="391">
        <f t="shared" si="36"/>
        <v>0</v>
      </c>
      <c r="R42" s="391">
        <v>-27649</v>
      </c>
      <c r="S42" s="391">
        <v>-27649</v>
      </c>
      <c r="T42" s="391">
        <f t="shared" si="37"/>
        <v>0</v>
      </c>
      <c r="U42" s="391">
        <v>-34225</v>
      </c>
      <c r="V42" s="391">
        <v>-34228</v>
      </c>
      <c r="W42" s="391">
        <f t="shared" si="38"/>
        <v>3</v>
      </c>
      <c r="X42" s="391">
        <v>-34807</v>
      </c>
      <c r="Y42" s="391">
        <v>-34803</v>
      </c>
      <c r="Z42" s="391">
        <f t="shared" si="39"/>
        <v>-4</v>
      </c>
      <c r="AA42" s="391">
        <v>-43274</v>
      </c>
      <c r="AB42" s="391">
        <v>-43276</v>
      </c>
      <c r="AC42" s="391">
        <f t="shared" si="40"/>
        <v>2</v>
      </c>
      <c r="AD42" s="391">
        <v>-31691</v>
      </c>
      <c r="AE42" s="391">
        <v>-31689</v>
      </c>
      <c r="AF42" s="391">
        <f t="shared" si="41"/>
        <v>-2</v>
      </c>
      <c r="AG42" s="391">
        <v>-43934</v>
      </c>
      <c r="AH42" s="391">
        <v>-36981</v>
      </c>
      <c r="AI42" s="391">
        <f t="shared" si="42"/>
        <v>-6953</v>
      </c>
      <c r="AJ42" s="391">
        <v>-47209</v>
      </c>
      <c r="AK42" s="391">
        <v>-33265</v>
      </c>
      <c r="AL42" s="391">
        <f t="shared" si="43"/>
        <v>-13944</v>
      </c>
      <c r="AM42" s="391">
        <v>-58705</v>
      </c>
      <c r="AN42" s="391">
        <v>-37807</v>
      </c>
      <c r="AO42" s="391">
        <f t="shared" si="44"/>
        <v>-20898</v>
      </c>
      <c r="AP42" s="391">
        <v>-56511</v>
      </c>
      <c r="AQ42" s="391">
        <v>-38093</v>
      </c>
      <c r="AR42" s="391">
        <f t="shared" si="45"/>
        <v>-18418</v>
      </c>
      <c r="AS42" s="391">
        <v>-38178</v>
      </c>
      <c r="AT42" s="391">
        <v>-37732</v>
      </c>
      <c r="AU42" s="391">
        <f t="shared" si="46"/>
        <v>-446</v>
      </c>
      <c r="AV42" s="391">
        <v>-54279</v>
      </c>
      <c r="AW42" s="391">
        <v>-35389</v>
      </c>
      <c r="AX42" s="391">
        <f t="shared" si="47"/>
        <v>-18890</v>
      </c>
      <c r="AY42" s="391">
        <v>-80871.081620000026</v>
      </c>
      <c r="AZ42" s="391">
        <v>-52028</v>
      </c>
      <c r="BA42" s="391">
        <f t="shared" si="48"/>
        <v>-28843.081620000026</v>
      </c>
      <c r="BB42" s="391">
        <v>-47342.057500000003</v>
      </c>
      <c r="BC42" s="391">
        <v>-47266</v>
      </c>
      <c r="BD42" s="391">
        <f t="shared" si="29"/>
        <v>-76.057500000002619</v>
      </c>
      <c r="BE42" s="391">
        <v>-44458</v>
      </c>
      <c r="BF42" s="391">
        <v>-43808</v>
      </c>
      <c r="BG42" s="391">
        <f t="shared" si="29"/>
        <v>-650</v>
      </c>
      <c r="BH42" s="391">
        <v>-39520.706829999996</v>
      </c>
      <c r="BI42" s="391">
        <v>-37387</v>
      </c>
      <c r="BJ42" s="391">
        <f t="shared" si="30"/>
        <v>-2133.7068299999955</v>
      </c>
      <c r="BK42" s="391">
        <v>-56767.032610000038</v>
      </c>
      <c r="BL42" s="391">
        <v>-56655</v>
      </c>
      <c r="BM42" s="391">
        <f t="shared" si="31"/>
        <v>-112.0326100000384</v>
      </c>
      <c r="BN42" s="391">
        <v>-53014.080280000031</v>
      </c>
      <c r="BO42" s="391">
        <v>-46914</v>
      </c>
      <c r="BP42" s="391">
        <f t="shared" si="31"/>
        <v>-6100.0802800000311</v>
      </c>
      <c r="BQ42" s="391">
        <v>-52703.579459999979</v>
      </c>
      <c r="BR42" s="391">
        <v>-47404</v>
      </c>
      <c r="BS42" s="391">
        <f t="shared" si="81"/>
        <v>-5299.579459999979</v>
      </c>
    </row>
    <row r="43" spans="1:71" s="24" customFormat="1" x14ac:dyDescent="0.2">
      <c r="A43" s="41" t="s">
        <v>673</v>
      </c>
      <c r="B43" s="41" t="s">
        <v>652</v>
      </c>
      <c r="C43" s="391">
        <f>SUM(C20:C21)</f>
        <v>45583</v>
      </c>
      <c r="D43" s="391" t="e">
        <f>'DRE | P&amp;L'!#REF!</f>
        <v>#REF!</v>
      </c>
      <c r="E43" s="391" t="e">
        <f t="shared" si="32"/>
        <v>#REF!</v>
      </c>
      <c r="F43" s="391">
        <f>SUM(F20:F21)</f>
        <v>-4432</v>
      </c>
      <c r="G43" s="391" t="e">
        <f>'DRE | P&amp;L'!#REF!</f>
        <v>#REF!</v>
      </c>
      <c r="H43" s="391" t="e">
        <f t="shared" si="84"/>
        <v>#REF!</v>
      </c>
      <c r="I43" s="391">
        <f>SUM(I20:I21)</f>
        <v>12788</v>
      </c>
      <c r="J43" s="391" t="e">
        <f>'DRE | P&amp;L'!#REF!</f>
        <v>#REF!</v>
      </c>
      <c r="K43" s="391" t="e">
        <f t="shared" si="34"/>
        <v>#REF!</v>
      </c>
      <c r="L43" s="391">
        <f>SUM(L20:L21)</f>
        <v>23166</v>
      </c>
      <c r="M43" s="391" t="e">
        <f>'DRE | P&amp;L'!#REF!</f>
        <v>#REF!</v>
      </c>
      <c r="N43" s="391" t="e">
        <f t="shared" si="35"/>
        <v>#REF!</v>
      </c>
      <c r="O43" s="391">
        <v>-26093</v>
      </c>
      <c r="P43" s="391" t="e">
        <f>'DRE | P&amp;L'!#REF!</f>
        <v>#REF!</v>
      </c>
      <c r="Q43" s="391" t="e">
        <f t="shared" si="36"/>
        <v>#REF!</v>
      </c>
      <c r="R43" s="391">
        <f>SUM(R20:R21)</f>
        <v>4248</v>
      </c>
      <c r="S43" s="391">
        <v>4133</v>
      </c>
      <c r="T43" s="391">
        <f t="shared" si="37"/>
        <v>115</v>
      </c>
      <c r="U43" s="391">
        <f>SUM(U20:U21)</f>
        <v>12119</v>
      </c>
      <c r="V43" s="391" t="e">
        <f>'DRE | P&amp;L'!#REF!</f>
        <v>#REF!</v>
      </c>
      <c r="W43" s="391" t="e">
        <f t="shared" si="38"/>
        <v>#REF!</v>
      </c>
      <c r="X43" s="391">
        <f>SUM(X20:X21)</f>
        <v>8258</v>
      </c>
      <c r="Y43" s="391" t="e">
        <f>'DRE | P&amp;L'!#REF!</f>
        <v>#REF!</v>
      </c>
      <c r="Z43" s="391" t="e">
        <f t="shared" si="39"/>
        <v>#REF!</v>
      </c>
      <c r="AA43" s="391">
        <f>SUM(AA20:AA21)</f>
        <v>19226</v>
      </c>
      <c r="AB43" s="391" t="e">
        <f>'DRE | P&amp;L'!#REF!</f>
        <v>#REF!</v>
      </c>
      <c r="AC43" s="391" t="e">
        <f t="shared" si="40"/>
        <v>#REF!</v>
      </c>
      <c r="AD43" s="391">
        <f>SUM(AD20:AD21)</f>
        <v>5232</v>
      </c>
      <c r="AE43" s="391" t="e">
        <f>'DRE | P&amp;L'!#REF!</f>
        <v>#REF!</v>
      </c>
      <c r="AF43" s="391" t="e">
        <f t="shared" si="41"/>
        <v>#REF!</v>
      </c>
      <c r="AG43" s="391">
        <f>SUM(AG20:AG21)</f>
        <v>5688</v>
      </c>
      <c r="AH43" s="391" t="e">
        <f>'DRE | P&amp;L'!#REF!</f>
        <v>#REF!</v>
      </c>
      <c r="AI43" s="391" t="e">
        <f t="shared" si="42"/>
        <v>#REF!</v>
      </c>
      <c r="AJ43" s="391">
        <f>SUM(AJ20:AJ21)</f>
        <v>13082</v>
      </c>
      <c r="AK43" s="391" t="e">
        <f>'DRE | P&amp;L'!#REF!</f>
        <v>#REF!</v>
      </c>
      <c r="AL43" s="391" t="e">
        <f t="shared" si="43"/>
        <v>#REF!</v>
      </c>
      <c r="AM43" s="391">
        <f>SUM(AM20:AM21)</f>
        <v>32946</v>
      </c>
      <c r="AN43" s="391" t="e">
        <f>'DRE | P&amp;L'!#REF!</f>
        <v>#REF!</v>
      </c>
      <c r="AO43" s="391" t="e">
        <f t="shared" si="44"/>
        <v>#REF!</v>
      </c>
      <c r="AP43" s="391">
        <f>SUM(AP20:AP21)</f>
        <v>7733.1229999999996</v>
      </c>
      <c r="AQ43" s="391" t="e">
        <f>'DRE | P&amp;L'!#REF!</f>
        <v>#REF!</v>
      </c>
      <c r="AR43" s="391" t="e">
        <f t="shared" si="45"/>
        <v>#REF!</v>
      </c>
      <c r="AS43" s="391">
        <f>SUM(AS20:AS21)</f>
        <v>5707</v>
      </c>
      <c r="AT43" s="391" t="e">
        <f>'DRE | P&amp;L'!#REF!</f>
        <v>#REF!</v>
      </c>
      <c r="AU43" s="391" t="e">
        <f t="shared" si="46"/>
        <v>#REF!</v>
      </c>
      <c r="AV43" s="391">
        <f>SUM(AV20:AV21)</f>
        <v>5802.2960000000003</v>
      </c>
      <c r="AW43" s="391" t="e">
        <f>'DRE | P&amp;L'!#REF!</f>
        <v>#REF!</v>
      </c>
      <c r="AX43" s="391" t="e">
        <f t="shared" si="47"/>
        <v>#REF!</v>
      </c>
      <c r="AY43" s="391">
        <v>47282.210000000094</v>
      </c>
      <c r="AZ43" s="391">
        <v>46601</v>
      </c>
      <c r="BA43" s="391">
        <f t="shared" si="48"/>
        <v>681.21000000009371</v>
      </c>
      <c r="BB43" s="391">
        <v>14685.281000000508</v>
      </c>
      <c r="BC43" s="391">
        <v>14681</v>
      </c>
      <c r="BD43" s="391">
        <f t="shared" si="29"/>
        <v>4.2810000005083566</v>
      </c>
      <c r="BE43" s="391">
        <v>145310</v>
      </c>
      <c r="BF43" s="391">
        <v>145170</v>
      </c>
      <c r="BG43" s="391">
        <f t="shared" si="29"/>
        <v>140</v>
      </c>
      <c r="BH43" s="391">
        <v>17286.660999999694</v>
      </c>
      <c r="BI43" s="391">
        <v>17122</v>
      </c>
      <c r="BJ43" s="391">
        <f t="shared" si="30"/>
        <v>164.66099999969447</v>
      </c>
      <c r="BK43" s="391">
        <v>17310.000000000524</v>
      </c>
      <c r="BL43" s="391">
        <v>17229</v>
      </c>
      <c r="BM43" s="391">
        <f t="shared" si="31"/>
        <v>81.000000000523869</v>
      </c>
      <c r="BN43" s="391">
        <v>149879.45700000008</v>
      </c>
      <c r="BO43" s="391">
        <v>149785</v>
      </c>
      <c r="BP43" s="391">
        <f t="shared" si="31"/>
        <v>94.457000000082189</v>
      </c>
      <c r="BQ43" s="391">
        <v>9191.7320000000364</v>
      </c>
      <c r="BR43" s="391">
        <v>9113</v>
      </c>
      <c r="BS43" s="391">
        <f t="shared" si="81"/>
        <v>78.732000000036351</v>
      </c>
    </row>
    <row r="44" spans="1:71" s="24" customFormat="1" x14ac:dyDescent="0.2">
      <c r="A44" s="41" t="s">
        <v>666</v>
      </c>
      <c r="B44" s="41" t="s">
        <v>653</v>
      </c>
      <c r="C44" s="391">
        <f>C22</f>
        <v>338</v>
      </c>
      <c r="D44" s="391" t="e">
        <f>'DRE | P&amp;L'!#REF!</f>
        <v>#REF!</v>
      </c>
      <c r="E44" s="391" t="e">
        <f t="shared" si="32"/>
        <v>#REF!</v>
      </c>
      <c r="F44" s="391">
        <f>F22</f>
        <v>236</v>
      </c>
      <c r="G44" s="391" t="e">
        <f>'DRE | P&amp;L'!#REF!</f>
        <v>#REF!</v>
      </c>
      <c r="H44" s="391" t="e">
        <f t="shared" si="84"/>
        <v>#REF!</v>
      </c>
      <c r="I44" s="391">
        <f>I22</f>
        <v>251</v>
      </c>
      <c r="J44" s="391" t="e">
        <f>'DRE | P&amp;L'!#REF!</f>
        <v>#REF!</v>
      </c>
      <c r="K44" s="391" t="e">
        <f t="shared" si="34"/>
        <v>#REF!</v>
      </c>
      <c r="L44" s="391">
        <f>L22</f>
        <v>238</v>
      </c>
      <c r="M44" s="391" t="e">
        <f>'DRE | P&amp;L'!#REF!</f>
        <v>#REF!</v>
      </c>
      <c r="N44" s="391" t="e">
        <f t="shared" si="35"/>
        <v>#REF!</v>
      </c>
      <c r="O44" s="391">
        <f>O22</f>
        <v>249</v>
      </c>
      <c r="P44" s="391" t="e">
        <f>'DRE | P&amp;L'!#REF!</f>
        <v>#REF!</v>
      </c>
      <c r="Q44" s="391" t="e">
        <f t="shared" si="36"/>
        <v>#REF!</v>
      </c>
      <c r="R44" s="391">
        <f>R22</f>
        <v>262</v>
      </c>
      <c r="S44" s="391" t="e">
        <f>'DRE | P&amp;L'!#REF!</f>
        <v>#REF!</v>
      </c>
      <c r="T44" s="391" t="e">
        <f t="shared" si="37"/>
        <v>#REF!</v>
      </c>
      <c r="U44" s="391">
        <f>U22</f>
        <v>300.43</v>
      </c>
      <c r="V44" s="391" t="e">
        <f>'DRE | P&amp;L'!#REF!</f>
        <v>#REF!</v>
      </c>
      <c r="W44" s="391" t="e">
        <f t="shared" si="38"/>
        <v>#REF!</v>
      </c>
      <c r="X44" s="391">
        <f>X22</f>
        <v>309.44100000000003</v>
      </c>
      <c r="Y44" s="391" t="e">
        <f>'DRE | P&amp;L'!#REF!</f>
        <v>#REF!</v>
      </c>
      <c r="Z44" s="391" t="e">
        <f t="shared" si="39"/>
        <v>#REF!</v>
      </c>
      <c r="AA44" s="391">
        <f>AA22</f>
        <v>-2094</v>
      </c>
      <c r="AB44" s="391" t="e">
        <f>'DRE | P&amp;L'!#REF!</f>
        <v>#REF!</v>
      </c>
      <c r="AC44" s="391" t="e">
        <f t="shared" si="40"/>
        <v>#REF!</v>
      </c>
      <c r="AD44" s="391">
        <f>AD22</f>
        <v>-5579</v>
      </c>
      <c r="AE44" s="391" t="e">
        <f>'DRE | P&amp;L'!#REF!</f>
        <v>#REF!</v>
      </c>
      <c r="AF44" s="391" t="e">
        <f t="shared" si="41"/>
        <v>#REF!</v>
      </c>
      <c r="AG44" s="391">
        <f>AG22</f>
        <v>-4347.9515599999995</v>
      </c>
      <c r="AH44" s="391" t="e">
        <f>'DRE | P&amp;L'!#REF!</f>
        <v>#REF!</v>
      </c>
      <c r="AI44" s="391" t="e">
        <f t="shared" si="42"/>
        <v>#REF!</v>
      </c>
      <c r="AJ44" s="391">
        <f>AJ22</f>
        <v>386.91998999999998</v>
      </c>
      <c r="AK44" s="391" t="e">
        <f>'DRE | P&amp;L'!#REF!</f>
        <v>#REF!</v>
      </c>
      <c r="AL44" s="391" t="e">
        <f t="shared" si="43"/>
        <v>#REF!</v>
      </c>
      <c r="AM44" s="391">
        <f>AM22</f>
        <v>-21171.429900000003</v>
      </c>
      <c r="AN44" s="391" t="e">
        <f>'DRE | P&amp;L'!#REF!</f>
        <v>#REF!</v>
      </c>
      <c r="AO44" s="391" t="e">
        <f t="shared" si="44"/>
        <v>#REF!</v>
      </c>
      <c r="AP44" s="391">
        <f>AP22</f>
        <v>-7351.5386200000003</v>
      </c>
      <c r="AQ44" s="391" t="e">
        <f>'DRE | P&amp;L'!#REF!</f>
        <v>#REF!</v>
      </c>
      <c r="AR44" s="391" t="e">
        <f t="shared" si="45"/>
        <v>#REF!</v>
      </c>
      <c r="AS44" s="391">
        <f>AS22</f>
        <v>-3623.4766</v>
      </c>
      <c r="AT44" s="391" t="e">
        <f>'DRE | P&amp;L'!#REF!</f>
        <v>#REF!</v>
      </c>
      <c r="AU44" s="391" t="e">
        <f t="shared" si="46"/>
        <v>#REF!</v>
      </c>
      <c r="AV44" s="391">
        <f>AV22</f>
        <v>431.64394000000004</v>
      </c>
      <c r="AW44" s="391" t="e">
        <f>'DRE | P&amp;L'!#REF!</f>
        <v>#REF!</v>
      </c>
      <c r="AX44" s="391" t="e">
        <f t="shared" si="47"/>
        <v>#REF!</v>
      </c>
      <c r="AY44" s="391">
        <v>399.91217</v>
      </c>
      <c r="AZ44" s="391">
        <v>845</v>
      </c>
      <c r="BA44" s="391">
        <f t="shared" si="48"/>
        <v>-445.08783</v>
      </c>
      <c r="BB44" s="391">
        <v>392.96503000000001</v>
      </c>
      <c r="BC44" s="391">
        <v>-475</v>
      </c>
      <c r="BD44" s="391">
        <f t="shared" si="29"/>
        <v>867.96503000000007</v>
      </c>
      <c r="BE44" s="391">
        <v>411</v>
      </c>
      <c r="BF44" s="391">
        <v>-247</v>
      </c>
      <c r="BG44" s="391">
        <f t="shared" si="29"/>
        <v>658</v>
      </c>
      <c r="BH44" s="391">
        <v>404.16460999999993</v>
      </c>
      <c r="BI44" s="391">
        <v>-882</v>
      </c>
      <c r="BJ44" s="391">
        <f t="shared" si="30"/>
        <v>1286.1646099999998</v>
      </c>
      <c r="BK44" s="391">
        <v>402.15210000000002</v>
      </c>
      <c r="BL44" s="391">
        <v>-279</v>
      </c>
      <c r="BM44" s="391">
        <f t="shared" si="31"/>
        <v>681.15210000000002</v>
      </c>
      <c r="BN44" s="391">
        <v>472.48053000000004</v>
      </c>
      <c r="BO44" s="387">
        <v>-1215</v>
      </c>
      <c r="BP44" s="391">
        <f t="shared" si="31"/>
        <v>1687.48053</v>
      </c>
      <c r="BQ44" s="391">
        <v>365.95429000000001</v>
      </c>
      <c r="BR44" s="387">
        <v>-1289</v>
      </c>
      <c r="BS44" s="391">
        <f t="shared" si="81"/>
        <v>1654.9542900000001</v>
      </c>
    </row>
    <row r="45" spans="1:71" s="24" customFormat="1" x14ac:dyDescent="0.2">
      <c r="A45" s="386" t="s">
        <v>667</v>
      </c>
      <c r="B45" s="386" t="s">
        <v>654</v>
      </c>
      <c r="C45" s="390">
        <f t="shared" ref="C45:AU45" si="98">SUM(C40:C41)</f>
        <v>124037</v>
      </c>
      <c r="D45" s="390" t="e">
        <f t="shared" si="98"/>
        <v>#REF!</v>
      </c>
      <c r="E45" s="390" t="e">
        <f t="shared" si="98"/>
        <v>#REF!</v>
      </c>
      <c r="F45" s="390">
        <f t="shared" si="98"/>
        <v>64295</v>
      </c>
      <c r="G45" s="390" t="e">
        <f t="shared" si="98"/>
        <v>#REF!</v>
      </c>
      <c r="H45" s="390" t="e">
        <f t="shared" si="98"/>
        <v>#REF!</v>
      </c>
      <c r="I45" s="390">
        <f t="shared" si="98"/>
        <v>70178</v>
      </c>
      <c r="J45" s="390" t="e">
        <f t="shared" si="98"/>
        <v>#REF!</v>
      </c>
      <c r="K45" s="390" t="e">
        <f t="shared" si="98"/>
        <v>#REF!</v>
      </c>
      <c r="L45" s="390">
        <f t="shared" si="98"/>
        <v>113843</v>
      </c>
      <c r="M45" s="390" t="e">
        <f t="shared" si="98"/>
        <v>#REF!</v>
      </c>
      <c r="N45" s="390" t="e">
        <f t="shared" si="98"/>
        <v>#REF!</v>
      </c>
      <c r="O45" s="390">
        <f t="shared" si="98"/>
        <v>146378</v>
      </c>
      <c r="P45" s="390" t="e">
        <f t="shared" si="98"/>
        <v>#REF!</v>
      </c>
      <c r="Q45" s="390" t="e">
        <f t="shared" si="98"/>
        <v>#REF!</v>
      </c>
      <c r="R45" s="390">
        <f t="shared" si="98"/>
        <v>109181</v>
      </c>
      <c r="S45" s="390" t="e">
        <f t="shared" si="98"/>
        <v>#REF!</v>
      </c>
      <c r="T45" s="390" t="e">
        <f t="shared" si="98"/>
        <v>#REF!</v>
      </c>
      <c r="U45" s="390">
        <f t="shared" si="98"/>
        <v>127802.51800000004</v>
      </c>
      <c r="V45" s="390" t="e">
        <f t="shared" si="98"/>
        <v>#REF!</v>
      </c>
      <c r="W45" s="390" t="e">
        <f t="shared" si="98"/>
        <v>#REF!</v>
      </c>
      <c r="X45" s="390">
        <f t="shared" si="98"/>
        <v>124699.22600000008</v>
      </c>
      <c r="Y45" s="390" t="e">
        <f t="shared" si="98"/>
        <v>#REF!</v>
      </c>
      <c r="Z45" s="390" t="e">
        <f t="shared" si="98"/>
        <v>#REF!</v>
      </c>
      <c r="AA45" s="390">
        <f t="shared" si="98"/>
        <v>147636</v>
      </c>
      <c r="AB45" s="390" t="e">
        <f t="shared" si="98"/>
        <v>#REF!</v>
      </c>
      <c r="AC45" s="390" t="e">
        <f t="shared" si="98"/>
        <v>#REF!</v>
      </c>
      <c r="AD45" s="390">
        <f t="shared" si="98"/>
        <v>134224</v>
      </c>
      <c r="AE45" s="390" t="e">
        <f t="shared" si="98"/>
        <v>#REF!</v>
      </c>
      <c r="AF45" s="390" t="e">
        <f t="shared" si="98"/>
        <v>#REF!</v>
      </c>
      <c r="AG45" s="390">
        <f t="shared" si="98"/>
        <v>152011.24643999984</v>
      </c>
      <c r="AH45" s="390" t="e">
        <f t="shared" si="98"/>
        <v>#REF!</v>
      </c>
      <c r="AI45" s="390" t="e">
        <f t="shared" si="98"/>
        <v>#REF!</v>
      </c>
      <c r="AJ45" s="390">
        <f t="shared" si="98"/>
        <v>167925.86998999995</v>
      </c>
      <c r="AK45" s="390" t="e">
        <f t="shared" si="98"/>
        <v>#REF!</v>
      </c>
      <c r="AL45" s="390" t="e">
        <f t="shared" si="98"/>
        <v>#REF!</v>
      </c>
      <c r="AM45" s="390">
        <f t="shared" si="98"/>
        <v>183924.67209999991</v>
      </c>
      <c r="AN45" s="390" t="e">
        <f t="shared" si="98"/>
        <v>#REF!</v>
      </c>
      <c r="AO45" s="390" t="e">
        <f t="shared" si="98"/>
        <v>#REF!</v>
      </c>
      <c r="AP45" s="390">
        <f t="shared" si="98"/>
        <v>153241.23537999997</v>
      </c>
      <c r="AQ45" s="390" t="e">
        <f t="shared" si="98"/>
        <v>#REF!</v>
      </c>
      <c r="AR45" s="390" t="e">
        <f t="shared" si="98"/>
        <v>#REF!</v>
      </c>
      <c r="AS45" s="390">
        <f t="shared" si="98"/>
        <v>163463.60940000013</v>
      </c>
      <c r="AT45" s="390" t="e">
        <f t="shared" si="98"/>
        <v>#REF!</v>
      </c>
      <c r="AU45" s="390" t="e">
        <f t="shared" si="98"/>
        <v>#REF!</v>
      </c>
      <c r="AV45" s="390">
        <f t="shared" ref="AV45:BA45" si="99">SUM(AV40:AV41)</f>
        <v>179609.03334000008</v>
      </c>
      <c r="AW45" s="390" t="e">
        <f t="shared" si="99"/>
        <v>#REF!</v>
      </c>
      <c r="AX45" s="390" t="e">
        <f t="shared" si="99"/>
        <v>#REF!</v>
      </c>
      <c r="AY45" s="390">
        <f t="shared" si="99"/>
        <v>245847.70238702607</v>
      </c>
      <c r="AZ45" s="390" t="e">
        <f t="shared" si="99"/>
        <v>#REF!</v>
      </c>
      <c r="BA45" s="390" t="e">
        <f t="shared" si="99"/>
        <v>#REF!</v>
      </c>
      <c r="BB45" s="390">
        <f t="shared" ref="BB45:BF45" si="100">SUM(BB40:BB41)</f>
        <v>208510.89203000051</v>
      </c>
      <c r="BC45" s="390" t="e">
        <f t="shared" si="100"/>
        <v>#REF!</v>
      </c>
      <c r="BD45" s="390" t="e">
        <f t="shared" si="29"/>
        <v>#REF!</v>
      </c>
      <c r="BE45" s="390">
        <f t="shared" si="100"/>
        <v>405515</v>
      </c>
      <c r="BF45" s="390">
        <f t="shared" si="100"/>
        <v>401122</v>
      </c>
      <c r="BG45" s="390">
        <f t="shared" si="29"/>
        <v>4393</v>
      </c>
      <c r="BH45" s="390">
        <v>260294.20399999971</v>
      </c>
      <c r="BI45" s="390">
        <v>255328</v>
      </c>
      <c r="BJ45" s="390">
        <f t="shared" si="30"/>
        <v>4966.2039999997069</v>
      </c>
      <c r="BK45" s="390">
        <v>266749.61510000034</v>
      </c>
      <c r="BL45" s="390">
        <v>261764</v>
      </c>
      <c r="BM45" s="390">
        <f t="shared" si="31"/>
        <v>4985.6151000003447</v>
      </c>
      <c r="BN45" s="390">
        <v>367480.95353000006</v>
      </c>
      <c r="BO45" s="390">
        <v>362253</v>
      </c>
      <c r="BP45" s="390">
        <f t="shared" si="31"/>
        <v>5227.9535300000571</v>
      </c>
      <c r="BQ45" s="390">
        <v>255117.0662900001</v>
      </c>
      <c r="BR45" s="390">
        <v>249407</v>
      </c>
      <c r="BS45" s="390">
        <f t="shared" si="81"/>
        <v>5710.0662900001043</v>
      </c>
    </row>
    <row r="46" spans="1:71" s="24" customFormat="1" x14ac:dyDescent="0.2">
      <c r="A46" s="41" t="s">
        <v>348</v>
      </c>
      <c r="B46" s="41" t="s">
        <v>337</v>
      </c>
      <c r="C46" s="391">
        <f t="shared" ref="C46:AU46" si="101">SUM(C47:C49)</f>
        <v>-26941</v>
      </c>
      <c r="D46" s="391">
        <f t="shared" si="101"/>
        <v>-25881</v>
      </c>
      <c r="E46" s="391">
        <f t="shared" si="101"/>
        <v>-1060</v>
      </c>
      <c r="F46" s="391">
        <f t="shared" si="101"/>
        <v>-7504</v>
      </c>
      <c r="G46" s="391">
        <f t="shared" si="101"/>
        <v>-6853</v>
      </c>
      <c r="H46" s="391">
        <f t="shared" si="101"/>
        <v>-651</v>
      </c>
      <c r="I46" s="391">
        <f t="shared" si="101"/>
        <v>365522</v>
      </c>
      <c r="J46" s="391">
        <f t="shared" si="101"/>
        <v>366864</v>
      </c>
      <c r="K46" s="391">
        <f t="shared" si="101"/>
        <v>-1342</v>
      </c>
      <c r="L46" s="391">
        <f t="shared" si="101"/>
        <v>-211533</v>
      </c>
      <c r="M46" s="391">
        <f t="shared" si="101"/>
        <v>-209767</v>
      </c>
      <c r="N46" s="391">
        <f t="shared" si="101"/>
        <v>-1766</v>
      </c>
      <c r="O46" s="391">
        <f t="shared" si="101"/>
        <v>-20848</v>
      </c>
      <c r="P46" s="391">
        <f t="shared" si="101"/>
        <v>-18551</v>
      </c>
      <c r="Q46" s="391">
        <f t="shared" si="101"/>
        <v>-2297</v>
      </c>
      <c r="R46" s="391">
        <f t="shared" si="101"/>
        <v>-126593</v>
      </c>
      <c r="S46" s="391">
        <f t="shared" si="101"/>
        <v>-123864.289905254</v>
      </c>
      <c r="T46" s="391">
        <f t="shared" si="101"/>
        <v>-2728.7100947459985</v>
      </c>
      <c r="U46" s="391">
        <v>-358132</v>
      </c>
      <c r="V46" s="391">
        <f t="shared" si="101"/>
        <v>-354931</v>
      </c>
      <c r="W46" s="391">
        <f t="shared" si="101"/>
        <v>-3201</v>
      </c>
      <c r="X46" s="391">
        <f t="shared" si="101"/>
        <v>-59193.117999999929</v>
      </c>
      <c r="Y46" s="391">
        <f t="shared" si="101"/>
        <v>-55594</v>
      </c>
      <c r="Z46" s="391">
        <f t="shared" si="101"/>
        <v>-3599.1179999999295</v>
      </c>
      <c r="AA46" s="391">
        <f t="shared" si="101"/>
        <v>-94859</v>
      </c>
      <c r="AB46" s="391">
        <f t="shared" si="101"/>
        <v>-91295</v>
      </c>
      <c r="AC46" s="391">
        <f t="shared" si="101"/>
        <v>-3564</v>
      </c>
      <c r="AD46" s="391">
        <f t="shared" si="101"/>
        <v>-74249</v>
      </c>
      <c r="AE46" s="391">
        <f t="shared" si="101"/>
        <v>-70620</v>
      </c>
      <c r="AF46" s="391">
        <f t="shared" si="101"/>
        <v>-3629.0000000000018</v>
      </c>
      <c r="AG46" s="391">
        <f t="shared" si="101"/>
        <v>-59068.271999999997</v>
      </c>
      <c r="AH46" s="391">
        <f t="shared" si="101"/>
        <v>-55474</v>
      </c>
      <c r="AI46" s="391">
        <f t="shared" si="101"/>
        <v>-3594.2719999999972</v>
      </c>
      <c r="AJ46" s="391">
        <f t="shared" si="101"/>
        <v>-100139.09899999999</v>
      </c>
      <c r="AK46" s="391">
        <f t="shared" si="101"/>
        <v>-96422</v>
      </c>
      <c r="AL46" s="391">
        <f t="shared" si="101"/>
        <v>-3717.0989999999802</v>
      </c>
      <c r="AM46" s="391">
        <f t="shared" si="101"/>
        <v>-41232.46</v>
      </c>
      <c r="AN46" s="391">
        <f t="shared" si="101"/>
        <v>-37815</v>
      </c>
      <c r="AO46" s="391">
        <f t="shared" si="101"/>
        <v>-3417.4599999999991</v>
      </c>
      <c r="AP46" s="391">
        <f t="shared" si="101"/>
        <v>-59366.40399999998</v>
      </c>
      <c r="AQ46" s="391">
        <f t="shared" si="101"/>
        <v>-59211</v>
      </c>
      <c r="AR46" s="391">
        <f t="shared" si="101"/>
        <v>-155.40399999998044</v>
      </c>
      <c r="AS46" s="391">
        <f t="shared" si="101"/>
        <v>-76289.020000000033</v>
      </c>
      <c r="AT46" s="391">
        <f t="shared" si="101"/>
        <v>-73231</v>
      </c>
      <c r="AU46" s="391">
        <f t="shared" si="101"/>
        <v>-3058.0200000000332</v>
      </c>
      <c r="AV46" s="391">
        <f t="shared" ref="AV46:AW46" si="102">SUM(AV47:AV49)</f>
        <v>-57572.938999999969</v>
      </c>
      <c r="AW46" s="391">
        <f t="shared" si="102"/>
        <v>-54300</v>
      </c>
      <c r="AX46" s="391">
        <f>SUM(AX47:AX49)</f>
        <v>-3272.9389999999694</v>
      </c>
      <c r="AY46" s="391">
        <f t="shared" ref="AY46:AZ46" si="103">SUM(AY47:AY49)</f>
        <v>-79038.927735606499</v>
      </c>
      <c r="AZ46" s="391">
        <f t="shared" si="103"/>
        <v>-68468</v>
      </c>
      <c r="BA46" s="391">
        <f>SUM(BA47:BA49)</f>
        <v>-10570.927735606496</v>
      </c>
      <c r="BB46" s="391">
        <f t="shared" ref="BB46:BC46" si="104">SUM(BB47:BB49)</f>
        <v>-79089.850999999966</v>
      </c>
      <c r="BC46" s="391">
        <f t="shared" si="104"/>
        <v>-75447</v>
      </c>
      <c r="BD46" s="391">
        <f t="shared" si="29"/>
        <v>-3642.850999999966</v>
      </c>
      <c r="BE46" s="391">
        <v>-175533</v>
      </c>
      <c r="BF46" s="391">
        <v>-171503</v>
      </c>
      <c r="BG46" s="391">
        <f t="shared" si="29"/>
        <v>-4030</v>
      </c>
      <c r="BH46" s="391">
        <v>-102122.60866279998</v>
      </c>
      <c r="BI46" s="391">
        <v>-97615</v>
      </c>
      <c r="BJ46" s="391">
        <f t="shared" si="30"/>
        <v>-4507.6086627999757</v>
      </c>
      <c r="BK46" s="391">
        <v>-106087.80024106614</v>
      </c>
      <c r="BL46" s="391">
        <v>-101598</v>
      </c>
      <c r="BM46" s="391">
        <f t="shared" si="31"/>
        <v>-4489.8002410661429</v>
      </c>
      <c r="BN46" s="391">
        <v>-100750.05739209914</v>
      </c>
      <c r="BO46" s="391">
        <v>-95973</v>
      </c>
      <c r="BP46" s="391">
        <f t="shared" si="31"/>
        <v>-4777.0573920991446</v>
      </c>
      <c r="BQ46" s="391">
        <v>-84496.214707199804</v>
      </c>
      <c r="BR46" s="391">
        <v>-79371</v>
      </c>
      <c r="BS46" s="391">
        <f t="shared" si="81"/>
        <v>-5125.2147071998043</v>
      </c>
    </row>
    <row r="47" spans="1:71" s="24" customFormat="1" x14ac:dyDescent="0.2">
      <c r="A47" s="41" t="s">
        <v>152</v>
      </c>
      <c r="B47" s="41" t="s">
        <v>208</v>
      </c>
      <c r="C47" s="391">
        <f>C26</f>
        <v>25566</v>
      </c>
      <c r="D47" s="391">
        <v>25559</v>
      </c>
      <c r="E47" s="391">
        <f t="shared" ref="E47:E49" si="105">C47-D47</f>
        <v>7</v>
      </c>
      <c r="F47" s="391">
        <f>F26</f>
        <v>37148</v>
      </c>
      <c r="G47" s="391">
        <v>36710</v>
      </c>
      <c r="H47" s="391">
        <f t="shared" ref="H47:H49" si="106">F47-G47</f>
        <v>438</v>
      </c>
      <c r="I47" s="391">
        <f>I26</f>
        <v>450238</v>
      </c>
      <c r="J47" s="391">
        <v>450226</v>
      </c>
      <c r="K47" s="391">
        <f t="shared" ref="K47:K49" si="107">I47-J47</f>
        <v>12</v>
      </c>
      <c r="L47" s="391">
        <f>L26</f>
        <v>-153144</v>
      </c>
      <c r="M47" s="391">
        <v>-153161</v>
      </c>
      <c r="N47" s="391">
        <f t="shared" ref="N47:N49" si="108">L47-M47</f>
        <v>17</v>
      </c>
      <c r="O47" s="391">
        <f>O26</f>
        <v>40228</v>
      </c>
      <c r="P47" s="391">
        <v>40204</v>
      </c>
      <c r="Q47" s="391">
        <f t="shared" ref="Q47:Q49" si="109">O47-P47</f>
        <v>24</v>
      </c>
      <c r="R47" s="391">
        <f>SUM(R26:R27)</f>
        <v>63980.289905254001</v>
      </c>
      <c r="S47" s="391">
        <v>74250</v>
      </c>
      <c r="T47" s="391">
        <f t="shared" ref="T47:T49" si="110">R47-S47</f>
        <v>-10269.710094745999</v>
      </c>
      <c r="U47" s="391">
        <v>35497</v>
      </c>
      <c r="V47" s="391">
        <v>20760</v>
      </c>
      <c r="W47" s="391">
        <f t="shared" ref="W47:W49" si="111">U47-V47</f>
        <v>14737</v>
      </c>
      <c r="X47" s="391">
        <f>SUM(X26:X27)</f>
        <v>46117.054000000106</v>
      </c>
      <c r="Y47" s="391">
        <v>65546</v>
      </c>
      <c r="Z47" s="391">
        <f t="shared" ref="Z47:Z49" si="112">X47-Y47</f>
        <v>-19428.945999999894</v>
      </c>
      <c r="AA47" s="391">
        <f>AA26</f>
        <v>43426</v>
      </c>
      <c r="AB47" s="391">
        <v>36996</v>
      </c>
      <c r="AC47" s="391">
        <f t="shared" ref="AC47:AC49" si="113">AA47-AB47</f>
        <v>6430</v>
      </c>
      <c r="AD47" s="391">
        <f>SUM(AD26:AD27)</f>
        <v>51090.396887305214</v>
      </c>
      <c r="AE47" s="391">
        <v>68947</v>
      </c>
      <c r="AF47" s="391">
        <f t="shared" ref="AF47:AF49" si="114">AD47-AE47</f>
        <v>-17856.603112694786</v>
      </c>
      <c r="AG47" s="391">
        <f>AG26</f>
        <v>53182.58600000001</v>
      </c>
      <c r="AH47" s="391">
        <v>59749</v>
      </c>
      <c r="AI47" s="391">
        <f t="shared" ref="AI47:AI49" si="115">AG47-AH47</f>
        <v>-6566.4139999999898</v>
      </c>
      <c r="AJ47" s="391">
        <f>AJ26</f>
        <v>31527.060999999994</v>
      </c>
      <c r="AK47" s="391">
        <v>24588</v>
      </c>
      <c r="AL47" s="391">
        <f t="shared" ref="AL47:AL49" si="116">AJ47-AK47</f>
        <v>6939.0609999999942</v>
      </c>
      <c r="AM47" s="391">
        <f>AM26</f>
        <v>28991.969999999994</v>
      </c>
      <c r="AN47" s="391">
        <v>59399</v>
      </c>
      <c r="AO47" s="391">
        <f t="shared" ref="AO47:AO49" si="117">AM47-AN47</f>
        <v>-30407.030000000006</v>
      </c>
      <c r="AP47" s="391">
        <f>AP26</f>
        <v>46379.133000000002</v>
      </c>
      <c r="AQ47" s="391">
        <v>55413</v>
      </c>
      <c r="AR47" s="391">
        <f t="shared" ref="AR47:AR51" si="118">AP47-AQ47</f>
        <v>-9033.8669999999984</v>
      </c>
      <c r="AS47" s="391">
        <f>AS26</f>
        <v>35792.408999999971</v>
      </c>
      <c r="AT47" s="391">
        <v>51011</v>
      </c>
      <c r="AU47" s="391">
        <f t="shared" ref="AU47:AU49" si="119">AS47-AT47</f>
        <v>-15218.591000000029</v>
      </c>
      <c r="AV47" s="391">
        <f>AV26</f>
        <v>54368.716000000029</v>
      </c>
      <c r="AW47" s="391">
        <v>74727</v>
      </c>
      <c r="AX47" s="391">
        <f t="shared" ref="AX47:AX49" si="120">AV47-AW47</f>
        <v>-20358.283999999971</v>
      </c>
      <c r="AY47" s="391">
        <v>31468.606264393504</v>
      </c>
      <c r="AZ47" s="391">
        <v>54692</v>
      </c>
      <c r="BA47" s="391">
        <f t="shared" ref="BA47:BA49" si="121">AY47-AZ47</f>
        <v>-23223.393735606496</v>
      </c>
      <c r="BB47" s="391">
        <v>37638.921000000038</v>
      </c>
      <c r="BC47" s="391">
        <v>62643</v>
      </c>
      <c r="BD47" s="391">
        <f t="shared" si="29"/>
        <v>-25004.078999999962</v>
      </c>
      <c r="BE47" s="391">
        <v>25674</v>
      </c>
      <c r="BF47" s="391">
        <v>47976</v>
      </c>
      <c r="BG47" s="391">
        <f t="shared" si="29"/>
        <v>-22302</v>
      </c>
      <c r="BH47" s="391">
        <v>63065.196990699929</v>
      </c>
      <c r="BI47" s="391">
        <v>74142</v>
      </c>
      <c r="BJ47" s="391">
        <f t="shared" si="30"/>
        <v>-11076.803009300071</v>
      </c>
      <c r="BK47" s="391">
        <v>55699.190092516597</v>
      </c>
      <c r="BL47" s="391">
        <v>80916</v>
      </c>
      <c r="BM47" s="391">
        <f t="shared" si="31"/>
        <v>-25216.809907483403</v>
      </c>
      <c r="BN47" s="391">
        <v>57204.592473500867</v>
      </c>
      <c r="BO47" s="391">
        <v>71972</v>
      </c>
      <c r="BP47" s="391">
        <f t="shared" si="31"/>
        <v>-14767.407526499133</v>
      </c>
      <c r="BQ47" s="391">
        <v>61555.023855600099</v>
      </c>
      <c r="BR47" s="391">
        <v>77967</v>
      </c>
      <c r="BS47" s="391">
        <f t="shared" si="81"/>
        <v>-16411.976144399901</v>
      </c>
    </row>
    <row r="48" spans="1:71" s="24" customFormat="1" x14ac:dyDescent="0.2">
      <c r="A48" s="41" t="s">
        <v>153</v>
      </c>
      <c r="B48" s="41" t="s">
        <v>209</v>
      </c>
      <c r="C48" s="391">
        <f>SUM(C27:C28)</f>
        <v>-52507</v>
      </c>
      <c r="D48" s="391">
        <v>-51440</v>
      </c>
      <c r="E48" s="391">
        <f t="shared" si="105"/>
        <v>-1067</v>
      </c>
      <c r="F48" s="391">
        <f>SUM(F27:F28)</f>
        <v>-44652</v>
      </c>
      <c r="G48" s="391">
        <v>-43563</v>
      </c>
      <c r="H48" s="391">
        <f t="shared" si="106"/>
        <v>-1089</v>
      </c>
      <c r="I48" s="391">
        <f>SUM(I27:I28)</f>
        <v>-84716</v>
      </c>
      <c r="J48" s="391">
        <v>-83362</v>
      </c>
      <c r="K48" s="391">
        <f t="shared" si="107"/>
        <v>-1354</v>
      </c>
      <c r="L48" s="391">
        <f>SUM(L27:L28)</f>
        <v>-58389</v>
      </c>
      <c r="M48" s="391">
        <v>-56606</v>
      </c>
      <c r="N48" s="391">
        <f t="shared" si="108"/>
        <v>-1783</v>
      </c>
      <c r="O48" s="391">
        <f>SUM(O27:O28)</f>
        <v>-90123</v>
      </c>
      <c r="P48" s="391">
        <v>-87802</v>
      </c>
      <c r="Q48" s="391">
        <f t="shared" si="109"/>
        <v>-2321</v>
      </c>
      <c r="R48" s="391">
        <f>R28</f>
        <v>-103711</v>
      </c>
      <c r="S48" s="391">
        <v>-111252</v>
      </c>
      <c r="T48" s="391">
        <f t="shared" si="110"/>
        <v>7541</v>
      </c>
      <c r="U48" s="391">
        <v>-135487</v>
      </c>
      <c r="V48" s="391">
        <v>-117549</v>
      </c>
      <c r="W48" s="391">
        <f t="shared" si="111"/>
        <v>-17938</v>
      </c>
      <c r="X48" s="391">
        <f>X28</f>
        <v>-138073.65200000003</v>
      </c>
      <c r="Y48" s="391">
        <v>-153903</v>
      </c>
      <c r="Z48" s="391">
        <f t="shared" si="112"/>
        <v>15829.347999999969</v>
      </c>
      <c r="AA48" s="391">
        <f>SUM(AA27:AA28)</f>
        <v>-127131</v>
      </c>
      <c r="AB48" s="391">
        <v>-117137</v>
      </c>
      <c r="AC48" s="391">
        <f t="shared" si="113"/>
        <v>-9994</v>
      </c>
      <c r="AD48" s="391">
        <v>-117079</v>
      </c>
      <c r="AE48" s="391">
        <v>-131307</v>
      </c>
      <c r="AF48" s="391">
        <f t="shared" si="114"/>
        <v>14228</v>
      </c>
      <c r="AG48" s="391">
        <f>SUM(AG27:AG28)</f>
        <v>-110109.85800000001</v>
      </c>
      <c r="AH48" s="391">
        <v>-113081</v>
      </c>
      <c r="AI48" s="391">
        <f t="shared" si="115"/>
        <v>2971.1419999999925</v>
      </c>
      <c r="AJ48" s="391">
        <f>SUM(AJ27:AJ28)</f>
        <v>-131666.15999999997</v>
      </c>
      <c r="AK48" s="391">
        <v>-121010</v>
      </c>
      <c r="AL48" s="391">
        <f t="shared" si="116"/>
        <v>-10656.159999999974</v>
      </c>
      <c r="AM48" s="391">
        <f>SUM(AM27:AM28)</f>
        <v>-70224.429999999993</v>
      </c>
      <c r="AN48" s="391">
        <v>-97214</v>
      </c>
      <c r="AO48" s="391">
        <f t="shared" si="117"/>
        <v>26989.570000000007</v>
      </c>
      <c r="AP48" s="391">
        <f>SUM(AP27:AP28)</f>
        <v>-105745.53699999998</v>
      </c>
      <c r="AQ48" s="391">
        <v>-114624</v>
      </c>
      <c r="AR48" s="391">
        <f t="shared" si="118"/>
        <v>8878.4630000000179</v>
      </c>
      <c r="AS48" s="391">
        <f>SUM(AS27:AS28)</f>
        <v>-112081.429</v>
      </c>
      <c r="AT48" s="391">
        <v>-124242</v>
      </c>
      <c r="AU48" s="391">
        <f t="shared" si="119"/>
        <v>12160.570999999996</v>
      </c>
      <c r="AV48" s="391">
        <f>SUM(AV27:AV28)</f>
        <v>-111941.655</v>
      </c>
      <c r="AW48" s="391">
        <v>-129027</v>
      </c>
      <c r="AX48" s="391">
        <f t="shared" si="120"/>
        <v>17085.345000000001</v>
      </c>
      <c r="AY48" s="391">
        <v>-110507.534</v>
      </c>
      <c r="AZ48" s="391">
        <v>-123160</v>
      </c>
      <c r="BA48" s="391">
        <f t="shared" si="121"/>
        <v>12652.466</v>
      </c>
      <c r="BB48" s="391">
        <v>-116728.772</v>
      </c>
      <c r="BC48" s="391">
        <v>-138090</v>
      </c>
      <c r="BD48" s="391">
        <f t="shared" si="29"/>
        <v>21361.228000000003</v>
      </c>
      <c r="BE48" s="391">
        <v>-201207</v>
      </c>
      <c r="BF48" s="391">
        <v>-219479</v>
      </c>
      <c r="BG48" s="391">
        <f t="shared" si="29"/>
        <v>18272</v>
      </c>
      <c r="BH48" s="391">
        <v>-165187.80565349991</v>
      </c>
      <c r="BI48" s="391">
        <v>-171757</v>
      </c>
      <c r="BJ48" s="391">
        <f t="shared" si="30"/>
        <v>6569.194346500095</v>
      </c>
      <c r="BK48" s="391">
        <v>-161786.99033358274</v>
      </c>
      <c r="BL48" s="391">
        <v>-182514</v>
      </c>
      <c r="BM48" s="391">
        <f t="shared" si="31"/>
        <v>20727.00966641726</v>
      </c>
      <c r="BN48" s="391">
        <v>-157954.64986560002</v>
      </c>
      <c r="BO48" s="391">
        <v>-167945</v>
      </c>
      <c r="BP48" s="391">
        <f t="shared" si="31"/>
        <v>9990.3501343999815</v>
      </c>
      <c r="BQ48" s="391">
        <v>-146051.2385627999</v>
      </c>
      <c r="BR48" s="391">
        <v>-157338</v>
      </c>
      <c r="BS48" s="391">
        <f t="shared" si="81"/>
        <v>11286.761437200097</v>
      </c>
    </row>
    <row r="49" spans="1:71" s="24" customFormat="1" x14ac:dyDescent="0.2">
      <c r="A49" s="41" t="s">
        <v>668</v>
      </c>
      <c r="B49" s="41" t="s">
        <v>655</v>
      </c>
      <c r="C49" s="391">
        <f>C29</f>
        <v>0</v>
      </c>
      <c r="D49" s="391">
        <v>0</v>
      </c>
      <c r="E49" s="391">
        <f t="shared" si="105"/>
        <v>0</v>
      </c>
      <c r="F49" s="391">
        <f>F29</f>
        <v>0</v>
      </c>
      <c r="G49" s="391">
        <v>0</v>
      </c>
      <c r="H49" s="391">
        <f t="shared" si="106"/>
        <v>0</v>
      </c>
      <c r="I49" s="391">
        <f>I29</f>
        <v>0</v>
      </c>
      <c r="J49" s="391">
        <v>0</v>
      </c>
      <c r="K49" s="391">
        <f t="shared" si="107"/>
        <v>0</v>
      </c>
      <c r="L49" s="391">
        <f>L29</f>
        <v>0</v>
      </c>
      <c r="M49" s="391">
        <v>0</v>
      </c>
      <c r="N49" s="391">
        <f t="shared" si="108"/>
        <v>0</v>
      </c>
      <c r="O49" s="391">
        <f>O29</f>
        <v>29047</v>
      </c>
      <c r="P49" s="391">
        <v>29047</v>
      </c>
      <c r="Q49" s="391">
        <f t="shared" si="109"/>
        <v>0</v>
      </c>
      <c r="R49" s="391">
        <f>R29</f>
        <v>-86862.289905254001</v>
      </c>
      <c r="S49" s="391">
        <v>-86862.289905254001</v>
      </c>
      <c r="T49" s="391">
        <f t="shared" si="110"/>
        <v>0</v>
      </c>
      <c r="U49" s="391">
        <f>U29</f>
        <v>-258142</v>
      </c>
      <c r="V49" s="391">
        <v>-258142</v>
      </c>
      <c r="W49" s="391">
        <f t="shared" si="111"/>
        <v>0</v>
      </c>
      <c r="X49" s="391">
        <f>X29</f>
        <v>32763.479999999996</v>
      </c>
      <c r="Y49" s="391">
        <v>32763</v>
      </c>
      <c r="Z49" s="391">
        <f t="shared" si="112"/>
        <v>0.47999999999592546</v>
      </c>
      <c r="AA49" s="391">
        <f>AA29</f>
        <v>-11154</v>
      </c>
      <c r="AB49" s="391">
        <v>-11154</v>
      </c>
      <c r="AC49" s="391">
        <f t="shared" si="113"/>
        <v>0</v>
      </c>
      <c r="AD49" s="391">
        <f>AD29</f>
        <v>-8260.3968873052163</v>
      </c>
      <c r="AE49" s="391">
        <v>-8260</v>
      </c>
      <c r="AF49" s="391">
        <f t="shared" si="114"/>
        <v>-0.39688730521629623</v>
      </c>
      <c r="AG49" s="391">
        <f>AG29</f>
        <v>-2141</v>
      </c>
      <c r="AH49" s="391">
        <v>-2142</v>
      </c>
      <c r="AI49" s="391">
        <f t="shared" si="115"/>
        <v>1</v>
      </c>
      <c r="AJ49" s="391">
        <f>AJ29</f>
        <v>0</v>
      </c>
      <c r="AK49" s="391">
        <v>0</v>
      </c>
      <c r="AL49" s="391">
        <f t="shared" si="116"/>
        <v>0</v>
      </c>
      <c r="AM49" s="391">
        <f>AM29</f>
        <v>0</v>
      </c>
      <c r="AN49" s="391">
        <v>0</v>
      </c>
      <c r="AO49" s="391">
        <f t="shared" si="117"/>
        <v>0</v>
      </c>
      <c r="AP49" s="391">
        <f>AP29</f>
        <v>0</v>
      </c>
      <c r="AQ49" s="391">
        <v>0</v>
      </c>
      <c r="AR49" s="391">
        <f t="shared" si="118"/>
        <v>0</v>
      </c>
      <c r="AS49" s="391">
        <f>AS29</f>
        <v>0</v>
      </c>
      <c r="AT49" s="391">
        <v>0</v>
      </c>
      <c r="AU49" s="391">
        <f t="shared" si="119"/>
        <v>0</v>
      </c>
      <c r="AV49" s="391">
        <f>AV29</f>
        <v>0</v>
      </c>
      <c r="AW49" s="391">
        <v>0</v>
      </c>
      <c r="AX49" s="391">
        <f t="shared" si="120"/>
        <v>0</v>
      </c>
      <c r="AY49" s="391">
        <v>0</v>
      </c>
      <c r="AZ49" s="391">
        <v>0</v>
      </c>
      <c r="BA49" s="391">
        <f t="shared" si="121"/>
        <v>0</v>
      </c>
      <c r="BB49" s="391">
        <v>0</v>
      </c>
      <c r="BC49" s="391">
        <v>0</v>
      </c>
      <c r="BD49" s="391">
        <f t="shared" si="29"/>
        <v>0</v>
      </c>
      <c r="BE49" s="391">
        <v>229982</v>
      </c>
      <c r="BF49" s="391">
        <v>229619</v>
      </c>
      <c r="BG49" s="391">
        <f t="shared" si="29"/>
        <v>363</v>
      </c>
      <c r="BH49" s="391"/>
      <c r="BI49" s="391"/>
      <c r="BJ49" s="391">
        <f t="shared" si="30"/>
        <v>0</v>
      </c>
      <c r="BK49" s="391"/>
      <c r="BL49" s="391"/>
      <c r="BM49" s="391">
        <f t="shared" si="31"/>
        <v>0</v>
      </c>
      <c r="BN49" s="391">
        <f t="shared" si="31"/>
        <v>0</v>
      </c>
      <c r="BO49" s="391">
        <f t="shared" si="31"/>
        <v>0</v>
      </c>
      <c r="BP49" s="391">
        <f t="shared" si="31"/>
        <v>0</v>
      </c>
      <c r="BQ49" s="391">
        <f t="shared" ref="BQ49" si="122">BO49-BP49</f>
        <v>0</v>
      </c>
      <c r="BR49" s="391">
        <f t="shared" ref="BR49" si="123">BP49-BQ49</f>
        <v>0</v>
      </c>
      <c r="BS49" s="391">
        <f t="shared" si="81"/>
        <v>0</v>
      </c>
    </row>
    <row r="50" spans="1:71" s="24" customFormat="1" x14ac:dyDescent="0.2">
      <c r="A50" s="386" t="s">
        <v>669</v>
      </c>
      <c r="B50" s="386" t="s">
        <v>656</v>
      </c>
      <c r="C50" s="390">
        <f t="shared" ref="C50:AU50" si="124">SUM(C45:C46)</f>
        <v>97096</v>
      </c>
      <c r="D50" s="390" t="e">
        <f t="shared" si="124"/>
        <v>#REF!</v>
      </c>
      <c r="E50" s="390" t="e">
        <f t="shared" si="124"/>
        <v>#REF!</v>
      </c>
      <c r="F50" s="390">
        <f t="shared" si="124"/>
        <v>56791</v>
      </c>
      <c r="G50" s="390" t="e">
        <f t="shared" si="124"/>
        <v>#REF!</v>
      </c>
      <c r="H50" s="390" t="e">
        <f t="shared" si="124"/>
        <v>#REF!</v>
      </c>
      <c r="I50" s="390">
        <f t="shared" si="124"/>
        <v>435700</v>
      </c>
      <c r="J50" s="390" t="e">
        <f t="shared" si="124"/>
        <v>#REF!</v>
      </c>
      <c r="K50" s="390" t="e">
        <f t="shared" si="124"/>
        <v>#REF!</v>
      </c>
      <c r="L50" s="390">
        <f t="shared" si="124"/>
        <v>-97690</v>
      </c>
      <c r="M50" s="390" t="e">
        <f t="shared" si="124"/>
        <v>#REF!</v>
      </c>
      <c r="N50" s="390" t="e">
        <f t="shared" si="124"/>
        <v>#REF!</v>
      </c>
      <c r="O50" s="390">
        <f t="shared" si="124"/>
        <v>125530</v>
      </c>
      <c r="P50" s="390" t="e">
        <f t="shared" si="124"/>
        <v>#REF!</v>
      </c>
      <c r="Q50" s="390" t="e">
        <f t="shared" si="124"/>
        <v>#REF!</v>
      </c>
      <c r="R50" s="390">
        <f t="shared" si="124"/>
        <v>-17412</v>
      </c>
      <c r="S50" s="390" t="e">
        <f t="shared" si="124"/>
        <v>#REF!</v>
      </c>
      <c r="T50" s="390" t="e">
        <f t="shared" si="124"/>
        <v>#REF!</v>
      </c>
      <c r="U50" s="390">
        <f t="shared" si="124"/>
        <v>-230329.48199999996</v>
      </c>
      <c r="V50" s="390" t="e">
        <f t="shared" si="124"/>
        <v>#REF!</v>
      </c>
      <c r="W50" s="390" t="e">
        <f t="shared" si="124"/>
        <v>#REF!</v>
      </c>
      <c r="X50" s="390">
        <f t="shared" si="124"/>
        <v>65506.108000000153</v>
      </c>
      <c r="Y50" s="390" t="e">
        <f t="shared" si="124"/>
        <v>#REF!</v>
      </c>
      <c r="Z50" s="390" t="e">
        <f t="shared" si="124"/>
        <v>#REF!</v>
      </c>
      <c r="AA50" s="390">
        <f t="shared" si="124"/>
        <v>52777</v>
      </c>
      <c r="AB50" s="390" t="e">
        <f t="shared" si="124"/>
        <v>#REF!</v>
      </c>
      <c r="AC50" s="390" t="e">
        <f t="shared" si="124"/>
        <v>#REF!</v>
      </c>
      <c r="AD50" s="390">
        <f t="shared" si="124"/>
        <v>59975</v>
      </c>
      <c r="AE50" s="390" t="e">
        <f t="shared" si="124"/>
        <v>#REF!</v>
      </c>
      <c r="AF50" s="390" t="e">
        <f t="shared" si="124"/>
        <v>#REF!</v>
      </c>
      <c r="AG50" s="390">
        <f t="shared" si="124"/>
        <v>92942.974439999845</v>
      </c>
      <c r="AH50" s="390" t="e">
        <f t="shared" si="124"/>
        <v>#REF!</v>
      </c>
      <c r="AI50" s="390" t="e">
        <f t="shared" si="124"/>
        <v>#REF!</v>
      </c>
      <c r="AJ50" s="390">
        <f t="shared" si="124"/>
        <v>67786.770989999961</v>
      </c>
      <c r="AK50" s="390" t="e">
        <f t="shared" si="124"/>
        <v>#REF!</v>
      </c>
      <c r="AL50" s="390" t="e">
        <f t="shared" si="124"/>
        <v>#REF!</v>
      </c>
      <c r="AM50" s="390">
        <f t="shared" si="124"/>
        <v>142692.21209999992</v>
      </c>
      <c r="AN50" s="390" t="e">
        <f t="shared" si="124"/>
        <v>#REF!</v>
      </c>
      <c r="AO50" s="390" t="e">
        <f t="shared" si="124"/>
        <v>#REF!</v>
      </c>
      <c r="AP50" s="390">
        <f t="shared" si="124"/>
        <v>93874.831379999989</v>
      </c>
      <c r="AQ50" s="390" t="e">
        <f t="shared" si="124"/>
        <v>#REF!</v>
      </c>
      <c r="AR50" s="390" t="e">
        <f t="shared" si="124"/>
        <v>#REF!</v>
      </c>
      <c r="AS50" s="390">
        <f t="shared" si="124"/>
        <v>87174.589400000099</v>
      </c>
      <c r="AT50" s="390" t="e">
        <f t="shared" si="124"/>
        <v>#REF!</v>
      </c>
      <c r="AU50" s="390" t="e">
        <f t="shared" si="124"/>
        <v>#REF!</v>
      </c>
      <c r="AV50" s="390">
        <f t="shared" ref="AV50:BA50" si="125">SUM(AV45:AV46)</f>
        <v>122036.09434000011</v>
      </c>
      <c r="AW50" s="390" t="e">
        <f t="shared" si="125"/>
        <v>#REF!</v>
      </c>
      <c r="AX50" s="390" t="e">
        <f t="shared" si="125"/>
        <v>#REF!</v>
      </c>
      <c r="AY50" s="390">
        <f t="shared" si="125"/>
        <v>166808.77465141958</v>
      </c>
      <c r="AZ50" s="390" t="e">
        <f t="shared" si="125"/>
        <v>#REF!</v>
      </c>
      <c r="BA50" s="390" t="e">
        <f t="shared" si="125"/>
        <v>#REF!</v>
      </c>
      <c r="BB50" s="390">
        <f t="shared" ref="BB50:BF50" si="126">SUM(BB45:BB46)</f>
        <v>129421.04103000055</v>
      </c>
      <c r="BC50" s="390" t="e">
        <f t="shared" si="126"/>
        <v>#REF!</v>
      </c>
      <c r="BD50" s="390" t="e">
        <f t="shared" si="29"/>
        <v>#REF!</v>
      </c>
      <c r="BE50" s="390">
        <f t="shared" si="126"/>
        <v>229982</v>
      </c>
      <c r="BF50" s="390">
        <f t="shared" si="126"/>
        <v>229619</v>
      </c>
      <c r="BG50" s="390">
        <f t="shared" si="29"/>
        <v>363</v>
      </c>
      <c r="BH50" s="390">
        <v>158171.59533719975</v>
      </c>
      <c r="BI50" s="390">
        <v>157713</v>
      </c>
      <c r="BJ50" s="390">
        <f t="shared" si="30"/>
        <v>458.5953371997457</v>
      </c>
      <c r="BK50" s="390">
        <v>160661.8148589342</v>
      </c>
      <c r="BL50" s="390">
        <v>160166</v>
      </c>
      <c r="BM50" s="390">
        <f t="shared" si="31"/>
        <v>495.81485893420177</v>
      </c>
      <c r="BN50" s="390">
        <v>266730.89613790088</v>
      </c>
      <c r="BO50" s="390">
        <v>266280</v>
      </c>
      <c r="BP50" s="390">
        <f t="shared" si="31"/>
        <v>450.89613790088333</v>
      </c>
      <c r="BQ50" s="390">
        <f t="shared" ref="BQ50:BR50" si="127">SUM(BQ45:BQ46)</f>
        <v>170620.8515828003</v>
      </c>
      <c r="BR50" s="390">
        <f t="shared" si="127"/>
        <v>170036</v>
      </c>
      <c r="BS50" s="390">
        <f t="shared" si="81"/>
        <v>584.85158280030009</v>
      </c>
    </row>
    <row r="51" spans="1:71" s="24" customFormat="1" x14ac:dyDescent="0.2">
      <c r="A51" s="41" t="s">
        <v>670</v>
      </c>
      <c r="B51" s="41" t="s">
        <v>657</v>
      </c>
      <c r="C51" s="391">
        <f>C30</f>
        <v>-15080</v>
      </c>
      <c r="D51" s="391" t="e">
        <f>'DRE | P&amp;L'!#REF!</f>
        <v>#REF!</v>
      </c>
      <c r="E51" s="391" t="e">
        <f t="shared" ref="E51" si="128">C51-D51</f>
        <v>#REF!</v>
      </c>
      <c r="F51" s="391">
        <f>F30</f>
        <v>-16952</v>
      </c>
      <c r="G51" s="391" t="e">
        <f>'DRE | P&amp;L'!#REF!</f>
        <v>#REF!</v>
      </c>
      <c r="H51" s="391" t="e">
        <f t="shared" ref="H51" si="129">F51-G51</f>
        <v>#REF!</v>
      </c>
      <c r="I51" s="391">
        <f>I30</f>
        <v>-156692</v>
      </c>
      <c r="J51" s="391" t="e">
        <f>'DRE | P&amp;L'!#REF!</f>
        <v>#REF!</v>
      </c>
      <c r="K51" s="391" t="e">
        <f t="shared" ref="K51" si="130">I51-J51</f>
        <v>#REF!</v>
      </c>
      <c r="L51" s="391">
        <f>L30</f>
        <v>39733</v>
      </c>
      <c r="M51" s="391" t="e">
        <f>'DRE | P&amp;L'!#REF!</f>
        <v>#REF!</v>
      </c>
      <c r="N51" s="391" t="e">
        <f t="shared" ref="N51" si="131">L51-M51</f>
        <v>#REF!</v>
      </c>
      <c r="O51" s="391">
        <f>O30</f>
        <v>-42337</v>
      </c>
      <c r="P51" s="391" t="e">
        <f>'DRE | P&amp;L'!#REF!</f>
        <v>#REF!</v>
      </c>
      <c r="Q51" s="391" t="e">
        <f t="shared" ref="Q51" si="132">O51-P51</f>
        <v>#REF!</v>
      </c>
      <c r="R51" s="391">
        <f>R30</f>
        <v>1059</v>
      </c>
      <c r="S51" s="391">
        <v>1383</v>
      </c>
      <c r="T51" s="391">
        <f t="shared" ref="T51" si="133">R51-S51</f>
        <v>-324</v>
      </c>
      <c r="U51" s="391">
        <f>U30</f>
        <v>98537.658999999985</v>
      </c>
      <c r="V51" s="391" t="e">
        <f>'DRE | P&amp;L'!#REF!</f>
        <v>#REF!</v>
      </c>
      <c r="W51" s="391" t="e">
        <f t="shared" ref="W51" si="134">U51-V51</f>
        <v>#REF!</v>
      </c>
      <c r="X51" s="391">
        <f>X30</f>
        <v>640.82800000000134</v>
      </c>
      <c r="Y51" s="391" t="e">
        <f>'DRE | P&amp;L'!#REF!</f>
        <v>#REF!</v>
      </c>
      <c r="Z51" s="391" t="e">
        <f t="shared" ref="Z51" si="135">X51-Y51</f>
        <v>#REF!</v>
      </c>
      <c r="AA51" s="391">
        <f>AA30</f>
        <v>42043</v>
      </c>
      <c r="AB51" s="391" t="e">
        <f>'DRE | P&amp;L'!#REF!</f>
        <v>#REF!</v>
      </c>
      <c r="AC51" s="391" t="e">
        <f t="shared" ref="AC51" si="136">AA51-AB51</f>
        <v>#REF!</v>
      </c>
      <c r="AD51" s="391">
        <f>AD30</f>
        <v>-11171</v>
      </c>
      <c r="AE51" s="391" t="e">
        <f>'DRE | P&amp;L'!#REF!</f>
        <v>#REF!</v>
      </c>
      <c r="AF51" s="391" t="e">
        <f t="shared" ref="AF51" si="137">AD51-AE51</f>
        <v>#REF!</v>
      </c>
      <c r="AG51" s="391">
        <f>AG30</f>
        <v>-14243.747000000003</v>
      </c>
      <c r="AH51" s="391" t="e">
        <f>'DRE | P&amp;L'!#REF!</f>
        <v>#REF!</v>
      </c>
      <c r="AI51" s="391" t="e">
        <f t="shared" ref="AI51" si="138">AG51-AH51</f>
        <v>#REF!</v>
      </c>
      <c r="AJ51" s="391">
        <f>AJ30</f>
        <v>-6570.1030000000046</v>
      </c>
      <c r="AK51" s="391" t="e">
        <f>'DRE | P&amp;L'!#REF!</f>
        <v>#REF!</v>
      </c>
      <c r="AL51" s="391" t="e">
        <f t="shared" ref="AL51" si="139">AJ51-AK51</f>
        <v>#REF!</v>
      </c>
      <c r="AM51" s="391">
        <f>AM30</f>
        <v>-22469.748999999996</v>
      </c>
      <c r="AN51" s="391" t="e">
        <f>'DRE | P&amp;L'!#REF!</f>
        <v>#REF!</v>
      </c>
      <c r="AO51" s="391" t="e">
        <f t="shared" ref="AO51" si="140">AM51-AN51</f>
        <v>#REF!</v>
      </c>
      <c r="AP51" s="391">
        <f>AP30</f>
        <v>-12783.683999999997</v>
      </c>
      <c r="AQ51" s="391" t="e">
        <f>'DRE | P&amp;L'!#REF!</f>
        <v>#REF!</v>
      </c>
      <c r="AR51" s="391" t="e">
        <f t="shared" si="118"/>
        <v>#REF!</v>
      </c>
      <c r="AS51" s="391">
        <f>AS30</f>
        <v>-10831.757000000005</v>
      </c>
      <c r="AT51" s="391" t="e">
        <f>'DRE | P&amp;L'!#REF!</f>
        <v>#REF!</v>
      </c>
      <c r="AU51" s="391" t="e">
        <f t="shared" ref="AU51" si="141">AS51-AT51</f>
        <v>#REF!</v>
      </c>
      <c r="AV51" s="391">
        <f>AV30</f>
        <v>-20831.448999999997</v>
      </c>
      <c r="AW51" s="391" t="e">
        <f>'DRE | P&amp;L'!#REF!</f>
        <v>#REF!</v>
      </c>
      <c r="AX51" s="391" t="e">
        <f t="shared" ref="AX51:AX54" si="142">AV51-AW51</f>
        <v>#REF!</v>
      </c>
      <c r="AY51" s="391">
        <f>AY30</f>
        <v>-25958.290073640888</v>
      </c>
      <c r="AZ51" s="391" t="e">
        <f>'DRE | P&amp;L'!#REF!</f>
        <v>#REF!</v>
      </c>
      <c r="BA51" s="391" t="e">
        <f t="shared" ref="BA51" si="143">AY51-AZ51</f>
        <v>#REF!</v>
      </c>
      <c r="BB51" s="391">
        <f>BB30</f>
        <v>-21916.601999999995</v>
      </c>
      <c r="BC51" s="391" t="e">
        <f>'DRE | P&amp;L'!#REF!</f>
        <v>#REF!</v>
      </c>
      <c r="BD51" s="391" t="e">
        <f t="shared" si="29"/>
        <v>#REF!</v>
      </c>
      <c r="BE51" s="391">
        <v>-20854</v>
      </c>
      <c r="BF51" s="391">
        <v>-20496</v>
      </c>
      <c r="BG51" s="391">
        <f t="shared" si="29"/>
        <v>-358</v>
      </c>
      <c r="BH51" s="391">
        <v>-37272.999000000011</v>
      </c>
      <c r="BI51" s="391">
        <v>-36822</v>
      </c>
      <c r="BJ51" s="391">
        <f t="shared" si="30"/>
        <v>-450.99900000001071</v>
      </c>
      <c r="BK51" s="391">
        <v>-15565.012000000002</v>
      </c>
      <c r="BL51" s="391">
        <v>-15065</v>
      </c>
      <c r="BM51" s="391">
        <f t="shared" si="31"/>
        <v>-500.01200000000244</v>
      </c>
      <c r="BN51" s="391">
        <v>-29120.859000000004</v>
      </c>
      <c r="BO51" s="391">
        <v>-28672</v>
      </c>
      <c r="BP51" s="391">
        <f t="shared" si="31"/>
        <v>-448.85900000000402</v>
      </c>
      <c r="BQ51" s="391">
        <v>-35532.567999999999</v>
      </c>
      <c r="BR51" s="391">
        <v>-34951</v>
      </c>
      <c r="BS51" s="391">
        <f t="shared" si="81"/>
        <v>-581.5679999999993</v>
      </c>
    </row>
    <row r="52" spans="1:71" s="24" customFormat="1" x14ac:dyDescent="0.2">
      <c r="A52" s="386" t="s">
        <v>671</v>
      </c>
      <c r="B52" s="386" t="s">
        <v>658</v>
      </c>
      <c r="C52" s="390">
        <f t="shared" ref="C52:AW52" si="144">SUM(C50:C51)</f>
        <v>82016</v>
      </c>
      <c r="D52" s="390" t="e">
        <f t="shared" si="144"/>
        <v>#REF!</v>
      </c>
      <c r="E52" s="390" t="e">
        <f t="shared" si="144"/>
        <v>#REF!</v>
      </c>
      <c r="F52" s="390">
        <f t="shared" si="144"/>
        <v>39839</v>
      </c>
      <c r="G52" s="390" t="e">
        <f t="shared" si="144"/>
        <v>#REF!</v>
      </c>
      <c r="H52" s="390" t="e">
        <f t="shared" si="144"/>
        <v>#REF!</v>
      </c>
      <c r="I52" s="390">
        <f t="shared" si="144"/>
        <v>279008</v>
      </c>
      <c r="J52" s="390" t="e">
        <f t="shared" si="144"/>
        <v>#REF!</v>
      </c>
      <c r="K52" s="390" t="e">
        <f t="shared" si="144"/>
        <v>#REF!</v>
      </c>
      <c r="L52" s="390">
        <f t="shared" si="144"/>
        <v>-57957</v>
      </c>
      <c r="M52" s="390" t="e">
        <f t="shared" si="144"/>
        <v>#REF!</v>
      </c>
      <c r="N52" s="390" t="e">
        <f t="shared" si="144"/>
        <v>#REF!</v>
      </c>
      <c r="O52" s="390">
        <f t="shared" si="144"/>
        <v>83193</v>
      </c>
      <c r="P52" s="390" t="e">
        <f t="shared" si="144"/>
        <v>#REF!</v>
      </c>
      <c r="Q52" s="390" t="e">
        <f t="shared" si="144"/>
        <v>#REF!</v>
      </c>
      <c r="R52" s="390">
        <f t="shared" si="144"/>
        <v>-16353</v>
      </c>
      <c r="S52" s="390" t="e">
        <f t="shared" si="144"/>
        <v>#REF!</v>
      </c>
      <c r="T52" s="390" t="e">
        <f t="shared" si="144"/>
        <v>#REF!</v>
      </c>
      <c r="U52" s="390">
        <f t="shared" si="144"/>
        <v>-131791.82299999997</v>
      </c>
      <c r="V52" s="390" t="e">
        <f t="shared" si="144"/>
        <v>#REF!</v>
      </c>
      <c r="W52" s="390" t="e">
        <f t="shared" si="144"/>
        <v>#REF!</v>
      </c>
      <c r="X52" s="390">
        <f t="shared" si="144"/>
        <v>66146.936000000162</v>
      </c>
      <c r="Y52" s="390" t="e">
        <f t="shared" si="144"/>
        <v>#REF!</v>
      </c>
      <c r="Z52" s="390" t="e">
        <f t="shared" si="144"/>
        <v>#REF!</v>
      </c>
      <c r="AA52" s="390">
        <f t="shared" si="144"/>
        <v>94820</v>
      </c>
      <c r="AB52" s="390" t="e">
        <f t="shared" si="144"/>
        <v>#REF!</v>
      </c>
      <c r="AC52" s="390" t="e">
        <f t="shared" si="144"/>
        <v>#REF!</v>
      </c>
      <c r="AD52" s="390">
        <f t="shared" si="144"/>
        <v>48804</v>
      </c>
      <c r="AE52" s="390" t="e">
        <f t="shared" si="144"/>
        <v>#REF!</v>
      </c>
      <c r="AF52" s="390" t="e">
        <f t="shared" si="144"/>
        <v>#REF!</v>
      </c>
      <c r="AG52" s="390">
        <f t="shared" si="144"/>
        <v>78699.227439999842</v>
      </c>
      <c r="AH52" s="390" t="e">
        <f t="shared" si="144"/>
        <v>#REF!</v>
      </c>
      <c r="AI52" s="390" t="e">
        <f t="shared" si="144"/>
        <v>#REF!</v>
      </c>
      <c r="AJ52" s="390">
        <f t="shared" si="144"/>
        <v>61216.667989999958</v>
      </c>
      <c r="AK52" s="390" t="e">
        <f t="shared" si="144"/>
        <v>#REF!</v>
      </c>
      <c r="AL52" s="390" t="e">
        <f t="shared" si="144"/>
        <v>#REF!</v>
      </c>
      <c r="AM52" s="390">
        <f t="shared" si="144"/>
        <v>120222.46309999992</v>
      </c>
      <c r="AN52" s="390" t="e">
        <f t="shared" si="144"/>
        <v>#REF!</v>
      </c>
      <c r="AO52" s="390" t="e">
        <f t="shared" si="144"/>
        <v>#REF!</v>
      </c>
      <c r="AP52" s="390">
        <f t="shared" si="144"/>
        <v>81091.147379999995</v>
      </c>
      <c r="AQ52" s="390" t="e">
        <f t="shared" si="144"/>
        <v>#REF!</v>
      </c>
      <c r="AR52" s="390" t="e">
        <f t="shared" si="144"/>
        <v>#REF!</v>
      </c>
      <c r="AS52" s="390">
        <f t="shared" si="144"/>
        <v>76342.832400000101</v>
      </c>
      <c r="AT52" s="390" t="e">
        <f t="shared" si="144"/>
        <v>#REF!</v>
      </c>
      <c r="AU52" s="390" t="e">
        <f t="shared" si="144"/>
        <v>#REF!</v>
      </c>
      <c r="AV52" s="390">
        <f t="shared" si="144"/>
        <v>101204.64534000012</v>
      </c>
      <c r="AW52" s="390" t="e">
        <f t="shared" si="144"/>
        <v>#REF!</v>
      </c>
      <c r="AX52" s="390" t="e">
        <f>SUM(AX50:AX51)</f>
        <v>#REF!</v>
      </c>
      <c r="AY52" s="390">
        <f t="shared" ref="AY52:AZ52" si="145">SUM(AY50:AY51)</f>
        <v>140850.4845777787</v>
      </c>
      <c r="AZ52" s="390" t="e">
        <f t="shared" si="145"/>
        <v>#REF!</v>
      </c>
      <c r="BA52" s="390" t="e">
        <f>SUM(BA50:BA51)</f>
        <v>#REF!</v>
      </c>
      <c r="BB52" s="390">
        <f t="shared" ref="BB52:BF52" si="146">SUM(BB50:BB51)</f>
        <v>107504.43903000055</v>
      </c>
      <c r="BC52" s="390" t="e">
        <f t="shared" si="146"/>
        <v>#REF!</v>
      </c>
      <c r="BD52" s="390" t="e">
        <f t="shared" si="146"/>
        <v>#REF!</v>
      </c>
      <c r="BE52" s="390">
        <f t="shared" si="146"/>
        <v>209128</v>
      </c>
      <c r="BF52" s="390">
        <f t="shared" si="146"/>
        <v>209123</v>
      </c>
      <c r="BG52" s="390">
        <f t="shared" ref="BG52" si="147">SUM(BG50:BG51)</f>
        <v>5</v>
      </c>
      <c r="BH52" s="390">
        <v>120898.59633719973</v>
      </c>
      <c r="BI52" s="390">
        <v>120891</v>
      </c>
      <c r="BJ52" s="390">
        <f t="shared" ref="BJ52" si="148">SUM(BJ50:BJ51)</f>
        <v>7.5963371997349896</v>
      </c>
      <c r="BK52" s="390">
        <v>145096.80285893421</v>
      </c>
      <c r="BL52" s="390">
        <v>145101</v>
      </c>
      <c r="BM52" s="390">
        <f t="shared" si="31"/>
        <v>-4.197141065786127</v>
      </c>
      <c r="BN52" s="390">
        <v>237610.03713790089</v>
      </c>
      <c r="BO52" s="390">
        <v>237608</v>
      </c>
      <c r="BP52" s="390">
        <f>BN52-BO52</f>
        <v>2.0371379008865915</v>
      </c>
      <c r="BQ52" s="390">
        <f t="shared" ref="BQ52:BR52" si="149">SUM(BQ50:BQ51)</f>
        <v>135088.2835828003</v>
      </c>
      <c r="BR52" s="390">
        <f t="shared" si="149"/>
        <v>135085</v>
      </c>
      <c r="BS52" s="390">
        <f t="shared" si="81"/>
        <v>3.2835828003007919</v>
      </c>
    </row>
    <row r="53" spans="1:71" s="24" customFormat="1" x14ac:dyDescent="0.2">
      <c r="A53" s="41" t="s">
        <v>672</v>
      </c>
      <c r="B53" s="41" t="s">
        <v>659</v>
      </c>
      <c r="C53" s="391">
        <v>81878</v>
      </c>
      <c r="D53" s="391">
        <v>81878</v>
      </c>
      <c r="E53" s="391">
        <f t="shared" ref="E53:E54" si="150">C53-D53</f>
        <v>0</v>
      </c>
      <c r="F53" s="391">
        <v>40350</v>
      </c>
      <c r="G53" s="391">
        <v>40350</v>
      </c>
      <c r="H53" s="391">
        <f t="shared" ref="H53:H54" si="151">F53-G53</f>
        <v>0</v>
      </c>
      <c r="I53" s="391">
        <v>278404</v>
      </c>
      <c r="J53" s="391">
        <v>278404</v>
      </c>
      <c r="K53" s="391">
        <f t="shared" ref="K53:K54" si="152">I53-J53</f>
        <v>0</v>
      </c>
      <c r="L53" s="391">
        <v>-58747</v>
      </c>
      <c r="M53" s="391">
        <v>-58747</v>
      </c>
      <c r="N53" s="391">
        <f t="shared" ref="N53:N54" si="153">L53-M53</f>
        <v>0</v>
      </c>
      <c r="O53" s="391">
        <v>81963</v>
      </c>
      <c r="P53" s="391">
        <v>81963</v>
      </c>
      <c r="Q53" s="391">
        <f t="shared" ref="Q53:Q54" si="154">O53-P53</f>
        <v>0</v>
      </c>
      <c r="R53" s="391">
        <v>-17333</v>
      </c>
      <c r="S53" s="391">
        <v>-17333</v>
      </c>
      <c r="T53" s="391">
        <f t="shared" ref="T53:T54" si="155">R53-S53</f>
        <v>0</v>
      </c>
      <c r="U53" s="391">
        <v>-133304</v>
      </c>
      <c r="V53" s="391">
        <v>-133308</v>
      </c>
      <c r="W53" s="391">
        <f t="shared" ref="W53:W54" si="156">U53-V53</f>
        <v>4</v>
      </c>
      <c r="X53" s="391">
        <v>64813</v>
      </c>
      <c r="Y53" s="391">
        <v>64814</v>
      </c>
      <c r="Z53" s="391">
        <f t="shared" ref="Z53:Z54" si="157">X53-Y53</f>
        <v>-1</v>
      </c>
      <c r="AA53" s="391">
        <v>93395</v>
      </c>
      <c r="AB53" s="391">
        <v>93395</v>
      </c>
      <c r="AC53" s="391">
        <f t="shared" ref="AC53:AC54" si="158">AA53-AB53</f>
        <v>0</v>
      </c>
      <c r="AD53" s="391">
        <v>47814</v>
      </c>
      <c r="AE53" s="391">
        <v>47816</v>
      </c>
      <c r="AF53" s="391">
        <f t="shared" ref="AF53:AF54" si="159">AD53-AE53</f>
        <v>-2</v>
      </c>
      <c r="AG53" s="391">
        <v>77377</v>
      </c>
      <c r="AH53" s="391">
        <v>77378</v>
      </c>
      <c r="AI53" s="391">
        <f t="shared" ref="AI53:AI54" si="160">AG53-AH53</f>
        <v>-1</v>
      </c>
      <c r="AJ53" s="391">
        <v>59709</v>
      </c>
      <c r="AK53" s="391">
        <v>59706</v>
      </c>
      <c r="AL53" s="391">
        <f t="shared" ref="AL53:AL54" si="161">AJ53-AK53</f>
        <v>3</v>
      </c>
      <c r="AM53" s="391">
        <v>119822</v>
      </c>
      <c r="AN53" s="391">
        <v>119813</v>
      </c>
      <c r="AO53" s="391">
        <f t="shared" ref="AO53:AO54" si="162">AM53-AN53</f>
        <v>9</v>
      </c>
      <c r="AP53" s="391">
        <v>81066</v>
      </c>
      <c r="AQ53" s="391">
        <v>81063</v>
      </c>
      <c r="AR53" s="391">
        <f t="shared" ref="AR53:AR54" si="163">AP53-AQ53</f>
        <v>3</v>
      </c>
      <c r="AS53" s="391">
        <v>76316</v>
      </c>
      <c r="AT53" s="391">
        <v>76318</v>
      </c>
      <c r="AU53" s="391">
        <f t="shared" ref="AU53:AU54" si="164">AS53-AT53</f>
        <v>-2</v>
      </c>
      <c r="AV53" s="391">
        <v>101171</v>
      </c>
      <c r="AW53" s="391">
        <v>101175</v>
      </c>
      <c r="AX53" s="391">
        <f t="shared" si="142"/>
        <v>-4</v>
      </c>
      <c r="AY53" s="391">
        <v>140804.30557777869</v>
      </c>
      <c r="AZ53" s="391">
        <v>141215</v>
      </c>
      <c r="BA53" s="391">
        <f t="shared" ref="BA53:BA54" si="165">AY53-AZ53</f>
        <v>-410.69442222130601</v>
      </c>
      <c r="BB53" s="391">
        <v>107477.902030001</v>
      </c>
      <c r="BC53" s="391">
        <v>107434</v>
      </c>
      <c r="BD53" s="391">
        <f t="shared" si="29"/>
        <v>43.902030001001549</v>
      </c>
      <c r="BE53" s="391">
        <v>209099</v>
      </c>
      <c r="BF53" s="391">
        <v>209094</v>
      </c>
      <c r="BG53" s="391">
        <f t="shared" si="29"/>
        <v>5</v>
      </c>
      <c r="BH53" s="391">
        <v>120870.23433719974</v>
      </c>
      <c r="BI53" s="391">
        <v>120864</v>
      </c>
      <c r="BJ53" s="391">
        <f t="shared" si="30"/>
        <v>6.234337199741276</v>
      </c>
      <c r="BK53" s="391">
        <v>145064.78685893421</v>
      </c>
      <c r="BL53" s="391">
        <v>145068</v>
      </c>
      <c r="BM53" s="391">
        <f t="shared" si="31"/>
        <v>-3.2131410657893866</v>
      </c>
      <c r="BN53" s="391">
        <v>237586.65513790087</v>
      </c>
      <c r="BO53" s="391">
        <v>237585</v>
      </c>
      <c r="BP53" s="391">
        <f t="shared" si="31"/>
        <v>1.6551379008742515</v>
      </c>
      <c r="BQ53" s="391">
        <v>135054</v>
      </c>
      <c r="BR53" s="391">
        <v>135057.67958280031</v>
      </c>
      <c r="BS53" s="391">
        <f t="shared" si="81"/>
        <v>-3.6795828003087081</v>
      </c>
    </row>
    <row r="54" spans="1:71" s="24" customFormat="1" x14ac:dyDescent="0.2">
      <c r="A54" s="41" t="s">
        <v>674</v>
      </c>
      <c r="B54" s="41" t="s">
        <v>660</v>
      </c>
      <c r="C54" s="391">
        <v>138</v>
      </c>
      <c r="D54" s="391">
        <v>138</v>
      </c>
      <c r="E54" s="391">
        <f t="shared" si="150"/>
        <v>0</v>
      </c>
      <c r="F54" s="391">
        <v>-510</v>
      </c>
      <c r="G54" s="391">
        <v>-510</v>
      </c>
      <c r="H54" s="391">
        <f t="shared" si="151"/>
        <v>0</v>
      </c>
      <c r="I54" s="391">
        <v>603</v>
      </c>
      <c r="J54" s="391">
        <v>603</v>
      </c>
      <c r="K54" s="391">
        <f t="shared" si="152"/>
        <v>0</v>
      </c>
      <c r="L54" s="391">
        <v>790</v>
      </c>
      <c r="M54" s="391">
        <v>790</v>
      </c>
      <c r="N54" s="391">
        <f t="shared" si="153"/>
        <v>0</v>
      </c>
      <c r="O54" s="391">
        <v>1230</v>
      </c>
      <c r="P54" s="391">
        <v>1230</v>
      </c>
      <c r="Q54" s="391">
        <f t="shared" si="154"/>
        <v>0</v>
      </c>
      <c r="R54" s="391">
        <v>979</v>
      </c>
      <c r="S54" s="391">
        <v>979</v>
      </c>
      <c r="T54" s="391">
        <f t="shared" si="155"/>
        <v>0</v>
      </c>
      <c r="U54" s="391">
        <v>1512</v>
      </c>
      <c r="V54" s="391">
        <v>1511</v>
      </c>
      <c r="W54" s="391">
        <f t="shared" si="156"/>
        <v>1</v>
      </c>
      <c r="X54" s="391">
        <v>1336</v>
      </c>
      <c r="Y54" s="391">
        <v>1337</v>
      </c>
      <c r="Z54" s="391">
        <f t="shared" si="157"/>
        <v>-1</v>
      </c>
      <c r="AA54" s="391">
        <v>1425</v>
      </c>
      <c r="AB54" s="391">
        <v>1426</v>
      </c>
      <c r="AC54" s="391">
        <f t="shared" si="158"/>
        <v>-1</v>
      </c>
      <c r="AD54" s="391">
        <v>990</v>
      </c>
      <c r="AE54" s="391">
        <v>990</v>
      </c>
      <c r="AF54" s="391">
        <f t="shared" si="159"/>
        <v>0</v>
      </c>
      <c r="AG54" s="391">
        <v>1323</v>
      </c>
      <c r="AH54" s="391">
        <v>1324</v>
      </c>
      <c r="AI54" s="391">
        <f t="shared" si="160"/>
        <v>-1</v>
      </c>
      <c r="AJ54" s="391">
        <v>1507</v>
      </c>
      <c r="AK54" s="391">
        <v>1507</v>
      </c>
      <c r="AL54" s="391">
        <f t="shared" si="161"/>
        <v>0</v>
      </c>
      <c r="AM54" s="391">
        <v>401</v>
      </c>
      <c r="AN54" s="391">
        <v>400</v>
      </c>
      <c r="AO54" s="391">
        <f t="shared" si="162"/>
        <v>1</v>
      </c>
      <c r="AP54" s="391">
        <v>25</v>
      </c>
      <c r="AQ54" s="391">
        <v>25</v>
      </c>
      <c r="AR54" s="391">
        <f t="shared" si="163"/>
        <v>0</v>
      </c>
      <c r="AS54" s="391">
        <v>27</v>
      </c>
      <c r="AT54" s="391">
        <v>27</v>
      </c>
      <c r="AU54" s="391">
        <f t="shared" si="164"/>
        <v>0</v>
      </c>
      <c r="AV54" s="391">
        <v>34</v>
      </c>
      <c r="AW54" s="391">
        <v>26</v>
      </c>
      <c r="AX54" s="391">
        <f t="shared" si="142"/>
        <v>8</v>
      </c>
      <c r="AY54" s="391">
        <v>46.179000000000002</v>
      </c>
      <c r="AZ54" s="391">
        <v>27</v>
      </c>
      <c r="BA54" s="391">
        <f t="shared" si="165"/>
        <v>19.179000000000002</v>
      </c>
      <c r="BB54" s="391">
        <v>26.536999999999999</v>
      </c>
      <c r="BC54" s="391">
        <v>27</v>
      </c>
      <c r="BD54" s="391">
        <f t="shared" si="29"/>
        <v>-0.46300000000000097</v>
      </c>
      <c r="BE54" s="391">
        <v>29</v>
      </c>
      <c r="BF54" s="391">
        <v>29</v>
      </c>
      <c r="BG54" s="391">
        <f t="shared" si="29"/>
        <v>0</v>
      </c>
      <c r="BH54" s="391">
        <v>28.362000000000002</v>
      </c>
      <c r="BI54" s="391">
        <v>28</v>
      </c>
      <c r="BJ54" s="391">
        <f t="shared" si="30"/>
        <v>0.36200000000000188</v>
      </c>
      <c r="BK54" s="391">
        <v>28.362000000000002</v>
      </c>
      <c r="BL54" s="391">
        <v>28</v>
      </c>
      <c r="BM54" s="391">
        <f t="shared" si="31"/>
        <v>0.36200000000000188</v>
      </c>
      <c r="BN54" s="391">
        <v>23.381999999999998</v>
      </c>
      <c r="BO54" s="391">
        <v>23</v>
      </c>
      <c r="BP54" s="391">
        <f t="shared" si="31"/>
        <v>0.3819999999999979</v>
      </c>
      <c r="BQ54" s="391">
        <v>31</v>
      </c>
      <c r="BR54" s="391">
        <v>30.603999999999999</v>
      </c>
      <c r="BS54" s="391">
        <f t="shared" si="81"/>
        <v>0.3960000000000008</v>
      </c>
    </row>
    <row r="55" spans="1:71" x14ac:dyDescent="0.2">
      <c r="C55" s="387"/>
      <c r="D55" s="387"/>
      <c r="E55" s="387"/>
      <c r="F55" s="387"/>
      <c r="G55" s="387"/>
      <c r="H55" s="387"/>
      <c r="I55" s="387"/>
      <c r="J55" s="387"/>
      <c r="K55" s="387"/>
      <c r="L55" s="387"/>
      <c r="M55" s="387"/>
      <c r="N55" s="387"/>
      <c r="O55" s="387"/>
      <c r="P55" s="387"/>
      <c r="Q55" s="387"/>
      <c r="R55" s="387"/>
      <c r="S55" s="387"/>
      <c r="T55" s="387"/>
      <c r="U55" s="387"/>
      <c r="V55" s="387"/>
      <c r="W55" s="387"/>
      <c r="X55" s="387"/>
      <c r="Y55" s="387"/>
      <c r="Z55" s="387"/>
      <c r="AA55" s="387"/>
      <c r="AB55" s="387"/>
      <c r="AC55" s="387"/>
      <c r="AD55" s="387"/>
      <c r="AE55" s="387"/>
      <c r="AF55" s="387"/>
      <c r="AG55" s="387"/>
      <c r="AH55" s="387"/>
      <c r="AI55" s="387"/>
      <c r="AJ55" s="387"/>
      <c r="AK55" s="387"/>
      <c r="AL55" s="387"/>
      <c r="AM55" s="387"/>
      <c r="AN55" s="387"/>
      <c r="AO55" s="387"/>
      <c r="AP55" s="387"/>
      <c r="AQ55" s="387"/>
      <c r="AR55" s="387"/>
      <c r="AS55" s="387"/>
      <c r="AT55" s="387"/>
      <c r="AU55" s="387"/>
      <c r="AV55" s="387"/>
      <c r="AW55" s="387"/>
      <c r="AX55" s="387"/>
      <c r="AY55" s="387"/>
      <c r="AZ55" s="387"/>
      <c r="BA55" s="387"/>
      <c r="BB55" s="387"/>
      <c r="BC55" s="387"/>
      <c r="BD55" s="387"/>
      <c r="BE55" s="387"/>
      <c r="BF55" s="387"/>
      <c r="BG55" s="387"/>
      <c r="BH55" s="387"/>
      <c r="BI55" s="387"/>
      <c r="BJ55" s="387"/>
      <c r="BK55" s="387"/>
      <c r="BL55" s="387"/>
      <c r="BM55" s="387"/>
      <c r="BN55" s="387"/>
      <c r="BO55" s="387"/>
      <c r="BP55" s="387"/>
      <c r="BQ55" s="387"/>
      <c r="BR55" s="387"/>
      <c r="BS55" s="387"/>
    </row>
    <row r="56" spans="1:71" x14ac:dyDescent="0.2">
      <c r="C56" s="387"/>
      <c r="D56" s="387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387"/>
      <c r="Z56" s="387"/>
      <c r="AA56" s="387"/>
      <c r="AB56" s="387"/>
      <c r="AC56" s="387"/>
      <c r="AD56" s="387"/>
      <c r="AE56" s="387"/>
      <c r="AF56" s="387"/>
      <c r="AG56" s="387"/>
      <c r="AH56" s="387"/>
      <c r="AI56" s="387"/>
      <c r="AJ56" s="387"/>
      <c r="AK56" s="387"/>
      <c r="AL56" s="387"/>
      <c r="AM56" s="387"/>
      <c r="AN56" s="387"/>
      <c r="AO56" s="387"/>
      <c r="AP56" s="387"/>
      <c r="AQ56" s="387"/>
      <c r="AR56" s="387"/>
      <c r="AS56" s="387"/>
      <c r="AT56" s="387"/>
      <c r="AU56" s="387"/>
      <c r="AV56" s="387"/>
      <c r="AW56" s="387"/>
      <c r="AX56" s="387"/>
      <c r="AY56" s="387"/>
      <c r="AZ56" s="387"/>
      <c r="BA56" s="387"/>
      <c r="BB56" s="387"/>
      <c r="BC56" s="387"/>
      <c r="BD56" s="387"/>
      <c r="BE56" s="387"/>
      <c r="BF56" s="387"/>
      <c r="BG56" s="387"/>
      <c r="BH56" s="387"/>
      <c r="BI56" s="387"/>
      <c r="BJ56" s="387"/>
      <c r="BK56" s="387"/>
      <c r="BL56" s="387"/>
      <c r="BM56" s="387"/>
      <c r="BN56" s="387"/>
      <c r="BO56" s="387"/>
      <c r="BP56" s="387"/>
      <c r="BQ56" s="387"/>
      <c r="BR56" s="387"/>
      <c r="BS56" s="387"/>
    </row>
    <row r="57" spans="1:71" ht="25.5" x14ac:dyDescent="0.2">
      <c r="A57" s="416" t="s">
        <v>742</v>
      </c>
      <c r="B57" s="416"/>
      <c r="C57" s="417"/>
      <c r="D57" s="417"/>
      <c r="E57" s="417"/>
      <c r="F57" s="417"/>
      <c r="G57" s="418"/>
      <c r="H57" s="418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  <c r="AG57" s="417"/>
      <c r="AH57" s="417"/>
      <c r="AI57" s="417"/>
      <c r="AJ57" s="417"/>
      <c r="AK57" s="417"/>
      <c r="AL57" s="417"/>
      <c r="AM57" s="417"/>
      <c r="AN57" s="417"/>
      <c r="AO57" s="417"/>
      <c r="AP57" s="417"/>
      <c r="AQ57" s="417"/>
      <c r="AR57" s="417"/>
      <c r="AS57" s="417"/>
      <c r="AT57" s="417"/>
      <c r="AU57" s="417"/>
      <c r="AV57" s="417"/>
      <c r="AW57" s="417"/>
      <c r="AX57" s="417"/>
      <c r="AY57" s="417"/>
      <c r="AZ57" s="417"/>
      <c r="BA57" s="417"/>
      <c r="BB57" s="417"/>
      <c r="BC57" s="417"/>
      <c r="BD57" s="417"/>
      <c r="BE57" s="417"/>
      <c r="BF57" s="417"/>
      <c r="BG57" s="417"/>
      <c r="BH57" s="417"/>
      <c r="BI57" s="417"/>
      <c r="BJ57" s="417"/>
      <c r="BK57" s="383" t="s">
        <v>747</v>
      </c>
      <c r="BL57" s="384" t="s">
        <v>748</v>
      </c>
      <c r="BM57" s="419" t="s">
        <v>758</v>
      </c>
      <c r="BN57" s="383" t="s">
        <v>767</v>
      </c>
      <c r="BO57" s="384" t="s">
        <v>768</v>
      </c>
      <c r="BP57" s="419" t="s">
        <v>758</v>
      </c>
      <c r="BQ57" s="383" t="str">
        <f>BQ35</f>
        <v>2Q26
Managerial</v>
      </c>
      <c r="BR57" s="384" t="str">
        <f>BR35</f>
        <v>2Q26
Formal</v>
      </c>
      <c r="BS57" s="419" t="s">
        <v>758</v>
      </c>
    </row>
    <row r="58" spans="1:71" x14ac:dyDescent="0.2">
      <c r="A58" s="420" t="s">
        <v>15</v>
      </c>
      <c r="B58" s="421"/>
      <c r="C58" s="421"/>
      <c r="D58" s="421"/>
      <c r="E58" s="421"/>
      <c r="F58" s="421"/>
      <c r="G58" s="422"/>
      <c r="H58" s="422"/>
      <c r="I58" s="421"/>
      <c r="J58" s="421"/>
      <c r="K58" s="421"/>
      <c r="L58" s="421"/>
      <c r="M58" s="421"/>
      <c r="N58" s="421"/>
      <c r="O58" s="421"/>
      <c r="P58" s="421"/>
      <c r="Q58" s="421"/>
      <c r="R58" s="421"/>
      <c r="S58" s="421"/>
      <c r="T58" s="421"/>
      <c r="U58" s="421"/>
      <c r="V58" s="421"/>
      <c r="W58" s="421"/>
      <c r="X58" s="421"/>
      <c r="Y58" s="421"/>
      <c r="Z58" s="421"/>
      <c r="AA58" s="421"/>
      <c r="AB58" s="421"/>
      <c r="AC58" s="421"/>
      <c r="AD58" s="421"/>
      <c r="AE58" s="421"/>
      <c r="AF58" s="421"/>
      <c r="AG58" s="421"/>
      <c r="AH58" s="421"/>
      <c r="AI58" s="421"/>
      <c r="AJ58" s="421"/>
      <c r="AK58" s="421"/>
      <c r="AL58" s="421"/>
      <c r="AM58" s="421"/>
      <c r="AN58" s="421"/>
      <c r="AO58" s="421"/>
      <c r="AP58" s="421"/>
      <c r="AQ58" s="421"/>
      <c r="AR58" s="421"/>
      <c r="AS58" s="421"/>
      <c r="AT58" s="421"/>
      <c r="AU58" s="421"/>
      <c r="AV58" s="421"/>
      <c r="AW58" s="421"/>
      <c r="AX58" s="421"/>
      <c r="AY58" s="421"/>
      <c r="AZ58" s="421"/>
      <c r="BA58" s="421"/>
      <c r="BB58" s="421"/>
      <c r="BC58" s="421"/>
      <c r="BD58" s="421"/>
      <c r="BE58" s="421"/>
      <c r="BF58" s="421"/>
      <c r="BG58" s="421"/>
      <c r="BH58" s="421"/>
      <c r="BI58" s="421"/>
      <c r="BJ58" s="421"/>
      <c r="BK58" s="423">
        <v>145096.64809999848</v>
      </c>
      <c r="BL58" s="423">
        <v>145100</v>
      </c>
      <c r="BM58" s="423">
        <f t="shared" ref="BM58:BM66" si="166">BK58-BL58</f>
        <v>-3.3519000015221536</v>
      </c>
      <c r="BN58" s="423">
        <v>237610.49253000005</v>
      </c>
      <c r="BO58" s="423">
        <v>237608</v>
      </c>
      <c r="BP58" s="423">
        <f t="shared" ref="BP58:BP66" si="167">BN58-BO58</f>
        <v>2.4925300000468269</v>
      </c>
      <c r="BQ58" s="444">
        <v>135088.29628999997</v>
      </c>
      <c r="BR58" s="423">
        <v>135085</v>
      </c>
      <c r="BS58" s="423">
        <f t="shared" ref="BS58:BS65" si="168">BQ58-BR58</f>
        <v>3.2962899999693036</v>
      </c>
    </row>
    <row r="59" spans="1:71" x14ac:dyDescent="0.2">
      <c r="A59" s="411" t="s">
        <v>749</v>
      </c>
      <c r="G59" s="410"/>
      <c r="H59" s="410"/>
      <c r="BK59" s="412">
        <v>15565.012000000002</v>
      </c>
      <c r="BL59" s="412">
        <v>15066</v>
      </c>
      <c r="BM59" s="412">
        <f t="shared" si="166"/>
        <v>499.01200000000244</v>
      </c>
      <c r="BN59" s="412">
        <v>29120.859000000004</v>
      </c>
      <c r="BO59" s="412">
        <v>28672</v>
      </c>
      <c r="BP59" s="412">
        <f t="shared" si="167"/>
        <v>448.85900000000402</v>
      </c>
      <c r="BQ59" s="412">
        <v>35532.567999999999</v>
      </c>
      <c r="BR59" s="412">
        <v>34951</v>
      </c>
      <c r="BS59" s="412">
        <f t="shared" si="168"/>
        <v>581.5679999999993</v>
      </c>
    </row>
    <row r="60" spans="1:71" x14ac:dyDescent="0.2">
      <c r="A60" s="334" t="s">
        <v>750</v>
      </c>
      <c r="BK60" s="412">
        <v>106087.76600000003</v>
      </c>
      <c r="BL60" s="412">
        <v>101598</v>
      </c>
      <c r="BM60" s="412">
        <f t="shared" si="166"/>
        <v>4489.7660000000324</v>
      </c>
      <c r="BN60" s="412">
        <v>100749.60200000007</v>
      </c>
      <c r="BO60" s="412">
        <v>95973</v>
      </c>
      <c r="BP60" s="412">
        <f t="shared" si="167"/>
        <v>4776.6020000000717</v>
      </c>
      <c r="BQ60" s="412">
        <v>84496.201999999961</v>
      </c>
      <c r="BR60" s="412">
        <v>79371</v>
      </c>
      <c r="BS60" s="412">
        <f t="shared" si="168"/>
        <v>5125.2019999999611</v>
      </c>
    </row>
    <row r="61" spans="1:71" x14ac:dyDescent="0.2">
      <c r="A61" s="420" t="s">
        <v>751</v>
      </c>
      <c r="B61" s="421"/>
      <c r="C61" s="421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V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  <c r="AG61" s="421"/>
      <c r="AH61" s="421"/>
      <c r="AI61" s="421"/>
      <c r="AJ61" s="421"/>
      <c r="AK61" s="421"/>
      <c r="AL61" s="421"/>
      <c r="AM61" s="421"/>
      <c r="AN61" s="421"/>
      <c r="AO61" s="421"/>
      <c r="AP61" s="421"/>
      <c r="AQ61" s="421"/>
      <c r="AR61" s="421"/>
      <c r="AS61" s="421"/>
      <c r="AT61" s="421"/>
      <c r="AU61" s="421"/>
      <c r="AV61" s="421"/>
      <c r="AW61" s="421"/>
      <c r="AX61" s="421"/>
      <c r="AY61" s="421"/>
      <c r="AZ61" s="421"/>
      <c r="BA61" s="421"/>
      <c r="BB61" s="421"/>
      <c r="BC61" s="421"/>
      <c r="BD61" s="421"/>
      <c r="BE61" s="421"/>
      <c r="BF61" s="421"/>
      <c r="BG61" s="421"/>
      <c r="BH61" s="421"/>
      <c r="BI61" s="421"/>
      <c r="BJ61" s="421"/>
      <c r="BK61" s="423">
        <v>266749.42609999853</v>
      </c>
      <c r="BL61" s="423">
        <v>261764</v>
      </c>
      <c r="BM61" s="423">
        <f t="shared" si="166"/>
        <v>4985.4260999985272</v>
      </c>
      <c r="BN61" s="423">
        <v>367480.95353000012</v>
      </c>
      <c r="BO61" s="423">
        <v>362253</v>
      </c>
      <c r="BP61" s="423">
        <f t="shared" si="167"/>
        <v>5227.9535300001153</v>
      </c>
      <c r="BQ61" s="423">
        <v>255117.06628999993</v>
      </c>
      <c r="BR61" s="423">
        <v>249407</v>
      </c>
      <c r="BS61" s="423">
        <f t="shared" si="168"/>
        <v>5710.0662899999297</v>
      </c>
    </row>
    <row r="62" spans="1:71" x14ac:dyDescent="0.2">
      <c r="A62" s="411" t="s">
        <v>752</v>
      </c>
      <c r="BK62" s="412">
        <v>39348.157000000036</v>
      </c>
      <c r="BL62" s="412">
        <v>39349</v>
      </c>
      <c r="BM62" s="412">
        <f t="shared" si="166"/>
        <v>-0.84299999996437691</v>
      </c>
      <c r="BN62" s="412">
        <v>35242.725000000042</v>
      </c>
      <c r="BO62" s="412">
        <v>35242</v>
      </c>
      <c r="BP62" s="412">
        <f t="shared" si="167"/>
        <v>0.72500000004220055</v>
      </c>
      <c r="BQ62" s="412">
        <v>37119.902000000067</v>
      </c>
      <c r="BR62" s="412">
        <v>37122</v>
      </c>
      <c r="BS62" s="412">
        <f t="shared" si="168"/>
        <v>-2.0979999999326537</v>
      </c>
    </row>
    <row r="63" spans="1:71" x14ac:dyDescent="0.2">
      <c r="A63" s="420" t="s">
        <v>34</v>
      </c>
      <c r="B63" s="421"/>
      <c r="C63" s="421"/>
      <c r="D63" s="421"/>
      <c r="E63" s="421"/>
      <c r="F63" s="421"/>
      <c r="G63" s="421"/>
      <c r="H63" s="421"/>
      <c r="I63" s="421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1"/>
      <c r="AC63" s="421"/>
      <c r="AD63" s="421"/>
      <c r="AE63" s="421"/>
      <c r="AF63" s="421"/>
      <c r="AG63" s="421"/>
      <c r="AH63" s="421"/>
      <c r="AI63" s="421"/>
      <c r="AJ63" s="421"/>
      <c r="AK63" s="421"/>
      <c r="AL63" s="421"/>
      <c r="AM63" s="421"/>
      <c r="AN63" s="421"/>
      <c r="AO63" s="421"/>
      <c r="AP63" s="421"/>
      <c r="AQ63" s="421"/>
      <c r="AR63" s="421"/>
      <c r="AS63" s="421"/>
      <c r="AT63" s="421"/>
      <c r="AU63" s="421"/>
      <c r="AV63" s="421"/>
      <c r="AW63" s="421"/>
      <c r="AX63" s="421"/>
      <c r="AY63" s="421"/>
      <c r="AZ63" s="421"/>
      <c r="BA63" s="421"/>
      <c r="BB63" s="421"/>
      <c r="BC63" s="421"/>
      <c r="BD63" s="421"/>
      <c r="BE63" s="421"/>
      <c r="BF63" s="421"/>
      <c r="BG63" s="421"/>
      <c r="BH63" s="421"/>
      <c r="BI63" s="421"/>
      <c r="BJ63" s="421"/>
      <c r="BK63" s="423">
        <v>306097.58309999853</v>
      </c>
      <c r="BL63" s="423">
        <v>301113</v>
      </c>
      <c r="BM63" s="423">
        <f t="shared" si="166"/>
        <v>4984.5830999985337</v>
      </c>
      <c r="BN63" s="423">
        <v>402723.67853000015</v>
      </c>
      <c r="BO63" s="423">
        <v>397495</v>
      </c>
      <c r="BP63" s="423">
        <f t="shared" si="167"/>
        <v>5228.6785300001502</v>
      </c>
      <c r="BQ63" s="423">
        <v>292236.96828999999</v>
      </c>
      <c r="BR63" s="423">
        <v>286529</v>
      </c>
      <c r="BS63" s="423">
        <f t="shared" si="168"/>
        <v>5707.9682899999898</v>
      </c>
    </row>
    <row r="64" spans="1:71" ht="15" x14ac:dyDescent="0.2">
      <c r="A64" s="334" t="s">
        <v>753</v>
      </c>
      <c r="BK64" s="412">
        <v>18456.894999999327</v>
      </c>
      <c r="BL64" s="412">
        <v>18456.894999999327</v>
      </c>
      <c r="BM64" s="412">
        <f t="shared" si="166"/>
        <v>0</v>
      </c>
      <c r="BN64" s="412">
        <v>2494.3919999998288</v>
      </c>
      <c r="BO64" s="412">
        <v>2494.3919999998288</v>
      </c>
      <c r="BP64" s="412">
        <f t="shared" si="167"/>
        <v>0</v>
      </c>
      <c r="BQ64" s="412">
        <v>-1672.452999999995</v>
      </c>
      <c r="BR64" s="412">
        <v>-1672.452999999995</v>
      </c>
      <c r="BS64" s="412">
        <f t="shared" si="168"/>
        <v>0</v>
      </c>
    </row>
    <row r="65" spans="1:71" x14ac:dyDescent="0.2">
      <c r="A65" s="420" t="s">
        <v>754</v>
      </c>
      <c r="B65" s="421"/>
      <c r="C65" s="421"/>
      <c r="D65" s="421"/>
      <c r="E65" s="421"/>
      <c r="F65" s="421"/>
      <c r="G65" s="421"/>
      <c r="H65" s="421"/>
      <c r="I65" s="421"/>
      <c r="J65" s="421"/>
      <c r="K65" s="421"/>
      <c r="L65" s="421"/>
      <c r="M65" s="421"/>
      <c r="N65" s="421"/>
      <c r="O65" s="421"/>
      <c r="P65" s="421"/>
      <c r="Q65" s="421"/>
      <c r="R65" s="421"/>
      <c r="S65" s="421"/>
      <c r="T65" s="421"/>
      <c r="U65" s="421"/>
      <c r="V65" s="421"/>
      <c r="W65" s="421"/>
      <c r="X65" s="421"/>
      <c r="Y65" s="421"/>
      <c r="Z65" s="421"/>
      <c r="AA65" s="421"/>
      <c r="AB65" s="421"/>
      <c r="AC65" s="421"/>
      <c r="AD65" s="421"/>
      <c r="AE65" s="421"/>
      <c r="AF65" s="421"/>
      <c r="AG65" s="421"/>
      <c r="AH65" s="421"/>
      <c r="AI65" s="421"/>
      <c r="AJ65" s="421"/>
      <c r="AK65" s="421"/>
      <c r="AL65" s="421"/>
      <c r="AM65" s="421"/>
      <c r="AN65" s="421"/>
      <c r="AO65" s="421"/>
      <c r="AP65" s="421"/>
      <c r="AQ65" s="421"/>
      <c r="AR65" s="421"/>
      <c r="AS65" s="421"/>
      <c r="AT65" s="421"/>
      <c r="AU65" s="421"/>
      <c r="AV65" s="421"/>
      <c r="AW65" s="421"/>
      <c r="AX65" s="421"/>
      <c r="AY65" s="421"/>
      <c r="AZ65" s="421"/>
      <c r="BA65" s="421"/>
      <c r="BB65" s="421"/>
      <c r="BC65" s="421"/>
      <c r="BD65" s="421"/>
      <c r="BE65" s="421"/>
      <c r="BF65" s="421"/>
      <c r="BG65" s="421"/>
      <c r="BH65" s="421"/>
      <c r="BI65" s="421"/>
      <c r="BJ65" s="421"/>
      <c r="BK65" s="423">
        <v>324554.47809999785</v>
      </c>
      <c r="BL65" s="423">
        <v>319569.89499999932</v>
      </c>
      <c r="BM65" s="423">
        <f t="shared" si="166"/>
        <v>4984.5830999985337</v>
      </c>
      <c r="BN65" s="423">
        <v>405218.07052999997</v>
      </c>
      <c r="BO65" s="423">
        <v>399989.39199999982</v>
      </c>
      <c r="BP65" s="423">
        <f t="shared" si="167"/>
        <v>5228.6785300001502</v>
      </c>
      <c r="BQ65" s="423">
        <v>290564.51529000001</v>
      </c>
      <c r="BR65" s="423">
        <v>284856.54700000002</v>
      </c>
      <c r="BS65" s="423">
        <f t="shared" si="168"/>
        <v>5707.9682899999898</v>
      </c>
    </row>
    <row r="66" spans="1:71" x14ac:dyDescent="0.2">
      <c r="A66" s="413" t="s">
        <v>755</v>
      </c>
      <c r="BK66" s="414">
        <v>314726.01909999788</v>
      </c>
      <c r="BL66" s="414">
        <v>309741.43599999935</v>
      </c>
      <c r="BM66" s="412">
        <f t="shared" si="166"/>
        <v>4984.5830999985337</v>
      </c>
      <c r="BN66" s="414">
        <v>400418.51252999995</v>
      </c>
      <c r="BO66" s="414">
        <v>395189.8339999998</v>
      </c>
      <c r="BP66" s="412">
        <f t="shared" si="167"/>
        <v>5228.6785300001502</v>
      </c>
      <c r="BQ66" s="414">
        <v>282471.22429000004</v>
      </c>
      <c r="BR66" s="414">
        <v>276763.25600000005</v>
      </c>
      <c r="BS66" s="412">
        <f>BQ66-BR66</f>
        <v>5707.9682899999898</v>
      </c>
    </row>
    <row r="67" spans="1:71" x14ac:dyDescent="0.2">
      <c r="A67" s="413" t="s">
        <v>756</v>
      </c>
      <c r="BK67" s="414">
        <v>9828.4589999999462</v>
      </c>
      <c r="BL67" s="414">
        <v>9828.4589999999462</v>
      </c>
      <c r="BM67" s="412">
        <v>0</v>
      </c>
      <c r="BN67" s="414">
        <v>4799.5579999999954</v>
      </c>
      <c r="BO67" s="414">
        <v>4799.5579999999954</v>
      </c>
      <c r="BP67" s="412">
        <v>0</v>
      </c>
      <c r="BQ67" s="414">
        <v>8093.2909999999447</v>
      </c>
      <c r="BR67" s="414">
        <v>8093.2909999999447</v>
      </c>
      <c r="BS67" s="412">
        <v>0</v>
      </c>
    </row>
    <row r="70" spans="1:71" ht="20.25" customHeight="1" x14ac:dyDescent="0.2">
      <c r="A70" s="415" t="s">
        <v>757</v>
      </c>
    </row>
  </sheetData>
  <mergeCells count="23">
    <mergeCell ref="BQ4:BS4"/>
    <mergeCell ref="BN4:BP4"/>
    <mergeCell ref="AV4:AX4"/>
    <mergeCell ref="AD4:AF4"/>
    <mergeCell ref="AJ4:AL4"/>
    <mergeCell ref="AM4:AO4"/>
    <mergeCell ref="AP4:AR4"/>
    <mergeCell ref="BK4:BM4"/>
    <mergeCell ref="BH4:BJ4"/>
    <mergeCell ref="BE4:BG4"/>
    <mergeCell ref="C4:E4"/>
    <mergeCell ref="I4:K4"/>
    <mergeCell ref="L4:N4"/>
    <mergeCell ref="O4:Q4"/>
    <mergeCell ref="R4:T4"/>
    <mergeCell ref="F4:H4"/>
    <mergeCell ref="U4:W4"/>
    <mergeCell ref="X4:Z4"/>
    <mergeCell ref="AA4:AC4"/>
    <mergeCell ref="AG4:AI4"/>
    <mergeCell ref="BB4:BD4"/>
    <mergeCell ref="AS4:AU4"/>
    <mergeCell ref="AY4:BA4"/>
  </mergeCell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32 AX50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21BC-FD9A-4748-98FC-5D9CB14B0AAE}">
  <sheetPr>
    <tabColor theme="0" tint="-0.14999847407452621"/>
  </sheetPr>
  <dimension ref="A2:AF20"/>
  <sheetViews>
    <sheetView showGridLines="0" zoomScale="55" zoomScaleNormal="55" workbookViewId="0">
      <pane xSplit="2" ySplit="5" topLeftCell="M6" activePane="bottomRight" state="frozen"/>
      <selection pane="topRight" activeCell="C1" sqref="C1"/>
      <selection pane="bottomLeft" activeCell="A6" sqref="A6"/>
      <selection pane="bottomRight" activeCell="AB42" sqref="AB41:AB42"/>
    </sheetView>
  </sheetViews>
  <sheetFormatPr defaultRowHeight="12.75" x14ac:dyDescent="0.2"/>
  <cols>
    <col min="1" max="1" width="35" customWidth="1"/>
    <col min="2" max="2" width="31.140625" customWidth="1"/>
    <col min="3" max="20" width="15.7109375" customWidth="1"/>
    <col min="21" max="21" width="12.5703125" customWidth="1"/>
    <col min="26" max="26" width="13.42578125" bestFit="1" customWidth="1"/>
    <col min="27" max="27" width="16.42578125" bestFit="1" customWidth="1"/>
    <col min="28" max="28" width="13.5703125" bestFit="1" customWidth="1"/>
    <col min="29" max="29" width="16" bestFit="1" customWidth="1"/>
    <col min="30" max="31" width="16.42578125" bestFit="1" customWidth="1"/>
    <col min="32" max="32" width="11.42578125" bestFit="1" customWidth="1"/>
  </cols>
  <sheetData>
    <row r="2" spans="1:32" s="24" customFormat="1" ht="26.1" customHeight="1" x14ac:dyDescent="0.2">
      <c r="A2" s="4"/>
      <c r="B2" s="4"/>
    </row>
    <row r="3" spans="1:32" s="24" customFormat="1" ht="6" customHeight="1" x14ac:dyDescent="0.2">
      <c r="A3" s="4"/>
      <c r="B3" s="4"/>
    </row>
    <row r="4" spans="1:32" s="24" customFormat="1" ht="48.75" customHeight="1" thickBot="1" x14ac:dyDescent="0.25">
      <c r="A4" s="94"/>
      <c r="B4" s="94"/>
      <c r="C4" s="471" t="s">
        <v>167</v>
      </c>
      <c r="D4" s="472"/>
      <c r="E4" s="472"/>
      <c r="F4" s="485"/>
      <c r="G4" s="471" t="s">
        <v>167</v>
      </c>
      <c r="H4" s="472"/>
      <c r="I4" s="472"/>
      <c r="J4" s="485"/>
      <c r="K4" s="471" t="s">
        <v>167</v>
      </c>
      <c r="L4" s="472"/>
      <c r="M4" s="472"/>
      <c r="N4" s="485"/>
      <c r="O4" s="471" t="s">
        <v>167</v>
      </c>
      <c r="P4" s="472"/>
      <c r="Q4" s="472"/>
      <c r="R4" s="485"/>
      <c r="S4" s="471" t="s">
        <v>167</v>
      </c>
      <c r="T4" s="472"/>
    </row>
    <row r="5" spans="1:32" s="24" customFormat="1" ht="15" customHeight="1" x14ac:dyDescent="0.2">
      <c r="A5" s="7" t="s">
        <v>570</v>
      </c>
      <c r="B5" s="7" t="s">
        <v>571</v>
      </c>
      <c r="C5" s="351" t="str">
        <f>'Indicadores | Indicators'!AY5</f>
        <v>1Q22</v>
      </c>
      <c r="D5" s="351" t="str">
        <f>'Indicadores | Indicators'!AZ5</f>
        <v>2Q22</v>
      </c>
      <c r="E5" s="351" t="str">
        <f>'Indicadores | Indicators'!BA5</f>
        <v>3Q22</v>
      </c>
      <c r="F5" s="351" t="str">
        <f>'Indicadores | Indicators'!BB5</f>
        <v>4Q22</v>
      </c>
      <c r="G5" s="351" t="str">
        <f>'Indicadores | Indicators'!BC5</f>
        <v>1Q23</v>
      </c>
      <c r="H5" s="351" t="str">
        <f>'Indicadores | Indicators'!BD5</f>
        <v>2Q23</v>
      </c>
      <c r="I5" s="351" t="str">
        <f>'Indicadores | Indicators'!BE5</f>
        <v>3Q23</v>
      </c>
      <c r="J5" s="351" t="str">
        <f>'Indicadores | Indicators'!BF5</f>
        <v>4Q23</v>
      </c>
      <c r="K5" s="351" t="s">
        <v>515</v>
      </c>
      <c r="L5" s="351" t="s">
        <v>447</v>
      </c>
      <c r="M5" s="351" t="s">
        <v>591</v>
      </c>
      <c r="N5" s="351" t="s">
        <v>707</v>
      </c>
      <c r="O5" s="351" t="s">
        <v>712</v>
      </c>
      <c r="P5" s="351" t="s">
        <v>723</v>
      </c>
      <c r="Q5" s="351" t="s">
        <v>736</v>
      </c>
      <c r="R5" s="351" t="s">
        <v>741</v>
      </c>
      <c r="S5" s="351" t="s">
        <v>764</v>
      </c>
      <c r="T5" s="351" t="s">
        <v>769</v>
      </c>
      <c r="U5" s="3"/>
      <c r="V5" s="3"/>
      <c r="W5" s="3"/>
      <c r="X5" s="3"/>
      <c r="Y5" s="3"/>
      <c r="Z5" s="491" t="s">
        <v>774</v>
      </c>
      <c r="AA5" s="492"/>
      <c r="AB5" s="492"/>
      <c r="AC5" s="492"/>
      <c r="AD5" s="492"/>
      <c r="AE5" s="492"/>
      <c r="AF5" s="493"/>
    </row>
    <row r="6" spans="1:32" x14ac:dyDescent="0.2">
      <c r="Z6" s="486" t="s">
        <v>600</v>
      </c>
      <c r="AA6" s="367" t="s">
        <v>578</v>
      </c>
      <c r="AB6" s="367" t="s">
        <v>579</v>
      </c>
      <c r="AC6" s="487" t="s">
        <v>580</v>
      </c>
      <c r="AD6" s="488"/>
      <c r="AE6" s="489" t="s">
        <v>581</v>
      </c>
      <c r="AF6" s="490"/>
    </row>
    <row r="7" spans="1:32" ht="35.25" customHeight="1" x14ac:dyDescent="0.2">
      <c r="A7" s="344" t="s">
        <v>572</v>
      </c>
      <c r="B7" s="344" t="s">
        <v>572</v>
      </c>
      <c r="C7" s="344"/>
      <c r="D7" s="344"/>
      <c r="E7" s="344"/>
      <c r="F7" s="344"/>
      <c r="G7" s="344"/>
      <c r="H7" s="344"/>
      <c r="I7" s="344"/>
      <c r="J7" s="344"/>
      <c r="K7" s="352"/>
      <c r="L7" s="352"/>
      <c r="M7" s="352"/>
      <c r="N7" s="352"/>
      <c r="O7" s="352"/>
      <c r="P7" s="352"/>
      <c r="Q7" s="352"/>
      <c r="R7" s="352"/>
      <c r="S7" s="352"/>
      <c r="T7" s="352"/>
      <c r="Z7" s="486"/>
      <c r="AA7" s="369" t="s">
        <v>582</v>
      </c>
      <c r="AB7" s="369" t="s">
        <v>583</v>
      </c>
      <c r="AC7" s="369" t="s">
        <v>582</v>
      </c>
      <c r="AD7" s="370" t="s">
        <v>583</v>
      </c>
      <c r="AE7" s="371" t="s">
        <v>584</v>
      </c>
      <c r="AF7" s="372" t="s">
        <v>585</v>
      </c>
    </row>
    <row r="8" spans="1:32" ht="25.5" x14ac:dyDescent="0.2">
      <c r="A8" s="345" t="s">
        <v>573</v>
      </c>
      <c r="B8" s="345" t="s">
        <v>576</v>
      </c>
      <c r="C8" s="347">
        <v>19.129000000000001</v>
      </c>
      <c r="D8" s="347">
        <v>17.105</v>
      </c>
      <c r="E8" s="347">
        <v>19.358000000000001</v>
      </c>
      <c r="F8" s="347">
        <v>17.59</v>
      </c>
      <c r="G8" s="347">
        <v>18.434999999999999</v>
      </c>
      <c r="H8" s="347">
        <v>21.731999999999999</v>
      </c>
      <c r="I8" s="347">
        <v>19.628</v>
      </c>
      <c r="J8" s="347">
        <v>23.631</v>
      </c>
      <c r="K8" s="347">
        <v>22.757000000000001</v>
      </c>
      <c r="L8" s="347">
        <v>20.58</v>
      </c>
      <c r="M8" s="347">
        <v>21.08</v>
      </c>
      <c r="N8" s="347">
        <v>17.27</v>
      </c>
      <c r="O8" s="347">
        <v>18.5</v>
      </c>
      <c r="P8" s="347">
        <v>23.19</v>
      </c>
      <c r="Q8" s="347">
        <v>24.48</v>
      </c>
      <c r="R8" s="424">
        <v>25.57</v>
      </c>
      <c r="S8" s="424">
        <v>28.286999999999999</v>
      </c>
      <c r="T8" s="424">
        <v>25.01</v>
      </c>
      <c r="Z8" s="401" t="s">
        <v>586</v>
      </c>
      <c r="AA8" s="397">
        <v>530132630</v>
      </c>
      <c r="AB8" s="397">
        <v>0</v>
      </c>
      <c r="AC8" s="397">
        <v>4209970</v>
      </c>
      <c r="AD8" s="399">
        <v>8419940</v>
      </c>
      <c r="AE8" s="400">
        <v>79943202.857142851</v>
      </c>
      <c r="AF8" s="398">
        <v>0.26941542104294136</v>
      </c>
    </row>
    <row r="9" spans="1:32" ht="25.5" x14ac:dyDescent="0.2">
      <c r="A9" s="345" t="s">
        <v>574</v>
      </c>
      <c r="B9" s="345" t="s">
        <v>577</v>
      </c>
      <c r="C9" s="348">
        <v>264109033</v>
      </c>
      <c r="D9" s="348">
        <v>264109033</v>
      </c>
      <c r="E9" s="348">
        <v>300585033</v>
      </c>
      <c r="F9" s="348">
        <v>300585033</v>
      </c>
      <c r="G9" s="348">
        <v>300585033</v>
      </c>
      <c r="H9" s="348">
        <v>300585033</v>
      </c>
      <c r="I9" s="348">
        <v>300585032.85714287</v>
      </c>
      <c r="J9" s="348">
        <v>300585032.85714465</v>
      </c>
      <c r="K9" s="348">
        <v>300585032.85714465</v>
      </c>
      <c r="L9" s="348">
        <v>300585032.85714465</v>
      </c>
      <c r="M9" s="348">
        <v>300585032.85714465</v>
      </c>
      <c r="N9" s="348">
        <v>300585033</v>
      </c>
      <c r="O9" s="348">
        <v>296728385.2857126</v>
      </c>
      <c r="P9" s="348">
        <v>296728385</v>
      </c>
      <c r="Q9" s="348">
        <v>296728385</v>
      </c>
      <c r="R9" s="348">
        <v>296728385</v>
      </c>
      <c r="S9" s="348">
        <v>296728385</v>
      </c>
      <c r="T9" s="348">
        <v>296728385</v>
      </c>
      <c r="U9" s="410"/>
      <c r="Z9" s="402" t="s">
        <v>587</v>
      </c>
      <c r="AA9" s="403">
        <v>22810520</v>
      </c>
      <c r="AB9" s="403">
        <v>2253998</v>
      </c>
      <c r="AC9" s="403">
        <v>212246855</v>
      </c>
      <c r="AD9" s="404">
        <v>424493710</v>
      </c>
      <c r="AE9" s="405">
        <v>216471499.85714287</v>
      </c>
      <c r="AF9" s="406">
        <v>0.7295274419018134</v>
      </c>
    </row>
    <row r="10" spans="1:32" ht="28.5" customHeight="1" x14ac:dyDescent="0.2">
      <c r="A10" s="345" t="s">
        <v>632</v>
      </c>
      <c r="B10" s="345" t="s">
        <v>633</v>
      </c>
      <c r="C10" s="354">
        <v>417643</v>
      </c>
      <c r="D10" s="354">
        <v>626729</v>
      </c>
      <c r="E10" s="354">
        <v>106100</v>
      </c>
      <c r="F10" s="354">
        <v>65925</v>
      </c>
      <c r="G10" s="354">
        <v>65925</v>
      </c>
      <c r="H10" s="354">
        <v>93780</v>
      </c>
      <c r="I10" s="354">
        <v>824676</v>
      </c>
      <c r="J10" s="354">
        <v>1999644</v>
      </c>
      <c r="K10" s="354">
        <v>3363723</v>
      </c>
      <c r="L10" s="354">
        <v>3597628</v>
      </c>
      <c r="M10" s="368">
        <v>3597628</v>
      </c>
      <c r="N10" s="368">
        <v>3856647.5714285714</v>
      </c>
      <c r="O10" s="368">
        <v>673000</v>
      </c>
      <c r="P10" s="368">
        <v>55287</v>
      </c>
      <c r="Q10" s="368">
        <v>28053</v>
      </c>
      <c r="R10" s="368">
        <v>28053</v>
      </c>
      <c r="S10" s="368">
        <v>868053</v>
      </c>
      <c r="T10" s="368">
        <v>313682.57142857142</v>
      </c>
      <c r="Z10" s="373" t="s">
        <v>588</v>
      </c>
      <c r="AA10" s="397">
        <v>1510000</v>
      </c>
      <c r="AB10" s="397">
        <v>36200</v>
      </c>
      <c r="AC10" s="397">
        <v>82454</v>
      </c>
      <c r="AD10" s="399">
        <v>164908</v>
      </c>
      <c r="AE10" s="400">
        <v>313682.57142857142</v>
      </c>
      <c r="AF10" s="398">
        <v>1.0571370552450929E-3</v>
      </c>
    </row>
    <row r="11" spans="1:32" ht="15" thickBot="1" x14ac:dyDescent="0.25">
      <c r="A11" s="346" t="s">
        <v>575</v>
      </c>
      <c r="B11" s="346" t="s">
        <v>575</v>
      </c>
      <c r="C11" s="349">
        <f t="shared" ref="C11:K11" si="0">C9*C8</f>
        <v>5052141692.257</v>
      </c>
      <c r="D11" s="349">
        <f t="shared" si="0"/>
        <v>4517585009.4650002</v>
      </c>
      <c r="E11" s="349">
        <f t="shared" si="0"/>
        <v>5818725068.8140001</v>
      </c>
      <c r="F11" s="349">
        <f t="shared" si="0"/>
        <v>5287290730.4700003</v>
      </c>
      <c r="G11" s="349">
        <f t="shared" si="0"/>
        <v>5541285083.3549995</v>
      </c>
      <c r="H11" s="349">
        <f t="shared" si="0"/>
        <v>6532313937.1560001</v>
      </c>
      <c r="I11" s="349">
        <f t="shared" si="0"/>
        <v>5899883024.9200001</v>
      </c>
      <c r="J11" s="349">
        <f t="shared" si="0"/>
        <v>7103124911.4471855</v>
      </c>
      <c r="K11" s="349">
        <f t="shared" si="0"/>
        <v>6840413592.7300415</v>
      </c>
      <c r="L11" s="349">
        <f>L9*L8</f>
        <v>6186039976.200036</v>
      </c>
      <c r="M11" s="349">
        <f>M9*M8</f>
        <v>6336332492.6286087</v>
      </c>
      <c r="N11" s="349">
        <f>N9*N8</f>
        <v>5191103519.9099998</v>
      </c>
      <c r="O11" s="349">
        <f>O9*O8</f>
        <v>5489475127.7856827</v>
      </c>
      <c r="P11" s="349">
        <f>P9*P8</f>
        <v>6881131248.1500006</v>
      </c>
      <c r="Q11" s="349">
        <v>7263911248</v>
      </c>
      <c r="R11" s="349">
        <v>7587344812</v>
      </c>
      <c r="S11" s="349">
        <v>8393555834.5769997</v>
      </c>
      <c r="T11" s="349">
        <f>T9*T8</f>
        <v>7421176908.8500004</v>
      </c>
      <c r="U11" s="445"/>
      <c r="Z11" s="374" t="s">
        <v>9</v>
      </c>
      <c r="AA11" s="375">
        <f t="shared" ref="AA11:AF11" si="1">SUM(AA8:AA10)</f>
        <v>554453150</v>
      </c>
      <c r="AB11" s="375">
        <f t="shared" si="1"/>
        <v>2290198</v>
      </c>
      <c r="AC11" s="375">
        <f t="shared" si="1"/>
        <v>216539279</v>
      </c>
      <c r="AD11" s="375">
        <f t="shared" si="1"/>
        <v>433078558</v>
      </c>
      <c r="AE11" s="375">
        <f>SUM(AE8:AE10)</f>
        <v>296728385.28571433</v>
      </c>
      <c r="AF11" s="396">
        <f t="shared" si="1"/>
        <v>0.99999999999999989</v>
      </c>
    </row>
    <row r="12" spans="1:32" x14ac:dyDescent="0.2">
      <c r="A12" s="345"/>
      <c r="B12" s="345"/>
      <c r="C12" s="350"/>
      <c r="D12" s="350"/>
      <c r="E12" s="350"/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0"/>
    </row>
    <row r="13" spans="1:32" ht="33" customHeight="1" thickBot="1" x14ac:dyDescent="0.25">
      <c r="A13" s="353" t="s">
        <v>634</v>
      </c>
      <c r="B13" s="353" t="s">
        <v>635</v>
      </c>
    </row>
    <row r="14" spans="1:32" x14ac:dyDescent="0.2">
      <c r="A14" s="345" t="s">
        <v>589</v>
      </c>
      <c r="B14" s="345" t="s">
        <v>590</v>
      </c>
      <c r="Z14" s="491" t="s">
        <v>775</v>
      </c>
      <c r="AA14" s="492"/>
      <c r="AB14" s="492"/>
      <c r="AC14" s="492"/>
      <c r="AD14" s="492"/>
      <c r="AE14" s="492"/>
      <c r="AF14" s="493"/>
    </row>
    <row r="15" spans="1:32" x14ac:dyDescent="0.2">
      <c r="Z15" s="486" t="s">
        <v>600</v>
      </c>
      <c r="AA15" s="367" t="s">
        <v>639</v>
      </c>
      <c r="AB15" s="367" t="s">
        <v>640</v>
      </c>
      <c r="AC15" s="487" t="s">
        <v>641</v>
      </c>
      <c r="AD15" s="488"/>
      <c r="AE15" s="489" t="s">
        <v>638</v>
      </c>
      <c r="AF15" s="490"/>
    </row>
    <row r="16" spans="1:32" ht="25.5" x14ac:dyDescent="0.2">
      <c r="Z16" s="486"/>
      <c r="AA16" s="369" t="s">
        <v>602</v>
      </c>
      <c r="AB16" s="369" t="s">
        <v>601</v>
      </c>
      <c r="AC16" s="369" t="s">
        <v>602</v>
      </c>
      <c r="AD16" s="370" t="s">
        <v>601</v>
      </c>
      <c r="AE16" s="371" t="s">
        <v>603</v>
      </c>
      <c r="AF16" s="372" t="s">
        <v>585</v>
      </c>
    </row>
    <row r="17" spans="26:32" ht="25.5" x14ac:dyDescent="0.2">
      <c r="Z17" s="401" t="s">
        <v>604</v>
      </c>
      <c r="AA17" s="397">
        <f>AA8</f>
        <v>530132630</v>
      </c>
      <c r="AB17" s="397">
        <f t="shared" ref="AB17:AF17" si="2">AB8</f>
        <v>0</v>
      </c>
      <c r="AC17" s="397">
        <f t="shared" si="2"/>
        <v>4209970</v>
      </c>
      <c r="AD17" s="399">
        <f t="shared" si="2"/>
        <v>8419940</v>
      </c>
      <c r="AE17" s="400">
        <f t="shared" si="2"/>
        <v>79943202.857142851</v>
      </c>
      <c r="AF17" s="398">
        <f t="shared" si="2"/>
        <v>0.26941542104294136</v>
      </c>
    </row>
    <row r="18" spans="26:32" ht="14.25" x14ac:dyDescent="0.2">
      <c r="Z18" s="402" t="s">
        <v>587</v>
      </c>
      <c r="AA18" s="403">
        <f t="shared" ref="AA18:AF20" si="3">AA9</f>
        <v>22810520</v>
      </c>
      <c r="AB18" s="403">
        <f t="shared" si="3"/>
        <v>2253998</v>
      </c>
      <c r="AC18" s="403">
        <f t="shared" si="3"/>
        <v>212246855</v>
      </c>
      <c r="AD18" s="404">
        <f t="shared" si="3"/>
        <v>424493710</v>
      </c>
      <c r="AE18" s="405">
        <f t="shared" si="3"/>
        <v>216471499.85714287</v>
      </c>
      <c r="AF18" s="406">
        <f t="shared" si="3"/>
        <v>0.7295274419018134</v>
      </c>
    </row>
    <row r="19" spans="26:32" ht="14.25" x14ac:dyDescent="0.2">
      <c r="Z19" s="373" t="s">
        <v>588</v>
      </c>
      <c r="AA19" s="397">
        <f t="shared" si="3"/>
        <v>1510000</v>
      </c>
      <c r="AB19" s="397">
        <f t="shared" si="3"/>
        <v>36200</v>
      </c>
      <c r="AC19" s="397">
        <f t="shared" si="3"/>
        <v>82454</v>
      </c>
      <c r="AD19" s="399">
        <f t="shared" si="3"/>
        <v>164908</v>
      </c>
      <c r="AE19" s="400">
        <f t="shared" si="3"/>
        <v>313682.57142857142</v>
      </c>
      <c r="AF19" s="398">
        <f t="shared" si="3"/>
        <v>1.0571370552450929E-3</v>
      </c>
    </row>
    <row r="20" spans="26:32" ht="15" thickBot="1" x14ac:dyDescent="0.25">
      <c r="Z20" s="374" t="s">
        <v>9</v>
      </c>
      <c r="AA20" s="375">
        <f t="shared" si="3"/>
        <v>554453150</v>
      </c>
      <c r="AB20" s="375">
        <f t="shared" si="3"/>
        <v>2290198</v>
      </c>
      <c r="AC20" s="375">
        <f t="shared" si="3"/>
        <v>216539279</v>
      </c>
      <c r="AD20" s="375">
        <f t="shared" si="3"/>
        <v>433078558</v>
      </c>
      <c r="AE20" s="375">
        <f t="shared" si="3"/>
        <v>296728385.28571433</v>
      </c>
      <c r="AF20" s="396">
        <f t="shared" si="3"/>
        <v>0.99999999999999989</v>
      </c>
    </row>
  </sheetData>
  <mergeCells count="13">
    <mergeCell ref="C4:F4"/>
    <mergeCell ref="Z15:Z16"/>
    <mergeCell ref="AC15:AD15"/>
    <mergeCell ref="AE15:AF15"/>
    <mergeCell ref="Z14:AF14"/>
    <mergeCell ref="Z5:AF5"/>
    <mergeCell ref="Z6:Z7"/>
    <mergeCell ref="AC6:AD6"/>
    <mergeCell ref="AE6:AF6"/>
    <mergeCell ref="K4:N4"/>
    <mergeCell ref="G4:J4"/>
    <mergeCell ref="O4:R4"/>
    <mergeCell ref="S4:T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7</vt:i4>
      </vt:variant>
    </vt:vector>
  </HeadingPairs>
  <TitlesOfParts>
    <vt:vector size="17" baseType="lpstr">
      <vt:lpstr>Capa | Cover</vt:lpstr>
      <vt:lpstr>Indicadores | Indicators</vt:lpstr>
      <vt:lpstr>Portfólio | Portfolio</vt:lpstr>
      <vt:lpstr>DRE | P&amp;L</vt:lpstr>
      <vt:lpstr>Abertura DRE | P&amp;L Breakdown</vt:lpstr>
      <vt:lpstr>Result. Fin. | Financial Result</vt:lpstr>
      <vt:lpstr>Fluxo de Caixa | Cash Flow</vt:lpstr>
      <vt:lpstr>Balanço | Balance sheet</vt:lpstr>
      <vt:lpstr>Concil. DRE | P&amp;L Conciliation</vt:lpstr>
      <vt:lpstr>Merc. de Cap. | Capital Markets</vt:lpstr>
      <vt:lpstr>'Abertura DRE | P&amp;L Breakdown'!Titulos_de_impressao</vt:lpstr>
      <vt:lpstr>'Balanço | Balance sheet'!Titulos_de_impressao</vt:lpstr>
      <vt:lpstr>'DRE | P&amp;L'!Titulos_de_impressao</vt:lpstr>
      <vt:lpstr>'Fluxo de Caixa | Cash Flow'!Titulos_de_impressao</vt:lpstr>
      <vt:lpstr>'Indicadores | Indicators'!Titulos_de_impressao</vt:lpstr>
      <vt:lpstr>'Portfólio | Portfolio'!Titulos_de_impressao</vt:lpstr>
      <vt:lpstr>'Result. Fin. | Financial Result'!Titulos_de_impressao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Fundamentos</dc:title>
  <dc:creator/>
  <cp:lastModifiedBy/>
  <dcterms:created xsi:type="dcterms:W3CDTF">2014-02-26T16:18:34Z</dcterms:created>
  <dcterms:modified xsi:type="dcterms:W3CDTF">2026-08-18T18:19:01Z</dcterms:modified>
</cp:coreProperties>
</file>