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13_ncr:1_{805DB81E-60C7-4DA1-96AC-C503CDA687C0}" xr6:coauthVersionLast="47" xr6:coauthVersionMax="47" xr10:uidLastSave="{00000000-0000-0000-0000-000000000000}"/>
  <bookViews>
    <workbookView xWindow="20370" yWindow="-120" windowWidth="20730" windowHeight="11040" tabRatio="714" xr2:uid="{FA413EBE-0CEB-4A72-B8E9-B543B00C5EA6}"/>
  </bookViews>
  <sheets>
    <sheet name="Capa | Cover" sheetId="45" r:id="rId1"/>
    <sheet name="Indicadores | Indicators" sheetId="20" r:id="rId2"/>
    <sheet name="Portfólio | Portfolio" sheetId="27" r:id="rId3"/>
    <sheet name="DRE | P&amp;L" sheetId="9" r:id="rId4"/>
    <sheet name="Abertura DRE | P&amp;L Breakdown" sheetId="32" r:id="rId5"/>
    <sheet name="Result. Fin. | Financial Result" sheetId="39" r:id="rId6"/>
    <sheet name="Fluxo de Caixa | Cash Flow" sheetId="19" r:id="rId7"/>
    <sheet name="Balanço | Balance sheet" sheetId="13" r:id="rId8"/>
    <sheet name="Concil. DRE | P&amp;L Conciliation" sheetId="41" r:id="rId9"/>
    <sheet name="Merc. de Cap. | Capital Markets" sheetId="42" r:id="rId10"/>
  </sheets>
  <externalReferences>
    <externalReference r:id="rId11"/>
    <externalReference r:id="rId12"/>
  </externalReferences>
  <definedNames>
    <definedName name="_100" localSheetId="4">#REF!</definedName>
    <definedName name="_100" localSheetId="0">#REF!</definedName>
    <definedName name="_100" localSheetId="2">#REF!</definedName>
    <definedName name="_100" localSheetId="5">#REF!</definedName>
    <definedName name="_100">#REF!</definedName>
    <definedName name="ano_anterior" localSheetId="4">#REF!</definedName>
    <definedName name="ano_anterior" localSheetId="0">#REF!</definedName>
    <definedName name="ano_anterior" localSheetId="6">#REF!</definedName>
    <definedName name="ano_anterior" localSheetId="1">#REF!</definedName>
    <definedName name="ano_anterior" localSheetId="2">#REF!</definedName>
    <definedName name="ano_anterior" localSheetId="5">#REF!</definedName>
    <definedName name="ano_anterior">#REF!</definedName>
    <definedName name="language" localSheetId="4">[1]Hints!$F$1</definedName>
    <definedName name="language" localSheetId="7">[1]Hints!$F$1</definedName>
    <definedName name="language" localSheetId="3">[1]Hints!$F$1</definedName>
    <definedName name="language" localSheetId="6">[1]Hints!$F$1</definedName>
    <definedName name="language" localSheetId="1">[1]Hints!$F$1</definedName>
    <definedName name="language" localSheetId="2">[1]Hints!$F$1</definedName>
    <definedName name="language" localSheetId="5">[1]Hints!$F$1</definedName>
    <definedName name="Language">[2]Capa!$Q$2</definedName>
    <definedName name="NOI" localSheetId="4">#REF!</definedName>
    <definedName name="NOI" localSheetId="0">#REF!</definedName>
    <definedName name="NOI" localSheetId="6">#REF!</definedName>
    <definedName name="NOI" localSheetId="1">#REF!</definedName>
    <definedName name="NOI" localSheetId="2">#REF!</definedName>
    <definedName name="NOI" localSheetId="5">#REF!</definedName>
    <definedName name="NOI">#REF!</definedName>
    <definedName name="NOIFin" localSheetId="4">#REF!</definedName>
    <definedName name="NOIFin" localSheetId="0">#REF!</definedName>
    <definedName name="NOIFin" localSheetId="6">#REF!</definedName>
    <definedName name="NOIFin" localSheetId="1">#REF!</definedName>
    <definedName name="NOIFin" localSheetId="2">#REF!</definedName>
    <definedName name="NOIFin" localSheetId="5">#REF!</definedName>
    <definedName name="NOIFin">#REF!</definedName>
    <definedName name="Savassi1T07" localSheetId="4">#REF!</definedName>
    <definedName name="Savassi1T07" localSheetId="0">#REF!</definedName>
    <definedName name="Savassi1T07" localSheetId="6">#REF!</definedName>
    <definedName name="Savassi1T07" localSheetId="1">#REF!</definedName>
    <definedName name="Savassi1T07" localSheetId="2">#REF!</definedName>
    <definedName name="Savassi1T07" localSheetId="5">#REF!</definedName>
    <definedName name="Savassi1T07">#REF!</definedName>
    <definedName name="_xlnm.Print_Titles" localSheetId="4">'Abertura DRE | P&amp;L Breakdown'!$B:$B,'Abertura DRE | P&amp;L Breakdown'!$5:$5</definedName>
    <definedName name="_xlnm.Print_Titles" localSheetId="7">'Balanço | Balance sheet'!$B:$B,'Balanço | Balance sheet'!$5:$5</definedName>
    <definedName name="_xlnm.Print_Titles" localSheetId="3">'DRE | P&amp;L'!$B:$B,'DRE | P&amp;L'!$5:$5</definedName>
    <definedName name="_xlnm.Print_Titles" localSheetId="6">'Fluxo de Caixa | Cash Flow'!$B:$B,'Fluxo de Caixa | Cash Flow'!$5:$5</definedName>
    <definedName name="_xlnm.Print_Titles" localSheetId="1">'Indicadores | Indicators'!$B:$B,'Indicadores | Indicators'!$5:$5</definedName>
    <definedName name="_xlnm.Print_Titles" localSheetId="2">'Portfólio | Portfolio'!$B:$B,'Portfólio | Portfolio'!$5:$5</definedName>
    <definedName name="_xlnm.Print_Titles" localSheetId="5">'Result. Fin. | Financial Result'!$B:$B,'Result. Fin. | Financial Result'!$5:$5</definedName>
    <definedName name="Unidade">'[1]P&amp;L'!$C$4</definedName>
    <definedName name="xxxxxxxxxxx" localSheetId="4">#REF!</definedName>
    <definedName name="xxxxxxxxxxx" localSheetId="0">#REF!</definedName>
    <definedName name="xxxxxxxxxxx" localSheetId="5">#REF!</definedName>
    <definedName name="xxxxxxx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59" i="13" l="1"/>
  <c r="BF59" i="13"/>
  <c r="BG31" i="13"/>
  <c r="BF31" i="13"/>
  <c r="BK62" i="13"/>
  <c r="BJ62" i="13"/>
  <c r="BI106" i="27"/>
  <c r="BH106" i="27"/>
  <c r="BG106" i="27"/>
  <c r="BF106" i="27"/>
  <c r="BE106" i="27"/>
  <c r="BD106" i="27"/>
  <c r="BC106" i="27"/>
  <c r="BB106" i="27"/>
  <c r="BA106" i="27"/>
  <c r="AZ106" i="27"/>
  <c r="AY106" i="27"/>
  <c r="AX106" i="27"/>
  <c r="AW106" i="27"/>
  <c r="AV106" i="27"/>
  <c r="AU106" i="27"/>
  <c r="AT106" i="27"/>
  <c r="AS106" i="27"/>
  <c r="AR106" i="27"/>
  <c r="AQ106" i="27"/>
  <c r="AP106" i="27"/>
  <c r="AO106" i="27"/>
  <c r="AN106" i="27"/>
  <c r="AM106" i="27"/>
  <c r="AL106" i="27"/>
  <c r="AK106" i="27"/>
  <c r="AJ106" i="27"/>
  <c r="AI106" i="27"/>
  <c r="AH106" i="27"/>
  <c r="AG106" i="27"/>
  <c r="AF106" i="27"/>
  <c r="AE106" i="27"/>
  <c r="AD106" i="27"/>
  <c r="AC106" i="27"/>
  <c r="AB106" i="27"/>
  <c r="AA106" i="27"/>
  <c r="Z106" i="27"/>
  <c r="Y106" i="27"/>
  <c r="X106" i="27"/>
  <c r="W106" i="27"/>
  <c r="V106" i="27"/>
  <c r="U106" i="27"/>
  <c r="T106" i="27"/>
  <c r="S106" i="27"/>
  <c r="R106" i="27"/>
  <c r="Q106" i="27"/>
  <c r="P106" i="27"/>
  <c r="O106" i="27"/>
  <c r="N106" i="27"/>
  <c r="M106" i="27"/>
  <c r="L106" i="27"/>
  <c r="K106" i="27"/>
  <c r="J106" i="27"/>
  <c r="I106" i="27"/>
  <c r="H106" i="27"/>
  <c r="G106" i="27"/>
  <c r="F106" i="27"/>
  <c r="E106" i="27"/>
  <c r="D106" i="27"/>
  <c r="C106" i="27"/>
  <c r="BJ105" i="27"/>
  <c r="BJ106" i="27"/>
  <c r="BK106" i="27" l="1"/>
  <c r="BK8" i="19"/>
  <c r="BK116" i="27" l="1"/>
  <c r="BJ116" i="27"/>
  <c r="BK84" i="27"/>
  <c r="BJ84" i="27"/>
  <c r="O11" i="42" l="1"/>
  <c r="BC51" i="41"/>
  <c r="BB51" i="41"/>
  <c r="BD54" i="41"/>
  <c r="BD53" i="41"/>
  <c r="BD49" i="41"/>
  <c r="BD48" i="41"/>
  <c r="BD47" i="41"/>
  <c r="BD44" i="41"/>
  <c r="BD43" i="41"/>
  <c r="BD42" i="41"/>
  <c r="BD39" i="41"/>
  <c r="BC37" i="41"/>
  <c r="BB37" i="41"/>
  <c r="BD37" i="41" s="1"/>
  <c r="BC46" i="41"/>
  <c r="BB46" i="41"/>
  <c r="BC41" i="41"/>
  <c r="BC36" i="41"/>
  <c r="BC15" i="41"/>
  <c r="AZ15" i="41"/>
  <c r="BC21" i="41"/>
  <c r="BD21" i="41" s="1"/>
  <c r="AZ21" i="41"/>
  <c r="BC27" i="41"/>
  <c r="BD27" i="41" s="1"/>
  <c r="AZ27" i="41"/>
  <c r="BD31" i="41"/>
  <c r="BD30" i="41"/>
  <c r="BD29" i="41"/>
  <c r="BD28" i="41"/>
  <c r="BD26" i="41"/>
  <c r="BB24" i="41"/>
  <c r="BC24" i="41"/>
  <c r="AZ24" i="41"/>
  <c r="AY24" i="41"/>
  <c r="BD22" i="41"/>
  <c r="BD20" i="41"/>
  <c r="BD19" i="41"/>
  <c r="BD18" i="41"/>
  <c r="BD17" i="41"/>
  <c r="BD14" i="41"/>
  <c r="BD12" i="41"/>
  <c r="BD11" i="41"/>
  <c r="BD10" i="41"/>
  <c r="BD9" i="41"/>
  <c r="BD8" i="41"/>
  <c r="BD7" i="41"/>
  <c r="BD6" i="41"/>
  <c r="BK66" i="13"/>
  <c r="BJ66" i="13"/>
  <c r="BK65" i="13"/>
  <c r="BK59" i="13"/>
  <c r="BK56" i="13"/>
  <c r="BK50" i="13"/>
  <c r="BK42" i="13"/>
  <c r="BK32" i="13"/>
  <c r="BK31" i="13"/>
  <c r="BK15" i="13"/>
  <c r="BK8" i="13"/>
  <c r="BK7" i="13"/>
  <c r="BC38" i="41" l="1"/>
  <c r="BC40" i="41" s="1"/>
  <c r="BC45" i="41" s="1"/>
  <c r="BC50" i="41" s="1"/>
  <c r="BC52" i="41" s="1"/>
  <c r="BK28" i="13"/>
  <c r="BD51" i="41"/>
  <c r="BD46" i="41"/>
  <c r="BD41" i="41"/>
  <c r="BD15" i="41"/>
  <c r="BD24" i="41"/>
  <c r="BK47" i="19"/>
  <c r="BK68" i="19"/>
  <c r="BK90" i="19"/>
  <c r="BK92" i="19" s="1"/>
  <c r="BK86" i="19"/>
  <c r="BK73" i="19"/>
  <c r="BK46" i="19"/>
  <c r="BK34" i="19"/>
  <c r="BK41" i="19" s="1"/>
  <c r="BK29" i="19"/>
  <c r="BK7" i="19"/>
  <c r="BK81" i="19" l="1"/>
  <c r="BK8" i="39"/>
  <c r="BK12" i="39"/>
  <c r="BK7" i="39"/>
  <c r="BK37" i="32"/>
  <c r="BK18" i="32"/>
  <c r="BK27" i="32" s="1"/>
  <c r="BK29" i="32" s="1"/>
  <c r="BK8" i="32"/>
  <c r="BK7" i="32"/>
  <c r="BK32" i="32" s="1"/>
  <c r="BK117" i="9"/>
  <c r="BK121" i="9" s="1"/>
  <c r="BK126" i="9" s="1"/>
  <c r="BK130" i="9" s="1"/>
  <c r="BK132" i="9" s="1"/>
  <c r="BK133" i="9" s="1"/>
  <c r="BK114" i="9"/>
  <c r="BK111" i="9"/>
  <c r="BK106" i="9"/>
  <c r="BK110" i="9" s="1"/>
  <c r="BK103" i="9"/>
  <c r="BK90" i="9"/>
  <c r="BK93" i="9" s="1"/>
  <c r="BK99" i="9" s="1"/>
  <c r="BK100" i="9" s="1"/>
  <c r="BJ90" i="9"/>
  <c r="BK83" i="9"/>
  <c r="BK50" i="9"/>
  <c r="BK42" i="9"/>
  <c r="BK15" i="9"/>
  <c r="BK7" i="9"/>
  <c r="BB36" i="41" l="1"/>
  <c r="BC13" i="41"/>
  <c r="BC16" i="41" s="1"/>
  <c r="BK53" i="9"/>
  <c r="BK60" i="9" s="1"/>
  <c r="BK18" i="9"/>
  <c r="BK25" i="9" s="1"/>
  <c r="BB13" i="41"/>
  <c r="BB16" i="41" s="1"/>
  <c r="BK131" i="9"/>
  <c r="BK127" i="9"/>
  <c r="BK15" i="39"/>
  <c r="BK251" i="27"/>
  <c r="BK221" i="27"/>
  <c r="BK220" i="27"/>
  <c r="BK219" i="27"/>
  <c r="BK218" i="27"/>
  <c r="BK217" i="27"/>
  <c r="BK216" i="27"/>
  <c r="BK215" i="27"/>
  <c r="BK214" i="27"/>
  <c r="BK211" i="27"/>
  <c r="BK210" i="27"/>
  <c r="BK209" i="27"/>
  <c r="BK208" i="27"/>
  <c r="BK207" i="27"/>
  <c r="BK206" i="27"/>
  <c r="BK205" i="27"/>
  <c r="BK204" i="27"/>
  <c r="BK203" i="27"/>
  <c r="BK202" i="27"/>
  <c r="BK201" i="27"/>
  <c r="BK200" i="27"/>
  <c r="BK199" i="27"/>
  <c r="BK198" i="27"/>
  <c r="BK222" i="27" l="1"/>
  <c r="BK27" i="9"/>
  <c r="BB23" i="41"/>
  <c r="BC23" i="41"/>
  <c r="BK62" i="9"/>
  <c r="BK71" i="9" s="1"/>
  <c r="BD16" i="41"/>
  <c r="BD36" i="41"/>
  <c r="BB38" i="41"/>
  <c r="BK157" i="27"/>
  <c r="BK130" i="27"/>
  <c r="BK122" i="27"/>
  <c r="BK121" i="27"/>
  <c r="BK120" i="27"/>
  <c r="BK119" i="27"/>
  <c r="BK118" i="27"/>
  <c r="BK117" i="27"/>
  <c r="BK115" i="27"/>
  <c r="BK114" i="27"/>
  <c r="BK113" i="27"/>
  <c r="BK112" i="27"/>
  <c r="BK111" i="27"/>
  <c r="BK110" i="27"/>
  <c r="BK109" i="27"/>
  <c r="BK108" i="27"/>
  <c r="BK107" i="27"/>
  <c r="BK105" i="27"/>
  <c r="BK104" i="27"/>
  <c r="BK103" i="27"/>
  <c r="BK102" i="27"/>
  <c r="BK101" i="27"/>
  <c r="BK100" i="27"/>
  <c r="BK99" i="27"/>
  <c r="BK90" i="27"/>
  <c r="BK89" i="27"/>
  <c r="BK88" i="27"/>
  <c r="BK87" i="27"/>
  <c r="BK86" i="27"/>
  <c r="BK85" i="27"/>
  <c r="BK83" i="27"/>
  <c r="BK82" i="27"/>
  <c r="BK81" i="27"/>
  <c r="BK80" i="27"/>
  <c r="BK79" i="27"/>
  <c r="BK78" i="27"/>
  <c r="BK77" i="27"/>
  <c r="BK76" i="27"/>
  <c r="BK75" i="27"/>
  <c r="BK74" i="27"/>
  <c r="BK73" i="27"/>
  <c r="BK72" i="27"/>
  <c r="BK71" i="27"/>
  <c r="BK70" i="27"/>
  <c r="BK69" i="27"/>
  <c r="BK68" i="27"/>
  <c r="BK66" i="27"/>
  <c r="BK67" i="27" s="1"/>
  <c r="BK61" i="27"/>
  <c r="BK31" i="27"/>
  <c r="BK7" i="27"/>
  <c r="BK37" i="27" s="1"/>
  <c r="BB40" i="41" l="1"/>
  <c r="BD38" i="41"/>
  <c r="BK91" i="27"/>
  <c r="BC32" i="41"/>
  <c r="BK73" i="9"/>
  <c r="BK74" i="9" s="1"/>
  <c r="BK72" i="9"/>
  <c r="BD23" i="41"/>
  <c r="BB25" i="41"/>
  <c r="BC25" i="41"/>
  <c r="BK36" i="9"/>
  <c r="BK132" i="27"/>
  <c r="BK254" i="27"/>
  <c r="BK233" i="27"/>
  <c r="BK197" i="27"/>
  <c r="BK163" i="27"/>
  <c r="BK123" i="27"/>
  <c r="BD25" i="41" l="1"/>
  <c r="BB32" i="41"/>
  <c r="BD32" i="41" s="1"/>
  <c r="BK37" i="9"/>
  <c r="BK38" i="9"/>
  <c r="BK39" i="9" s="1"/>
  <c r="BD40" i="41"/>
  <c r="BB45" i="41"/>
  <c r="BK7" i="20"/>
  <c r="BK31" i="20" s="1"/>
  <c r="BK40" i="20" s="1"/>
  <c r="BK48" i="20" s="1"/>
  <c r="BB50" i="41" l="1"/>
  <c r="BD45" i="41"/>
  <c r="BJ211" i="27"/>
  <c r="BB52" i="41" l="1"/>
  <c r="BD52" i="41" s="1"/>
  <c r="BD50" i="41"/>
  <c r="BJ205" i="27"/>
  <c r="BJ251" i="27" l="1"/>
  <c r="BH90" i="19" l="1"/>
  <c r="BG90" i="19"/>
  <c r="BJ90" i="19"/>
  <c r="BJ92" i="19" s="1"/>
  <c r="BI15" i="13" l="1"/>
  <c r="BI28" i="13" s="1"/>
  <c r="BF50" i="13" l="1"/>
  <c r="BF42" i="13"/>
  <c r="BF28" i="13"/>
  <c r="BF56" i="13" l="1"/>
  <c r="N11" i="42"/>
  <c r="AZ51" i="41"/>
  <c r="AZ37" i="41"/>
  <c r="AY37" i="41"/>
  <c r="BA37" i="41" s="1"/>
  <c r="AZ36" i="41"/>
  <c r="BA54" i="41"/>
  <c r="BA53" i="41"/>
  <c r="BA48" i="41"/>
  <c r="AZ46" i="41"/>
  <c r="BA42" i="41"/>
  <c r="AZ41" i="41"/>
  <c r="BA39" i="41"/>
  <c r="BA31" i="41"/>
  <c r="BA30" i="41"/>
  <c r="BA49" i="41"/>
  <c r="BA28" i="41"/>
  <c r="BA27" i="41"/>
  <c r="BA24" i="41"/>
  <c r="BA22" i="41"/>
  <c r="BA21" i="41"/>
  <c r="BA20" i="41"/>
  <c r="BA19" i="41"/>
  <c r="BA18" i="41"/>
  <c r="BA17" i="41"/>
  <c r="BA15" i="41"/>
  <c r="BA14" i="41"/>
  <c r="BA12" i="41"/>
  <c r="BA11" i="41"/>
  <c r="BA10" i="41"/>
  <c r="BA9" i="41"/>
  <c r="BA8" i="41"/>
  <c r="BA7" i="41"/>
  <c r="BA6" i="41"/>
  <c r="BJ15" i="13"/>
  <c r="BJ8" i="13"/>
  <c r="BJ65" i="13"/>
  <c r="BJ59" i="13"/>
  <c r="BJ50" i="13"/>
  <c r="BJ32" i="13"/>
  <c r="BJ42" i="13"/>
  <c r="BJ31" i="13"/>
  <c r="BJ7" i="13"/>
  <c r="BJ86" i="19"/>
  <c r="BJ73" i="19"/>
  <c r="BJ68" i="19"/>
  <c r="BJ47" i="19"/>
  <c r="BJ46" i="19"/>
  <c r="BJ8" i="19"/>
  <c r="BJ34" i="19"/>
  <c r="BJ29" i="19"/>
  <c r="BJ7" i="19"/>
  <c r="BJ12" i="39"/>
  <c r="BJ15" i="39" s="1"/>
  <c r="BJ8" i="39"/>
  <c r="BJ7" i="39"/>
  <c r="BJ37" i="32"/>
  <c r="BJ18" i="32"/>
  <c r="BJ8" i="32"/>
  <c r="BJ7" i="32"/>
  <c r="BJ32" i="32" s="1"/>
  <c r="BJ117" i="9"/>
  <c r="BJ106" i="9"/>
  <c r="BJ110" i="9" s="1"/>
  <c r="BJ111" i="9" s="1"/>
  <c r="BJ93" i="9"/>
  <c r="BJ99" i="9" s="1"/>
  <c r="BJ100" i="9" s="1"/>
  <c r="BJ50" i="9"/>
  <c r="BJ53" i="9" s="1"/>
  <c r="BJ15" i="9"/>
  <c r="AY13" i="41" s="1"/>
  <c r="BJ114" i="9"/>
  <c r="BJ103" i="9"/>
  <c r="BJ83" i="9"/>
  <c r="BJ42" i="9"/>
  <c r="BJ7" i="9"/>
  <c r="BJ207" i="27"/>
  <c r="AY36" i="41" l="1"/>
  <c r="AY38" i="41" s="1"/>
  <c r="AZ13" i="41"/>
  <c r="BA13" i="41" s="1"/>
  <c r="BJ81" i="19"/>
  <c r="BJ27" i="32"/>
  <c r="BJ29" i="32" s="1"/>
  <c r="BJ60" i="9"/>
  <c r="AZ16" i="41"/>
  <c r="BJ28" i="13"/>
  <c r="BJ56" i="13"/>
  <c r="BJ18" i="9"/>
  <c r="AZ38" i="41"/>
  <c r="AZ40" i="41" s="1"/>
  <c r="AZ45" i="41" s="1"/>
  <c r="AZ50" i="41" s="1"/>
  <c r="AZ52" i="41" s="1"/>
  <c r="AY46" i="41"/>
  <c r="BA47" i="41"/>
  <c r="BA46" i="41" s="1"/>
  <c r="BA43" i="41"/>
  <c r="BA44" i="41"/>
  <c r="BA29" i="41"/>
  <c r="AY51" i="41"/>
  <c r="BA51" i="41" s="1"/>
  <c r="BA26" i="41"/>
  <c r="BJ41" i="19"/>
  <c r="BA36" i="41" l="1"/>
  <c r="BJ25" i="9"/>
  <c r="AY16" i="41"/>
  <c r="BA16" i="41" s="1"/>
  <c r="AZ23" i="41"/>
  <c r="BJ62" i="9"/>
  <c r="AY40" i="41"/>
  <c r="BA38" i="41"/>
  <c r="AY41" i="41"/>
  <c r="BA41" i="41" s="1"/>
  <c r="AZ25" i="41" l="1"/>
  <c r="BJ71" i="9"/>
  <c r="AY23" i="41"/>
  <c r="BA23" i="41" s="1"/>
  <c r="BJ27" i="9"/>
  <c r="AY45" i="41"/>
  <c r="AY50" i="41" s="1"/>
  <c r="AY52" i="41" s="1"/>
  <c r="BA40" i="41"/>
  <c r="BA45" i="41" s="1"/>
  <c r="BA50" i="41" s="1"/>
  <c r="BA52" i="41" s="1"/>
  <c r="AY25" i="41" l="1"/>
  <c r="BA25" i="41" s="1"/>
  <c r="BJ36" i="9"/>
  <c r="BJ72" i="9"/>
  <c r="BJ73" i="9"/>
  <c r="BJ74" i="9" s="1"/>
  <c r="AZ32" i="41"/>
  <c r="BJ121" i="9"/>
  <c r="BJ126" i="9" s="1"/>
  <c r="BJ127" i="9" l="1"/>
  <c r="BJ130" i="9"/>
  <c r="AY32" i="41"/>
  <c r="BA32" i="41" s="1"/>
  <c r="BJ37" i="9"/>
  <c r="BJ38" i="9"/>
  <c r="BJ39" i="9" s="1"/>
  <c r="BJ210" i="27"/>
  <c r="BJ209" i="27"/>
  <c r="BJ215" i="27"/>
  <c r="BG113" i="27"/>
  <c r="BH113" i="27"/>
  <c r="BI113" i="27"/>
  <c r="BJ113" i="27"/>
  <c r="BG114" i="27"/>
  <c r="BH114" i="27"/>
  <c r="BI114" i="27"/>
  <c r="BJ114" i="27"/>
  <c r="BF114" i="27"/>
  <c r="BF113" i="27"/>
  <c r="BJ157" i="27"/>
  <c r="BJ122" i="27"/>
  <c r="BJ121" i="27"/>
  <c r="BJ120" i="27"/>
  <c r="BJ119" i="27"/>
  <c r="BJ118" i="27"/>
  <c r="BJ117" i="27"/>
  <c r="BJ115" i="27"/>
  <c r="BJ112" i="27"/>
  <c r="BJ111" i="27"/>
  <c r="BJ110" i="27"/>
  <c r="BJ109" i="27"/>
  <c r="BJ108" i="27"/>
  <c r="BJ107" i="27"/>
  <c r="BJ104" i="27"/>
  <c r="BJ103" i="27"/>
  <c r="BJ102" i="27"/>
  <c r="BJ101" i="27"/>
  <c r="BJ100" i="27"/>
  <c r="BJ221" i="27"/>
  <c r="BJ220" i="27"/>
  <c r="BJ219" i="27"/>
  <c r="BJ218" i="27"/>
  <c r="BJ217" i="27"/>
  <c r="BJ216" i="27"/>
  <c r="BJ214" i="27"/>
  <c r="BJ208" i="27"/>
  <c r="BJ206" i="27"/>
  <c r="BJ204" i="27"/>
  <c r="BJ203" i="27"/>
  <c r="BJ202" i="27"/>
  <c r="BJ201" i="27"/>
  <c r="BJ200" i="27"/>
  <c r="BJ199" i="27"/>
  <c r="BJ198" i="27"/>
  <c r="BJ76" i="27"/>
  <c r="BJ82" i="27"/>
  <c r="BJ81" i="27"/>
  <c r="BJ75" i="27"/>
  <c r="BJ70" i="27"/>
  <c r="BJ130" i="27"/>
  <c r="BJ233" i="27" s="1"/>
  <c r="BJ99" i="27"/>
  <c r="BJ66" i="27"/>
  <c r="BJ67" i="27" s="1"/>
  <c r="BJ7" i="27"/>
  <c r="BJ37" i="27" s="1"/>
  <c r="BJ222" i="27" l="1"/>
  <c r="BJ254" i="27"/>
  <c r="BJ132" i="27"/>
  <c r="BJ163" i="27"/>
  <c r="BJ132" i="9"/>
  <c r="BJ133" i="9" s="1"/>
  <c r="BJ131" i="9"/>
  <c r="BJ197" i="27"/>
  <c r="BJ123" i="27"/>
  <c r="BJ7" i="20" l="1"/>
  <c r="BJ31" i="20" s="1"/>
  <c r="BJ40" i="20" s="1"/>
  <c r="BJ48" i="20" s="1"/>
  <c r="P43" i="41" l="1"/>
  <c r="S46" i="41"/>
  <c r="W47" i="41"/>
  <c r="Z54" i="41"/>
  <c r="E54" i="41"/>
  <c r="E53" i="41"/>
  <c r="H54" i="41"/>
  <c r="H53" i="41"/>
  <c r="K54" i="41"/>
  <c r="K53" i="41"/>
  <c r="N54" i="41"/>
  <c r="N53" i="41"/>
  <c r="Q54" i="41"/>
  <c r="Q53" i="41"/>
  <c r="T54" i="41"/>
  <c r="T53" i="41"/>
  <c r="W54" i="41"/>
  <c r="W53" i="41"/>
  <c r="Z53" i="41"/>
  <c r="AC54" i="41"/>
  <c r="AC53" i="41"/>
  <c r="AF54" i="41"/>
  <c r="AF53" i="41"/>
  <c r="AI54" i="41"/>
  <c r="AI53" i="41"/>
  <c r="AL54" i="41"/>
  <c r="AL53" i="41"/>
  <c r="AO54" i="41"/>
  <c r="AO53" i="41"/>
  <c r="AR54" i="41"/>
  <c r="AR53" i="41"/>
  <c r="AU54" i="41"/>
  <c r="AU53" i="41"/>
  <c r="AX54" i="41"/>
  <c r="AX53" i="41"/>
  <c r="D44" i="41"/>
  <c r="D43" i="41"/>
  <c r="G44" i="41"/>
  <c r="G43" i="41"/>
  <c r="J44" i="41"/>
  <c r="J43" i="41"/>
  <c r="M44" i="41"/>
  <c r="M43" i="41"/>
  <c r="M41" i="41" s="1"/>
  <c r="P44" i="41"/>
  <c r="P41" i="41" s="1"/>
  <c r="S44" i="41"/>
  <c r="S41" i="41" s="1"/>
  <c r="V44" i="41"/>
  <c r="V43" i="41"/>
  <c r="V41" i="41" s="1"/>
  <c r="Y44" i="41"/>
  <c r="Y43" i="41"/>
  <c r="AB44" i="41"/>
  <c r="AB43" i="41"/>
  <c r="AB41" i="41" s="1"/>
  <c r="AE44" i="41"/>
  <c r="AE43" i="41"/>
  <c r="AH44" i="41"/>
  <c r="AH43" i="41"/>
  <c r="AH41" i="41" s="1"/>
  <c r="AK44" i="41"/>
  <c r="AK43" i="41"/>
  <c r="AT44" i="41"/>
  <c r="AN44" i="41"/>
  <c r="AN43" i="41"/>
  <c r="AQ44" i="41"/>
  <c r="AQ43" i="41"/>
  <c r="AT43" i="41"/>
  <c r="AW43" i="41"/>
  <c r="AW44" i="41"/>
  <c r="D51" i="41"/>
  <c r="G51" i="41"/>
  <c r="J51" i="41"/>
  <c r="M51" i="41"/>
  <c r="P51" i="41"/>
  <c r="V51" i="41"/>
  <c r="Y51" i="41"/>
  <c r="AB51" i="41"/>
  <c r="AE51" i="41"/>
  <c r="AH51" i="41"/>
  <c r="AK51" i="41"/>
  <c r="AN51" i="41"/>
  <c r="AQ51" i="41"/>
  <c r="AT51" i="41"/>
  <c r="AW51" i="41"/>
  <c r="AF48" i="41"/>
  <c r="AT46" i="41"/>
  <c r="AQ46" i="41"/>
  <c r="AN46" i="41"/>
  <c r="AK46" i="41"/>
  <c r="AH46" i="41"/>
  <c r="AE46" i="41"/>
  <c r="AB46" i="41"/>
  <c r="Y46" i="41"/>
  <c r="V46" i="41"/>
  <c r="P46" i="41"/>
  <c r="M46" i="41"/>
  <c r="J46" i="41"/>
  <c r="G46" i="41"/>
  <c r="D46" i="41"/>
  <c r="AW46" i="41"/>
  <c r="E42" i="41"/>
  <c r="H42" i="41"/>
  <c r="K42" i="41"/>
  <c r="N42" i="41"/>
  <c r="Q42" i="41"/>
  <c r="T42" i="41"/>
  <c r="W42" i="41"/>
  <c r="Z42" i="41"/>
  <c r="AC42" i="41"/>
  <c r="AF42" i="41"/>
  <c r="AI42" i="41"/>
  <c r="AL42" i="41"/>
  <c r="AO42" i="41"/>
  <c r="AR42" i="41"/>
  <c r="AU42" i="41"/>
  <c r="AX42" i="41"/>
  <c r="AX39" i="41"/>
  <c r="AQ41" i="41" l="1"/>
  <c r="AN41" i="41"/>
  <c r="D41" i="41"/>
  <c r="AK41" i="41"/>
  <c r="Y41" i="41"/>
  <c r="J41" i="41"/>
  <c r="AW41" i="41"/>
  <c r="G41" i="41"/>
  <c r="AE41" i="41"/>
  <c r="AT41" i="41"/>
  <c r="W48" i="41"/>
  <c r="Q43" i="41"/>
  <c r="AV37" i="41"/>
  <c r="AS37" i="41"/>
  <c r="AP37" i="41"/>
  <c r="AM37" i="41"/>
  <c r="AJ37" i="41"/>
  <c r="AG37" i="41"/>
  <c r="AD37" i="41"/>
  <c r="AA37" i="41"/>
  <c r="X37" i="41"/>
  <c r="U37" i="41"/>
  <c r="R37" i="41"/>
  <c r="O37" i="41"/>
  <c r="L37" i="41"/>
  <c r="I37" i="41"/>
  <c r="C37" i="41"/>
  <c r="F37" i="41"/>
  <c r="AH37" i="41"/>
  <c r="AH36" i="41"/>
  <c r="AW37" i="41"/>
  <c r="AW36" i="41"/>
  <c r="AT37" i="41"/>
  <c r="AT36" i="41"/>
  <c r="AQ37" i="41"/>
  <c r="AQ36" i="41"/>
  <c r="AN37" i="41"/>
  <c r="AN36" i="41"/>
  <c r="AK37" i="41"/>
  <c r="AK36" i="41"/>
  <c r="AE37" i="41"/>
  <c r="AE36" i="41"/>
  <c r="AB37" i="41"/>
  <c r="AB36" i="41"/>
  <c r="Y37" i="41"/>
  <c r="Y36" i="41"/>
  <c r="V37" i="41"/>
  <c r="V36" i="41"/>
  <c r="S37" i="41"/>
  <c r="S36" i="41"/>
  <c r="P37" i="41"/>
  <c r="P36" i="41"/>
  <c r="M37" i="41"/>
  <c r="M36" i="41"/>
  <c r="J37" i="41"/>
  <c r="J36" i="41"/>
  <c r="G36" i="41"/>
  <c r="G37" i="41"/>
  <c r="D37" i="41"/>
  <c r="D36" i="41"/>
  <c r="AW38" i="41" l="1"/>
  <c r="AW40" i="41" s="1"/>
  <c r="AW45" i="41" s="1"/>
  <c r="AW50" i="41" s="1"/>
  <c r="AW52" i="41" s="1"/>
  <c r="AT38" i="41"/>
  <c r="AT40" i="41" s="1"/>
  <c r="AT45" i="41" s="1"/>
  <c r="AT50" i="41" s="1"/>
  <c r="AT52" i="41" s="1"/>
  <c r="AQ38" i="41"/>
  <c r="AQ40" i="41" s="1"/>
  <c r="AQ45" i="41" s="1"/>
  <c r="AQ50" i="41" s="1"/>
  <c r="AQ52" i="41" s="1"/>
  <c r="AN38" i="41"/>
  <c r="AN40" i="41" s="1"/>
  <c r="AN45" i="41" s="1"/>
  <c r="AN50" i="41" s="1"/>
  <c r="AN52" i="41" s="1"/>
  <c r="AK38" i="41"/>
  <c r="AK40" i="41" s="1"/>
  <c r="AK45" i="41" s="1"/>
  <c r="AK50" i="41" s="1"/>
  <c r="AK52" i="41" s="1"/>
  <c r="AH38" i="41"/>
  <c r="AH40" i="41" s="1"/>
  <c r="AH45" i="41" s="1"/>
  <c r="AH50" i="41" s="1"/>
  <c r="AH52" i="41" s="1"/>
  <c r="AE38" i="41"/>
  <c r="AE40" i="41" s="1"/>
  <c r="AE45" i="41" s="1"/>
  <c r="AE50" i="41" s="1"/>
  <c r="AE52" i="41" s="1"/>
  <c r="AB38" i="41"/>
  <c r="AB40" i="41" s="1"/>
  <c r="AB45" i="41" s="1"/>
  <c r="AB50" i="41" s="1"/>
  <c r="AB52" i="41" s="1"/>
  <c r="Y38" i="41"/>
  <c r="Y40" i="41" s="1"/>
  <c r="Y45" i="41" s="1"/>
  <c r="Y50" i="41" s="1"/>
  <c r="Y52" i="41" s="1"/>
  <c r="V38" i="41"/>
  <c r="V40" i="41" s="1"/>
  <c r="V45" i="41" s="1"/>
  <c r="V50" i="41" s="1"/>
  <c r="V52" i="41" s="1"/>
  <c r="S38" i="41"/>
  <c r="S40" i="41" s="1"/>
  <c r="S45" i="41" s="1"/>
  <c r="S50" i="41" s="1"/>
  <c r="S52" i="41" s="1"/>
  <c r="P38" i="41"/>
  <c r="P40" i="41" s="1"/>
  <c r="P45" i="41" s="1"/>
  <c r="P50" i="41" s="1"/>
  <c r="P52" i="41" s="1"/>
  <c r="M38" i="41"/>
  <c r="M40" i="41" s="1"/>
  <c r="M45" i="41" s="1"/>
  <c r="M50" i="41" s="1"/>
  <c r="M52" i="41" s="1"/>
  <c r="J38" i="41"/>
  <c r="J40" i="41" s="1"/>
  <c r="J45" i="41" s="1"/>
  <c r="J50" i="41" s="1"/>
  <c r="J52" i="41" s="1"/>
  <c r="G38" i="41"/>
  <c r="G40" i="41" s="1"/>
  <c r="G45" i="41" s="1"/>
  <c r="G50" i="41" s="1"/>
  <c r="G52" i="41" s="1"/>
  <c r="D38" i="41"/>
  <c r="D40" i="41" s="1"/>
  <c r="D45" i="41" s="1"/>
  <c r="D50" i="41" s="1"/>
  <c r="D52" i="41" s="1"/>
  <c r="AU37" i="41"/>
  <c r="AR37" i="41"/>
  <c r="AO37" i="41"/>
  <c r="AL37" i="41"/>
  <c r="AI37" i="41"/>
  <c r="Q37" i="41"/>
  <c r="N37" i="41"/>
  <c r="AX37" i="41" l="1"/>
  <c r="AF37" i="41"/>
  <c r="AC37" i="41"/>
  <c r="Z37" i="41"/>
  <c r="W37" i="41"/>
  <c r="T37" i="41"/>
  <c r="K37" i="41"/>
  <c r="H37" i="41"/>
  <c r="E37" i="41"/>
  <c r="K11" i="42" l="1"/>
  <c r="J11" i="42"/>
  <c r="I11" i="42"/>
  <c r="H11" i="42"/>
  <c r="G11" i="42"/>
  <c r="F11" i="42"/>
  <c r="E11" i="42"/>
  <c r="D11" i="42"/>
  <c r="C11" i="42"/>
  <c r="L11" i="42"/>
  <c r="BD23" i="20"/>
  <c r="BE23" i="20"/>
  <c r="BF23" i="20"/>
  <c r="BG23" i="20"/>
  <c r="BH23" i="20"/>
  <c r="BI83" i="27" l="1"/>
  <c r="BI80" i="27"/>
  <c r="BI79" i="27"/>
  <c r="BI78" i="27"/>
  <c r="BI77" i="27"/>
  <c r="BC23" i="20"/>
  <c r="BB23" i="20"/>
  <c r="BA23" i="20"/>
  <c r="AZ23" i="20"/>
  <c r="AY23" i="20"/>
  <c r="BI23" i="20"/>
  <c r="BG24" i="20"/>
  <c r="BF24" i="20"/>
  <c r="BE24" i="20"/>
  <c r="BD24" i="20"/>
  <c r="BC24" i="20"/>
  <c r="BB24" i="20"/>
  <c r="BA24" i="20"/>
  <c r="AZ24" i="20"/>
  <c r="AY24" i="20"/>
  <c r="BI24" i="20"/>
  <c r="BH24" i="20"/>
  <c r="BI61" i="27" l="1"/>
  <c r="BI157" i="27"/>
  <c r="BI173" i="27" l="1"/>
  <c r="BI168" i="27"/>
  <c r="BI202" i="27" l="1"/>
  <c r="BI104" i="27"/>
  <c r="BI207" i="27"/>
  <c r="BI76" i="27"/>
  <c r="BH130" i="9"/>
  <c r="BH132" i="9" s="1"/>
  <c r="BG130" i="9"/>
  <c r="BG132" i="9" s="1"/>
  <c r="BF130" i="9"/>
  <c r="BF132" i="9" s="1"/>
  <c r="BE130" i="9"/>
  <c r="BE132" i="9" s="1"/>
  <c r="BD130" i="9"/>
  <c r="BC130" i="9"/>
  <c r="BC132" i="9" s="1"/>
  <c r="BB130" i="9"/>
  <c r="BB132" i="9" s="1"/>
  <c r="BA130" i="9"/>
  <c r="BA132" i="9" s="1"/>
  <c r="AZ130" i="9"/>
  <c r="AZ132" i="9" s="1"/>
  <c r="AY130" i="9"/>
  <c r="AY132" i="9" s="1"/>
  <c r="AX130" i="9"/>
  <c r="AX132" i="9" s="1"/>
  <c r="AW130" i="9"/>
  <c r="AW132" i="9" s="1"/>
  <c r="AV130" i="9"/>
  <c r="AV132" i="9" s="1"/>
  <c r="AU130" i="9"/>
  <c r="AU132" i="9" s="1"/>
  <c r="AT130" i="9"/>
  <c r="AS130" i="9"/>
  <c r="AS132" i="9" s="1"/>
  <c r="AR130" i="9"/>
  <c r="AR132" i="9" s="1"/>
  <c r="AQ130" i="9"/>
  <c r="AQ132" i="9" s="1"/>
  <c r="AP130" i="9"/>
  <c r="AP132" i="9" s="1"/>
  <c r="AO130" i="9"/>
  <c r="AO132" i="9" s="1"/>
  <c r="AN130" i="9"/>
  <c r="AN132" i="9" s="1"/>
  <c r="AM130" i="9"/>
  <c r="AM132" i="9" s="1"/>
  <c r="AL130" i="9"/>
  <c r="AL132" i="9" s="1"/>
  <c r="AK130" i="9"/>
  <c r="AK132" i="9" s="1"/>
  <c r="AJ130" i="9"/>
  <c r="AJ132" i="9" s="1"/>
  <c r="AI130" i="9"/>
  <c r="AI132" i="9" s="1"/>
  <c r="AH130" i="9"/>
  <c r="AH132" i="9" s="1"/>
  <c r="AG130" i="9"/>
  <c r="AG132" i="9" s="1"/>
  <c r="AF130" i="9"/>
  <c r="AF132" i="9" s="1"/>
  <c r="AE130" i="9"/>
  <c r="AE132" i="9" s="1"/>
  <c r="AD130" i="9"/>
  <c r="AD132" i="9" s="1"/>
  <c r="AC130" i="9"/>
  <c r="AC132" i="9" s="1"/>
  <c r="AB130" i="9"/>
  <c r="AB132" i="9" s="1"/>
  <c r="AA130" i="9"/>
  <c r="AA132" i="9" s="1"/>
  <c r="Z130" i="9"/>
  <c r="Z132" i="9" s="1"/>
  <c r="Y130" i="9"/>
  <c r="Y132" i="9" s="1"/>
  <c r="X130" i="9"/>
  <c r="W130" i="9"/>
  <c r="W132" i="9" s="1"/>
  <c r="V130" i="9"/>
  <c r="U130" i="9"/>
  <c r="U132" i="9" s="1"/>
  <c r="T130" i="9"/>
  <c r="T132" i="9" s="1"/>
  <c r="S130" i="9"/>
  <c r="S132" i="9" s="1"/>
  <c r="R130" i="9"/>
  <c r="R132" i="9" s="1"/>
  <c r="Q130" i="9"/>
  <c r="Q132" i="9" s="1"/>
  <c r="P130" i="9"/>
  <c r="O130" i="9"/>
  <c r="N130" i="9"/>
  <c r="M130" i="9"/>
  <c r="M132" i="9" s="1"/>
  <c r="L130" i="9"/>
  <c r="L132" i="9" s="1"/>
  <c r="K130" i="9"/>
  <c r="K132" i="9" s="1"/>
  <c r="J130" i="9"/>
  <c r="J132" i="9" s="1"/>
  <c r="I130" i="9"/>
  <c r="I132" i="9" s="1"/>
  <c r="H130" i="9"/>
  <c r="G130" i="9"/>
  <c r="G132" i="9" s="1"/>
  <c r="F130" i="9"/>
  <c r="F132" i="9" s="1"/>
  <c r="E130" i="9"/>
  <c r="E132" i="9" s="1"/>
  <c r="D130" i="9"/>
  <c r="D132" i="9" s="1"/>
  <c r="C130" i="9"/>
  <c r="C132" i="9" s="1"/>
  <c r="BH117" i="9"/>
  <c r="BH121" i="9" s="1"/>
  <c r="BG117" i="9"/>
  <c r="BG121" i="9" s="1"/>
  <c r="BF117" i="9"/>
  <c r="BE117" i="9"/>
  <c r="BE121" i="9" s="1"/>
  <c r="BD117" i="9"/>
  <c r="BD121" i="9" s="1"/>
  <c r="BC117" i="9"/>
  <c r="BC121" i="9" s="1"/>
  <c r="BB117" i="9"/>
  <c r="BB121" i="9" s="1"/>
  <c r="BA117" i="9"/>
  <c r="BA121" i="9" s="1"/>
  <c r="AZ117" i="9"/>
  <c r="AZ121" i="9" s="1"/>
  <c r="AY117" i="9"/>
  <c r="AY121" i="9" s="1"/>
  <c r="AX117" i="9"/>
  <c r="AW117" i="9"/>
  <c r="AW121" i="9" s="1"/>
  <c r="AV117" i="9"/>
  <c r="AV121" i="9" s="1"/>
  <c r="AU117" i="9"/>
  <c r="AU121" i="9" s="1"/>
  <c r="AT117" i="9"/>
  <c r="AT121" i="9" s="1"/>
  <c r="AS117" i="9"/>
  <c r="AS121" i="9" s="1"/>
  <c r="AR117" i="9"/>
  <c r="AR121" i="9" s="1"/>
  <c r="AQ117" i="9"/>
  <c r="AQ121" i="9" s="1"/>
  <c r="AP117" i="9"/>
  <c r="AO117" i="9"/>
  <c r="AO121" i="9" s="1"/>
  <c r="AN117" i="9"/>
  <c r="AN121" i="9" s="1"/>
  <c r="AM117" i="9"/>
  <c r="AM121" i="9" s="1"/>
  <c r="AL117" i="9"/>
  <c r="AL121" i="9" s="1"/>
  <c r="AK117" i="9"/>
  <c r="AK121" i="9" s="1"/>
  <c r="AJ117" i="9"/>
  <c r="AJ121" i="9" s="1"/>
  <c r="AI117" i="9"/>
  <c r="AI121" i="9" s="1"/>
  <c r="AH117" i="9"/>
  <c r="AG117" i="9"/>
  <c r="AG121" i="9" s="1"/>
  <c r="AF117" i="9"/>
  <c r="AF121" i="9" s="1"/>
  <c r="AE117" i="9"/>
  <c r="AE121" i="9" s="1"/>
  <c r="AD117" i="9"/>
  <c r="AD121" i="9" s="1"/>
  <c r="AC117" i="9"/>
  <c r="AC121" i="9" s="1"/>
  <c r="AB117" i="9"/>
  <c r="AB121" i="9" s="1"/>
  <c r="AA117" i="9"/>
  <c r="AA121" i="9" s="1"/>
  <c r="Z117" i="9"/>
  <c r="Y117" i="9"/>
  <c r="Y121" i="9" s="1"/>
  <c r="X117" i="9"/>
  <c r="X121" i="9" s="1"/>
  <c r="W117" i="9"/>
  <c r="W121" i="9" s="1"/>
  <c r="V117" i="9"/>
  <c r="V121" i="9" s="1"/>
  <c r="U117" i="9"/>
  <c r="U121" i="9" s="1"/>
  <c r="T117" i="9"/>
  <c r="T121" i="9" s="1"/>
  <c r="S117" i="9"/>
  <c r="S121" i="9" s="1"/>
  <c r="R117" i="9"/>
  <c r="Q117" i="9"/>
  <c r="Q121" i="9" s="1"/>
  <c r="P117" i="9"/>
  <c r="P121" i="9" s="1"/>
  <c r="O117" i="9"/>
  <c r="O121" i="9" s="1"/>
  <c r="N117" i="9"/>
  <c r="N121" i="9" s="1"/>
  <c r="M117" i="9"/>
  <c r="M121" i="9" s="1"/>
  <c r="L117" i="9"/>
  <c r="L121" i="9" s="1"/>
  <c r="K117" i="9"/>
  <c r="K121" i="9" s="1"/>
  <c r="J117" i="9"/>
  <c r="I117" i="9"/>
  <c r="I121" i="9" s="1"/>
  <c r="H117" i="9"/>
  <c r="H121" i="9" s="1"/>
  <c r="G117" i="9"/>
  <c r="G121" i="9" s="1"/>
  <c r="F117" i="9"/>
  <c r="F121" i="9" s="1"/>
  <c r="E117" i="9"/>
  <c r="E121" i="9" s="1"/>
  <c r="D117" i="9"/>
  <c r="D121" i="9" s="1"/>
  <c r="C117" i="9"/>
  <c r="C121" i="9" s="1"/>
  <c r="BI117" i="9"/>
  <c r="BH106" i="9"/>
  <c r="BG106" i="9"/>
  <c r="BF106" i="9"/>
  <c r="BE106" i="9"/>
  <c r="BD106" i="9"/>
  <c r="BC106" i="9"/>
  <c r="BB106" i="9"/>
  <c r="BA106" i="9"/>
  <c r="AZ106" i="9"/>
  <c r="AY106" i="9"/>
  <c r="AX106" i="9"/>
  <c r="BI106" i="9"/>
  <c r="BH37" i="32"/>
  <c r="BG37" i="32"/>
  <c r="BF37" i="32"/>
  <c r="BE37" i="32"/>
  <c r="BD37" i="32"/>
  <c r="BC37" i="32"/>
  <c r="BB37" i="32"/>
  <c r="BA37" i="32"/>
  <c r="AZ37" i="32"/>
  <c r="AY37" i="32"/>
  <c r="BI37" i="32"/>
  <c r="BH18" i="32"/>
  <c r="BG18" i="32"/>
  <c r="BF18" i="32"/>
  <c r="BE18" i="32"/>
  <c r="BD18" i="32"/>
  <c r="BC18" i="32"/>
  <c r="BC27" i="32" s="1"/>
  <c r="BC29" i="32" s="1"/>
  <c r="BB18" i="32"/>
  <c r="BA18" i="32"/>
  <c r="AZ18" i="32"/>
  <c r="AY18" i="32"/>
  <c r="BI18" i="32"/>
  <c r="BH8" i="32"/>
  <c r="BG8" i="32"/>
  <c r="BF8" i="32"/>
  <c r="BE8" i="32"/>
  <c r="BD8" i="32"/>
  <c r="BC8" i="32"/>
  <c r="BB8" i="32"/>
  <c r="BA8" i="32"/>
  <c r="AZ8" i="32"/>
  <c r="AY8" i="32"/>
  <c r="BI8" i="32"/>
  <c r="BH92" i="19"/>
  <c r="BG92" i="19"/>
  <c r="BF92" i="19"/>
  <c r="BE92" i="19"/>
  <c r="BD92" i="19"/>
  <c r="BI90" i="19"/>
  <c r="BI92" i="19" s="1"/>
  <c r="BH73" i="19"/>
  <c r="BG73" i="19"/>
  <c r="BF73" i="19"/>
  <c r="BE73" i="19"/>
  <c r="BD73" i="19"/>
  <c r="BD81" i="19" s="1"/>
  <c r="BC73" i="19"/>
  <c r="BB73" i="19"/>
  <c r="BA73" i="19"/>
  <c r="AZ73" i="19"/>
  <c r="AY73" i="19"/>
  <c r="BI73" i="19"/>
  <c r="BH68" i="19"/>
  <c r="BG68" i="19"/>
  <c r="BF68" i="19"/>
  <c r="BE68" i="19"/>
  <c r="BD68" i="19"/>
  <c r="BC68" i="19"/>
  <c r="BB68" i="19"/>
  <c r="BA68" i="19"/>
  <c r="AZ68" i="19"/>
  <c r="AY68" i="19"/>
  <c r="BI68" i="19"/>
  <c r="BI47" i="19"/>
  <c r="BH34" i="19"/>
  <c r="BG34" i="19"/>
  <c r="BF34" i="19"/>
  <c r="BE34" i="19"/>
  <c r="BD34" i="19"/>
  <c r="BC34" i="19"/>
  <c r="BB34" i="19"/>
  <c r="BA34" i="19"/>
  <c r="AZ34" i="19"/>
  <c r="AY34" i="19"/>
  <c r="BH29" i="19"/>
  <c r="BG29" i="19"/>
  <c r="BF29" i="19"/>
  <c r="BE29" i="19"/>
  <c r="BD29" i="19"/>
  <c r="BC29" i="19"/>
  <c r="BB29" i="19"/>
  <c r="BA29" i="19"/>
  <c r="AZ29" i="19"/>
  <c r="AY29" i="19"/>
  <c r="BH8" i="19"/>
  <c r="BG8" i="19"/>
  <c r="BF8" i="19"/>
  <c r="BE8" i="19"/>
  <c r="BD8" i="19"/>
  <c r="BC8" i="19"/>
  <c r="BB8" i="19"/>
  <c r="BA8" i="19"/>
  <c r="AZ8" i="19"/>
  <c r="AY8" i="19"/>
  <c r="AX34" i="19"/>
  <c r="AW34" i="19"/>
  <c r="AV34" i="19"/>
  <c r="AU34" i="19"/>
  <c r="AT34" i="19"/>
  <c r="AS34" i="19"/>
  <c r="AR34" i="19"/>
  <c r="AQ34" i="19"/>
  <c r="AP34" i="19"/>
  <c r="AO34" i="19"/>
  <c r="AN34" i="19"/>
  <c r="AM34" i="19"/>
  <c r="AL34" i="19"/>
  <c r="AK34" i="19"/>
  <c r="AJ34" i="19"/>
  <c r="AI34" i="19"/>
  <c r="AH34" i="19"/>
  <c r="AG34" i="19"/>
  <c r="AF34" i="19"/>
  <c r="AE34" i="19"/>
  <c r="AD34" i="19"/>
  <c r="AC34" i="19"/>
  <c r="AB34" i="19"/>
  <c r="AA34" i="19"/>
  <c r="Z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BI34" i="19"/>
  <c r="BI29" i="19"/>
  <c r="BI8" i="19"/>
  <c r="AW31" i="41"/>
  <c r="AW30" i="41"/>
  <c r="AW29" i="41"/>
  <c r="AW28" i="41"/>
  <c r="AW27" i="41"/>
  <c r="AW26" i="41"/>
  <c r="AW24" i="41"/>
  <c r="AW22" i="41"/>
  <c r="AW21" i="41"/>
  <c r="AW20" i="41"/>
  <c r="AW19" i="41"/>
  <c r="AW18" i="41"/>
  <c r="AW17" i="41"/>
  <c r="AW15" i="41"/>
  <c r="AW14" i="41"/>
  <c r="AW12" i="41"/>
  <c r="AW11" i="41"/>
  <c r="AW10" i="41"/>
  <c r="AW9" i="41"/>
  <c r="AW8" i="41"/>
  <c r="AW7" i="41"/>
  <c r="AW6" i="41"/>
  <c r="AV31" i="41"/>
  <c r="AV30" i="41"/>
  <c r="AV51" i="41" s="1"/>
  <c r="AX51" i="41" s="1"/>
  <c r="AV29" i="41"/>
  <c r="AV49" i="41" s="1"/>
  <c r="AX49" i="41" s="1"/>
  <c r="AV28" i="41"/>
  <c r="AV27" i="41"/>
  <c r="AV26" i="41"/>
  <c r="AV47" i="41" s="1"/>
  <c r="AV24" i="41"/>
  <c r="AV22" i="41"/>
  <c r="AV44" i="41" s="1"/>
  <c r="AX44" i="41" s="1"/>
  <c r="AV21" i="41"/>
  <c r="AV20" i="41"/>
  <c r="AV43" i="41" s="1"/>
  <c r="AV19" i="41"/>
  <c r="AV18" i="41"/>
  <c r="AV17" i="41"/>
  <c r="AV15" i="41"/>
  <c r="AV14" i="41"/>
  <c r="AV12" i="41"/>
  <c r="AV11" i="41"/>
  <c r="AV10" i="41"/>
  <c r="AV9" i="41"/>
  <c r="AV8" i="41"/>
  <c r="AV7" i="41"/>
  <c r="AV6" i="41"/>
  <c r="BE41" i="19" l="1"/>
  <c r="BF81" i="19"/>
  <c r="BB27" i="32"/>
  <c r="BB29" i="32" s="1"/>
  <c r="AV48" i="41"/>
  <c r="AX48" i="41" s="1"/>
  <c r="BI81" i="19"/>
  <c r="BD27" i="32"/>
  <c r="BD29" i="32" s="1"/>
  <c r="BB81" i="19"/>
  <c r="BC41" i="19"/>
  <c r="BE81" i="19"/>
  <c r="BE27" i="32"/>
  <c r="BE29" i="32" s="1"/>
  <c r="BF27" i="32"/>
  <c r="BF29" i="32" s="1"/>
  <c r="BF41" i="19"/>
  <c r="AY81" i="19"/>
  <c r="BG81" i="19"/>
  <c r="AY27" i="32"/>
  <c r="AY29" i="32" s="1"/>
  <c r="BG27" i="32"/>
  <c r="BG29" i="32" s="1"/>
  <c r="AY41" i="19"/>
  <c r="BG41" i="19"/>
  <c r="AZ81" i="19"/>
  <c r="BH81" i="19"/>
  <c r="AZ27" i="32"/>
  <c r="AZ29" i="32" s="1"/>
  <c r="BH27" i="32"/>
  <c r="BH29" i="32" s="1"/>
  <c r="BD41" i="19"/>
  <c r="AZ41" i="19"/>
  <c r="BH41" i="19"/>
  <c r="BA81" i="19"/>
  <c r="BA27" i="32"/>
  <c r="BA29" i="32" s="1"/>
  <c r="BA41" i="19"/>
  <c r="R131" i="9"/>
  <c r="Z131" i="9"/>
  <c r="AH131" i="9"/>
  <c r="AP131" i="9"/>
  <c r="AX131" i="9"/>
  <c r="BF131" i="9"/>
  <c r="BI41" i="19"/>
  <c r="BC81" i="19"/>
  <c r="BI27" i="32"/>
  <c r="BI29" i="32" s="1"/>
  <c r="J131" i="9"/>
  <c r="AX47" i="41"/>
  <c r="AX46" i="41" s="1"/>
  <c r="AV46" i="41"/>
  <c r="AV41" i="41"/>
  <c r="AX43" i="41"/>
  <c r="AX7" i="41"/>
  <c r="AX17" i="41"/>
  <c r="AX24" i="41"/>
  <c r="AX27" i="41"/>
  <c r="AX28" i="41"/>
  <c r="AX9" i="41"/>
  <c r="AX18" i="41"/>
  <c r="AX8" i="41"/>
  <c r="AO131" i="9"/>
  <c r="AW131" i="9"/>
  <c r="BE131" i="9"/>
  <c r="I131" i="9"/>
  <c r="F131" i="9"/>
  <c r="N131" i="9"/>
  <c r="V131" i="9"/>
  <c r="AD131" i="9"/>
  <c r="AL131" i="9"/>
  <c r="AT131" i="9"/>
  <c r="BB131" i="9"/>
  <c r="Q131" i="9"/>
  <c r="N132" i="9"/>
  <c r="G131" i="9"/>
  <c r="O131" i="9"/>
  <c r="W131" i="9"/>
  <c r="AE131" i="9"/>
  <c r="AM131" i="9"/>
  <c r="AU131" i="9"/>
  <c r="BC131" i="9"/>
  <c r="Y131" i="9"/>
  <c r="O132" i="9"/>
  <c r="H131" i="9"/>
  <c r="P131" i="9"/>
  <c r="X131" i="9"/>
  <c r="AF131" i="9"/>
  <c r="AN131" i="9"/>
  <c r="AV131" i="9"/>
  <c r="BD131" i="9"/>
  <c r="AG131" i="9"/>
  <c r="V132" i="9"/>
  <c r="AT132" i="9"/>
  <c r="AX29" i="41"/>
  <c r="AX10" i="41"/>
  <c r="AX30" i="41"/>
  <c r="AX21" i="41"/>
  <c r="AX12" i="41"/>
  <c r="AX19" i="41"/>
  <c r="AX20" i="41"/>
  <c r="AX11" i="41"/>
  <c r="AX31" i="41"/>
  <c r="AX22" i="41"/>
  <c r="AX14" i="41"/>
  <c r="AX6" i="41"/>
  <c r="AX15" i="41"/>
  <c r="AX26" i="41"/>
  <c r="C131" i="9"/>
  <c r="K131" i="9"/>
  <c r="S131" i="9"/>
  <c r="AA131" i="9"/>
  <c r="AI131" i="9"/>
  <c r="AQ131" i="9"/>
  <c r="AY131" i="9"/>
  <c r="BG131" i="9"/>
  <c r="H132" i="9"/>
  <c r="P132" i="9"/>
  <c r="X132" i="9"/>
  <c r="BD132" i="9"/>
  <c r="BI121" i="9"/>
  <c r="BI126" i="9" s="1"/>
  <c r="J121" i="9"/>
  <c r="R121" i="9"/>
  <c r="Z121" i="9"/>
  <c r="AH121" i="9"/>
  <c r="AP121" i="9"/>
  <c r="AX121" i="9"/>
  <c r="BF121" i="9"/>
  <c r="D131" i="9"/>
  <c r="L131" i="9"/>
  <c r="T131" i="9"/>
  <c r="AB131" i="9"/>
  <c r="AJ131" i="9"/>
  <c r="AR131" i="9"/>
  <c r="AZ131" i="9"/>
  <c r="BH131" i="9"/>
  <c r="E131" i="9"/>
  <c r="M131" i="9"/>
  <c r="U131" i="9"/>
  <c r="AC131" i="9"/>
  <c r="AK131" i="9"/>
  <c r="AS131" i="9"/>
  <c r="BA131" i="9"/>
  <c r="BH62" i="13"/>
  <c r="BG62" i="13"/>
  <c r="BF62" i="13"/>
  <c r="BE62" i="13"/>
  <c r="BD62" i="13"/>
  <c r="BC62" i="13"/>
  <c r="BB62" i="13"/>
  <c r="BA62" i="13"/>
  <c r="AZ62" i="13"/>
  <c r="AY62" i="13"/>
  <c r="AX62" i="13"/>
  <c r="AW62" i="13"/>
  <c r="AV62" i="13"/>
  <c r="AU62" i="13"/>
  <c r="AT62" i="13"/>
  <c r="AS62" i="13"/>
  <c r="AR62" i="13"/>
  <c r="AQ62" i="13"/>
  <c r="AP62" i="13"/>
  <c r="AO62" i="13"/>
  <c r="AN62" i="13"/>
  <c r="AM62" i="13"/>
  <c r="AL62" i="13"/>
  <c r="AK62" i="13"/>
  <c r="AJ62" i="13"/>
  <c r="AI62" i="13"/>
  <c r="AH62" i="13"/>
  <c r="AG62" i="13"/>
  <c r="AF62" i="13"/>
  <c r="AE62" i="13"/>
  <c r="AD62" i="13"/>
  <c r="AC62" i="13"/>
  <c r="AB62" i="13"/>
  <c r="AA62" i="13"/>
  <c r="Z62" i="13"/>
  <c r="Y62" i="13"/>
  <c r="X62" i="13"/>
  <c r="W62" i="13"/>
  <c r="V62" i="13"/>
  <c r="U62" i="13"/>
  <c r="T62" i="13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I62" i="13"/>
  <c r="BH50" i="13"/>
  <c r="BG50" i="13"/>
  <c r="BE50" i="13"/>
  <c r="BD50" i="13"/>
  <c r="BC50" i="13"/>
  <c r="BB50" i="13"/>
  <c r="BA50" i="13"/>
  <c r="AZ50" i="13"/>
  <c r="AY50" i="13"/>
  <c r="AX50" i="13"/>
  <c r="AW50" i="13"/>
  <c r="AV50" i="13"/>
  <c r="AU50" i="13"/>
  <c r="AT50" i="13"/>
  <c r="AS50" i="13"/>
  <c r="AR50" i="13"/>
  <c r="AQ50" i="13"/>
  <c r="AP50" i="13"/>
  <c r="AO50" i="13"/>
  <c r="AN50" i="13"/>
  <c r="AM50" i="13"/>
  <c r="AL50" i="13"/>
  <c r="AK50" i="13"/>
  <c r="AJ50" i="13"/>
  <c r="AI50" i="13"/>
  <c r="AH50" i="13"/>
  <c r="AG50" i="13"/>
  <c r="AF50" i="13"/>
  <c r="AE50" i="13"/>
  <c r="AD50" i="13"/>
  <c r="AC50" i="13"/>
  <c r="AB50" i="13"/>
  <c r="AA50" i="13"/>
  <c r="Z50" i="13"/>
  <c r="Y50" i="13"/>
  <c r="X50" i="13"/>
  <c r="W50" i="13"/>
  <c r="V50" i="13"/>
  <c r="U50" i="13"/>
  <c r="T50" i="13"/>
  <c r="S50" i="13"/>
  <c r="R50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BI50" i="13"/>
  <c r="BH42" i="13"/>
  <c r="BG42" i="13"/>
  <c r="BE42" i="13"/>
  <c r="BD42" i="13"/>
  <c r="BC42" i="13"/>
  <c r="BB42" i="13"/>
  <c r="BA42" i="13"/>
  <c r="AZ42" i="13"/>
  <c r="AY42" i="13"/>
  <c r="AX42" i="13"/>
  <c r="AW42" i="13"/>
  <c r="AV42" i="13"/>
  <c r="AU42" i="13"/>
  <c r="AT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I42" i="13"/>
  <c r="BH32" i="13"/>
  <c r="BG32" i="13"/>
  <c r="BE32" i="13"/>
  <c r="BD32" i="13"/>
  <c r="BC32" i="13"/>
  <c r="BB32" i="13"/>
  <c r="BA32" i="13"/>
  <c r="AZ32" i="13"/>
  <c r="AY32" i="13"/>
  <c r="AX32" i="13"/>
  <c r="AW32" i="13"/>
  <c r="AV32" i="13"/>
  <c r="AU32" i="13"/>
  <c r="AT32" i="13"/>
  <c r="AS32" i="13"/>
  <c r="AR32" i="13"/>
  <c r="AQ32" i="13"/>
  <c r="AP32" i="13"/>
  <c r="AO32" i="13"/>
  <c r="AN32" i="13"/>
  <c r="AM32" i="13"/>
  <c r="AL32" i="13"/>
  <c r="AK32" i="13"/>
  <c r="AJ32" i="13"/>
  <c r="AI32" i="13"/>
  <c r="AH32" i="13"/>
  <c r="AG32" i="13"/>
  <c r="AF32" i="13"/>
  <c r="AE32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BI32" i="13"/>
  <c r="BH15" i="13"/>
  <c r="BG15" i="13"/>
  <c r="BE15" i="13"/>
  <c r="BD15" i="13"/>
  <c r="BC15" i="13"/>
  <c r="BB15" i="13"/>
  <c r="BA15" i="13"/>
  <c r="AZ15" i="13"/>
  <c r="AY15" i="13"/>
  <c r="AX15" i="13"/>
  <c r="AW15" i="13"/>
  <c r="AV15" i="13"/>
  <c r="AU15" i="13"/>
  <c r="AT15" i="13"/>
  <c r="AS15" i="13"/>
  <c r="AR15" i="13"/>
  <c r="AQ15" i="13"/>
  <c r="AP15" i="13"/>
  <c r="AO15" i="13"/>
  <c r="AN15" i="13"/>
  <c r="AM15" i="13"/>
  <c r="AL15" i="13"/>
  <c r="AK15" i="13"/>
  <c r="AJ15" i="13"/>
  <c r="AI15" i="13"/>
  <c r="AH15" i="13"/>
  <c r="AG15" i="13"/>
  <c r="AF15" i="13"/>
  <c r="AE15" i="13"/>
  <c r="AD15" i="13"/>
  <c r="AC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H8" i="13"/>
  <c r="BG8" i="13"/>
  <c r="BE8" i="13"/>
  <c r="BD8" i="13"/>
  <c r="BC8" i="13"/>
  <c r="BB8" i="13"/>
  <c r="BA8" i="13"/>
  <c r="AZ8" i="13"/>
  <c r="AY8" i="13"/>
  <c r="AX8" i="13"/>
  <c r="AW8" i="13"/>
  <c r="AV8" i="13"/>
  <c r="AU8" i="13"/>
  <c r="AT8" i="13"/>
  <c r="AS8" i="13"/>
  <c r="AR8" i="13"/>
  <c r="AQ8" i="13"/>
  <c r="AP8" i="13"/>
  <c r="AO8" i="13"/>
  <c r="AN8" i="13"/>
  <c r="AM8" i="13"/>
  <c r="AL8" i="13"/>
  <c r="AK8" i="13"/>
  <c r="AJ8" i="13"/>
  <c r="AI8" i="13"/>
  <c r="AH8" i="13"/>
  <c r="AG8" i="13"/>
  <c r="AF8" i="13"/>
  <c r="AE8" i="13"/>
  <c r="AD8" i="13"/>
  <c r="AC8" i="13"/>
  <c r="AB8" i="13"/>
  <c r="AA8" i="13"/>
  <c r="Z8" i="13"/>
  <c r="Y8" i="13"/>
  <c r="X8" i="13"/>
  <c r="W8" i="13"/>
  <c r="V8" i="13"/>
  <c r="U8" i="13"/>
  <c r="T8" i="13"/>
  <c r="S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I59" i="13"/>
  <c r="BI31" i="13"/>
  <c r="BI7" i="13"/>
  <c r="BH7" i="13"/>
  <c r="BI127" i="9" l="1"/>
  <c r="BI130" i="9"/>
  <c r="BI56" i="13"/>
  <c r="E28" i="13"/>
  <c r="M28" i="13"/>
  <c r="U28" i="13"/>
  <c r="AC28" i="13"/>
  <c r="AK28" i="13"/>
  <c r="AS28" i="13"/>
  <c r="F28" i="13"/>
  <c r="N28" i="13"/>
  <c r="V28" i="13"/>
  <c r="AD28" i="13"/>
  <c r="AL28" i="13"/>
  <c r="AT28" i="13"/>
  <c r="BB28" i="13"/>
  <c r="H28" i="13"/>
  <c r="P28" i="13"/>
  <c r="X28" i="13"/>
  <c r="AF28" i="13"/>
  <c r="AN28" i="13"/>
  <c r="AV28" i="13"/>
  <c r="BD28" i="13"/>
  <c r="I28" i="13"/>
  <c r="Q28" i="13"/>
  <c r="Y28" i="13"/>
  <c r="AG28" i="13"/>
  <c r="AO28" i="13"/>
  <c r="AW28" i="13"/>
  <c r="BE28" i="13"/>
  <c r="J28" i="13"/>
  <c r="R28" i="13"/>
  <c r="Z28" i="13"/>
  <c r="AH28" i="13"/>
  <c r="AP28" i="13"/>
  <c r="AX28" i="13"/>
  <c r="BG28" i="13"/>
  <c r="C28" i="13"/>
  <c r="K28" i="13"/>
  <c r="S28" i="13"/>
  <c r="AA28" i="13"/>
  <c r="AI28" i="13"/>
  <c r="AQ28" i="13"/>
  <c r="AY28" i="13"/>
  <c r="BH28" i="13"/>
  <c r="D28" i="13"/>
  <c r="L28" i="13"/>
  <c r="T28" i="13"/>
  <c r="AB28" i="13"/>
  <c r="AJ28" i="13"/>
  <c r="AR28" i="13"/>
  <c r="AZ28" i="13"/>
  <c r="BA28" i="13"/>
  <c r="G28" i="13"/>
  <c r="O28" i="13"/>
  <c r="W28" i="13"/>
  <c r="AE28" i="13"/>
  <c r="AM28" i="13"/>
  <c r="AU28" i="13"/>
  <c r="BC28" i="13"/>
  <c r="AX41" i="41"/>
  <c r="BI65" i="13"/>
  <c r="BI66" i="13"/>
  <c r="BI5" i="19"/>
  <c r="BI86" i="19" s="1"/>
  <c r="BH12" i="39"/>
  <c r="BG12" i="39"/>
  <c r="BF12" i="39"/>
  <c r="BE12" i="39"/>
  <c r="BD12" i="39"/>
  <c r="BC12" i="39"/>
  <c r="BB12" i="39"/>
  <c r="BA12" i="39"/>
  <c r="BA15" i="39" s="1"/>
  <c r="AZ12" i="39"/>
  <c r="AY12" i="39"/>
  <c r="BH8" i="39"/>
  <c r="BG8" i="39"/>
  <c r="BF8" i="39"/>
  <c r="BE8" i="39"/>
  <c r="BD8" i="39"/>
  <c r="BD15" i="39" s="1"/>
  <c r="BC8" i="39"/>
  <c r="BB8" i="39"/>
  <c r="BA8" i="39"/>
  <c r="AZ8" i="39"/>
  <c r="AY8" i="39"/>
  <c r="BI12" i="39"/>
  <c r="BI8" i="39"/>
  <c r="BI7" i="39"/>
  <c r="BI7" i="32"/>
  <c r="BI32" i="32" s="1"/>
  <c r="BB15" i="39" l="1"/>
  <c r="AZ15" i="39"/>
  <c r="BC15" i="39"/>
  <c r="BF15" i="39"/>
  <c r="BI15" i="39"/>
  <c r="BE15" i="39"/>
  <c r="AY15" i="39"/>
  <c r="BG15" i="39"/>
  <c r="BH15" i="39"/>
  <c r="BI132" i="9"/>
  <c r="BI133" i="9" s="1"/>
  <c r="BI131" i="9"/>
  <c r="BI7" i="19"/>
  <c r="BI46" i="19"/>
  <c r="BI110" i="9"/>
  <c r="BI111" i="9" l="1"/>
  <c r="BI90" i="9"/>
  <c r="BI93" i="9" s="1"/>
  <c r="BI99" i="9" s="1"/>
  <c r="BI100" i="9" s="1"/>
  <c r="BI50" i="9"/>
  <c r="AV36" i="41" s="1"/>
  <c r="BI15" i="9"/>
  <c r="AV13" i="41" s="1"/>
  <c r="BI205" i="27"/>
  <c r="AV38" i="41" l="1"/>
  <c r="AX36" i="41"/>
  <c r="BI53" i="9"/>
  <c r="AW13" i="41"/>
  <c r="AX13" i="41" s="1"/>
  <c r="BI18" i="9"/>
  <c r="BI114" i="9"/>
  <c r="BH114" i="9"/>
  <c r="BI103" i="9"/>
  <c r="BI83" i="9"/>
  <c r="BI42" i="9"/>
  <c r="BI7" i="9"/>
  <c r="BH7" i="9"/>
  <c r="AV40" i="41" l="1"/>
  <c r="AX38" i="41"/>
  <c r="AV16" i="41"/>
  <c r="BI25" i="9"/>
  <c r="BI60" i="9"/>
  <c r="AW16" i="41"/>
  <c r="BI122" i="27"/>
  <c r="BI121" i="27"/>
  <c r="BI120" i="27"/>
  <c r="BI119" i="27"/>
  <c r="BI118" i="27"/>
  <c r="BI117" i="27"/>
  <c r="BI115" i="27"/>
  <c r="BI112" i="27"/>
  <c r="BI111" i="27"/>
  <c r="BI110" i="27"/>
  <c r="BI109" i="27"/>
  <c r="BI108" i="27"/>
  <c r="BI107" i="27"/>
  <c r="BI105" i="27"/>
  <c r="BI103" i="27"/>
  <c r="BI102" i="27"/>
  <c r="BI101" i="27"/>
  <c r="BI100" i="27"/>
  <c r="BI90" i="27"/>
  <c r="BI89" i="27"/>
  <c r="BI88" i="27"/>
  <c r="BI87" i="27"/>
  <c r="BI86" i="27"/>
  <c r="BI85" i="27"/>
  <c r="BI82" i="27"/>
  <c r="BH82" i="27"/>
  <c r="BG82" i="27"/>
  <c r="BI81" i="27"/>
  <c r="BH81" i="27"/>
  <c r="BG81" i="27"/>
  <c r="BI75" i="27"/>
  <c r="BI74" i="27"/>
  <c r="BI73" i="27"/>
  <c r="BI72" i="27"/>
  <c r="BI71" i="27"/>
  <c r="BI70" i="27"/>
  <c r="BI69" i="27"/>
  <c r="BI221" i="27"/>
  <c r="BI220" i="27"/>
  <c r="BI219" i="27"/>
  <c r="BI218" i="27"/>
  <c r="BI217" i="27"/>
  <c r="BI216" i="27"/>
  <c r="BI214" i="27"/>
  <c r="BI211" i="27"/>
  <c r="BI210" i="27"/>
  <c r="BI209" i="27"/>
  <c r="BI208" i="27"/>
  <c r="BI206" i="27"/>
  <c r="BI204" i="27"/>
  <c r="BI203" i="27"/>
  <c r="BI201" i="27"/>
  <c r="BI200" i="27"/>
  <c r="BI199" i="27"/>
  <c r="BI198" i="27"/>
  <c r="BH157" i="27"/>
  <c r="BG157" i="27"/>
  <c r="BF157" i="27"/>
  <c r="BE157" i="27"/>
  <c r="BD157" i="27"/>
  <c r="BC157" i="27"/>
  <c r="BB157" i="27"/>
  <c r="BA157" i="27"/>
  <c r="AZ157" i="27"/>
  <c r="AY157" i="27"/>
  <c r="AX157" i="27"/>
  <c r="AW157" i="27"/>
  <c r="AV157" i="27"/>
  <c r="AU157" i="27"/>
  <c r="AT157" i="27"/>
  <c r="AS157" i="27"/>
  <c r="AR157" i="27"/>
  <c r="AQ157" i="27"/>
  <c r="AP157" i="27"/>
  <c r="AO157" i="27"/>
  <c r="AN157" i="27"/>
  <c r="AM157" i="27"/>
  <c r="AL157" i="27"/>
  <c r="AK157" i="27"/>
  <c r="AJ157" i="27"/>
  <c r="AI157" i="27"/>
  <c r="AH157" i="27"/>
  <c r="AG157" i="27"/>
  <c r="AF157" i="27"/>
  <c r="AE157" i="27"/>
  <c r="AD157" i="27"/>
  <c r="AC157" i="27"/>
  <c r="AB157" i="27"/>
  <c r="AA157" i="27"/>
  <c r="Z157" i="27"/>
  <c r="Y157" i="27"/>
  <c r="X157" i="27"/>
  <c r="W157" i="27"/>
  <c r="V157" i="27"/>
  <c r="U157" i="27"/>
  <c r="T157" i="27"/>
  <c r="S157" i="27"/>
  <c r="R157" i="27"/>
  <c r="Q157" i="27"/>
  <c r="P157" i="27"/>
  <c r="O157" i="27"/>
  <c r="N157" i="27"/>
  <c r="M157" i="27"/>
  <c r="L157" i="27"/>
  <c r="K157" i="27"/>
  <c r="J157" i="27"/>
  <c r="I157" i="27"/>
  <c r="H157" i="27"/>
  <c r="G157" i="27"/>
  <c r="F157" i="27"/>
  <c r="E157" i="27"/>
  <c r="D157" i="27"/>
  <c r="C157" i="27"/>
  <c r="BI68" i="27"/>
  <c r="AX40" i="41" l="1"/>
  <c r="AX45" i="41" s="1"/>
  <c r="AX50" i="41" s="1"/>
  <c r="AX52" i="41" s="1"/>
  <c r="AV45" i="41"/>
  <c r="AV50" i="41" s="1"/>
  <c r="AV52" i="41" s="1"/>
  <c r="BI91" i="27"/>
  <c r="BI123" i="27"/>
  <c r="BI222" i="27"/>
  <c r="BI62" i="9"/>
  <c r="AW23" i="41"/>
  <c r="AV23" i="41"/>
  <c r="BI27" i="9"/>
  <c r="AX16" i="41"/>
  <c r="AX23" i="41" l="1"/>
  <c r="AV25" i="41"/>
  <c r="BI36" i="9"/>
  <c r="BI71" i="9"/>
  <c r="AW25" i="41"/>
  <c r="BI31" i="27"/>
  <c r="AV32" i="41" l="1"/>
  <c r="BI37" i="9"/>
  <c r="BI38" i="9"/>
  <c r="BI39" i="9" s="1"/>
  <c r="AW32" i="41"/>
  <c r="AX32" i="41" s="1"/>
  <c r="BI72" i="9"/>
  <c r="BI73" i="9"/>
  <c r="BI74" i="9" s="1"/>
  <c r="AX25" i="41"/>
  <c r="BI5" i="27"/>
  <c r="BI7" i="20"/>
  <c r="BI31" i="20" s="1"/>
  <c r="BI40" i="20" s="1"/>
  <c r="BI48" i="20" s="1"/>
  <c r="BI99" i="27" l="1"/>
  <c r="BI130" i="27"/>
  <c r="BI66" i="27"/>
  <c r="BI67" i="27" s="1"/>
  <c r="BI7" i="27"/>
  <c r="BI37" i="27" s="1"/>
  <c r="M11" i="42"/>
  <c r="BI254" i="27" l="1"/>
  <c r="BI132" i="27"/>
  <c r="BI233" i="27"/>
  <c r="BI197" i="27"/>
  <c r="BI163" i="27"/>
  <c r="J5" i="42"/>
  <c r="I5" i="42"/>
  <c r="H5" i="42"/>
  <c r="G5" i="42"/>
  <c r="F5" i="42"/>
  <c r="E5" i="42"/>
  <c r="D5" i="42"/>
  <c r="C5" i="42"/>
  <c r="AT31" i="41" l="1"/>
  <c r="AS31" i="41"/>
  <c r="AT30" i="41"/>
  <c r="AS30" i="41"/>
  <c r="AS51" i="41" s="1"/>
  <c r="AU51" i="41" s="1"/>
  <c r="AT29" i="41"/>
  <c r="AS29" i="41"/>
  <c r="AS49" i="41" s="1"/>
  <c r="AU49" i="41" s="1"/>
  <c r="AT28" i="41"/>
  <c r="AS28" i="41"/>
  <c r="AT27" i="41"/>
  <c r="AS27" i="41"/>
  <c r="AT26" i="41"/>
  <c r="AS26" i="41"/>
  <c r="AS47" i="41" s="1"/>
  <c r="AT24" i="41"/>
  <c r="AS24" i="41"/>
  <c r="AT22" i="41"/>
  <c r="AS22" i="41"/>
  <c r="AS44" i="41" s="1"/>
  <c r="AU44" i="41" s="1"/>
  <c r="AT21" i="41"/>
  <c r="AS21" i="41"/>
  <c r="AT20" i="41"/>
  <c r="AS20" i="41"/>
  <c r="AS43" i="41" s="1"/>
  <c r="AT19" i="41"/>
  <c r="AS19" i="41"/>
  <c r="AT18" i="41"/>
  <c r="AS18" i="41"/>
  <c r="AT17" i="41"/>
  <c r="AS17" i="41"/>
  <c r="AT15" i="41"/>
  <c r="AS15" i="41"/>
  <c r="AT14" i="41"/>
  <c r="AS14" i="41"/>
  <c r="AT12" i="41"/>
  <c r="AS12" i="41"/>
  <c r="AT11" i="41"/>
  <c r="AS11" i="41"/>
  <c r="AT10" i="41"/>
  <c r="AS10" i="41"/>
  <c r="AT9" i="41"/>
  <c r="AS9" i="41"/>
  <c r="AT8" i="41"/>
  <c r="AS8" i="41"/>
  <c r="AT7" i="41"/>
  <c r="AS7" i="41"/>
  <c r="AT6" i="41"/>
  <c r="AS6" i="41"/>
  <c r="AQ31" i="41"/>
  <c r="AP31" i="41"/>
  <c r="AQ30" i="41"/>
  <c r="AP30" i="41"/>
  <c r="AP51" i="41" s="1"/>
  <c r="AR51" i="41" s="1"/>
  <c r="AQ29" i="41"/>
  <c r="AP29" i="41"/>
  <c r="AP49" i="41" s="1"/>
  <c r="AR49" i="41" s="1"/>
  <c r="AQ28" i="41"/>
  <c r="AP28" i="41"/>
  <c r="AQ27" i="41"/>
  <c r="AP27" i="41"/>
  <c r="AQ26" i="41"/>
  <c r="AP26" i="41"/>
  <c r="AP47" i="41" s="1"/>
  <c r="AQ24" i="41"/>
  <c r="AP24" i="41"/>
  <c r="AQ22" i="41"/>
  <c r="AP22" i="41"/>
  <c r="AP44" i="41" s="1"/>
  <c r="AR44" i="41" s="1"/>
  <c r="AQ21" i="41"/>
  <c r="AP21" i="41"/>
  <c r="AQ20" i="41"/>
  <c r="AP20" i="41"/>
  <c r="AP43" i="41" s="1"/>
  <c r="AQ19" i="41"/>
  <c r="AP19" i="41"/>
  <c r="AQ18" i="41"/>
  <c r="AP18" i="41"/>
  <c r="AQ17" i="41"/>
  <c r="AP17" i="41"/>
  <c r="AQ15" i="41"/>
  <c r="AP15" i="41"/>
  <c r="AQ14" i="41"/>
  <c r="AP14" i="41"/>
  <c r="AQ12" i="41"/>
  <c r="AP12" i="41"/>
  <c r="AQ11" i="41"/>
  <c r="AP11" i="41"/>
  <c r="AQ10" i="41"/>
  <c r="AP10" i="41"/>
  <c r="AQ9" i="41"/>
  <c r="AP9" i="41"/>
  <c r="AQ8" i="41"/>
  <c r="AP8" i="41"/>
  <c r="AQ7" i="41"/>
  <c r="AP7" i="41"/>
  <c r="AQ6" i="41"/>
  <c r="AP6" i="41"/>
  <c r="AN31" i="41"/>
  <c r="AM31" i="41"/>
  <c r="AN30" i="41"/>
  <c r="AM30" i="41"/>
  <c r="AM51" i="41" s="1"/>
  <c r="AO51" i="41" s="1"/>
  <c r="AN29" i="41"/>
  <c r="AM29" i="41"/>
  <c r="AM49" i="41" s="1"/>
  <c r="AO49" i="41" s="1"/>
  <c r="AN28" i="41"/>
  <c r="AM28" i="41"/>
  <c r="AN27" i="41"/>
  <c r="AM27" i="41"/>
  <c r="AN26" i="41"/>
  <c r="AM26" i="41"/>
  <c r="AM47" i="41" s="1"/>
  <c r="AN24" i="41"/>
  <c r="AM24" i="41"/>
  <c r="AN22" i="41"/>
  <c r="AM22" i="41"/>
  <c r="AM44" i="41" s="1"/>
  <c r="AO44" i="41" s="1"/>
  <c r="AN21" i="41"/>
  <c r="AM21" i="41"/>
  <c r="AN20" i="41"/>
  <c r="AM20" i="41"/>
  <c r="AM43" i="41" s="1"/>
  <c r="AN19" i="41"/>
  <c r="AM19" i="41"/>
  <c r="AN18" i="41"/>
  <c r="AM18" i="41"/>
  <c r="AN17" i="41"/>
  <c r="AM17" i="41"/>
  <c r="AN15" i="41"/>
  <c r="AM15" i="41"/>
  <c r="AN14" i="41"/>
  <c r="AM14" i="41"/>
  <c r="AN12" i="41"/>
  <c r="AM12" i="41"/>
  <c r="AN11" i="41"/>
  <c r="AM11" i="41"/>
  <c r="AN10" i="41"/>
  <c r="AM10" i="41"/>
  <c r="AN9" i="41"/>
  <c r="AM9" i="41"/>
  <c r="AN8" i="41"/>
  <c r="AM8" i="41"/>
  <c r="AN7" i="41"/>
  <c r="AM7" i="41"/>
  <c r="AN6" i="41"/>
  <c r="AM6" i="41"/>
  <c r="AK31" i="41"/>
  <c r="AJ31" i="41"/>
  <c r="AK30" i="41"/>
  <c r="AJ30" i="41"/>
  <c r="AJ51" i="41" s="1"/>
  <c r="AL51" i="41" s="1"/>
  <c r="AK29" i="41"/>
  <c r="AJ29" i="41"/>
  <c r="AJ49" i="41" s="1"/>
  <c r="AL49" i="41" s="1"/>
  <c r="AK28" i="41"/>
  <c r="AJ28" i="41"/>
  <c r="AK27" i="41"/>
  <c r="AJ27" i="41"/>
  <c r="AJ26" i="41"/>
  <c r="AJ47" i="41" s="1"/>
  <c r="AK24" i="41"/>
  <c r="AJ24" i="41"/>
  <c r="AK22" i="41"/>
  <c r="AJ22" i="41"/>
  <c r="AJ44" i="41" s="1"/>
  <c r="AL44" i="41" s="1"/>
  <c r="AK21" i="41"/>
  <c r="AJ21" i="41"/>
  <c r="AK20" i="41"/>
  <c r="AJ20" i="41"/>
  <c r="AJ43" i="41" s="1"/>
  <c r="AK19" i="41"/>
  <c r="AJ19" i="41"/>
  <c r="AJ18" i="41"/>
  <c r="AJ17" i="41"/>
  <c r="AK15" i="41"/>
  <c r="AJ15" i="41"/>
  <c r="AK14" i="41"/>
  <c r="AJ14" i="41"/>
  <c r="AK12" i="41"/>
  <c r="AJ12" i="41"/>
  <c r="AJ11" i="41"/>
  <c r="AJ10" i="41"/>
  <c r="AJ9" i="41"/>
  <c r="AJ8" i="41"/>
  <c r="AJ7" i="41"/>
  <c r="AJ6" i="41"/>
  <c r="AH31" i="41"/>
  <c r="AG31" i="41"/>
  <c r="AH30" i="41"/>
  <c r="AG30" i="41"/>
  <c r="AG51" i="41" s="1"/>
  <c r="AI51" i="41" s="1"/>
  <c r="AH29" i="41"/>
  <c r="AG29" i="41"/>
  <c r="AG49" i="41" s="1"/>
  <c r="AI49" i="41" s="1"/>
  <c r="AG28" i="41"/>
  <c r="AH27" i="41"/>
  <c r="AG27" i="41"/>
  <c r="AG26" i="41"/>
  <c r="AG47" i="41" s="1"/>
  <c r="AH24" i="41"/>
  <c r="AG24" i="41"/>
  <c r="AH22" i="41"/>
  <c r="AG22" i="41"/>
  <c r="AG44" i="41" s="1"/>
  <c r="AI44" i="41" s="1"/>
  <c r="AH21" i="41"/>
  <c r="AG21" i="41"/>
  <c r="AH20" i="41"/>
  <c r="AG20" i="41"/>
  <c r="AH19" i="41"/>
  <c r="AG19" i="41"/>
  <c r="AG18" i="41"/>
  <c r="AG17" i="41"/>
  <c r="AH15" i="41"/>
  <c r="AG15" i="41"/>
  <c r="AH14" i="41"/>
  <c r="AG14" i="41"/>
  <c r="AH12" i="41"/>
  <c r="AG12" i="41"/>
  <c r="AG11" i="41"/>
  <c r="AG10" i="41"/>
  <c r="AG9" i="41"/>
  <c r="AG8" i="41"/>
  <c r="AG7" i="41"/>
  <c r="AG6" i="41"/>
  <c r="AE31" i="41"/>
  <c r="AD31" i="41"/>
  <c r="AE30" i="41"/>
  <c r="AD30" i="41"/>
  <c r="AD51" i="41" s="1"/>
  <c r="AF51" i="41" s="1"/>
  <c r="AE29" i="41"/>
  <c r="AD29" i="41"/>
  <c r="AD49" i="41" s="1"/>
  <c r="AF49" i="41" s="1"/>
  <c r="AD28" i="41"/>
  <c r="AE27" i="41"/>
  <c r="AD27" i="41"/>
  <c r="AD26" i="41"/>
  <c r="AD47" i="41" s="1"/>
  <c r="AE24" i="41"/>
  <c r="AD24" i="41"/>
  <c r="AE22" i="41"/>
  <c r="AD22" i="41"/>
  <c r="AD44" i="41" s="1"/>
  <c r="AF44" i="41" s="1"/>
  <c r="AE21" i="41"/>
  <c r="AD21" i="41"/>
  <c r="AE20" i="41"/>
  <c r="AD20" i="41"/>
  <c r="AD43" i="41" s="1"/>
  <c r="AE19" i="41"/>
  <c r="AD19" i="41"/>
  <c r="AD18" i="41"/>
  <c r="AD17" i="41"/>
  <c r="AE15" i="41"/>
  <c r="AD15" i="41"/>
  <c r="AE14" i="41"/>
  <c r="AD14" i="41"/>
  <c r="AE12" i="41"/>
  <c r="AD12" i="41"/>
  <c r="AD11" i="41"/>
  <c r="AD10" i="41"/>
  <c r="AD9" i="41"/>
  <c r="AD8" i="41"/>
  <c r="AD7" i="41"/>
  <c r="AD6" i="41"/>
  <c r="AA6" i="41"/>
  <c r="AB31" i="41"/>
  <c r="AA31" i="41"/>
  <c r="AB30" i="41"/>
  <c r="AA30" i="41"/>
  <c r="AA51" i="41" s="1"/>
  <c r="AC51" i="41" s="1"/>
  <c r="AB29" i="41"/>
  <c r="AA29" i="41"/>
  <c r="AA49" i="41" s="1"/>
  <c r="AC49" i="41" s="1"/>
  <c r="AB28" i="41"/>
  <c r="AA28" i="41"/>
  <c r="AB27" i="41"/>
  <c r="AA27" i="41"/>
  <c r="AA48" i="41" s="1"/>
  <c r="AC48" i="41" s="1"/>
  <c r="AB26" i="41"/>
  <c r="AA26" i="41"/>
  <c r="AA47" i="41" s="1"/>
  <c r="AA24" i="41"/>
  <c r="AB22" i="41"/>
  <c r="AA22" i="41"/>
  <c r="AA44" i="41" s="1"/>
  <c r="AC44" i="41" s="1"/>
  <c r="AB21" i="41"/>
  <c r="AA21" i="41"/>
  <c r="AB20" i="41"/>
  <c r="AA20" i="41"/>
  <c r="AB19" i="41"/>
  <c r="AA19" i="41"/>
  <c r="AB18" i="41"/>
  <c r="AA18" i="41"/>
  <c r="AB17" i="41"/>
  <c r="AA17" i="41"/>
  <c r="AB15" i="41"/>
  <c r="AA15" i="41"/>
  <c r="AB14" i="41"/>
  <c r="AA14" i="41"/>
  <c r="AB12" i="41"/>
  <c r="AA12" i="41"/>
  <c r="AA11" i="41"/>
  <c r="AA10" i="41"/>
  <c r="AA9" i="41"/>
  <c r="AA8" i="41"/>
  <c r="AA7" i="41"/>
  <c r="Y31" i="41"/>
  <c r="X31" i="41"/>
  <c r="Y30" i="41"/>
  <c r="X30" i="41"/>
  <c r="X51" i="41" s="1"/>
  <c r="Z51" i="41" s="1"/>
  <c r="Y29" i="41"/>
  <c r="X29" i="41"/>
  <c r="X49" i="41" s="1"/>
  <c r="Z49" i="41" s="1"/>
  <c r="Y28" i="41"/>
  <c r="X28" i="41"/>
  <c r="X48" i="41" s="1"/>
  <c r="Z48" i="41" s="1"/>
  <c r="Y27" i="41"/>
  <c r="X27" i="41"/>
  <c r="X26" i="41"/>
  <c r="X47" i="41" s="1"/>
  <c r="X24" i="41"/>
  <c r="Y22" i="41"/>
  <c r="X22" i="41"/>
  <c r="X44" i="41" s="1"/>
  <c r="Z44" i="41" s="1"/>
  <c r="Y21" i="41"/>
  <c r="X21" i="41"/>
  <c r="Y20" i="41"/>
  <c r="X20" i="41"/>
  <c r="Y19" i="41"/>
  <c r="X19" i="41"/>
  <c r="X18" i="41"/>
  <c r="Y17" i="41"/>
  <c r="X17" i="41"/>
  <c r="Y15" i="41"/>
  <c r="X15" i="41"/>
  <c r="Y14" i="41"/>
  <c r="X14" i="41"/>
  <c r="Y12" i="41"/>
  <c r="X12" i="41"/>
  <c r="X11" i="41"/>
  <c r="X10" i="41"/>
  <c r="X9" i="41"/>
  <c r="X8" i="41"/>
  <c r="X7" i="41"/>
  <c r="X6" i="41"/>
  <c r="V31" i="41"/>
  <c r="U31" i="41"/>
  <c r="V30" i="41"/>
  <c r="U30" i="41"/>
  <c r="U51" i="41" s="1"/>
  <c r="W51" i="41" s="1"/>
  <c r="V29" i="41"/>
  <c r="U29" i="41"/>
  <c r="U49" i="41" s="1"/>
  <c r="W49" i="41" s="1"/>
  <c r="W46" i="41" s="1"/>
  <c r="V28" i="41"/>
  <c r="U28" i="41"/>
  <c r="V27" i="41"/>
  <c r="U27" i="41"/>
  <c r="V26" i="41"/>
  <c r="U26" i="41"/>
  <c r="U24" i="41"/>
  <c r="V22" i="41"/>
  <c r="U22" i="41"/>
  <c r="U44" i="41" s="1"/>
  <c r="W44" i="41" s="1"/>
  <c r="V21" i="41"/>
  <c r="U21" i="41"/>
  <c r="V20" i="41"/>
  <c r="U20" i="41"/>
  <c r="U43" i="41" s="1"/>
  <c r="V19" i="41"/>
  <c r="U19" i="41"/>
  <c r="U18" i="41"/>
  <c r="U17" i="41"/>
  <c r="V15" i="41"/>
  <c r="U15" i="41"/>
  <c r="V14" i="41"/>
  <c r="U14" i="41"/>
  <c r="V12" i="41"/>
  <c r="U12" i="41"/>
  <c r="U11" i="41"/>
  <c r="U10" i="41"/>
  <c r="U9" i="41"/>
  <c r="U8" i="41"/>
  <c r="U7" i="41"/>
  <c r="U6" i="41"/>
  <c r="S31" i="41"/>
  <c r="R31" i="41"/>
  <c r="R30" i="41"/>
  <c r="R51" i="41" s="1"/>
  <c r="T51" i="41" s="1"/>
  <c r="R29" i="41"/>
  <c r="R49" i="41" s="1"/>
  <c r="T49" i="41" s="1"/>
  <c r="R28" i="41"/>
  <c r="R48" i="41" s="1"/>
  <c r="T48" i="41" s="1"/>
  <c r="R27" i="41"/>
  <c r="R26" i="41"/>
  <c r="R24" i="41"/>
  <c r="R22" i="41"/>
  <c r="R44" i="41" s="1"/>
  <c r="T44" i="41" s="1"/>
  <c r="R21" i="41"/>
  <c r="R20" i="41"/>
  <c r="R19" i="41"/>
  <c r="R18" i="41"/>
  <c r="R17" i="41"/>
  <c r="R15" i="41"/>
  <c r="R14" i="41"/>
  <c r="R12" i="41"/>
  <c r="R11" i="41"/>
  <c r="R10" i="41"/>
  <c r="R9" i="41"/>
  <c r="R8" i="41"/>
  <c r="R7" i="41"/>
  <c r="S30" i="41"/>
  <c r="S29" i="41"/>
  <c r="S27" i="41"/>
  <c r="S22" i="41"/>
  <c r="S21" i="41"/>
  <c r="S20" i="41"/>
  <c r="S19" i="41"/>
  <c r="S15" i="41"/>
  <c r="S14" i="41"/>
  <c r="S12" i="41"/>
  <c r="R6" i="41"/>
  <c r="P30" i="41"/>
  <c r="P19" i="41"/>
  <c r="P15" i="41"/>
  <c r="P14" i="41"/>
  <c r="P12" i="41"/>
  <c r="P11" i="41"/>
  <c r="O31" i="41"/>
  <c r="O30" i="41"/>
  <c r="O51" i="41" s="1"/>
  <c r="Q51" i="41" s="1"/>
  <c r="O29" i="41"/>
  <c r="O49" i="41" s="1"/>
  <c r="Q49" i="41" s="1"/>
  <c r="O28" i="41"/>
  <c r="O27" i="41"/>
  <c r="O26" i="41"/>
  <c r="O47" i="41" s="1"/>
  <c r="O24" i="41"/>
  <c r="O22" i="41"/>
  <c r="O44" i="41" s="1"/>
  <c r="O21" i="41"/>
  <c r="O20" i="41"/>
  <c r="O19" i="41"/>
  <c r="O18" i="41"/>
  <c r="O17" i="41"/>
  <c r="O15" i="41"/>
  <c r="O14" i="41"/>
  <c r="O12" i="41"/>
  <c r="O11" i="41"/>
  <c r="O10" i="41"/>
  <c r="O9" i="41"/>
  <c r="O8" i="41"/>
  <c r="O7" i="41"/>
  <c r="O6" i="41"/>
  <c r="L31" i="41"/>
  <c r="M30" i="41"/>
  <c r="M19" i="41"/>
  <c r="M15" i="41"/>
  <c r="M14" i="41"/>
  <c r="M12" i="41"/>
  <c r="M11" i="41"/>
  <c r="L30" i="41"/>
  <c r="L51" i="41" s="1"/>
  <c r="N51" i="41" s="1"/>
  <c r="L29" i="41"/>
  <c r="L49" i="41" s="1"/>
  <c r="N49" i="41" s="1"/>
  <c r="L28" i="41"/>
  <c r="L27" i="41"/>
  <c r="L48" i="41" s="1"/>
  <c r="N48" i="41" s="1"/>
  <c r="L26" i="41"/>
  <c r="L47" i="41" s="1"/>
  <c r="L24" i="41"/>
  <c r="L22" i="41"/>
  <c r="L44" i="41" s="1"/>
  <c r="N44" i="41" s="1"/>
  <c r="L21" i="41"/>
  <c r="L20" i="41"/>
  <c r="L43" i="41" s="1"/>
  <c r="L19" i="41"/>
  <c r="L18" i="41"/>
  <c r="L17" i="41"/>
  <c r="L15" i="41"/>
  <c r="L14" i="41"/>
  <c r="L12" i="41"/>
  <c r="L11" i="41"/>
  <c r="L10" i="41"/>
  <c r="L9" i="41"/>
  <c r="L8" i="41"/>
  <c r="L7" i="41"/>
  <c r="L6" i="41"/>
  <c r="J31" i="41"/>
  <c r="J30" i="41"/>
  <c r="J29" i="41"/>
  <c r="J28" i="41"/>
  <c r="J27" i="41"/>
  <c r="J26" i="41"/>
  <c r="J24" i="41"/>
  <c r="J22" i="41"/>
  <c r="J21" i="41"/>
  <c r="J20" i="41"/>
  <c r="J19" i="41"/>
  <c r="J18" i="41"/>
  <c r="J17" i="41"/>
  <c r="J15" i="41"/>
  <c r="J14" i="41"/>
  <c r="J12" i="41"/>
  <c r="J11" i="41"/>
  <c r="J10" i="41"/>
  <c r="J9" i="41"/>
  <c r="J8" i="41"/>
  <c r="J7" i="41"/>
  <c r="I31" i="41"/>
  <c r="I30" i="41"/>
  <c r="I51" i="41" s="1"/>
  <c r="K51" i="41" s="1"/>
  <c r="I29" i="41"/>
  <c r="I49" i="41" s="1"/>
  <c r="K49" i="41" s="1"/>
  <c r="I28" i="41"/>
  <c r="I27" i="41"/>
  <c r="I26" i="41"/>
  <c r="I47" i="41" s="1"/>
  <c r="I24" i="41"/>
  <c r="I22" i="41"/>
  <c r="I44" i="41" s="1"/>
  <c r="K44" i="41" s="1"/>
  <c r="I21" i="41"/>
  <c r="I20" i="41"/>
  <c r="I43" i="41" s="1"/>
  <c r="I19" i="41"/>
  <c r="I18" i="41"/>
  <c r="I17" i="41"/>
  <c r="I15" i="41"/>
  <c r="I14" i="41"/>
  <c r="I12" i="41"/>
  <c r="I11" i="41"/>
  <c r="I10" i="41"/>
  <c r="I9" i="41"/>
  <c r="I8" i="41"/>
  <c r="I7" i="41"/>
  <c r="I6" i="41"/>
  <c r="J6" i="41"/>
  <c r="AA43" i="41" l="1"/>
  <c r="AP48" i="41"/>
  <c r="AR48" i="41" s="1"/>
  <c r="AG48" i="41"/>
  <c r="AI48" i="41" s="1"/>
  <c r="R47" i="41"/>
  <c r="R46" i="41" s="1"/>
  <c r="AG43" i="41"/>
  <c r="I48" i="41"/>
  <c r="K48" i="41" s="1"/>
  <c r="R43" i="41"/>
  <c r="T43" i="41" s="1"/>
  <c r="AC47" i="41"/>
  <c r="AC46" i="41" s="1"/>
  <c r="AA46" i="41"/>
  <c r="AP41" i="41"/>
  <c r="AR43" i="41"/>
  <c r="AP46" i="41"/>
  <c r="AR47" i="41"/>
  <c r="AR46" i="41" s="1"/>
  <c r="L46" i="41"/>
  <c r="N47" i="41"/>
  <c r="N46" i="41" s="1"/>
  <c r="AA41" i="41"/>
  <c r="AC43" i="41"/>
  <c r="AJ41" i="41"/>
  <c r="AL43" i="41"/>
  <c r="AL47" i="41"/>
  <c r="I41" i="41"/>
  <c r="K43" i="41"/>
  <c r="U41" i="41"/>
  <c r="W43" i="41"/>
  <c r="AJ48" i="41"/>
  <c r="AL48" i="41" s="1"/>
  <c r="O41" i="41"/>
  <c r="Q44" i="41"/>
  <c r="T47" i="41"/>
  <c r="T46" i="41" s="1"/>
  <c r="AM41" i="41"/>
  <c r="AO43" i="41"/>
  <c r="AO47" i="41"/>
  <c r="AS41" i="41"/>
  <c r="AU43" i="41"/>
  <c r="AU47" i="41"/>
  <c r="L41" i="41"/>
  <c r="N43" i="41"/>
  <c r="Q47" i="41"/>
  <c r="Z47" i="41"/>
  <c r="Z46" i="41" s="1"/>
  <c r="X46" i="41"/>
  <c r="AD41" i="41"/>
  <c r="AF43" i="41"/>
  <c r="AD46" i="41"/>
  <c r="AF47" i="41"/>
  <c r="AF46" i="41" s="1"/>
  <c r="K47" i="41"/>
  <c r="I46" i="41"/>
  <c r="O48" i="41"/>
  <c r="Q48" i="41" s="1"/>
  <c r="X43" i="41"/>
  <c r="AM48" i="41"/>
  <c r="AO48" i="41" s="1"/>
  <c r="AS48" i="41"/>
  <c r="AU48" i="41" s="1"/>
  <c r="AG41" i="41"/>
  <c r="AI43" i="41"/>
  <c r="AI47" i="41"/>
  <c r="AU31" i="41"/>
  <c r="AU30" i="41"/>
  <c r="AU29" i="41"/>
  <c r="AU28" i="41"/>
  <c r="AU27" i="41"/>
  <c r="AU26" i="41"/>
  <c r="AU24" i="41"/>
  <c r="AU22" i="41"/>
  <c r="AU21" i="41"/>
  <c r="AU20" i="41"/>
  <c r="AU19" i="41"/>
  <c r="AU18" i="41"/>
  <c r="AU17" i="41"/>
  <c r="AU15" i="41"/>
  <c r="AU14" i="41"/>
  <c r="AU12" i="41"/>
  <c r="AU11" i="41"/>
  <c r="AU10" i="41"/>
  <c r="AU9" i="41"/>
  <c r="AU8" i="41"/>
  <c r="AU7" i="41"/>
  <c r="AU6" i="41"/>
  <c r="K12" i="41"/>
  <c r="AR31" i="41"/>
  <c r="AR30" i="41"/>
  <c r="AR29" i="41"/>
  <c r="AR28" i="41"/>
  <c r="AR27" i="41"/>
  <c r="AR26" i="41"/>
  <c r="AR24" i="41"/>
  <c r="AR22" i="41"/>
  <c r="AR21" i="41"/>
  <c r="AR20" i="41"/>
  <c r="AR19" i="41"/>
  <c r="AR18" i="41"/>
  <c r="AR17" i="41"/>
  <c r="AR15" i="41"/>
  <c r="AR14" i="41"/>
  <c r="AR12" i="41"/>
  <c r="AR11" i="41"/>
  <c r="AR10" i="41"/>
  <c r="AR9" i="41"/>
  <c r="AR8" i="41"/>
  <c r="AR7" i="41"/>
  <c r="AR6" i="41"/>
  <c r="AO31" i="41"/>
  <c r="AO30" i="41"/>
  <c r="AO29" i="41"/>
  <c r="AO28" i="41"/>
  <c r="AO27" i="41"/>
  <c r="AO26" i="41"/>
  <c r="AO24" i="41"/>
  <c r="AO22" i="41"/>
  <c r="AO21" i="41"/>
  <c r="AO20" i="41"/>
  <c r="AO19" i="41"/>
  <c r="AO18" i="41"/>
  <c r="AO17" i="41"/>
  <c r="AO15" i="41"/>
  <c r="AO14" i="41"/>
  <c r="AO12" i="41"/>
  <c r="AO11" i="41"/>
  <c r="AO10" i="41"/>
  <c r="AO9" i="41"/>
  <c r="AO8" i="41"/>
  <c r="AO7" i="41"/>
  <c r="AO6" i="41"/>
  <c r="AL31" i="41"/>
  <c r="AL30" i="41"/>
  <c r="AL29" i="41"/>
  <c r="AL28" i="41"/>
  <c r="AL27" i="41"/>
  <c r="AL24" i="41"/>
  <c r="AL22" i="41"/>
  <c r="AL21" i="41"/>
  <c r="AL20" i="41"/>
  <c r="AL19" i="41"/>
  <c r="AL15" i="41"/>
  <c r="AL14" i="41"/>
  <c r="AL12" i="41"/>
  <c r="AI31" i="41"/>
  <c r="AI30" i="41"/>
  <c r="AI29" i="41"/>
  <c r="AI27" i="41"/>
  <c r="AI24" i="41"/>
  <c r="AI22" i="41"/>
  <c r="AI21" i="41"/>
  <c r="AI20" i="41"/>
  <c r="AI19" i="41"/>
  <c r="AI15" i="41"/>
  <c r="AI14" i="41"/>
  <c r="AI12" i="41"/>
  <c r="AF31" i="41"/>
  <c r="AF30" i="41"/>
  <c r="AF29" i="41"/>
  <c r="AF27" i="41"/>
  <c r="AF24" i="41"/>
  <c r="AF22" i="41"/>
  <c r="AF21" i="41"/>
  <c r="AF20" i="41"/>
  <c r="AF19" i="41"/>
  <c r="AF15" i="41"/>
  <c r="AF14" i="41"/>
  <c r="AF12" i="41"/>
  <c r="AC31" i="41"/>
  <c r="AC30" i="41"/>
  <c r="AC29" i="41"/>
  <c r="AC28" i="41"/>
  <c r="AC27" i="41"/>
  <c r="AC26" i="41"/>
  <c r="AC22" i="41"/>
  <c r="AC21" i="41"/>
  <c r="AC20" i="41"/>
  <c r="AC19" i="41"/>
  <c r="AC18" i="41"/>
  <c r="AC17" i="41"/>
  <c r="AC15" i="41"/>
  <c r="AC14" i="41"/>
  <c r="AC12" i="41"/>
  <c r="Z31" i="41"/>
  <c r="Z30" i="41"/>
  <c r="Z29" i="41"/>
  <c r="Z28" i="41"/>
  <c r="Z27" i="41"/>
  <c r="Z22" i="41"/>
  <c r="Z21" i="41"/>
  <c r="Z20" i="41"/>
  <c r="Z19" i="41"/>
  <c r="Z17" i="41"/>
  <c r="Z15" i="41"/>
  <c r="Z14" i="41"/>
  <c r="Z12" i="41"/>
  <c r="W31" i="41"/>
  <c r="W30" i="41"/>
  <c r="W29" i="41"/>
  <c r="W28" i="41"/>
  <c r="W27" i="41"/>
  <c r="W26" i="41"/>
  <c r="W22" i="41"/>
  <c r="W21" i="41"/>
  <c r="W20" i="41"/>
  <c r="W19" i="41"/>
  <c r="W15" i="41"/>
  <c r="W14" i="41"/>
  <c r="W12" i="41"/>
  <c r="T31" i="41"/>
  <c r="T30" i="41"/>
  <c r="T29" i="41"/>
  <c r="T27" i="41"/>
  <c r="T22" i="41"/>
  <c r="T21" i="41"/>
  <c r="T20" i="41"/>
  <c r="T19" i="41"/>
  <c r="T15" i="41"/>
  <c r="T14" i="41"/>
  <c r="T12" i="41"/>
  <c r="Q30" i="41"/>
  <c r="Q19" i="41"/>
  <c r="Q15" i="41"/>
  <c r="Q14" i="41"/>
  <c r="Q12" i="41"/>
  <c r="Q11" i="41"/>
  <c r="N30" i="41"/>
  <c r="N19" i="41"/>
  <c r="N15" i="41"/>
  <c r="N14" i="41"/>
  <c r="N12" i="41"/>
  <c r="N11" i="41"/>
  <c r="K31" i="41"/>
  <c r="K30" i="41"/>
  <c r="K29" i="41"/>
  <c r="K28" i="41"/>
  <c r="K27" i="41"/>
  <c r="K26" i="41"/>
  <c r="K24" i="41"/>
  <c r="K22" i="41"/>
  <c r="K21" i="41"/>
  <c r="K20" i="41"/>
  <c r="K19" i="41"/>
  <c r="K18" i="41"/>
  <c r="K17" i="41"/>
  <c r="K15" i="41"/>
  <c r="K14" i="41"/>
  <c r="K11" i="41"/>
  <c r="K10" i="41"/>
  <c r="K9" i="41"/>
  <c r="K8" i="41"/>
  <c r="K7" i="41"/>
  <c r="K6" i="41"/>
  <c r="G31" i="41"/>
  <c r="G30" i="41"/>
  <c r="G29" i="41"/>
  <c r="G28" i="41"/>
  <c r="G27" i="41"/>
  <c r="G26" i="41"/>
  <c r="G24" i="41"/>
  <c r="G22" i="41"/>
  <c r="G21" i="41"/>
  <c r="G20" i="41"/>
  <c r="G19" i="41"/>
  <c r="G18" i="41"/>
  <c r="G17" i="41"/>
  <c r="G15" i="41"/>
  <c r="G14" i="41"/>
  <c r="G12" i="41"/>
  <c r="G11" i="41"/>
  <c r="G10" i="41"/>
  <c r="G9" i="41"/>
  <c r="G8" i="41"/>
  <c r="G7" i="41"/>
  <c r="G6" i="41"/>
  <c r="F31" i="41"/>
  <c r="F30" i="41"/>
  <c r="F51" i="41" s="1"/>
  <c r="H51" i="41" s="1"/>
  <c r="F29" i="41"/>
  <c r="F49" i="41" s="1"/>
  <c r="H49" i="41" s="1"/>
  <c r="F28" i="41"/>
  <c r="F27" i="41"/>
  <c r="F26" i="41"/>
  <c r="F47" i="41" s="1"/>
  <c r="F24" i="41"/>
  <c r="F22" i="41"/>
  <c r="F44" i="41" s="1"/>
  <c r="H44" i="41" s="1"/>
  <c r="F21" i="41"/>
  <c r="F20" i="41"/>
  <c r="F19" i="41"/>
  <c r="F18" i="41"/>
  <c r="F17" i="41"/>
  <c r="F15" i="41"/>
  <c r="F14" i="41"/>
  <c r="F12" i="41"/>
  <c r="F11" i="41"/>
  <c r="F10" i="41"/>
  <c r="F9" i="41"/>
  <c r="F8" i="41"/>
  <c r="F7" i="41"/>
  <c r="F6" i="41"/>
  <c r="D31" i="41"/>
  <c r="D30" i="41"/>
  <c r="D29" i="41"/>
  <c r="D28" i="41"/>
  <c r="D27" i="41"/>
  <c r="D26" i="41"/>
  <c r="D24" i="41"/>
  <c r="D22" i="41"/>
  <c r="D21" i="41"/>
  <c r="D20" i="41"/>
  <c r="D19" i="41"/>
  <c r="D18" i="41"/>
  <c r="D17" i="41"/>
  <c r="D15" i="41"/>
  <c r="D14" i="41"/>
  <c r="D12" i="41"/>
  <c r="D11" i="41"/>
  <c r="D10" i="41"/>
  <c r="D9" i="41"/>
  <c r="D8" i="41"/>
  <c r="D7" i="41"/>
  <c r="D6" i="41"/>
  <c r="C31" i="41"/>
  <c r="C30" i="41"/>
  <c r="C51" i="41" s="1"/>
  <c r="E51" i="41" s="1"/>
  <c r="C29" i="41"/>
  <c r="C28" i="41"/>
  <c r="C27" i="41"/>
  <c r="C26" i="41"/>
  <c r="C47" i="41" s="1"/>
  <c r="C24" i="41"/>
  <c r="C22" i="41"/>
  <c r="C44" i="41" s="1"/>
  <c r="E44" i="41" s="1"/>
  <c r="C21" i="41"/>
  <c r="C20" i="41"/>
  <c r="C43" i="41" s="1"/>
  <c r="C19" i="41"/>
  <c r="C18" i="41"/>
  <c r="C17" i="41"/>
  <c r="C15" i="41"/>
  <c r="C14" i="41"/>
  <c r="C12" i="41"/>
  <c r="C11" i="41"/>
  <c r="C10" i="41"/>
  <c r="C9" i="41"/>
  <c r="C8" i="41"/>
  <c r="C7" i="41"/>
  <c r="C6" i="41"/>
  <c r="E9" i="41" l="1"/>
  <c r="H14" i="41"/>
  <c r="K46" i="41"/>
  <c r="R41" i="41"/>
  <c r="T41" i="41" s="1"/>
  <c r="AG46" i="41"/>
  <c r="AI46" i="41"/>
  <c r="F43" i="41"/>
  <c r="H43" i="41" s="1"/>
  <c r="AJ46" i="41"/>
  <c r="AS46" i="41"/>
  <c r="AL46" i="41"/>
  <c r="AU46" i="41"/>
  <c r="H7" i="41"/>
  <c r="E21" i="41"/>
  <c r="E11" i="41"/>
  <c r="C48" i="41"/>
  <c r="E48" i="41" s="1"/>
  <c r="H47" i="41"/>
  <c r="AF41" i="41"/>
  <c r="K41" i="41"/>
  <c r="F48" i="41"/>
  <c r="H48" i="41" s="1"/>
  <c r="X41" i="41"/>
  <c r="Z43" i="41"/>
  <c r="AU41" i="41"/>
  <c r="Q41" i="41"/>
  <c r="AI41" i="41"/>
  <c r="O46" i="41"/>
  <c r="AO46" i="41"/>
  <c r="AL41" i="41"/>
  <c r="AR41" i="41"/>
  <c r="C41" i="41"/>
  <c r="E43" i="41"/>
  <c r="E47" i="41"/>
  <c r="Q46" i="41"/>
  <c r="AM46" i="41"/>
  <c r="W41" i="41"/>
  <c r="AC41" i="41"/>
  <c r="E29" i="41"/>
  <c r="C49" i="41"/>
  <c r="E49" i="41" s="1"/>
  <c r="N41" i="41"/>
  <c r="AO41" i="41"/>
  <c r="E12" i="41"/>
  <c r="H28" i="41"/>
  <c r="H27" i="41"/>
  <c r="H19" i="41"/>
  <c r="H30" i="41"/>
  <c r="E17" i="41"/>
  <c r="H11" i="41"/>
  <c r="H31" i="41"/>
  <c r="H20" i="41"/>
  <c r="E28" i="41"/>
  <c r="H12" i="41"/>
  <c r="E18" i="41"/>
  <c r="H22" i="41"/>
  <c r="E10" i="41"/>
  <c r="E20" i="41"/>
  <c r="H6" i="41"/>
  <c r="H15" i="41"/>
  <c r="E26" i="41"/>
  <c r="E19" i="41"/>
  <c r="E6" i="41"/>
  <c r="E30" i="41"/>
  <c r="E22" i="41"/>
  <c r="H24" i="41"/>
  <c r="E14" i="41"/>
  <c r="H8" i="41"/>
  <c r="H21" i="41"/>
  <c r="H9" i="41"/>
  <c r="H17" i="41"/>
  <c r="E8" i="41"/>
  <c r="E24" i="41"/>
  <c r="H10" i="41"/>
  <c r="H18" i="41"/>
  <c r="H26" i="41"/>
  <c r="E27" i="41"/>
  <c r="E7" i="41"/>
  <c r="E15" i="41"/>
  <c r="E31" i="41"/>
  <c r="H29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B13" i="41"/>
  <c r="B36" i="41" s="1"/>
  <c r="B12" i="41"/>
  <c r="B11" i="41"/>
  <c r="B10" i="41"/>
  <c r="B9" i="41"/>
  <c r="B8" i="41"/>
  <c r="B7" i="41"/>
  <c r="B6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8" i="41"/>
  <c r="A9" i="41"/>
  <c r="A10" i="41"/>
  <c r="A11" i="41"/>
  <c r="A12" i="41"/>
  <c r="A13" i="41"/>
  <c r="A36" i="41" s="1"/>
  <c r="A14" i="41"/>
  <c r="A16" i="41"/>
  <c r="A17" i="41"/>
  <c r="A18" i="41"/>
  <c r="A7" i="41"/>
  <c r="A6" i="41"/>
  <c r="F41" i="41" l="1"/>
  <c r="Z41" i="41"/>
  <c r="H41" i="41"/>
  <c r="E46" i="41"/>
  <c r="C46" i="41"/>
  <c r="F46" i="41"/>
  <c r="E41" i="41"/>
  <c r="H46" i="41"/>
  <c r="BD133" i="9"/>
  <c r="BC133" i="9"/>
  <c r="AV133" i="9"/>
  <c r="AU133" i="9"/>
  <c r="AN133" i="9"/>
  <c r="AM133" i="9"/>
  <c r="AF133" i="9"/>
  <c r="AE133" i="9"/>
  <c r="X133" i="9"/>
  <c r="W133" i="9"/>
  <c r="P133" i="9"/>
  <c r="O133" i="9"/>
  <c r="H133" i="9"/>
  <c r="G133" i="9"/>
  <c r="BH133" i="9"/>
  <c r="BG133" i="9"/>
  <c r="BF133" i="9"/>
  <c r="BE133" i="9"/>
  <c r="BB133" i="9"/>
  <c r="BA133" i="9"/>
  <c r="AZ133" i="9"/>
  <c r="AY133" i="9"/>
  <c r="AX133" i="9"/>
  <c r="AW133" i="9"/>
  <c r="AT133" i="9"/>
  <c r="AS133" i="9"/>
  <c r="AR133" i="9"/>
  <c r="AQ133" i="9"/>
  <c r="AP133" i="9"/>
  <c r="AO133" i="9"/>
  <c r="AL133" i="9"/>
  <c r="AK133" i="9"/>
  <c r="AJ133" i="9"/>
  <c r="AI133" i="9"/>
  <c r="AH133" i="9"/>
  <c r="AG133" i="9"/>
  <c r="AD133" i="9"/>
  <c r="AC133" i="9"/>
  <c r="AB133" i="9"/>
  <c r="AA133" i="9"/>
  <c r="Z133" i="9"/>
  <c r="Y133" i="9"/>
  <c r="V133" i="9"/>
  <c r="U133" i="9"/>
  <c r="T133" i="9"/>
  <c r="S133" i="9"/>
  <c r="R133" i="9"/>
  <c r="Q133" i="9"/>
  <c r="N133" i="9"/>
  <c r="M133" i="9"/>
  <c r="L133" i="9"/>
  <c r="K133" i="9"/>
  <c r="J133" i="9"/>
  <c r="I133" i="9"/>
  <c r="F133" i="9"/>
  <c r="E133" i="9"/>
  <c r="D133" i="9"/>
  <c r="C133" i="9"/>
  <c r="BE122" i="9"/>
  <c r="BD122" i="9"/>
  <c r="BB122" i="9"/>
  <c r="AW122" i="9"/>
  <c r="AV122" i="9"/>
  <c r="AT122" i="9"/>
  <c r="AO122" i="9"/>
  <c r="AN122" i="9"/>
  <c r="AL122" i="9"/>
  <c r="AG122" i="9"/>
  <c r="AF122" i="9"/>
  <c r="AD122" i="9"/>
  <c r="Y122" i="9"/>
  <c r="X122" i="9"/>
  <c r="V122" i="9"/>
  <c r="Q122" i="9"/>
  <c r="P122" i="9"/>
  <c r="N122" i="9"/>
  <c r="I122" i="9"/>
  <c r="H122" i="9"/>
  <c r="F122" i="9"/>
  <c r="BH122" i="9"/>
  <c r="BG122" i="9"/>
  <c r="BF122" i="9"/>
  <c r="BC122" i="9"/>
  <c r="BA122" i="9"/>
  <c r="AZ122" i="9"/>
  <c r="AY122" i="9"/>
  <c r="AX122" i="9"/>
  <c r="AU122" i="9"/>
  <c r="AS122" i="9"/>
  <c r="AR122" i="9"/>
  <c r="AQ122" i="9"/>
  <c r="AP122" i="9"/>
  <c r="AM122" i="9"/>
  <c r="AK122" i="9"/>
  <c r="AJ122" i="9"/>
  <c r="AI122" i="9"/>
  <c r="AH122" i="9"/>
  <c r="AE122" i="9"/>
  <c r="AC122" i="9"/>
  <c r="AB122" i="9"/>
  <c r="AA122" i="9"/>
  <c r="Z122" i="9"/>
  <c r="W122" i="9"/>
  <c r="U122" i="9"/>
  <c r="T122" i="9"/>
  <c r="S122" i="9"/>
  <c r="R122" i="9"/>
  <c r="O122" i="9"/>
  <c r="M122" i="9"/>
  <c r="L122" i="9"/>
  <c r="K122" i="9"/>
  <c r="J122" i="9"/>
  <c r="G122" i="9"/>
  <c r="E122" i="9"/>
  <c r="D122" i="9"/>
  <c r="C122" i="9"/>
  <c r="BH110" i="9"/>
  <c r="BH111" i="9" s="1"/>
  <c r="BG110" i="9"/>
  <c r="BG111" i="9" s="1"/>
  <c r="BF110" i="9"/>
  <c r="BF111" i="9" s="1"/>
  <c r="BE110" i="9"/>
  <c r="BE111" i="9" s="1"/>
  <c r="BD110" i="9"/>
  <c r="BD111" i="9" s="1"/>
  <c r="BC110" i="9"/>
  <c r="BC111" i="9" s="1"/>
  <c r="BB110" i="9"/>
  <c r="BB111" i="9" s="1"/>
  <c r="BA110" i="9"/>
  <c r="BA111" i="9" s="1"/>
  <c r="AZ110" i="9"/>
  <c r="AZ111" i="9" s="1"/>
  <c r="AY110" i="9"/>
  <c r="AY111" i="9" s="1"/>
  <c r="AX110" i="9"/>
  <c r="AX111" i="9" s="1"/>
  <c r="BH90" i="9"/>
  <c r="BH93" i="9" s="1"/>
  <c r="BH99" i="9" s="1"/>
  <c r="BH100" i="9" s="1"/>
  <c r="BG90" i="9"/>
  <c r="BG93" i="9" s="1"/>
  <c r="BG99" i="9" s="1"/>
  <c r="BG100" i="9" s="1"/>
  <c r="BF90" i="9"/>
  <c r="BF93" i="9" s="1"/>
  <c r="BF99" i="9" s="1"/>
  <c r="BF100" i="9" s="1"/>
  <c r="BE90" i="9"/>
  <c r="BE93" i="9" s="1"/>
  <c r="BE99" i="9" s="1"/>
  <c r="BE100" i="9" s="1"/>
  <c r="BD90" i="9"/>
  <c r="BD93" i="9" s="1"/>
  <c r="BD99" i="9" s="1"/>
  <c r="BD100" i="9" s="1"/>
  <c r="BC90" i="9"/>
  <c r="BC93" i="9" s="1"/>
  <c r="BC99" i="9" s="1"/>
  <c r="BC100" i="9" s="1"/>
  <c r="BA90" i="9"/>
  <c r="BA93" i="9" s="1"/>
  <c r="BA99" i="9" s="1"/>
  <c r="BA100" i="9" s="1"/>
  <c r="AZ90" i="9"/>
  <c r="AZ93" i="9" s="1"/>
  <c r="AZ99" i="9" s="1"/>
  <c r="AZ100" i="9" s="1"/>
  <c r="AY90" i="9"/>
  <c r="AY93" i="9" s="1"/>
  <c r="AY99" i="9" s="1"/>
  <c r="AY100" i="9" s="1"/>
  <c r="AX90" i="9"/>
  <c r="AX93" i="9" s="1"/>
  <c r="AX61" i="9"/>
  <c r="BH50" i="9"/>
  <c r="BG50" i="9"/>
  <c r="BF50" i="9"/>
  <c r="AV50" i="9"/>
  <c r="AU50" i="9"/>
  <c r="AT50" i="9"/>
  <c r="BH15" i="9"/>
  <c r="AS13" i="41" s="1"/>
  <c r="BG15" i="9"/>
  <c r="AP13" i="41" s="1"/>
  <c r="BF15" i="9"/>
  <c r="AM13" i="41" s="1"/>
  <c r="BE15" i="9"/>
  <c r="AJ13" i="41" s="1"/>
  <c r="BD15" i="9"/>
  <c r="AG13" i="41" s="1"/>
  <c r="BC15" i="9"/>
  <c r="AD13" i="41" s="1"/>
  <c r="BB15" i="9"/>
  <c r="AA13" i="41" s="1"/>
  <c r="BA15" i="9"/>
  <c r="X13" i="41" s="1"/>
  <c r="AZ15" i="9"/>
  <c r="U13" i="41" s="1"/>
  <c r="AY15" i="9"/>
  <c r="R13" i="41" s="1"/>
  <c r="AX15" i="9"/>
  <c r="O13" i="41" s="1"/>
  <c r="AW15" i="9"/>
  <c r="L13" i="41" s="1"/>
  <c r="AV15" i="9"/>
  <c r="I13" i="41" s="1"/>
  <c r="AU15" i="9"/>
  <c r="F13" i="41" s="1"/>
  <c r="AT15" i="9"/>
  <c r="C13" i="41" s="1"/>
  <c r="AS15" i="9"/>
  <c r="AS18" i="9" s="1"/>
  <c r="AS25" i="9" s="1"/>
  <c r="AS27" i="9" s="1"/>
  <c r="AS36" i="9" s="1"/>
  <c r="AR15" i="9"/>
  <c r="AR18" i="9" s="1"/>
  <c r="AR25" i="9" s="1"/>
  <c r="AR27" i="9" s="1"/>
  <c r="AR36" i="9" s="1"/>
  <c r="AQ15" i="9"/>
  <c r="AQ18" i="9" s="1"/>
  <c r="AQ25" i="9" s="1"/>
  <c r="AQ27" i="9" s="1"/>
  <c r="AQ36" i="9" s="1"/>
  <c r="AP15" i="9"/>
  <c r="AP18" i="9" s="1"/>
  <c r="AP25" i="9" s="1"/>
  <c r="AP27" i="9" s="1"/>
  <c r="AP36" i="9" s="1"/>
  <c r="AO15" i="9"/>
  <c r="AO18" i="9" s="1"/>
  <c r="AO25" i="9" s="1"/>
  <c r="AO27" i="9" s="1"/>
  <c r="AO36" i="9" s="1"/>
  <c r="AN15" i="9"/>
  <c r="AN18" i="9" s="1"/>
  <c r="AN25" i="9" s="1"/>
  <c r="AN27" i="9" s="1"/>
  <c r="AN36" i="9" s="1"/>
  <c r="AM15" i="9"/>
  <c r="AM18" i="9" s="1"/>
  <c r="AM25" i="9" s="1"/>
  <c r="AM27" i="9" s="1"/>
  <c r="AM36" i="9" s="1"/>
  <c r="AL15" i="9"/>
  <c r="AL18" i="9" s="1"/>
  <c r="AL25" i="9" s="1"/>
  <c r="AL27" i="9" s="1"/>
  <c r="AL36" i="9" s="1"/>
  <c r="AK15" i="9"/>
  <c r="AK18" i="9" s="1"/>
  <c r="AK25" i="9" s="1"/>
  <c r="AK27" i="9" s="1"/>
  <c r="AK36" i="9" s="1"/>
  <c r="AJ15" i="9"/>
  <c r="AJ18" i="9" s="1"/>
  <c r="AJ25" i="9" s="1"/>
  <c r="AJ27" i="9" s="1"/>
  <c r="AJ36" i="9" s="1"/>
  <c r="AI15" i="9"/>
  <c r="AI18" i="9" s="1"/>
  <c r="AI25" i="9" s="1"/>
  <c r="AI27" i="9" s="1"/>
  <c r="AI36" i="9" s="1"/>
  <c r="AH15" i="9"/>
  <c r="AH18" i="9" s="1"/>
  <c r="AH25" i="9" s="1"/>
  <c r="AH27" i="9" s="1"/>
  <c r="AH36" i="9" s="1"/>
  <c r="AG15" i="9"/>
  <c r="AG18" i="9" s="1"/>
  <c r="AG25" i="9" s="1"/>
  <c r="AG27" i="9" s="1"/>
  <c r="AG36" i="9" s="1"/>
  <c r="AF15" i="9"/>
  <c r="AF18" i="9" s="1"/>
  <c r="AF25" i="9" s="1"/>
  <c r="AF27" i="9" s="1"/>
  <c r="AF36" i="9" s="1"/>
  <c r="AE15" i="9"/>
  <c r="AE18" i="9" s="1"/>
  <c r="AE25" i="9" s="1"/>
  <c r="AE27" i="9" s="1"/>
  <c r="AE36" i="9" s="1"/>
  <c r="AD15" i="9"/>
  <c r="AD18" i="9" s="1"/>
  <c r="AD25" i="9" s="1"/>
  <c r="AD27" i="9" s="1"/>
  <c r="AD36" i="9" s="1"/>
  <c r="AC15" i="9"/>
  <c r="AC18" i="9" s="1"/>
  <c r="AC25" i="9" s="1"/>
  <c r="AC27" i="9" s="1"/>
  <c r="AC36" i="9" s="1"/>
  <c r="AB15" i="9"/>
  <c r="AB18" i="9" s="1"/>
  <c r="AB25" i="9" s="1"/>
  <c r="AB27" i="9" s="1"/>
  <c r="AB36" i="9" s="1"/>
  <c r="AA15" i="9"/>
  <c r="AA18" i="9" s="1"/>
  <c r="AA25" i="9" s="1"/>
  <c r="AA27" i="9" s="1"/>
  <c r="AA36" i="9" s="1"/>
  <c r="Z15" i="9"/>
  <c r="Z18" i="9" s="1"/>
  <c r="Z25" i="9" s="1"/>
  <c r="Z27" i="9" s="1"/>
  <c r="Z36" i="9" s="1"/>
  <c r="Y15" i="9"/>
  <c r="Y18" i="9" s="1"/>
  <c r="Y25" i="9" s="1"/>
  <c r="Y27" i="9" s="1"/>
  <c r="Y36" i="9" s="1"/>
  <c r="X15" i="9"/>
  <c r="X18" i="9" s="1"/>
  <c r="X25" i="9" s="1"/>
  <c r="X27" i="9" s="1"/>
  <c r="X36" i="9" s="1"/>
  <c r="W15" i="9"/>
  <c r="W18" i="9" s="1"/>
  <c r="W25" i="9" s="1"/>
  <c r="W27" i="9" s="1"/>
  <c r="W36" i="9" s="1"/>
  <c r="V15" i="9"/>
  <c r="V18" i="9" s="1"/>
  <c r="V25" i="9" s="1"/>
  <c r="V27" i="9" s="1"/>
  <c r="V36" i="9" s="1"/>
  <c r="U15" i="9"/>
  <c r="U18" i="9" s="1"/>
  <c r="U25" i="9" s="1"/>
  <c r="U27" i="9" s="1"/>
  <c r="U36" i="9" s="1"/>
  <c r="T15" i="9"/>
  <c r="T18" i="9" s="1"/>
  <c r="T25" i="9" s="1"/>
  <c r="T27" i="9" s="1"/>
  <c r="T36" i="9" s="1"/>
  <c r="S15" i="9"/>
  <c r="S18" i="9" s="1"/>
  <c r="S25" i="9" s="1"/>
  <c r="S27" i="9" s="1"/>
  <c r="S36" i="9" s="1"/>
  <c r="R15" i="9"/>
  <c r="R18" i="9" s="1"/>
  <c r="R25" i="9" s="1"/>
  <c r="R27" i="9" s="1"/>
  <c r="R36" i="9" s="1"/>
  <c r="Q15" i="9"/>
  <c r="Q18" i="9" s="1"/>
  <c r="Q25" i="9" s="1"/>
  <c r="Q27" i="9" s="1"/>
  <c r="Q36" i="9" s="1"/>
  <c r="P15" i="9"/>
  <c r="P18" i="9" s="1"/>
  <c r="P25" i="9" s="1"/>
  <c r="P27" i="9" s="1"/>
  <c r="P36" i="9" s="1"/>
  <c r="O15" i="9"/>
  <c r="O18" i="9" s="1"/>
  <c r="O25" i="9" s="1"/>
  <c r="O27" i="9" s="1"/>
  <c r="O36" i="9" s="1"/>
  <c r="N15" i="9"/>
  <c r="N18" i="9" s="1"/>
  <c r="N25" i="9" s="1"/>
  <c r="N27" i="9" s="1"/>
  <c r="N36" i="9" s="1"/>
  <c r="M15" i="9"/>
  <c r="M18" i="9" s="1"/>
  <c r="M25" i="9" s="1"/>
  <c r="M27" i="9" s="1"/>
  <c r="M36" i="9" s="1"/>
  <c r="L15" i="9"/>
  <c r="L18" i="9" s="1"/>
  <c r="L25" i="9" s="1"/>
  <c r="L27" i="9" s="1"/>
  <c r="L36" i="9" s="1"/>
  <c r="K15" i="9"/>
  <c r="K18" i="9" s="1"/>
  <c r="K25" i="9" s="1"/>
  <c r="K27" i="9" s="1"/>
  <c r="K36" i="9" s="1"/>
  <c r="J15" i="9"/>
  <c r="J18" i="9" s="1"/>
  <c r="J25" i="9" s="1"/>
  <c r="J27" i="9" s="1"/>
  <c r="J36" i="9" s="1"/>
  <c r="I15" i="9"/>
  <c r="I18" i="9" s="1"/>
  <c r="I25" i="9" s="1"/>
  <c r="I27" i="9" s="1"/>
  <c r="I36" i="9" s="1"/>
  <c r="H15" i="9"/>
  <c r="H18" i="9" s="1"/>
  <c r="H25" i="9" s="1"/>
  <c r="H27" i="9" s="1"/>
  <c r="H36" i="9" s="1"/>
  <c r="G15" i="9"/>
  <c r="G18" i="9" s="1"/>
  <c r="G25" i="9" s="1"/>
  <c r="G27" i="9" s="1"/>
  <c r="G36" i="9" s="1"/>
  <c r="F15" i="9"/>
  <c r="F18" i="9" s="1"/>
  <c r="F25" i="9" s="1"/>
  <c r="F27" i="9" s="1"/>
  <c r="F36" i="9" s="1"/>
  <c r="E15" i="9"/>
  <c r="E18" i="9" s="1"/>
  <c r="E25" i="9" s="1"/>
  <c r="E27" i="9" s="1"/>
  <c r="E36" i="9" s="1"/>
  <c r="D15" i="9"/>
  <c r="D18" i="9" s="1"/>
  <c r="D25" i="9" s="1"/>
  <c r="D27" i="9" s="1"/>
  <c r="D36" i="9" s="1"/>
  <c r="C15" i="9"/>
  <c r="C18" i="9" s="1"/>
  <c r="C25" i="9" s="1"/>
  <c r="C27" i="9" s="1"/>
  <c r="C36" i="9" s="1"/>
  <c r="G13" i="41" l="1"/>
  <c r="F36" i="41"/>
  <c r="AN13" i="41"/>
  <c r="AM36" i="41"/>
  <c r="C38" i="9"/>
  <c r="C39" i="9" s="1"/>
  <c r="C37" i="9"/>
  <c r="AQ13" i="41"/>
  <c r="AR13" i="41" s="1"/>
  <c r="AP36" i="41"/>
  <c r="J13" i="41"/>
  <c r="I36" i="41"/>
  <c r="AT13" i="41"/>
  <c r="AS36" i="41"/>
  <c r="AZ18" i="9"/>
  <c r="U16" i="41" s="1"/>
  <c r="AK37" i="9"/>
  <c r="AK38" i="9"/>
  <c r="AK39" i="9" s="1"/>
  <c r="D37" i="9"/>
  <c r="D38" i="9"/>
  <c r="D39" i="9" s="1"/>
  <c r="L37" i="9"/>
  <c r="L38" i="9"/>
  <c r="L39" i="9" s="1"/>
  <c r="AB37" i="9"/>
  <c r="AB38" i="9"/>
  <c r="AB39" i="9" s="1"/>
  <c r="AJ37" i="9"/>
  <c r="AJ38" i="9"/>
  <c r="AJ39" i="9" s="1"/>
  <c r="AR37" i="9"/>
  <c r="AR38" i="9"/>
  <c r="AR39" i="9" s="1"/>
  <c r="AC38" i="9"/>
  <c r="AC39" i="9" s="1"/>
  <c r="AC37" i="9"/>
  <c r="F37" i="9"/>
  <c r="F38" i="9"/>
  <c r="F39" i="9" s="1"/>
  <c r="N38" i="9"/>
  <c r="N39" i="9" s="1"/>
  <c r="N37" i="9"/>
  <c r="V38" i="9"/>
  <c r="V39" i="9" s="1"/>
  <c r="V37" i="9"/>
  <c r="AD37" i="9"/>
  <c r="AD38" i="9"/>
  <c r="AD39" i="9" s="1"/>
  <c r="AL37" i="9"/>
  <c r="AL38" i="9"/>
  <c r="AL39" i="9" s="1"/>
  <c r="E38" i="9"/>
  <c r="E39" i="9" s="1"/>
  <c r="E37" i="9"/>
  <c r="G38" i="9"/>
  <c r="G39" i="9" s="1"/>
  <c r="G37" i="9"/>
  <c r="O38" i="9"/>
  <c r="O39" i="9" s="1"/>
  <c r="O37" i="9"/>
  <c r="W38" i="9"/>
  <c r="W39" i="9" s="1"/>
  <c r="W37" i="9"/>
  <c r="AE37" i="9"/>
  <c r="AE38" i="9"/>
  <c r="AE39" i="9" s="1"/>
  <c r="AM38" i="9"/>
  <c r="AM39" i="9" s="1"/>
  <c r="AM37" i="9"/>
  <c r="AS38" i="9"/>
  <c r="AS39" i="9" s="1"/>
  <c r="AS37" i="9"/>
  <c r="H38" i="9"/>
  <c r="H39" i="9" s="1"/>
  <c r="H37" i="9"/>
  <c r="P38" i="9"/>
  <c r="P39" i="9" s="1"/>
  <c r="P37" i="9"/>
  <c r="X38" i="9"/>
  <c r="X39" i="9" s="1"/>
  <c r="X37" i="9"/>
  <c r="AF38" i="9"/>
  <c r="AF39" i="9" s="1"/>
  <c r="AF37" i="9"/>
  <c r="AN38" i="9"/>
  <c r="AN39" i="9" s="1"/>
  <c r="AN37" i="9"/>
  <c r="M38" i="9"/>
  <c r="M39" i="9" s="1"/>
  <c r="M37" i="9"/>
  <c r="I38" i="9"/>
  <c r="I39" i="9" s="1"/>
  <c r="I37" i="9"/>
  <c r="Q38" i="9"/>
  <c r="Q39" i="9" s="1"/>
  <c r="Q37" i="9"/>
  <c r="Y38" i="9"/>
  <c r="Y39" i="9" s="1"/>
  <c r="Y37" i="9"/>
  <c r="AG38" i="9"/>
  <c r="AG39" i="9" s="1"/>
  <c r="AG37" i="9"/>
  <c r="AO38" i="9"/>
  <c r="AO39" i="9" s="1"/>
  <c r="AO37" i="9"/>
  <c r="T37" i="9"/>
  <c r="T38" i="9"/>
  <c r="T39" i="9" s="1"/>
  <c r="J37" i="9"/>
  <c r="J38" i="9"/>
  <c r="J39" i="9" s="1"/>
  <c r="R37" i="9"/>
  <c r="R38" i="9"/>
  <c r="R39" i="9" s="1"/>
  <c r="Z38" i="9"/>
  <c r="Z39" i="9" s="1"/>
  <c r="Z37" i="9"/>
  <c r="AH37" i="9"/>
  <c r="AH38" i="9"/>
  <c r="AH39" i="9" s="1"/>
  <c r="AP37" i="9"/>
  <c r="AP38" i="9"/>
  <c r="AP39" i="9" s="1"/>
  <c r="U37" i="9"/>
  <c r="U38" i="9"/>
  <c r="U39" i="9" s="1"/>
  <c r="K37" i="9"/>
  <c r="K38" i="9"/>
  <c r="K39" i="9" s="1"/>
  <c r="S37" i="9"/>
  <c r="S38" i="9"/>
  <c r="S39" i="9" s="1"/>
  <c r="AA37" i="9"/>
  <c r="AA38" i="9"/>
  <c r="AA39" i="9" s="1"/>
  <c r="AI37" i="9"/>
  <c r="AI38" i="9"/>
  <c r="AI39" i="9" s="1"/>
  <c r="AQ37" i="9"/>
  <c r="AQ38" i="9"/>
  <c r="AQ39" i="9" s="1"/>
  <c r="D13" i="41"/>
  <c r="E13" i="41" s="1"/>
  <c r="C36" i="41"/>
  <c r="K13" i="41"/>
  <c r="BA18" i="9"/>
  <c r="X16" i="41" s="1"/>
  <c r="AV53" i="9"/>
  <c r="J16" i="41" s="1"/>
  <c r="BH18" i="9"/>
  <c r="AS16" i="41" s="1"/>
  <c r="BG53" i="9"/>
  <c r="AQ16" i="41" s="1"/>
  <c r="AU13" i="41"/>
  <c r="H13" i="41"/>
  <c r="AZ25" i="9"/>
  <c r="AT18" i="9"/>
  <c r="BB18" i="9"/>
  <c r="BA25" i="9"/>
  <c r="BF53" i="9"/>
  <c r="BG60" i="9"/>
  <c r="BC18" i="9"/>
  <c r="AO13" i="41"/>
  <c r="AV18" i="9"/>
  <c r="BD18" i="9"/>
  <c r="BH53" i="9"/>
  <c r="AW18" i="9"/>
  <c r="BE18" i="9"/>
  <c r="AX18" i="9"/>
  <c r="BF18" i="9"/>
  <c r="AT53" i="9"/>
  <c r="AU18" i="9"/>
  <c r="AY18" i="9"/>
  <c r="BG18" i="9"/>
  <c r="AU53" i="9"/>
  <c r="AV60" i="9" l="1"/>
  <c r="BH25" i="9"/>
  <c r="AO36" i="41"/>
  <c r="AM38" i="41"/>
  <c r="I38" i="41"/>
  <c r="K36" i="41"/>
  <c r="AS38" i="41"/>
  <c r="AU36" i="41"/>
  <c r="AR36" i="41"/>
  <c r="AP38" i="41"/>
  <c r="F38" i="41"/>
  <c r="H36" i="41"/>
  <c r="E36" i="41"/>
  <c r="C38" i="41"/>
  <c r="AD16" i="41"/>
  <c r="BC25" i="9"/>
  <c r="F16" i="41"/>
  <c r="AU25" i="9"/>
  <c r="C16" i="41"/>
  <c r="AT25" i="9"/>
  <c r="AS23" i="41"/>
  <c r="BH27" i="9"/>
  <c r="L16" i="41"/>
  <c r="AW25" i="9"/>
  <c r="J23" i="41"/>
  <c r="AV62" i="9"/>
  <c r="D16" i="41"/>
  <c r="AT60" i="9"/>
  <c r="U23" i="41"/>
  <c r="AZ27" i="9"/>
  <c r="AJ16" i="41"/>
  <c r="BE25" i="9"/>
  <c r="G16" i="41"/>
  <c r="AU60" i="9"/>
  <c r="AM16" i="41"/>
  <c r="BF25" i="9"/>
  <c r="AT16" i="41"/>
  <c r="AU16" i="41" s="1"/>
  <c r="BH60" i="9"/>
  <c r="AQ23" i="41"/>
  <c r="BG62" i="9"/>
  <c r="AP16" i="41"/>
  <c r="AR16" i="41" s="1"/>
  <c r="BG25" i="9"/>
  <c r="AG16" i="41"/>
  <c r="BD25" i="9"/>
  <c r="AN16" i="41"/>
  <c r="BF60" i="9"/>
  <c r="AA16" i="41"/>
  <c r="BB25" i="9"/>
  <c r="O16" i="41"/>
  <c r="AX25" i="9"/>
  <c r="R16" i="41"/>
  <c r="AY25" i="9"/>
  <c r="I16" i="41"/>
  <c r="K16" i="41" s="1"/>
  <c r="AV25" i="9"/>
  <c r="X23" i="41"/>
  <c r="BA27" i="9"/>
  <c r="AP40" i="41" l="1"/>
  <c r="AR38" i="41"/>
  <c r="AS40" i="41"/>
  <c r="AU38" i="41"/>
  <c r="I40" i="41"/>
  <c r="K38" i="41"/>
  <c r="AM40" i="41"/>
  <c r="AO38" i="41"/>
  <c r="F40" i="41"/>
  <c r="H38" i="41"/>
  <c r="C40" i="41"/>
  <c r="E38" i="41"/>
  <c r="AS25" i="41"/>
  <c r="BH36" i="9"/>
  <c r="R23" i="41"/>
  <c r="AY27" i="9"/>
  <c r="AG23" i="41"/>
  <c r="BD27" i="9"/>
  <c r="AM23" i="41"/>
  <c r="BF27" i="9"/>
  <c r="D23" i="41"/>
  <c r="AT62" i="9"/>
  <c r="C23" i="41"/>
  <c r="AT27" i="9"/>
  <c r="AN23" i="41"/>
  <c r="BF62" i="9"/>
  <c r="AO16" i="41"/>
  <c r="E16" i="41"/>
  <c r="I23" i="41"/>
  <c r="K23" i="41" s="1"/>
  <c r="AV27" i="9"/>
  <c r="AT23" i="41"/>
  <c r="AU23" i="41" s="1"/>
  <c r="BH62" i="9"/>
  <c r="U25" i="41"/>
  <c r="AZ36" i="9"/>
  <c r="O23" i="41"/>
  <c r="AX27" i="9"/>
  <c r="AP23" i="41"/>
  <c r="AR23" i="41" s="1"/>
  <c r="BG27" i="9"/>
  <c r="G23" i="41"/>
  <c r="AU62" i="9"/>
  <c r="J25" i="41"/>
  <c r="AV71" i="9"/>
  <c r="F23" i="41"/>
  <c r="AU27" i="9"/>
  <c r="H16" i="41"/>
  <c r="X25" i="41"/>
  <c r="BA36" i="9"/>
  <c r="AA23" i="41"/>
  <c r="BB27" i="9"/>
  <c r="AQ25" i="41"/>
  <c r="BG71" i="9"/>
  <c r="AJ23" i="41"/>
  <c r="BE27" i="9"/>
  <c r="L23" i="41"/>
  <c r="AW27" i="9"/>
  <c r="AD23" i="41"/>
  <c r="BC27" i="9"/>
  <c r="BH31" i="13"/>
  <c r="BH59" i="13"/>
  <c r="AO40" i="41" l="1"/>
  <c r="AO45" i="41" s="1"/>
  <c r="AO50" i="41" s="1"/>
  <c r="AO52" i="41" s="1"/>
  <c r="AM45" i="41"/>
  <c r="AM50" i="41" s="1"/>
  <c r="AM52" i="41" s="1"/>
  <c r="K40" i="41"/>
  <c r="K45" i="41" s="1"/>
  <c r="K50" i="41" s="1"/>
  <c r="K52" i="41" s="1"/>
  <c r="I45" i="41"/>
  <c r="I50" i="41" s="1"/>
  <c r="I52" i="41" s="1"/>
  <c r="AU40" i="41"/>
  <c r="AU45" i="41" s="1"/>
  <c r="AU50" i="41" s="1"/>
  <c r="AU52" i="41" s="1"/>
  <c r="AS45" i="41"/>
  <c r="AS50" i="41" s="1"/>
  <c r="AS52" i="41" s="1"/>
  <c r="H40" i="41"/>
  <c r="H45" i="41" s="1"/>
  <c r="H50" i="41" s="1"/>
  <c r="H52" i="41" s="1"/>
  <c r="F45" i="41"/>
  <c r="F50" i="41" s="1"/>
  <c r="F52" i="41" s="1"/>
  <c r="AR40" i="41"/>
  <c r="AR45" i="41" s="1"/>
  <c r="AR50" i="41" s="1"/>
  <c r="AR52" i="41" s="1"/>
  <c r="AP45" i="41"/>
  <c r="AP50" i="41" s="1"/>
  <c r="AP52" i="41" s="1"/>
  <c r="X32" i="41"/>
  <c r="BA37" i="9"/>
  <c r="BA38" i="9"/>
  <c r="BA39" i="9" s="1"/>
  <c r="U32" i="41"/>
  <c r="AZ37" i="9"/>
  <c r="AZ38" i="9"/>
  <c r="AZ39" i="9" s="1"/>
  <c r="AS32" i="41"/>
  <c r="BH37" i="9"/>
  <c r="BH38" i="9"/>
  <c r="BH39" i="9" s="1"/>
  <c r="E40" i="41"/>
  <c r="E45" i="41" s="1"/>
  <c r="E50" i="41" s="1"/>
  <c r="E52" i="41" s="1"/>
  <c r="C45" i="41"/>
  <c r="C50" i="41" s="1"/>
  <c r="C52" i="41" s="1"/>
  <c r="AO23" i="41"/>
  <c r="E23" i="41"/>
  <c r="L25" i="41"/>
  <c r="AW36" i="9"/>
  <c r="G25" i="41"/>
  <c r="AU71" i="9"/>
  <c r="AT25" i="41"/>
  <c r="AU25" i="41" s="1"/>
  <c r="BH71" i="9"/>
  <c r="AN25" i="41"/>
  <c r="BF71" i="9"/>
  <c r="AG25" i="41"/>
  <c r="BD36" i="9"/>
  <c r="J32" i="41"/>
  <c r="AV73" i="9"/>
  <c r="AV74" i="9" s="1"/>
  <c r="AV72" i="9"/>
  <c r="AJ25" i="41"/>
  <c r="BE36" i="9"/>
  <c r="AP25" i="41"/>
  <c r="AR25" i="41" s="1"/>
  <c r="BG36" i="9"/>
  <c r="I25" i="41"/>
  <c r="K25" i="41" s="1"/>
  <c r="AV36" i="9"/>
  <c r="C25" i="41"/>
  <c r="AT36" i="9"/>
  <c r="R25" i="41"/>
  <c r="AY36" i="9"/>
  <c r="AM25" i="41"/>
  <c r="BF36" i="9"/>
  <c r="AQ32" i="41"/>
  <c r="BG73" i="9"/>
  <c r="BG74" i="9" s="1"/>
  <c r="BG72" i="9"/>
  <c r="O25" i="41"/>
  <c r="AX36" i="9"/>
  <c r="D25" i="41"/>
  <c r="AT71" i="9"/>
  <c r="F25" i="41"/>
  <c r="AU36" i="9"/>
  <c r="AD25" i="41"/>
  <c r="BC36" i="9"/>
  <c r="AA25" i="41"/>
  <c r="BB36" i="9"/>
  <c r="H23" i="41"/>
  <c r="K31" i="27"/>
  <c r="L32" i="41" l="1"/>
  <c r="AW38" i="9"/>
  <c r="AW39" i="9" s="1"/>
  <c r="AW37" i="9"/>
  <c r="AG32" i="41"/>
  <c r="BD38" i="9"/>
  <c r="BD39" i="9" s="1"/>
  <c r="BD37" i="9"/>
  <c r="AJ32" i="41"/>
  <c r="BE38" i="9"/>
  <c r="BE39" i="9" s="1"/>
  <c r="BE37" i="9"/>
  <c r="AM32" i="41"/>
  <c r="BF38" i="9"/>
  <c r="BF39" i="9" s="1"/>
  <c r="BF37" i="9"/>
  <c r="R32" i="41"/>
  <c r="AY37" i="9"/>
  <c r="AY38" i="9"/>
  <c r="AY39" i="9" s="1"/>
  <c r="O32" i="41"/>
  <c r="AX37" i="9"/>
  <c r="AX38" i="9"/>
  <c r="AX39" i="9" s="1"/>
  <c r="I32" i="41"/>
  <c r="K32" i="41" s="1"/>
  <c r="AV38" i="9"/>
  <c r="AV39" i="9" s="1"/>
  <c r="AV37" i="9"/>
  <c r="F32" i="41"/>
  <c r="AU38" i="9"/>
  <c r="AU39" i="9" s="1"/>
  <c r="AU37" i="9"/>
  <c r="C32" i="41"/>
  <c r="AT38" i="9"/>
  <c r="AT39" i="9" s="1"/>
  <c r="AT37" i="9"/>
  <c r="AP32" i="41"/>
  <c r="AR32" i="41" s="1"/>
  <c r="BG37" i="9"/>
  <c r="BG38" i="9"/>
  <c r="BG39" i="9" s="1"/>
  <c r="AA32" i="41"/>
  <c r="BB38" i="9"/>
  <c r="BB39" i="9" s="1"/>
  <c r="BB37" i="9"/>
  <c r="AD32" i="41"/>
  <c r="BC37" i="9"/>
  <c r="BC38" i="9"/>
  <c r="BC39" i="9" s="1"/>
  <c r="E25" i="41"/>
  <c r="H25" i="41"/>
  <c r="D32" i="41"/>
  <c r="AT72" i="9"/>
  <c r="AT73" i="9"/>
  <c r="AT74" i="9" s="1"/>
  <c r="AT32" i="41"/>
  <c r="AU32" i="41" s="1"/>
  <c r="BH72" i="9"/>
  <c r="BH73" i="9"/>
  <c r="BH74" i="9" s="1"/>
  <c r="AO25" i="41"/>
  <c r="G32" i="41"/>
  <c r="AU72" i="9"/>
  <c r="AU73" i="9"/>
  <c r="AU74" i="9" s="1"/>
  <c r="AN32" i="41"/>
  <c r="AO32" i="41" s="1"/>
  <c r="BF73" i="9"/>
  <c r="BF74" i="9" s="1"/>
  <c r="BF72" i="9"/>
  <c r="BG221" i="27"/>
  <c r="BF221" i="27"/>
  <c r="BE221" i="27"/>
  <c r="BD221" i="27"/>
  <c r="BC221" i="27"/>
  <c r="BB221" i="27"/>
  <c r="BA221" i="27"/>
  <c r="AZ221" i="27"/>
  <c r="AY221" i="27"/>
  <c r="AX221" i="27"/>
  <c r="AW221" i="27"/>
  <c r="AV221" i="27"/>
  <c r="AU221" i="27"/>
  <c r="AT221" i="27"/>
  <c r="AS221" i="27"/>
  <c r="AR221" i="27"/>
  <c r="AQ221" i="27"/>
  <c r="AP221" i="27"/>
  <c r="AO221" i="27"/>
  <c r="AN221" i="27"/>
  <c r="AM221" i="27"/>
  <c r="AL221" i="27"/>
  <c r="AK221" i="27"/>
  <c r="AJ221" i="27"/>
  <c r="AI221" i="27"/>
  <c r="AH221" i="27"/>
  <c r="AG221" i="27"/>
  <c r="AF221" i="27"/>
  <c r="AE221" i="27"/>
  <c r="AD221" i="27"/>
  <c r="AC221" i="27"/>
  <c r="AB221" i="27"/>
  <c r="AA221" i="27"/>
  <c r="Z221" i="27"/>
  <c r="Y221" i="27"/>
  <c r="X221" i="27"/>
  <c r="W221" i="27"/>
  <c r="V221" i="27"/>
  <c r="U221" i="27"/>
  <c r="T221" i="27"/>
  <c r="S221" i="27"/>
  <c r="R221" i="27"/>
  <c r="Q221" i="27"/>
  <c r="P221" i="27"/>
  <c r="O221" i="27"/>
  <c r="N221" i="27"/>
  <c r="M221" i="27"/>
  <c r="L221" i="27"/>
  <c r="K221" i="27"/>
  <c r="J221" i="27"/>
  <c r="I221" i="27"/>
  <c r="H221" i="27"/>
  <c r="G221" i="27"/>
  <c r="F221" i="27"/>
  <c r="E221" i="27"/>
  <c r="D221" i="27"/>
  <c r="C221" i="27"/>
  <c r="BG220" i="27"/>
  <c r="BF220" i="27"/>
  <c r="BE220" i="27"/>
  <c r="BD220" i="27"/>
  <c r="BC220" i="27"/>
  <c r="BB220" i="27"/>
  <c r="BA220" i="27"/>
  <c r="AZ220" i="27"/>
  <c r="AY220" i="27"/>
  <c r="AX220" i="27"/>
  <c r="AW220" i="27"/>
  <c r="AV220" i="27"/>
  <c r="AU220" i="27"/>
  <c r="AT220" i="27"/>
  <c r="AS220" i="27"/>
  <c r="AR220" i="27"/>
  <c r="AQ220" i="27"/>
  <c r="AP220" i="27"/>
  <c r="AO220" i="27"/>
  <c r="AN220" i="27"/>
  <c r="AM220" i="27"/>
  <c r="AL220" i="27"/>
  <c r="AK220" i="27"/>
  <c r="AJ220" i="27"/>
  <c r="AI220" i="27"/>
  <c r="AH220" i="27"/>
  <c r="AG220" i="27"/>
  <c r="AF220" i="27"/>
  <c r="AE220" i="27"/>
  <c r="AD220" i="27"/>
  <c r="AC220" i="27"/>
  <c r="AB220" i="27"/>
  <c r="AA220" i="27"/>
  <c r="Z220" i="27"/>
  <c r="Y220" i="27"/>
  <c r="X220" i="27"/>
  <c r="W220" i="27"/>
  <c r="V220" i="27"/>
  <c r="U220" i="27"/>
  <c r="T220" i="27"/>
  <c r="S220" i="27"/>
  <c r="R220" i="27"/>
  <c r="Q220" i="27"/>
  <c r="P220" i="27"/>
  <c r="O220" i="27"/>
  <c r="N220" i="27"/>
  <c r="M220" i="27"/>
  <c r="L220" i="27"/>
  <c r="K220" i="27"/>
  <c r="J220" i="27"/>
  <c r="I220" i="27"/>
  <c r="H220" i="27"/>
  <c r="G220" i="27"/>
  <c r="F220" i="27"/>
  <c r="E220" i="27"/>
  <c r="D220" i="27"/>
  <c r="C220" i="27"/>
  <c r="BG219" i="27"/>
  <c r="BF219" i="27"/>
  <c r="BE219" i="27"/>
  <c r="BD219" i="27"/>
  <c r="BC219" i="27"/>
  <c r="BB219" i="27"/>
  <c r="BA219" i="27"/>
  <c r="AZ219" i="27"/>
  <c r="AY219" i="27"/>
  <c r="AX219" i="27"/>
  <c r="AW219" i="27"/>
  <c r="AV219" i="27"/>
  <c r="AU219" i="27"/>
  <c r="AT219" i="27"/>
  <c r="AS219" i="27"/>
  <c r="AR219" i="27"/>
  <c r="AQ219" i="27"/>
  <c r="AP219" i="27"/>
  <c r="AO219" i="27"/>
  <c r="AN219" i="27"/>
  <c r="AM219" i="27"/>
  <c r="AL219" i="27"/>
  <c r="AK219" i="27"/>
  <c r="AJ219" i="27"/>
  <c r="AI219" i="27"/>
  <c r="AH219" i="27"/>
  <c r="AG219" i="27"/>
  <c r="AF219" i="27"/>
  <c r="AE219" i="27"/>
  <c r="AD219" i="27"/>
  <c r="AC219" i="27"/>
  <c r="AB219" i="27"/>
  <c r="AA219" i="27"/>
  <c r="Z219" i="27"/>
  <c r="Y219" i="27"/>
  <c r="X219" i="27"/>
  <c r="W219" i="27"/>
  <c r="V219" i="27"/>
  <c r="U219" i="27"/>
  <c r="T219" i="27"/>
  <c r="S219" i="27"/>
  <c r="R219" i="27"/>
  <c r="Q219" i="27"/>
  <c r="P219" i="27"/>
  <c r="O219" i="27"/>
  <c r="N219" i="27"/>
  <c r="M219" i="27"/>
  <c r="L219" i="27"/>
  <c r="K219" i="27"/>
  <c r="J219" i="27"/>
  <c r="I219" i="27"/>
  <c r="H219" i="27"/>
  <c r="G219" i="27"/>
  <c r="F219" i="27"/>
  <c r="E219" i="27"/>
  <c r="D219" i="27"/>
  <c r="C219" i="27"/>
  <c r="BG218" i="27"/>
  <c r="BF218" i="27"/>
  <c r="BE218" i="27"/>
  <c r="BD218" i="27"/>
  <c r="BC218" i="27"/>
  <c r="BB218" i="27"/>
  <c r="BA218" i="27"/>
  <c r="AZ218" i="27"/>
  <c r="AY218" i="27"/>
  <c r="AX218" i="27"/>
  <c r="AW218" i="27"/>
  <c r="AV218" i="27"/>
  <c r="AU218" i="27"/>
  <c r="AT218" i="27"/>
  <c r="AS218" i="27"/>
  <c r="AR218" i="27"/>
  <c r="AQ218" i="27"/>
  <c r="AP218" i="27"/>
  <c r="AO218" i="27"/>
  <c r="AN218" i="27"/>
  <c r="AM218" i="27"/>
  <c r="AL218" i="27"/>
  <c r="AK218" i="27"/>
  <c r="AJ218" i="27"/>
  <c r="AI218" i="27"/>
  <c r="AH218" i="27"/>
  <c r="AG218" i="27"/>
  <c r="AF218" i="27"/>
  <c r="AE218" i="27"/>
  <c r="AD218" i="27"/>
  <c r="AC218" i="27"/>
  <c r="AB218" i="27"/>
  <c r="AA218" i="27"/>
  <c r="Z218" i="27"/>
  <c r="Y218" i="27"/>
  <c r="X218" i="27"/>
  <c r="W218" i="27"/>
  <c r="V218" i="27"/>
  <c r="U218" i="27"/>
  <c r="T218" i="27"/>
  <c r="S218" i="27"/>
  <c r="R218" i="27"/>
  <c r="Q218" i="27"/>
  <c r="P218" i="27"/>
  <c r="O218" i="27"/>
  <c r="N218" i="27"/>
  <c r="M218" i="27"/>
  <c r="L218" i="27"/>
  <c r="K218" i="27"/>
  <c r="J218" i="27"/>
  <c r="I218" i="27"/>
  <c r="H218" i="27"/>
  <c r="G218" i="27"/>
  <c r="F218" i="27"/>
  <c r="E218" i="27"/>
  <c r="D218" i="27"/>
  <c r="C218" i="27"/>
  <c r="BG217" i="27"/>
  <c r="BF217" i="27"/>
  <c r="BE217" i="27"/>
  <c r="BD217" i="27"/>
  <c r="BC217" i="27"/>
  <c r="BB217" i="27"/>
  <c r="BA217" i="27"/>
  <c r="AZ217" i="27"/>
  <c r="AY217" i="27"/>
  <c r="AX217" i="27"/>
  <c r="AW217" i="27"/>
  <c r="AV217" i="27"/>
  <c r="AU217" i="27"/>
  <c r="AT217" i="27"/>
  <c r="AS217" i="27"/>
  <c r="AR217" i="27"/>
  <c r="AQ217" i="27"/>
  <c r="AP217" i="27"/>
  <c r="AO217" i="27"/>
  <c r="AN217" i="27"/>
  <c r="AM217" i="27"/>
  <c r="AL217" i="27"/>
  <c r="AK217" i="27"/>
  <c r="AJ217" i="27"/>
  <c r="AI217" i="27"/>
  <c r="AH217" i="27"/>
  <c r="AG217" i="27"/>
  <c r="AF217" i="27"/>
  <c r="AE217" i="27"/>
  <c r="AD217" i="27"/>
  <c r="AC217" i="27"/>
  <c r="AB217" i="27"/>
  <c r="AA217" i="27"/>
  <c r="Z217" i="27"/>
  <c r="Y217" i="27"/>
  <c r="X217" i="27"/>
  <c r="W217" i="27"/>
  <c r="V217" i="27"/>
  <c r="U217" i="27"/>
  <c r="T217" i="27"/>
  <c r="S217" i="27"/>
  <c r="R217" i="27"/>
  <c r="Q217" i="27"/>
  <c r="P217" i="27"/>
  <c r="O217" i="27"/>
  <c r="N217" i="27"/>
  <c r="M217" i="27"/>
  <c r="L217" i="27"/>
  <c r="K217" i="27"/>
  <c r="J217" i="27"/>
  <c r="I217" i="27"/>
  <c r="H217" i="27"/>
  <c r="G217" i="27"/>
  <c r="F217" i="27"/>
  <c r="E217" i="27"/>
  <c r="D217" i="27"/>
  <c r="C217" i="27"/>
  <c r="BG216" i="27"/>
  <c r="BF216" i="27"/>
  <c r="BE216" i="27"/>
  <c r="BD216" i="27"/>
  <c r="BC216" i="27"/>
  <c r="BB216" i="27"/>
  <c r="BA216" i="27"/>
  <c r="AZ216" i="27"/>
  <c r="AY216" i="27"/>
  <c r="AX216" i="27"/>
  <c r="AW216" i="27"/>
  <c r="AV216" i="27"/>
  <c r="AU216" i="27"/>
  <c r="AT216" i="27"/>
  <c r="AS216" i="27"/>
  <c r="AR216" i="27"/>
  <c r="AQ216" i="27"/>
  <c r="AP216" i="27"/>
  <c r="AO216" i="27"/>
  <c r="AN216" i="27"/>
  <c r="AM216" i="27"/>
  <c r="AL216" i="27"/>
  <c r="AK216" i="27"/>
  <c r="AJ216" i="27"/>
  <c r="AI216" i="27"/>
  <c r="AH216" i="27"/>
  <c r="AG216" i="27"/>
  <c r="AF216" i="27"/>
  <c r="AE216" i="27"/>
  <c r="AD216" i="27"/>
  <c r="AC216" i="27"/>
  <c r="AB216" i="27"/>
  <c r="AA216" i="27"/>
  <c r="Z216" i="27"/>
  <c r="Y216" i="27"/>
  <c r="X216" i="27"/>
  <c r="W216" i="27"/>
  <c r="V216" i="27"/>
  <c r="U216" i="27"/>
  <c r="T216" i="27"/>
  <c r="S216" i="27"/>
  <c r="R216" i="27"/>
  <c r="Q216" i="27"/>
  <c r="P216" i="27"/>
  <c r="O216" i="27"/>
  <c r="N216" i="27"/>
  <c r="M216" i="27"/>
  <c r="L216" i="27"/>
  <c r="K216" i="27"/>
  <c r="J216" i="27"/>
  <c r="I216" i="27"/>
  <c r="H216" i="27"/>
  <c r="G216" i="27"/>
  <c r="F216" i="27"/>
  <c r="E216" i="27"/>
  <c r="D216" i="27"/>
  <c r="C216" i="27"/>
  <c r="BG214" i="27"/>
  <c r="BF214" i="27"/>
  <c r="BE214" i="27"/>
  <c r="BD214" i="27"/>
  <c r="BC214" i="27"/>
  <c r="BB214" i="27"/>
  <c r="BA214" i="27"/>
  <c r="AZ214" i="27"/>
  <c r="AY214" i="27"/>
  <c r="AX214" i="27"/>
  <c r="AW214" i="27"/>
  <c r="AV214" i="27"/>
  <c r="AU214" i="27"/>
  <c r="AT214" i="27"/>
  <c r="AS214" i="27"/>
  <c r="AR214" i="27"/>
  <c r="AQ214" i="27"/>
  <c r="AP214" i="27"/>
  <c r="AO214" i="27"/>
  <c r="AN214" i="27"/>
  <c r="AM214" i="27"/>
  <c r="AL214" i="27"/>
  <c r="AK214" i="27"/>
  <c r="AJ214" i="27"/>
  <c r="AI214" i="27"/>
  <c r="AH214" i="27"/>
  <c r="AG214" i="27"/>
  <c r="AF214" i="27"/>
  <c r="AE214" i="27"/>
  <c r="AD214" i="27"/>
  <c r="AC214" i="27"/>
  <c r="AB214" i="27"/>
  <c r="AA214" i="27"/>
  <c r="Z214" i="27"/>
  <c r="Y214" i="27"/>
  <c r="X214" i="27"/>
  <c r="W214" i="27"/>
  <c r="V214" i="27"/>
  <c r="U214" i="27"/>
  <c r="T214" i="27"/>
  <c r="S214" i="27"/>
  <c r="R214" i="27"/>
  <c r="Q214" i="27"/>
  <c r="P214" i="27"/>
  <c r="O214" i="27"/>
  <c r="N214" i="27"/>
  <c r="M214" i="27"/>
  <c r="L214" i="27"/>
  <c r="K214" i="27"/>
  <c r="J214" i="27"/>
  <c r="I214" i="27"/>
  <c r="H214" i="27"/>
  <c r="G214" i="27"/>
  <c r="F214" i="27"/>
  <c r="E214" i="27"/>
  <c r="D214" i="27"/>
  <c r="C214" i="27"/>
  <c r="BF213" i="27"/>
  <c r="BE213" i="27"/>
  <c r="BD213" i="27"/>
  <c r="BC213" i="27"/>
  <c r="BB213" i="27"/>
  <c r="BA213" i="27"/>
  <c r="AZ213" i="27"/>
  <c r="AY213" i="27"/>
  <c r="AX213" i="27"/>
  <c r="AW213" i="27"/>
  <c r="AV213" i="27"/>
  <c r="AU213" i="27"/>
  <c r="AT213" i="27"/>
  <c r="AS213" i="27"/>
  <c r="AR213" i="27"/>
  <c r="AQ213" i="27"/>
  <c r="AP213" i="27"/>
  <c r="AO213" i="27"/>
  <c r="AN213" i="27"/>
  <c r="AM213" i="27"/>
  <c r="AL213" i="27"/>
  <c r="AK213" i="27"/>
  <c r="AJ213" i="27"/>
  <c r="AI213" i="27"/>
  <c r="AH213" i="27"/>
  <c r="AG213" i="27"/>
  <c r="AF213" i="27"/>
  <c r="AE213" i="27"/>
  <c r="AD213" i="27"/>
  <c r="AC213" i="27"/>
  <c r="AB213" i="27"/>
  <c r="AA213" i="27"/>
  <c r="Z213" i="27"/>
  <c r="Y213" i="27"/>
  <c r="X213" i="27"/>
  <c r="W213" i="27"/>
  <c r="V213" i="27"/>
  <c r="U213" i="27"/>
  <c r="T213" i="27"/>
  <c r="S213" i="27"/>
  <c r="R213" i="27"/>
  <c r="Q213" i="27"/>
  <c r="P213" i="27"/>
  <c r="O213" i="27"/>
  <c r="N213" i="27"/>
  <c r="M213" i="27"/>
  <c r="L213" i="27"/>
  <c r="K213" i="27"/>
  <c r="J213" i="27"/>
  <c r="I213" i="27"/>
  <c r="H213" i="27"/>
  <c r="G213" i="27"/>
  <c r="F213" i="27"/>
  <c r="E213" i="27"/>
  <c r="D213" i="27"/>
  <c r="C213" i="27"/>
  <c r="BF212" i="27"/>
  <c r="BE212" i="27"/>
  <c r="BD212" i="27"/>
  <c r="BC212" i="27"/>
  <c r="BB212" i="27"/>
  <c r="BA212" i="27"/>
  <c r="AZ212" i="27"/>
  <c r="AY212" i="27"/>
  <c r="AX212" i="27"/>
  <c r="AW212" i="27"/>
  <c r="AV212" i="27"/>
  <c r="AU212" i="27"/>
  <c r="AT212" i="27"/>
  <c r="AS212" i="27"/>
  <c r="AR212" i="27"/>
  <c r="AQ212" i="27"/>
  <c r="AP212" i="27"/>
  <c r="AO212" i="27"/>
  <c r="AN212" i="27"/>
  <c r="AM212" i="27"/>
  <c r="AL212" i="27"/>
  <c r="AK212" i="27"/>
  <c r="AJ212" i="27"/>
  <c r="AI212" i="27"/>
  <c r="AH212" i="27"/>
  <c r="AG212" i="27"/>
  <c r="AF212" i="27"/>
  <c r="AE212" i="27"/>
  <c r="AD212" i="27"/>
  <c r="AC212" i="27"/>
  <c r="AB212" i="27"/>
  <c r="AA212" i="27"/>
  <c r="Z212" i="27"/>
  <c r="Y212" i="27"/>
  <c r="X212" i="27"/>
  <c r="W212" i="27"/>
  <c r="V212" i="27"/>
  <c r="U212" i="27"/>
  <c r="T212" i="27"/>
  <c r="S212" i="27"/>
  <c r="R212" i="27"/>
  <c r="Q212" i="27"/>
  <c r="P212" i="27"/>
  <c r="O212" i="27"/>
  <c r="N212" i="27"/>
  <c r="M212" i="27"/>
  <c r="L212" i="27"/>
  <c r="K212" i="27"/>
  <c r="J212" i="27"/>
  <c r="I212" i="27"/>
  <c r="H212" i="27"/>
  <c r="G212" i="27"/>
  <c r="F212" i="27"/>
  <c r="E212" i="27"/>
  <c r="D212" i="27"/>
  <c r="C212" i="27"/>
  <c r="BG211" i="27"/>
  <c r="BF211" i="27"/>
  <c r="BE211" i="27"/>
  <c r="BD211" i="27"/>
  <c r="BC211" i="27"/>
  <c r="BB211" i="27"/>
  <c r="BA211" i="27"/>
  <c r="AZ211" i="27"/>
  <c r="AY211" i="27"/>
  <c r="AX211" i="27"/>
  <c r="AW211" i="27"/>
  <c r="AV211" i="27"/>
  <c r="AU211" i="27"/>
  <c r="AT211" i="27"/>
  <c r="AS211" i="27"/>
  <c r="AR211" i="27"/>
  <c r="AQ211" i="27"/>
  <c r="AP211" i="27"/>
  <c r="AO211" i="27"/>
  <c r="AN211" i="27"/>
  <c r="AM211" i="27"/>
  <c r="AL211" i="27"/>
  <c r="AK211" i="27"/>
  <c r="AJ211" i="27"/>
  <c r="AI211" i="27"/>
  <c r="AH211" i="27"/>
  <c r="AG211" i="27"/>
  <c r="AF211" i="27"/>
  <c r="AE211" i="27"/>
  <c r="AD211" i="27"/>
  <c r="AC211" i="27"/>
  <c r="AB211" i="27"/>
  <c r="AA211" i="27"/>
  <c r="Z211" i="27"/>
  <c r="Y211" i="27"/>
  <c r="X211" i="27"/>
  <c r="W211" i="27"/>
  <c r="V211" i="27"/>
  <c r="U211" i="27"/>
  <c r="T211" i="27"/>
  <c r="S211" i="27"/>
  <c r="R211" i="27"/>
  <c r="Q211" i="27"/>
  <c r="P211" i="27"/>
  <c r="O211" i="27"/>
  <c r="N211" i="27"/>
  <c r="M211" i="27"/>
  <c r="L211" i="27"/>
  <c r="K211" i="27"/>
  <c r="J211" i="27"/>
  <c r="I211" i="27"/>
  <c r="H211" i="27"/>
  <c r="G211" i="27"/>
  <c r="F211" i="27"/>
  <c r="E211" i="27"/>
  <c r="D211" i="27"/>
  <c r="C211" i="27"/>
  <c r="BG210" i="27"/>
  <c r="BF210" i="27"/>
  <c r="BE210" i="27"/>
  <c r="BD210" i="27"/>
  <c r="BC210" i="27"/>
  <c r="BB210" i="27"/>
  <c r="BA210" i="27"/>
  <c r="AZ210" i="27"/>
  <c r="AY210" i="27"/>
  <c r="AX210" i="27"/>
  <c r="AW210" i="27"/>
  <c r="AV210" i="27"/>
  <c r="AU210" i="27"/>
  <c r="AT210" i="27"/>
  <c r="AS210" i="27"/>
  <c r="AR210" i="27"/>
  <c r="AQ210" i="27"/>
  <c r="AP210" i="27"/>
  <c r="AO210" i="27"/>
  <c r="AN210" i="27"/>
  <c r="AM210" i="27"/>
  <c r="AL210" i="27"/>
  <c r="AK210" i="27"/>
  <c r="AJ210" i="27"/>
  <c r="AI210" i="27"/>
  <c r="AH210" i="27"/>
  <c r="AG210" i="27"/>
  <c r="AF210" i="27"/>
  <c r="AE210" i="27"/>
  <c r="AD210" i="27"/>
  <c r="AC210" i="27"/>
  <c r="AB210" i="27"/>
  <c r="AA210" i="27"/>
  <c r="Z210" i="27"/>
  <c r="Y210" i="27"/>
  <c r="X210" i="27"/>
  <c r="W210" i="27"/>
  <c r="V210" i="27"/>
  <c r="U210" i="27"/>
  <c r="T210" i="27"/>
  <c r="S210" i="27"/>
  <c r="R210" i="27"/>
  <c r="Q210" i="27"/>
  <c r="P210" i="27"/>
  <c r="O210" i="27"/>
  <c r="N210" i="27"/>
  <c r="M210" i="27"/>
  <c r="L210" i="27"/>
  <c r="K210" i="27"/>
  <c r="J210" i="27"/>
  <c r="I210" i="27"/>
  <c r="H210" i="27"/>
  <c r="G210" i="27"/>
  <c r="F210" i="27"/>
  <c r="E210" i="27"/>
  <c r="D210" i="27"/>
  <c r="C210" i="27"/>
  <c r="BG209" i="27"/>
  <c r="BF209" i="27"/>
  <c r="BE209" i="27"/>
  <c r="BD209" i="27"/>
  <c r="BC209" i="27"/>
  <c r="BB209" i="27"/>
  <c r="BA209" i="27"/>
  <c r="AZ209" i="27"/>
  <c r="AY209" i="27"/>
  <c r="AX209" i="27"/>
  <c r="AW209" i="27"/>
  <c r="AV209" i="27"/>
  <c r="AU209" i="27"/>
  <c r="AT209" i="27"/>
  <c r="AS209" i="27"/>
  <c r="AR209" i="27"/>
  <c r="AQ209" i="27"/>
  <c r="AP209" i="27"/>
  <c r="AO209" i="27"/>
  <c r="AN209" i="27"/>
  <c r="AM209" i="27"/>
  <c r="AL209" i="27"/>
  <c r="AK209" i="27"/>
  <c r="AJ209" i="27"/>
  <c r="AI209" i="27"/>
  <c r="AH209" i="27"/>
  <c r="AG209" i="27"/>
  <c r="AF209" i="27"/>
  <c r="AE209" i="27"/>
  <c r="AD209" i="27"/>
  <c r="AC209" i="27"/>
  <c r="AB209" i="27"/>
  <c r="AA209" i="27"/>
  <c r="Z209" i="27"/>
  <c r="Y209" i="27"/>
  <c r="X209" i="27"/>
  <c r="W209" i="27"/>
  <c r="V209" i="27"/>
  <c r="U209" i="27"/>
  <c r="T209" i="27"/>
  <c r="S209" i="27"/>
  <c r="R209" i="27"/>
  <c r="Q209" i="27"/>
  <c r="P209" i="27"/>
  <c r="O209" i="27"/>
  <c r="N209" i="27"/>
  <c r="M209" i="27"/>
  <c r="L209" i="27"/>
  <c r="K209" i="27"/>
  <c r="J209" i="27"/>
  <c r="I209" i="27"/>
  <c r="H209" i="27"/>
  <c r="G209" i="27"/>
  <c r="F209" i="27"/>
  <c r="E209" i="27"/>
  <c r="D209" i="27"/>
  <c r="C209" i="27"/>
  <c r="BG208" i="27"/>
  <c r="BF208" i="27"/>
  <c r="BE208" i="27"/>
  <c r="BD208" i="27"/>
  <c r="BC208" i="27"/>
  <c r="BB208" i="27"/>
  <c r="BA208" i="27"/>
  <c r="AZ208" i="27"/>
  <c r="AY208" i="27"/>
  <c r="AX208" i="27"/>
  <c r="AW208" i="27"/>
  <c r="AV208" i="27"/>
  <c r="AU208" i="27"/>
  <c r="AT208" i="27"/>
  <c r="AS208" i="27"/>
  <c r="AR208" i="27"/>
  <c r="AQ208" i="27"/>
  <c r="AP208" i="27"/>
  <c r="AO208" i="27"/>
  <c r="AN208" i="27"/>
  <c r="AM208" i="27"/>
  <c r="AL208" i="27"/>
  <c r="AK208" i="27"/>
  <c r="AJ208" i="27"/>
  <c r="AI208" i="27"/>
  <c r="AH208" i="27"/>
  <c r="AG208" i="27"/>
  <c r="AF208" i="27"/>
  <c r="AE208" i="27"/>
  <c r="AD208" i="27"/>
  <c r="AC208" i="27"/>
  <c r="AB208" i="27"/>
  <c r="AA208" i="27"/>
  <c r="Z208" i="27"/>
  <c r="Y208" i="27"/>
  <c r="X208" i="27"/>
  <c r="W208" i="27"/>
  <c r="V208" i="27"/>
  <c r="U208" i="27"/>
  <c r="T208" i="27"/>
  <c r="S208" i="27"/>
  <c r="R208" i="27"/>
  <c r="Q208" i="27"/>
  <c r="P208" i="27"/>
  <c r="O208" i="27"/>
  <c r="N208" i="27"/>
  <c r="M208" i="27"/>
  <c r="L208" i="27"/>
  <c r="K208" i="27"/>
  <c r="J208" i="27"/>
  <c r="I208" i="27"/>
  <c r="H208" i="27"/>
  <c r="G208" i="27"/>
  <c r="F208" i="27"/>
  <c r="E208" i="27"/>
  <c r="D208" i="27"/>
  <c r="C208" i="27"/>
  <c r="BG207" i="27"/>
  <c r="BF207" i="27"/>
  <c r="BE207" i="27"/>
  <c r="BD207" i="27"/>
  <c r="BC207" i="27"/>
  <c r="BB207" i="27"/>
  <c r="BA207" i="27"/>
  <c r="AZ207" i="27"/>
  <c r="AY207" i="27"/>
  <c r="AX207" i="27"/>
  <c r="AW207" i="27"/>
  <c r="AV207" i="27"/>
  <c r="AU207" i="27"/>
  <c r="AT207" i="27"/>
  <c r="AS207" i="27"/>
  <c r="AR207" i="27"/>
  <c r="AQ207" i="27"/>
  <c r="AP207" i="27"/>
  <c r="AO207" i="27"/>
  <c r="AN207" i="27"/>
  <c r="AM207" i="27"/>
  <c r="AL207" i="27"/>
  <c r="AK207" i="27"/>
  <c r="AJ207" i="27"/>
  <c r="AI207" i="27"/>
  <c r="AH207" i="27"/>
  <c r="AG207" i="27"/>
  <c r="AF207" i="27"/>
  <c r="AE207" i="27"/>
  <c r="AD207" i="27"/>
  <c r="AC207" i="27"/>
  <c r="AB207" i="27"/>
  <c r="AA207" i="27"/>
  <c r="Z207" i="27"/>
  <c r="Y207" i="27"/>
  <c r="X207" i="27"/>
  <c r="W207" i="27"/>
  <c r="V207" i="27"/>
  <c r="U207" i="27"/>
  <c r="T207" i="27"/>
  <c r="S207" i="27"/>
  <c r="R207" i="27"/>
  <c r="Q207" i="27"/>
  <c r="P207" i="27"/>
  <c r="O207" i="27"/>
  <c r="N207" i="27"/>
  <c r="M207" i="27"/>
  <c r="L207" i="27"/>
  <c r="K207" i="27"/>
  <c r="J207" i="27"/>
  <c r="I207" i="27"/>
  <c r="H207" i="27"/>
  <c r="G207" i="27"/>
  <c r="F207" i="27"/>
  <c r="E207" i="27"/>
  <c r="D207" i="27"/>
  <c r="C207" i="27"/>
  <c r="BG206" i="27"/>
  <c r="BF206" i="27"/>
  <c r="BE206" i="27"/>
  <c r="BD206" i="27"/>
  <c r="BC206" i="27"/>
  <c r="BB206" i="27"/>
  <c r="BA206" i="27"/>
  <c r="AZ206" i="27"/>
  <c r="AY206" i="27"/>
  <c r="AX206" i="27"/>
  <c r="AW206" i="27"/>
  <c r="AV206" i="27"/>
  <c r="AU206" i="27"/>
  <c r="AT206" i="27"/>
  <c r="AS206" i="27"/>
  <c r="AR206" i="27"/>
  <c r="AQ206" i="27"/>
  <c r="AP206" i="27"/>
  <c r="AO206" i="27"/>
  <c r="AN206" i="27"/>
  <c r="AM206" i="27"/>
  <c r="AL206" i="27"/>
  <c r="AK206" i="27"/>
  <c r="AJ206" i="27"/>
  <c r="AI206" i="27"/>
  <c r="AH206" i="27"/>
  <c r="AG206" i="27"/>
  <c r="AF206" i="27"/>
  <c r="AE206" i="27"/>
  <c r="AD206" i="27"/>
  <c r="AC206" i="27"/>
  <c r="AB206" i="27"/>
  <c r="AA206" i="27"/>
  <c r="Z206" i="27"/>
  <c r="Y206" i="27"/>
  <c r="X206" i="27"/>
  <c r="W206" i="27"/>
  <c r="V206" i="27"/>
  <c r="U206" i="27"/>
  <c r="T206" i="27"/>
  <c r="S206" i="27"/>
  <c r="R206" i="27"/>
  <c r="Q206" i="27"/>
  <c r="P206" i="27"/>
  <c r="O206" i="27"/>
  <c r="N206" i="27"/>
  <c r="M206" i="27"/>
  <c r="L206" i="27"/>
  <c r="K206" i="27"/>
  <c r="J206" i="27"/>
  <c r="I206" i="27"/>
  <c r="H206" i="27"/>
  <c r="G206" i="27"/>
  <c r="F206" i="27"/>
  <c r="E206" i="27"/>
  <c r="D206" i="27"/>
  <c r="C206" i="27"/>
  <c r="BG205" i="27"/>
  <c r="BF205" i="27"/>
  <c r="BE205" i="27"/>
  <c r="BD205" i="27"/>
  <c r="BC205" i="27"/>
  <c r="BB205" i="27"/>
  <c r="BA205" i="27"/>
  <c r="AZ205" i="27"/>
  <c r="AY205" i="27"/>
  <c r="AX205" i="27"/>
  <c r="AW205" i="27"/>
  <c r="AV205" i="27"/>
  <c r="AU205" i="27"/>
  <c r="AT205" i="27"/>
  <c r="AS205" i="27"/>
  <c r="AR205" i="27"/>
  <c r="AQ205" i="27"/>
  <c r="AP205" i="27"/>
  <c r="AO205" i="27"/>
  <c r="AN205" i="27"/>
  <c r="AM205" i="27"/>
  <c r="AL205" i="27"/>
  <c r="AK205" i="27"/>
  <c r="AJ205" i="27"/>
  <c r="AI205" i="27"/>
  <c r="AH205" i="27"/>
  <c r="AG205" i="27"/>
  <c r="AF205" i="27"/>
  <c r="AE205" i="27"/>
  <c r="AD205" i="27"/>
  <c r="AC205" i="27"/>
  <c r="AB205" i="27"/>
  <c r="AA205" i="27"/>
  <c r="Z205" i="27"/>
  <c r="Y205" i="27"/>
  <c r="X205" i="27"/>
  <c r="W205" i="27"/>
  <c r="V205" i="27"/>
  <c r="U205" i="27"/>
  <c r="T205" i="27"/>
  <c r="S205" i="27"/>
  <c r="R205" i="27"/>
  <c r="Q205" i="27"/>
  <c r="P205" i="27"/>
  <c r="O205" i="27"/>
  <c r="N205" i="27"/>
  <c r="M205" i="27"/>
  <c r="L205" i="27"/>
  <c r="K205" i="27"/>
  <c r="J205" i="27"/>
  <c r="I205" i="27"/>
  <c r="H205" i="27"/>
  <c r="G205" i="27"/>
  <c r="F205" i="27"/>
  <c r="E205" i="27"/>
  <c r="D205" i="27"/>
  <c r="C205" i="27"/>
  <c r="BG204" i="27"/>
  <c r="BF204" i="27"/>
  <c r="BE204" i="27"/>
  <c r="BD204" i="27"/>
  <c r="BC204" i="27"/>
  <c r="BB204" i="27"/>
  <c r="BA204" i="27"/>
  <c r="AZ204" i="27"/>
  <c r="AY204" i="27"/>
  <c r="AX204" i="27"/>
  <c r="AW204" i="27"/>
  <c r="AV204" i="27"/>
  <c r="AU204" i="27"/>
  <c r="AT204" i="27"/>
  <c r="AS204" i="27"/>
  <c r="AR204" i="27"/>
  <c r="AQ204" i="27"/>
  <c r="AP204" i="27"/>
  <c r="AO204" i="27"/>
  <c r="AN204" i="27"/>
  <c r="AM204" i="27"/>
  <c r="AL204" i="27"/>
  <c r="AK204" i="27"/>
  <c r="AJ204" i="27"/>
  <c r="AI204" i="27"/>
  <c r="AH204" i="27"/>
  <c r="AG204" i="27"/>
  <c r="AF204" i="27"/>
  <c r="AE204" i="27"/>
  <c r="AD204" i="27"/>
  <c r="AC204" i="27"/>
  <c r="AB204" i="27"/>
  <c r="AA204" i="27"/>
  <c r="Z204" i="27"/>
  <c r="Y204" i="27"/>
  <c r="X204" i="27"/>
  <c r="W204" i="27"/>
  <c r="V204" i="27"/>
  <c r="U204" i="27"/>
  <c r="T204" i="27"/>
  <c r="S204" i="27"/>
  <c r="R204" i="27"/>
  <c r="Q204" i="27"/>
  <c r="P204" i="27"/>
  <c r="O204" i="27"/>
  <c r="N204" i="27"/>
  <c r="M204" i="27"/>
  <c r="L204" i="27"/>
  <c r="K204" i="27"/>
  <c r="J204" i="27"/>
  <c r="I204" i="27"/>
  <c r="H204" i="27"/>
  <c r="G204" i="27"/>
  <c r="F204" i="27"/>
  <c r="E204" i="27"/>
  <c r="D204" i="27"/>
  <c r="C204" i="27"/>
  <c r="BG203" i="27"/>
  <c r="BF203" i="27"/>
  <c r="BE203" i="27"/>
  <c r="BD203" i="27"/>
  <c r="BC203" i="27"/>
  <c r="BB203" i="27"/>
  <c r="BA203" i="27"/>
  <c r="AZ203" i="27"/>
  <c r="AY203" i="27"/>
  <c r="AX203" i="27"/>
  <c r="AW203" i="27"/>
  <c r="AV203" i="27"/>
  <c r="AU203" i="27"/>
  <c r="AT203" i="27"/>
  <c r="AS203" i="27"/>
  <c r="AR203" i="27"/>
  <c r="AQ203" i="27"/>
  <c r="AP203" i="27"/>
  <c r="AO203" i="27"/>
  <c r="AN203" i="27"/>
  <c r="AM203" i="27"/>
  <c r="AL203" i="27"/>
  <c r="AK203" i="27"/>
  <c r="AJ203" i="27"/>
  <c r="AI203" i="27"/>
  <c r="AH203" i="27"/>
  <c r="AG203" i="27"/>
  <c r="AF203" i="27"/>
  <c r="AE203" i="27"/>
  <c r="AD203" i="27"/>
  <c r="AC203" i="27"/>
  <c r="AB203" i="27"/>
  <c r="AA203" i="27"/>
  <c r="Z203" i="27"/>
  <c r="Y203" i="27"/>
  <c r="X203" i="27"/>
  <c r="W203" i="27"/>
  <c r="V203" i="27"/>
  <c r="U203" i="27"/>
  <c r="T203" i="27"/>
  <c r="S203" i="27"/>
  <c r="R203" i="27"/>
  <c r="Q203" i="27"/>
  <c r="P203" i="27"/>
  <c r="O203" i="27"/>
  <c r="N203" i="27"/>
  <c r="M203" i="27"/>
  <c r="L203" i="27"/>
  <c r="K203" i="27"/>
  <c r="J203" i="27"/>
  <c r="I203" i="27"/>
  <c r="H203" i="27"/>
  <c r="G203" i="27"/>
  <c r="F203" i="27"/>
  <c r="E203" i="27"/>
  <c r="D203" i="27"/>
  <c r="C203" i="27"/>
  <c r="BG202" i="27"/>
  <c r="BF202" i="27"/>
  <c r="BE202" i="27"/>
  <c r="BD202" i="27"/>
  <c r="BC202" i="27"/>
  <c r="BB202" i="27"/>
  <c r="BA202" i="27"/>
  <c r="AZ202" i="27"/>
  <c r="AY202" i="27"/>
  <c r="AX202" i="27"/>
  <c r="AW202" i="27"/>
  <c r="AV202" i="27"/>
  <c r="AU202" i="27"/>
  <c r="AT202" i="27"/>
  <c r="AS202" i="27"/>
  <c r="AR202" i="27"/>
  <c r="AQ202" i="27"/>
  <c r="AP202" i="27"/>
  <c r="AO202" i="27"/>
  <c r="AN202" i="27"/>
  <c r="AM202" i="27"/>
  <c r="AL202" i="27"/>
  <c r="AK202" i="27"/>
  <c r="AJ202" i="27"/>
  <c r="AI202" i="27"/>
  <c r="AH202" i="27"/>
  <c r="AG202" i="27"/>
  <c r="AF202" i="27"/>
  <c r="AE202" i="27"/>
  <c r="AD202" i="27"/>
  <c r="AC202" i="27"/>
  <c r="AB202" i="27"/>
  <c r="AA202" i="27"/>
  <c r="Z202" i="27"/>
  <c r="Y202" i="27"/>
  <c r="X202" i="27"/>
  <c r="W202" i="27"/>
  <c r="V202" i="27"/>
  <c r="U202" i="27"/>
  <c r="T202" i="27"/>
  <c r="S202" i="27"/>
  <c r="R202" i="27"/>
  <c r="Q202" i="27"/>
  <c r="P202" i="27"/>
  <c r="O202" i="27"/>
  <c r="N202" i="27"/>
  <c r="M202" i="27"/>
  <c r="L202" i="27"/>
  <c r="K202" i="27"/>
  <c r="J202" i="27"/>
  <c r="I202" i="27"/>
  <c r="H202" i="27"/>
  <c r="G202" i="27"/>
  <c r="F202" i="27"/>
  <c r="E202" i="27"/>
  <c r="D202" i="27"/>
  <c r="C202" i="27"/>
  <c r="BG201" i="27"/>
  <c r="BF201" i="27"/>
  <c r="BE201" i="27"/>
  <c r="BD201" i="27"/>
  <c r="BC201" i="27"/>
  <c r="BB201" i="27"/>
  <c r="BA201" i="27"/>
  <c r="AZ201" i="27"/>
  <c r="AY201" i="27"/>
  <c r="AX201" i="27"/>
  <c r="AW201" i="27"/>
  <c r="AV201" i="27"/>
  <c r="AU201" i="27"/>
  <c r="AT201" i="27"/>
  <c r="AS201" i="27"/>
  <c r="AR201" i="27"/>
  <c r="AQ201" i="27"/>
  <c r="AP201" i="27"/>
  <c r="AO201" i="27"/>
  <c r="AN201" i="27"/>
  <c r="AM201" i="27"/>
  <c r="AL201" i="27"/>
  <c r="AK201" i="27"/>
  <c r="AJ201" i="27"/>
  <c r="AI201" i="27"/>
  <c r="AH201" i="27"/>
  <c r="AG201" i="27"/>
  <c r="AF201" i="27"/>
  <c r="AE201" i="27"/>
  <c r="AD201" i="27"/>
  <c r="AC201" i="27"/>
  <c r="AB201" i="27"/>
  <c r="AA201" i="27"/>
  <c r="Z201" i="27"/>
  <c r="Y201" i="27"/>
  <c r="X201" i="27"/>
  <c r="W201" i="27"/>
  <c r="V201" i="27"/>
  <c r="U201" i="27"/>
  <c r="T201" i="27"/>
  <c r="S201" i="27"/>
  <c r="R201" i="27"/>
  <c r="Q201" i="27"/>
  <c r="P201" i="27"/>
  <c r="O201" i="27"/>
  <c r="N201" i="27"/>
  <c r="M201" i="27"/>
  <c r="L201" i="27"/>
  <c r="K201" i="27"/>
  <c r="J201" i="27"/>
  <c r="I201" i="27"/>
  <c r="H201" i="27"/>
  <c r="G201" i="27"/>
  <c r="F201" i="27"/>
  <c r="E201" i="27"/>
  <c r="D201" i="27"/>
  <c r="C201" i="27"/>
  <c r="BG200" i="27"/>
  <c r="BF200" i="27"/>
  <c r="BE200" i="27"/>
  <c r="BD200" i="27"/>
  <c r="BC200" i="27"/>
  <c r="BB200" i="27"/>
  <c r="BA200" i="27"/>
  <c r="AZ200" i="27"/>
  <c r="AY200" i="27"/>
  <c r="AX200" i="27"/>
  <c r="AW200" i="27"/>
  <c r="AV200" i="27"/>
  <c r="AU200" i="27"/>
  <c r="AT200" i="27"/>
  <c r="AS200" i="27"/>
  <c r="AR200" i="27"/>
  <c r="AQ200" i="27"/>
  <c r="AP200" i="27"/>
  <c r="AO200" i="27"/>
  <c r="AN200" i="27"/>
  <c r="AM200" i="27"/>
  <c r="AL200" i="27"/>
  <c r="AK200" i="27"/>
  <c r="AJ200" i="27"/>
  <c r="AI200" i="27"/>
  <c r="AH200" i="27"/>
  <c r="AG200" i="27"/>
  <c r="AF200" i="27"/>
  <c r="AE200" i="27"/>
  <c r="AD200" i="27"/>
  <c r="AC200" i="27"/>
  <c r="AB200" i="27"/>
  <c r="AA200" i="27"/>
  <c r="Z200" i="27"/>
  <c r="Y200" i="27"/>
  <c r="X200" i="27"/>
  <c r="W200" i="27"/>
  <c r="V200" i="27"/>
  <c r="U200" i="27"/>
  <c r="T200" i="27"/>
  <c r="S200" i="27"/>
  <c r="R200" i="27"/>
  <c r="Q200" i="27"/>
  <c r="P200" i="27"/>
  <c r="O200" i="27"/>
  <c r="N200" i="27"/>
  <c r="M200" i="27"/>
  <c r="L200" i="27"/>
  <c r="K200" i="27"/>
  <c r="J200" i="27"/>
  <c r="I200" i="27"/>
  <c r="H200" i="27"/>
  <c r="G200" i="27"/>
  <c r="F200" i="27"/>
  <c r="E200" i="27"/>
  <c r="D200" i="27"/>
  <c r="C200" i="27"/>
  <c r="BG199" i="27"/>
  <c r="BF199" i="27"/>
  <c r="BE199" i="27"/>
  <c r="BD199" i="27"/>
  <c r="BC199" i="27"/>
  <c r="BB199" i="27"/>
  <c r="BA199" i="27"/>
  <c r="AZ199" i="27"/>
  <c r="AY199" i="27"/>
  <c r="AX199" i="27"/>
  <c r="AW199" i="27"/>
  <c r="AV199" i="27"/>
  <c r="AU199" i="27"/>
  <c r="AT199" i="27"/>
  <c r="AS199" i="27"/>
  <c r="AR199" i="27"/>
  <c r="AQ199" i="27"/>
  <c r="AP199" i="27"/>
  <c r="AO199" i="27"/>
  <c r="AN199" i="27"/>
  <c r="AM199" i="27"/>
  <c r="AL199" i="27"/>
  <c r="AK199" i="27"/>
  <c r="AJ199" i="27"/>
  <c r="AI199" i="27"/>
  <c r="AH199" i="27"/>
  <c r="AG199" i="27"/>
  <c r="AF199" i="27"/>
  <c r="AE199" i="27"/>
  <c r="AD199" i="27"/>
  <c r="AC199" i="27"/>
  <c r="AB199" i="27"/>
  <c r="AA199" i="27"/>
  <c r="Z199" i="27"/>
  <c r="Y199" i="27"/>
  <c r="X199" i="27"/>
  <c r="W199" i="27"/>
  <c r="V199" i="27"/>
  <c r="U199" i="27"/>
  <c r="T199" i="27"/>
  <c r="S199" i="27"/>
  <c r="R199" i="27"/>
  <c r="Q199" i="27"/>
  <c r="P199" i="27"/>
  <c r="O199" i="27"/>
  <c r="N199" i="27"/>
  <c r="M199" i="27"/>
  <c r="L199" i="27"/>
  <c r="K199" i="27"/>
  <c r="J199" i="27"/>
  <c r="I199" i="27"/>
  <c r="H199" i="27"/>
  <c r="G199" i="27"/>
  <c r="F199" i="27"/>
  <c r="E199" i="27"/>
  <c r="D199" i="27"/>
  <c r="C199" i="27"/>
  <c r="BG198" i="27"/>
  <c r="BF198" i="27"/>
  <c r="BE198" i="27"/>
  <c r="BD198" i="27"/>
  <c r="BC198" i="27"/>
  <c r="BB198" i="27"/>
  <c r="BA198" i="27"/>
  <c r="AZ198" i="27"/>
  <c r="AY198" i="27"/>
  <c r="AX198" i="27"/>
  <c r="AW198" i="27"/>
  <c r="AV198" i="27"/>
  <c r="AU198" i="27"/>
  <c r="AT198" i="27"/>
  <c r="AS198" i="27"/>
  <c r="AR198" i="27"/>
  <c r="AQ198" i="27"/>
  <c r="AP198" i="27"/>
  <c r="AO198" i="27"/>
  <c r="AN198" i="27"/>
  <c r="AM198" i="27"/>
  <c r="AL198" i="27"/>
  <c r="AK198" i="27"/>
  <c r="AJ198" i="27"/>
  <c r="AI198" i="27"/>
  <c r="AH198" i="27"/>
  <c r="AG198" i="27"/>
  <c r="AF198" i="27"/>
  <c r="AE198" i="27"/>
  <c r="AD198" i="27"/>
  <c r="AC198" i="27"/>
  <c r="AB198" i="27"/>
  <c r="AA198" i="27"/>
  <c r="Z198" i="27"/>
  <c r="Y198" i="27"/>
  <c r="X198" i="27"/>
  <c r="W198" i="27"/>
  <c r="V198" i="27"/>
  <c r="U198" i="27"/>
  <c r="T198" i="27"/>
  <c r="S198" i="27"/>
  <c r="R198" i="27"/>
  <c r="Q198" i="27"/>
  <c r="P198" i="27"/>
  <c r="O198" i="27"/>
  <c r="N198" i="27"/>
  <c r="M198" i="27"/>
  <c r="L198" i="27"/>
  <c r="K198" i="27"/>
  <c r="J198" i="27"/>
  <c r="I198" i="27"/>
  <c r="H198" i="27"/>
  <c r="G198" i="27"/>
  <c r="F198" i="27"/>
  <c r="E198" i="27"/>
  <c r="D198" i="27"/>
  <c r="C198" i="27"/>
  <c r="BH221" i="27"/>
  <c r="BH220" i="27"/>
  <c r="BH219" i="27"/>
  <c r="BH218" i="27"/>
  <c r="BH217" i="27"/>
  <c r="BH216" i="27"/>
  <c r="BH214" i="27"/>
  <c r="BH211" i="27"/>
  <c r="BH210" i="27"/>
  <c r="BH209" i="27"/>
  <c r="BH208" i="27"/>
  <c r="BH207" i="27"/>
  <c r="BH206" i="27"/>
  <c r="BH205" i="27"/>
  <c r="BH204" i="27"/>
  <c r="BH203" i="27"/>
  <c r="BH202" i="27"/>
  <c r="BH201" i="27"/>
  <c r="BH200" i="27"/>
  <c r="BH199" i="27"/>
  <c r="BH198" i="27"/>
  <c r="BH61" i="27"/>
  <c r="BG61" i="27"/>
  <c r="BF61" i="27"/>
  <c r="BE61" i="27"/>
  <c r="BD61" i="27"/>
  <c r="BC61" i="27"/>
  <c r="BB61" i="27"/>
  <c r="BA61" i="27"/>
  <c r="AZ61" i="27"/>
  <c r="AY61" i="27"/>
  <c r="AX61" i="27"/>
  <c r="AW61" i="27"/>
  <c r="AV61" i="27"/>
  <c r="AU61" i="27"/>
  <c r="AT61" i="27"/>
  <c r="AS61" i="27"/>
  <c r="AR61" i="27"/>
  <c r="AQ61" i="27"/>
  <c r="AP61" i="27"/>
  <c r="AO61" i="27"/>
  <c r="AN61" i="27"/>
  <c r="AM61" i="27"/>
  <c r="AL61" i="27"/>
  <c r="AK61" i="27"/>
  <c r="AJ61" i="27"/>
  <c r="AI61" i="27"/>
  <c r="AH61" i="27"/>
  <c r="AG61" i="27"/>
  <c r="AF61" i="27"/>
  <c r="AE61" i="27"/>
  <c r="AD61" i="27"/>
  <c r="AC61" i="27"/>
  <c r="AB61" i="27"/>
  <c r="AA61" i="27"/>
  <c r="Z61" i="27"/>
  <c r="Y61" i="27"/>
  <c r="X61" i="27"/>
  <c r="W61" i="27"/>
  <c r="V61" i="27"/>
  <c r="U61" i="27"/>
  <c r="T61" i="27"/>
  <c r="S61" i="27"/>
  <c r="R61" i="27"/>
  <c r="Q61" i="27"/>
  <c r="P61" i="27"/>
  <c r="O61" i="27"/>
  <c r="N61" i="27"/>
  <c r="M61" i="27"/>
  <c r="L61" i="27"/>
  <c r="K61" i="27"/>
  <c r="J61" i="27"/>
  <c r="I61" i="27"/>
  <c r="H61" i="27"/>
  <c r="G61" i="27"/>
  <c r="F61" i="27"/>
  <c r="E61" i="27"/>
  <c r="D61" i="27"/>
  <c r="C61" i="27"/>
  <c r="BG31" i="27"/>
  <c r="BF31" i="27"/>
  <c r="BE31" i="27"/>
  <c r="BD31" i="27"/>
  <c r="BC31" i="27"/>
  <c r="BB31" i="27"/>
  <c r="BA31" i="27"/>
  <c r="AZ31" i="27"/>
  <c r="AY31" i="27"/>
  <c r="AX31" i="27"/>
  <c r="AW31" i="27"/>
  <c r="AV31" i="27"/>
  <c r="AU31" i="27"/>
  <c r="AT31" i="27"/>
  <c r="AS31" i="27"/>
  <c r="AR31" i="27"/>
  <c r="AQ31" i="27"/>
  <c r="AP31" i="27"/>
  <c r="AO31" i="27"/>
  <c r="AN31" i="27"/>
  <c r="AM31" i="27"/>
  <c r="AL31" i="27"/>
  <c r="AK31" i="27"/>
  <c r="AJ31" i="27"/>
  <c r="AI31" i="27"/>
  <c r="AH31" i="27"/>
  <c r="AG31" i="27"/>
  <c r="AF31" i="27"/>
  <c r="AE31" i="27"/>
  <c r="AD31" i="27"/>
  <c r="AC31" i="27"/>
  <c r="AB31" i="27"/>
  <c r="AA31" i="27"/>
  <c r="Z31" i="27"/>
  <c r="Y31" i="27"/>
  <c r="X31" i="27"/>
  <c r="W31" i="27"/>
  <c r="V31" i="27"/>
  <c r="U31" i="27"/>
  <c r="T31" i="27"/>
  <c r="S31" i="27"/>
  <c r="R31" i="27"/>
  <c r="Q31" i="27"/>
  <c r="P31" i="27"/>
  <c r="O31" i="27"/>
  <c r="N31" i="27"/>
  <c r="M31" i="27"/>
  <c r="L31" i="27"/>
  <c r="J31" i="27"/>
  <c r="I31" i="27"/>
  <c r="H31" i="27"/>
  <c r="G31" i="27"/>
  <c r="F31" i="27"/>
  <c r="E31" i="27"/>
  <c r="D31" i="27"/>
  <c r="C31" i="27"/>
  <c r="BH31" i="27"/>
  <c r="E32" i="41" l="1"/>
  <c r="H32" i="41"/>
  <c r="E222" i="27"/>
  <c r="M222" i="27"/>
  <c r="U222" i="27"/>
  <c r="AC222" i="27"/>
  <c r="AK222" i="27"/>
  <c r="AS222" i="27"/>
  <c r="BA222" i="27"/>
  <c r="I222" i="27"/>
  <c r="Q222" i="27"/>
  <c r="Y222" i="27"/>
  <c r="AG222" i="27"/>
  <c r="AO222" i="27"/>
  <c r="AW222" i="27"/>
  <c r="BE222" i="27"/>
  <c r="H222" i="27"/>
  <c r="P222" i="27"/>
  <c r="X222" i="27"/>
  <c r="AF222" i="27"/>
  <c r="AN222" i="27"/>
  <c r="AV222" i="27"/>
  <c r="BD222" i="27"/>
  <c r="G222" i="27"/>
  <c r="O222" i="27"/>
  <c r="W222" i="27"/>
  <c r="AE222" i="27"/>
  <c r="AM222" i="27"/>
  <c r="AU222" i="27"/>
  <c r="BC222" i="27"/>
  <c r="D222" i="27"/>
  <c r="L222" i="27"/>
  <c r="T222" i="27"/>
  <c r="AB222" i="27"/>
  <c r="AJ222" i="27"/>
  <c r="AR222" i="27"/>
  <c r="AZ222" i="27"/>
  <c r="C222" i="27"/>
  <c r="K222" i="27"/>
  <c r="S222" i="27"/>
  <c r="AA222" i="27"/>
  <c r="AI222" i="27"/>
  <c r="AQ222" i="27"/>
  <c r="AY222" i="27"/>
  <c r="BG222" i="27"/>
  <c r="J222" i="27"/>
  <c r="R222" i="27"/>
  <c r="Z222" i="27"/>
  <c r="AH222" i="27"/>
  <c r="AP222" i="27"/>
  <c r="AX222" i="27"/>
  <c r="BF222" i="27"/>
  <c r="F222" i="27"/>
  <c r="N222" i="27"/>
  <c r="V222" i="27"/>
  <c r="AD222" i="27"/>
  <c r="AL222" i="27"/>
  <c r="AT222" i="27"/>
  <c r="BB222" i="27"/>
  <c r="C130" i="27"/>
  <c r="C163" i="27" s="1"/>
  <c r="D130" i="27"/>
  <c r="D163" i="27" s="1"/>
  <c r="E130" i="27"/>
  <c r="E163" i="27" s="1"/>
  <c r="F130" i="27"/>
  <c r="F163" i="27" s="1"/>
  <c r="G130" i="27"/>
  <c r="G163" i="27" s="1"/>
  <c r="H130" i="27"/>
  <c r="H163" i="27" s="1"/>
  <c r="I130" i="27"/>
  <c r="I163" i="27" s="1"/>
  <c r="J130" i="27"/>
  <c r="J163" i="27" s="1"/>
  <c r="K130" i="27"/>
  <c r="K163" i="27" s="1"/>
  <c r="L130" i="27"/>
  <c r="L163" i="27" s="1"/>
  <c r="M130" i="27"/>
  <c r="M163" i="27" s="1"/>
  <c r="N130" i="27"/>
  <c r="N163" i="27" s="1"/>
  <c r="O130" i="27"/>
  <c r="O163" i="27" s="1"/>
  <c r="P130" i="27"/>
  <c r="P163" i="27" s="1"/>
  <c r="Q130" i="27"/>
  <c r="Q163" i="27" s="1"/>
  <c r="R130" i="27"/>
  <c r="R163" i="27" s="1"/>
  <c r="S130" i="27"/>
  <c r="S163" i="27" s="1"/>
  <c r="T130" i="27"/>
  <c r="T163" i="27" s="1"/>
  <c r="U130" i="27"/>
  <c r="U132" i="27" s="1"/>
  <c r="V130" i="27"/>
  <c r="V163" i="27" s="1"/>
  <c r="W130" i="27"/>
  <c r="W163" i="27" s="1"/>
  <c r="X130" i="27"/>
  <c r="X163" i="27" s="1"/>
  <c r="Y130" i="27"/>
  <c r="Y163" i="27" s="1"/>
  <c r="Z130" i="27"/>
  <c r="Z163" i="27" s="1"/>
  <c r="AA130" i="27"/>
  <c r="AA163" i="27" s="1"/>
  <c r="AB130" i="27"/>
  <c r="AB163" i="27" s="1"/>
  <c r="AC130" i="27"/>
  <c r="AC132" i="27" s="1"/>
  <c r="AD130" i="27"/>
  <c r="AD163" i="27" s="1"/>
  <c r="AE130" i="27"/>
  <c r="AE163" i="27" s="1"/>
  <c r="AF130" i="27"/>
  <c r="AF163" i="27" s="1"/>
  <c r="AG130" i="27"/>
  <c r="AG163" i="27" s="1"/>
  <c r="AH130" i="27"/>
  <c r="AH163" i="27" s="1"/>
  <c r="AI130" i="27"/>
  <c r="AI163" i="27" s="1"/>
  <c r="AJ130" i="27"/>
  <c r="AJ197" i="27" s="1"/>
  <c r="AK130" i="27"/>
  <c r="AK163" i="27" s="1"/>
  <c r="AL130" i="27"/>
  <c r="AL163" i="27" s="1"/>
  <c r="AM130" i="27"/>
  <c r="AM197" i="27" s="1"/>
  <c r="AN130" i="27"/>
  <c r="AN197" i="27" s="1"/>
  <c r="AO130" i="27"/>
  <c r="AO163" i="27" s="1"/>
  <c r="AP130" i="27"/>
  <c r="AP163" i="27" s="1"/>
  <c r="AQ130" i="27"/>
  <c r="AQ197" i="27" s="1"/>
  <c r="AR130" i="27"/>
  <c r="AR163" i="27" s="1"/>
  <c r="AS130" i="27"/>
  <c r="AS197" i="27" s="1"/>
  <c r="AT130" i="27"/>
  <c r="AT163" i="27" s="1"/>
  <c r="AU130" i="27"/>
  <c r="AU197" i="27" s="1"/>
  <c r="AV130" i="27"/>
  <c r="AV197" i="27" s="1"/>
  <c r="AW130" i="27"/>
  <c r="AW163" i="27" s="1"/>
  <c r="AX130" i="27"/>
  <c r="AX163" i="27" s="1"/>
  <c r="AY130" i="27"/>
  <c r="AY197" i="27" s="1"/>
  <c r="AZ130" i="27"/>
  <c r="AZ163" i="27" s="1"/>
  <c r="BA130" i="27"/>
  <c r="BA163" i="27" s="1"/>
  <c r="BB130" i="27"/>
  <c r="BB197" i="27" s="1"/>
  <c r="BC130" i="27"/>
  <c r="BC197" i="27" s="1"/>
  <c r="BD130" i="27"/>
  <c r="BD197" i="27" s="1"/>
  <c r="BE130" i="27"/>
  <c r="BE197" i="27" s="1"/>
  <c r="BF130" i="27"/>
  <c r="BF163" i="27" s="1"/>
  <c r="H132" i="27" l="1"/>
  <c r="D132" i="27"/>
  <c r="C132" i="27"/>
  <c r="BH222" i="27"/>
  <c r="G132" i="27"/>
  <c r="F132" i="27"/>
  <c r="N132" i="27"/>
  <c r="E132" i="27"/>
  <c r="U163" i="27"/>
  <c r="P132" i="27"/>
  <c r="AV163" i="27"/>
  <c r="AU132" i="27"/>
  <c r="AV132" i="27"/>
  <c r="AF132" i="27"/>
  <c r="AE132" i="27"/>
  <c r="X132" i="27"/>
  <c r="T132" i="27"/>
  <c r="AN132" i="27"/>
  <c r="AJ132" i="27"/>
  <c r="L132" i="27"/>
  <c r="AR132" i="27"/>
  <c r="AB132" i="27"/>
  <c r="Z132" i="27"/>
  <c r="W132" i="27"/>
  <c r="AM132" i="27"/>
  <c r="AP132" i="27"/>
  <c r="O132" i="27"/>
  <c r="AH132" i="27"/>
  <c r="R132" i="27"/>
  <c r="J132" i="27"/>
  <c r="AL132" i="27"/>
  <c r="V132" i="27"/>
  <c r="AT132" i="27"/>
  <c r="AD132" i="27"/>
  <c r="AQ132" i="27"/>
  <c r="AI132" i="27"/>
  <c r="AA132" i="27"/>
  <c r="S132" i="27"/>
  <c r="K132" i="27"/>
  <c r="AK197" i="27"/>
  <c r="AW132" i="27"/>
  <c r="AO132" i="27"/>
  <c r="AG132" i="27"/>
  <c r="Y132" i="27"/>
  <c r="Q132" i="27"/>
  <c r="BA132" i="27"/>
  <c r="AC163" i="27"/>
  <c r="AS132" i="27"/>
  <c r="AK132" i="27"/>
  <c r="M132" i="27"/>
  <c r="I132" i="27"/>
  <c r="AR197" i="27"/>
  <c r="AJ163" i="27"/>
  <c r="AZ132" i="27"/>
  <c r="AZ197" i="27"/>
  <c r="AN163" i="27"/>
  <c r="BF132" i="27"/>
  <c r="BD132" i="27"/>
  <c r="AY132" i="27"/>
  <c r="BE132" i="27"/>
  <c r="BC132" i="27"/>
  <c r="AT197" i="27"/>
  <c r="BB132" i="27"/>
  <c r="AX132" i="27"/>
  <c r="BD163" i="27"/>
  <c r="AM163" i="27"/>
  <c r="BC163" i="27"/>
  <c r="AU163" i="27"/>
  <c r="AW197" i="27"/>
  <c r="AS163" i="27"/>
  <c r="BE163" i="27"/>
  <c r="AO197" i="27"/>
  <c r="BA197" i="27"/>
  <c r="AL197" i="27"/>
  <c r="BB163" i="27"/>
  <c r="BF197" i="27"/>
  <c r="AX197" i="27"/>
  <c r="AP197" i="27"/>
  <c r="AY163" i="27"/>
  <c r="AQ163" i="27"/>
  <c r="D69" i="27" l="1"/>
  <c r="BF5" i="19" l="1"/>
  <c r="BF86" i="19" s="1"/>
  <c r="BG5" i="19"/>
  <c r="BG7" i="19" s="1"/>
  <c r="BH5" i="19"/>
  <c r="BH7" i="19" s="1"/>
  <c r="BG86" i="19" l="1"/>
  <c r="BH46" i="19"/>
  <c r="BF7" i="19"/>
  <c r="BG46" i="19"/>
  <c r="BF46" i="19"/>
  <c r="BH86" i="19"/>
  <c r="BG5" i="32" l="1"/>
  <c r="BG7" i="32" s="1"/>
  <c r="BG32" i="32" s="1"/>
  <c r="BH5" i="32"/>
  <c r="BH7" i="32" s="1"/>
  <c r="BH32" i="32" s="1"/>
  <c r="BG5" i="39"/>
  <c r="BG7" i="39" s="1"/>
  <c r="BH5" i="39"/>
  <c r="BH7" i="39" s="1"/>
  <c r="BG7" i="13" l="1"/>
  <c r="BH119" i="27" l="1"/>
  <c r="BG119" i="27"/>
  <c r="BF119" i="27"/>
  <c r="BE119" i="27"/>
  <c r="BD119" i="27"/>
  <c r="BC119" i="27"/>
  <c r="BB119" i="27"/>
  <c r="BA119" i="27"/>
  <c r="AZ119" i="27"/>
  <c r="AY119" i="27"/>
  <c r="AX119" i="27"/>
  <c r="AW119" i="27"/>
  <c r="AV119" i="27"/>
  <c r="AU119" i="27"/>
  <c r="AT119" i="27"/>
  <c r="AS119" i="27"/>
  <c r="AR119" i="27"/>
  <c r="AQ119" i="27"/>
  <c r="AP119" i="27"/>
  <c r="AO119" i="27"/>
  <c r="AN119" i="27"/>
  <c r="AM119" i="27"/>
  <c r="AL119" i="27"/>
  <c r="AK119" i="27"/>
  <c r="AJ119" i="27"/>
  <c r="AI119" i="27"/>
  <c r="AH119" i="27"/>
  <c r="AG119" i="27"/>
  <c r="AF119" i="27"/>
  <c r="AE119" i="27"/>
  <c r="AD119" i="27"/>
  <c r="AC119" i="27"/>
  <c r="AB119" i="27"/>
  <c r="AA119" i="27"/>
  <c r="Z119" i="27"/>
  <c r="Y119" i="27"/>
  <c r="X119" i="27"/>
  <c r="W119" i="27"/>
  <c r="V119" i="27"/>
  <c r="U119" i="27"/>
  <c r="T119" i="27"/>
  <c r="S119" i="27"/>
  <c r="R119" i="27"/>
  <c r="Q119" i="27"/>
  <c r="P119" i="27"/>
  <c r="O119" i="27"/>
  <c r="N119" i="27"/>
  <c r="M119" i="27"/>
  <c r="L119" i="27"/>
  <c r="K119" i="27"/>
  <c r="J119" i="27"/>
  <c r="I119" i="27"/>
  <c r="H119" i="27"/>
  <c r="G119" i="27"/>
  <c r="F119" i="27"/>
  <c r="E119" i="27"/>
  <c r="D119" i="27"/>
  <c r="C119" i="27"/>
  <c r="BH118" i="27"/>
  <c r="BG118" i="27"/>
  <c r="BF118" i="27"/>
  <c r="BE118" i="27"/>
  <c r="BD118" i="27"/>
  <c r="BC118" i="27"/>
  <c r="BB118" i="27"/>
  <c r="BA118" i="27"/>
  <c r="AZ118" i="27"/>
  <c r="AY118" i="27"/>
  <c r="AX118" i="27"/>
  <c r="AW118" i="27"/>
  <c r="AV118" i="27"/>
  <c r="AU118" i="27"/>
  <c r="AT118" i="27"/>
  <c r="AS118" i="27"/>
  <c r="AR118" i="27"/>
  <c r="AQ118" i="27"/>
  <c r="AP118" i="27"/>
  <c r="AO118" i="27"/>
  <c r="AN118" i="27"/>
  <c r="AM118" i="27"/>
  <c r="AL118" i="27"/>
  <c r="AK118" i="27"/>
  <c r="AJ118" i="27"/>
  <c r="AI118" i="27"/>
  <c r="AH118" i="27"/>
  <c r="AG118" i="27"/>
  <c r="AF118" i="27"/>
  <c r="AE118" i="27"/>
  <c r="AD118" i="27"/>
  <c r="AC118" i="27"/>
  <c r="AB118" i="27"/>
  <c r="AA118" i="27"/>
  <c r="Z118" i="27"/>
  <c r="Y118" i="27"/>
  <c r="X118" i="27"/>
  <c r="W118" i="27"/>
  <c r="V118" i="27"/>
  <c r="U118" i="27"/>
  <c r="T118" i="27"/>
  <c r="S118" i="27"/>
  <c r="R118" i="27"/>
  <c r="Q118" i="27"/>
  <c r="P118" i="27"/>
  <c r="O118" i="27"/>
  <c r="N118" i="27"/>
  <c r="M118" i="27"/>
  <c r="L118" i="27"/>
  <c r="K118" i="27"/>
  <c r="J118" i="27"/>
  <c r="I118" i="27"/>
  <c r="H118" i="27"/>
  <c r="G118" i="27"/>
  <c r="F118" i="27"/>
  <c r="E118" i="27"/>
  <c r="D118" i="27"/>
  <c r="C118" i="27"/>
  <c r="BH117" i="27"/>
  <c r="BG117" i="27"/>
  <c r="BF117" i="27"/>
  <c r="BE117" i="27"/>
  <c r="BD117" i="27"/>
  <c r="BC117" i="27"/>
  <c r="BB117" i="27"/>
  <c r="BA117" i="27"/>
  <c r="AZ117" i="27"/>
  <c r="AY117" i="27"/>
  <c r="AX117" i="27"/>
  <c r="AW117" i="27"/>
  <c r="AV117" i="27"/>
  <c r="AU117" i="27"/>
  <c r="AT117" i="27"/>
  <c r="AS117" i="27"/>
  <c r="AR117" i="27"/>
  <c r="AQ117" i="27"/>
  <c r="AP117" i="27"/>
  <c r="AO117" i="27"/>
  <c r="AN117" i="27"/>
  <c r="AM117" i="27"/>
  <c r="AL117" i="27"/>
  <c r="AK117" i="27"/>
  <c r="AJ117" i="27"/>
  <c r="AI117" i="27"/>
  <c r="AH117" i="27"/>
  <c r="AG117" i="27"/>
  <c r="AF117" i="27"/>
  <c r="AE117" i="27"/>
  <c r="AD117" i="27"/>
  <c r="AC117" i="27"/>
  <c r="AB117" i="27"/>
  <c r="AA117" i="27"/>
  <c r="Z117" i="27"/>
  <c r="Y117" i="27"/>
  <c r="X117" i="27"/>
  <c r="W117" i="27"/>
  <c r="V117" i="27"/>
  <c r="U117" i="27"/>
  <c r="T117" i="27"/>
  <c r="S117" i="27"/>
  <c r="R117" i="27"/>
  <c r="Q117" i="27"/>
  <c r="P117" i="27"/>
  <c r="O117" i="27"/>
  <c r="N117" i="27"/>
  <c r="M117" i="27"/>
  <c r="L117" i="27"/>
  <c r="K117" i="27"/>
  <c r="J117" i="27"/>
  <c r="I117" i="27"/>
  <c r="H117" i="27"/>
  <c r="G117" i="27"/>
  <c r="F117" i="27"/>
  <c r="E117" i="27"/>
  <c r="D117" i="27"/>
  <c r="C117" i="27"/>
  <c r="BH115" i="27"/>
  <c r="BG115" i="27"/>
  <c r="BF115" i="27"/>
  <c r="BE115" i="27"/>
  <c r="BD115" i="27"/>
  <c r="BC115" i="27"/>
  <c r="BB115" i="27"/>
  <c r="BA115" i="27"/>
  <c r="AZ115" i="27"/>
  <c r="AY115" i="27"/>
  <c r="AX115" i="27"/>
  <c r="AW115" i="27"/>
  <c r="AV115" i="27"/>
  <c r="AU115" i="27"/>
  <c r="AT115" i="27"/>
  <c r="AS115" i="27"/>
  <c r="AR115" i="27"/>
  <c r="AQ115" i="27"/>
  <c r="AP115" i="27"/>
  <c r="AO115" i="27"/>
  <c r="AN115" i="27"/>
  <c r="AM115" i="27"/>
  <c r="AL115" i="27"/>
  <c r="AK115" i="27"/>
  <c r="AJ115" i="27"/>
  <c r="AI115" i="27"/>
  <c r="AH115" i="27"/>
  <c r="AG115" i="27"/>
  <c r="AF115" i="27"/>
  <c r="AE115" i="27"/>
  <c r="AD115" i="27"/>
  <c r="AC115" i="27"/>
  <c r="AB115" i="27"/>
  <c r="AA115" i="27"/>
  <c r="Z115" i="27"/>
  <c r="Y115" i="27"/>
  <c r="X115" i="27"/>
  <c r="W115" i="27"/>
  <c r="V115" i="27"/>
  <c r="U115" i="27"/>
  <c r="T115" i="27"/>
  <c r="S115" i="27"/>
  <c r="R115" i="27"/>
  <c r="Q115" i="27"/>
  <c r="P115" i="27"/>
  <c r="O115" i="27"/>
  <c r="N115" i="27"/>
  <c r="M115" i="27"/>
  <c r="L115" i="27"/>
  <c r="K115" i="27"/>
  <c r="J115" i="27"/>
  <c r="I115" i="27"/>
  <c r="H115" i="27"/>
  <c r="G115" i="27"/>
  <c r="F115" i="27"/>
  <c r="E115" i="27"/>
  <c r="D115" i="27"/>
  <c r="C115" i="27"/>
  <c r="BE114" i="27"/>
  <c r="BD114" i="27"/>
  <c r="BC114" i="27"/>
  <c r="BB114" i="27"/>
  <c r="BA114" i="27"/>
  <c r="AZ114" i="27"/>
  <c r="AY114" i="27"/>
  <c r="AX114" i="27"/>
  <c r="AW114" i="27"/>
  <c r="AV114" i="27"/>
  <c r="AU114" i="27"/>
  <c r="AT114" i="27"/>
  <c r="AS114" i="27"/>
  <c r="AR114" i="27"/>
  <c r="AQ114" i="27"/>
  <c r="AP114" i="27"/>
  <c r="AO114" i="27"/>
  <c r="AN114" i="27"/>
  <c r="AM114" i="27"/>
  <c r="AL114" i="27"/>
  <c r="AK114" i="27"/>
  <c r="AJ114" i="27"/>
  <c r="AI114" i="27"/>
  <c r="AH114" i="27"/>
  <c r="AG114" i="27"/>
  <c r="AF114" i="27"/>
  <c r="AE114" i="27"/>
  <c r="AD114" i="27"/>
  <c r="AC114" i="27"/>
  <c r="AB114" i="27"/>
  <c r="AA114" i="27"/>
  <c r="Z114" i="27"/>
  <c r="Y114" i="27"/>
  <c r="X114" i="27"/>
  <c r="W114" i="27"/>
  <c r="V114" i="27"/>
  <c r="U114" i="27"/>
  <c r="T114" i="27"/>
  <c r="S114" i="27"/>
  <c r="R114" i="27"/>
  <c r="Q114" i="27"/>
  <c r="P114" i="27"/>
  <c r="O114" i="27"/>
  <c r="N114" i="27"/>
  <c r="M114" i="27"/>
  <c r="L114" i="27"/>
  <c r="K114" i="27"/>
  <c r="J114" i="27"/>
  <c r="I114" i="27"/>
  <c r="H114" i="27"/>
  <c r="G114" i="27"/>
  <c r="F114" i="27"/>
  <c r="E114" i="27"/>
  <c r="D114" i="27"/>
  <c r="C114" i="27"/>
  <c r="BE113" i="27"/>
  <c r="BD113" i="27"/>
  <c r="BC113" i="27"/>
  <c r="BB113" i="27"/>
  <c r="BA113" i="27"/>
  <c r="AZ113" i="27"/>
  <c r="AY113" i="27"/>
  <c r="AX113" i="27"/>
  <c r="AW113" i="27"/>
  <c r="AV113" i="27"/>
  <c r="AU113" i="27"/>
  <c r="AT113" i="27"/>
  <c r="AS113" i="27"/>
  <c r="AR113" i="27"/>
  <c r="AQ113" i="27"/>
  <c r="AP113" i="27"/>
  <c r="AO113" i="27"/>
  <c r="AN113" i="27"/>
  <c r="AM113" i="27"/>
  <c r="AL113" i="27"/>
  <c r="AK113" i="27"/>
  <c r="AJ113" i="27"/>
  <c r="AI113" i="27"/>
  <c r="AH113" i="27"/>
  <c r="AG113" i="27"/>
  <c r="AF113" i="27"/>
  <c r="AE113" i="27"/>
  <c r="AD113" i="27"/>
  <c r="AC113" i="27"/>
  <c r="AB113" i="27"/>
  <c r="AA113" i="27"/>
  <c r="Z113" i="27"/>
  <c r="Y113" i="27"/>
  <c r="X113" i="27"/>
  <c r="W113" i="27"/>
  <c r="V113" i="27"/>
  <c r="U113" i="27"/>
  <c r="T113" i="27"/>
  <c r="S113" i="27"/>
  <c r="R113" i="27"/>
  <c r="Q113" i="27"/>
  <c r="P113" i="27"/>
  <c r="O113" i="27"/>
  <c r="N113" i="27"/>
  <c r="M113" i="27"/>
  <c r="L113" i="27"/>
  <c r="K113" i="27"/>
  <c r="J113" i="27"/>
  <c r="I113" i="27"/>
  <c r="H113" i="27"/>
  <c r="G113" i="27"/>
  <c r="F113" i="27"/>
  <c r="E113" i="27"/>
  <c r="D113" i="27"/>
  <c r="C113" i="27"/>
  <c r="BH112" i="27"/>
  <c r="BG112" i="27"/>
  <c r="BF112" i="27"/>
  <c r="BE112" i="27"/>
  <c r="BD112" i="27"/>
  <c r="BC112" i="27"/>
  <c r="BB112" i="27"/>
  <c r="BA112" i="27"/>
  <c r="AZ112" i="27"/>
  <c r="AY112" i="27"/>
  <c r="AX112" i="27"/>
  <c r="AW112" i="27"/>
  <c r="AV112" i="27"/>
  <c r="AU112" i="27"/>
  <c r="AT112" i="27"/>
  <c r="AS112" i="27"/>
  <c r="AR112" i="27"/>
  <c r="AQ112" i="27"/>
  <c r="AP112" i="27"/>
  <c r="AO112" i="27"/>
  <c r="AN112" i="27"/>
  <c r="AM112" i="27"/>
  <c r="AL112" i="27"/>
  <c r="AK112" i="27"/>
  <c r="AJ112" i="27"/>
  <c r="AI112" i="27"/>
  <c r="AH112" i="27"/>
  <c r="AG112" i="27"/>
  <c r="AF112" i="27"/>
  <c r="AE112" i="27"/>
  <c r="AD112" i="27"/>
  <c r="AC112" i="27"/>
  <c r="AB112" i="27"/>
  <c r="AA112" i="27"/>
  <c r="Z112" i="27"/>
  <c r="Y112" i="27"/>
  <c r="X112" i="27"/>
  <c r="W112" i="27"/>
  <c r="V112" i="27"/>
  <c r="U112" i="27"/>
  <c r="T112" i="27"/>
  <c r="S112" i="27"/>
  <c r="R112" i="27"/>
  <c r="Q112" i="27"/>
  <c r="P112" i="27"/>
  <c r="O112" i="27"/>
  <c r="N112" i="27"/>
  <c r="M112" i="27"/>
  <c r="L112" i="27"/>
  <c r="K112" i="27"/>
  <c r="J112" i="27"/>
  <c r="I112" i="27"/>
  <c r="H112" i="27"/>
  <c r="G112" i="27"/>
  <c r="F112" i="27"/>
  <c r="E112" i="27"/>
  <c r="D112" i="27"/>
  <c r="C112" i="27"/>
  <c r="BH121" i="27"/>
  <c r="BG121" i="27"/>
  <c r="BF121" i="27"/>
  <c r="BE121" i="27"/>
  <c r="BD121" i="27"/>
  <c r="BC121" i="27"/>
  <c r="BB121" i="27"/>
  <c r="BA121" i="27"/>
  <c r="AZ121" i="27"/>
  <c r="AY121" i="27"/>
  <c r="AX121" i="27"/>
  <c r="AW121" i="27"/>
  <c r="AV121" i="27"/>
  <c r="AU121" i="27"/>
  <c r="AT121" i="27"/>
  <c r="AS121" i="27"/>
  <c r="AR121" i="27"/>
  <c r="AQ121" i="27"/>
  <c r="AP121" i="27"/>
  <c r="AO121" i="27"/>
  <c r="AN121" i="27"/>
  <c r="AM121" i="27"/>
  <c r="AL121" i="27"/>
  <c r="AK121" i="27"/>
  <c r="AJ121" i="27"/>
  <c r="AI121" i="27"/>
  <c r="AH121" i="27"/>
  <c r="AG121" i="27"/>
  <c r="AF121" i="27"/>
  <c r="AE121" i="27"/>
  <c r="AD121" i="27"/>
  <c r="AC121" i="27"/>
  <c r="AB121" i="27"/>
  <c r="AA121" i="27"/>
  <c r="Z121" i="27"/>
  <c r="Y121" i="27"/>
  <c r="X121" i="27"/>
  <c r="W121" i="27"/>
  <c r="V121" i="27"/>
  <c r="U121" i="27"/>
  <c r="T121" i="27"/>
  <c r="S121" i="27"/>
  <c r="R121" i="27"/>
  <c r="Q121" i="27"/>
  <c r="P121" i="27"/>
  <c r="O121" i="27"/>
  <c r="N121" i="27"/>
  <c r="M121" i="27"/>
  <c r="L121" i="27"/>
  <c r="K121" i="27"/>
  <c r="J121" i="27"/>
  <c r="I121" i="27"/>
  <c r="H121" i="27"/>
  <c r="G121" i="27"/>
  <c r="F121" i="27"/>
  <c r="E121" i="27"/>
  <c r="D121" i="27"/>
  <c r="C121" i="27"/>
  <c r="BH111" i="27"/>
  <c r="BG111" i="27"/>
  <c r="BF111" i="27"/>
  <c r="BE111" i="27"/>
  <c r="BD111" i="27"/>
  <c r="BC111" i="27"/>
  <c r="BB111" i="27"/>
  <c r="BA111" i="27"/>
  <c r="AZ111" i="27"/>
  <c r="AY111" i="27"/>
  <c r="AX111" i="27"/>
  <c r="AW111" i="27"/>
  <c r="AV111" i="27"/>
  <c r="AU111" i="27"/>
  <c r="AT111" i="27"/>
  <c r="AS111" i="27"/>
  <c r="AR111" i="27"/>
  <c r="AQ111" i="27"/>
  <c r="AP111" i="27"/>
  <c r="AO111" i="27"/>
  <c r="AN111" i="27"/>
  <c r="AM111" i="27"/>
  <c r="AL111" i="27"/>
  <c r="AK111" i="27"/>
  <c r="AJ111" i="27"/>
  <c r="AI111" i="27"/>
  <c r="AH111" i="27"/>
  <c r="AG111" i="27"/>
  <c r="AF111" i="27"/>
  <c r="AE111" i="27"/>
  <c r="AD111" i="27"/>
  <c r="AC111" i="27"/>
  <c r="AB111" i="27"/>
  <c r="AA111" i="27"/>
  <c r="Z111" i="27"/>
  <c r="Y111" i="27"/>
  <c r="X111" i="27"/>
  <c r="W111" i="27"/>
  <c r="V111" i="27"/>
  <c r="U111" i="27"/>
  <c r="T111" i="27"/>
  <c r="S111" i="27"/>
  <c r="R111" i="27"/>
  <c r="Q111" i="27"/>
  <c r="P111" i="27"/>
  <c r="O111" i="27"/>
  <c r="N111" i="27"/>
  <c r="M111" i="27"/>
  <c r="L111" i="27"/>
  <c r="K111" i="27"/>
  <c r="J111" i="27"/>
  <c r="I111" i="27"/>
  <c r="H111" i="27"/>
  <c r="G111" i="27"/>
  <c r="F111" i="27"/>
  <c r="E111" i="27"/>
  <c r="D111" i="27"/>
  <c r="C111" i="27"/>
  <c r="BH110" i="27"/>
  <c r="BG110" i="27"/>
  <c r="BF110" i="27"/>
  <c r="BE110" i="27"/>
  <c r="BD110" i="27"/>
  <c r="BC110" i="27"/>
  <c r="BB110" i="27"/>
  <c r="BA110" i="27"/>
  <c r="AZ110" i="27"/>
  <c r="AY110" i="27"/>
  <c r="AX110" i="27"/>
  <c r="AW110" i="27"/>
  <c r="AV110" i="27"/>
  <c r="AU110" i="27"/>
  <c r="AT110" i="27"/>
  <c r="AS110" i="27"/>
  <c r="AR110" i="27"/>
  <c r="AQ110" i="27"/>
  <c r="AP110" i="27"/>
  <c r="AO110" i="27"/>
  <c r="AN110" i="27"/>
  <c r="AM110" i="27"/>
  <c r="AL110" i="27"/>
  <c r="AK110" i="27"/>
  <c r="AJ110" i="27"/>
  <c r="AI110" i="27"/>
  <c r="AH110" i="27"/>
  <c r="AG110" i="27"/>
  <c r="AF110" i="27"/>
  <c r="AE110" i="27"/>
  <c r="AD110" i="27"/>
  <c r="AC110" i="27"/>
  <c r="AB110" i="27"/>
  <c r="AA110" i="27"/>
  <c r="Z110" i="27"/>
  <c r="Y110" i="27"/>
  <c r="X110" i="27"/>
  <c r="W110" i="27"/>
  <c r="V110" i="27"/>
  <c r="U110" i="27"/>
  <c r="T110" i="27"/>
  <c r="S110" i="27"/>
  <c r="R110" i="27"/>
  <c r="Q110" i="27"/>
  <c r="P110" i="27"/>
  <c r="O110" i="27"/>
  <c r="N110" i="27"/>
  <c r="M110" i="27"/>
  <c r="L110" i="27"/>
  <c r="K110" i="27"/>
  <c r="J110" i="27"/>
  <c r="I110" i="27"/>
  <c r="H110" i="27"/>
  <c r="G110" i="27"/>
  <c r="F110" i="27"/>
  <c r="E110" i="27"/>
  <c r="D110" i="27"/>
  <c r="C110" i="27"/>
  <c r="BH109" i="27"/>
  <c r="BG109" i="27"/>
  <c r="BF109" i="27"/>
  <c r="BE109" i="27"/>
  <c r="BD109" i="27"/>
  <c r="BC109" i="27"/>
  <c r="BB109" i="27"/>
  <c r="BA109" i="27"/>
  <c r="AZ109" i="27"/>
  <c r="AY109" i="27"/>
  <c r="AX109" i="27"/>
  <c r="AW109" i="27"/>
  <c r="AV109" i="27"/>
  <c r="AU109" i="27"/>
  <c r="AT109" i="27"/>
  <c r="AS109" i="27"/>
  <c r="AR109" i="27"/>
  <c r="AQ109" i="27"/>
  <c r="AP109" i="27"/>
  <c r="AO109" i="27"/>
  <c r="AN109" i="27"/>
  <c r="AM109" i="27"/>
  <c r="AL109" i="27"/>
  <c r="AK109" i="27"/>
  <c r="AJ109" i="27"/>
  <c r="AI109" i="27"/>
  <c r="AH109" i="27"/>
  <c r="AG109" i="27"/>
  <c r="AF109" i="27"/>
  <c r="AE109" i="27"/>
  <c r="AD109" i="27"/>
  <c r="AC109" i="27"/>
  <c r="AB109" i="27"/>
  <c r="AA109" i="27"/>
  <c r="Z109" i="27"/>
  <c r="Y109" i="27"/>
  <c r="X109" i="27"/>
  <c r="W109" i="27"/>
  <c r="V109" i="27"/>
  <c r="U109" i="27"/>
  <c r="T109" i="27"/>
  <c r="S109" i="27"/>
  <c r="R109" i="27"/>
  <c r="Q109" i="27"/>
  <c r="P109" i="27"/>
  <c r="O109" i="27"/>
  <c r="N109" i="27"/>
  <c r="M109" i="27"/>
  <c r="L109" i="27"/>
  <c r="K109" i="27"/>
  <c r="J109" i="27"/>
  <c r="I109" i="27"/>
  <c r="H109" i="27"/>
  <c r="G109" i="27"/>
  <c r="F109" i="27"/>
  <c r="E109" i="27"/>
  <c r="D109" i="27"/>
  <c r="C109" i="27"/>
  <c r="BH108" i="27"/>
  <c r="BG108" i="27"/>
  <c r="BF108" i="27"/>
  <c r="BE108" i="27"/>
  <c r="BD108" i="27"/>
  <c r="BC108" i="27"/>
  <c r="BB108" i="27"/>
  <c r="BA108" i="27"/>
  <c r="AZ108" i="27"/>
  <c r="AY108" i="27"/>
  <c r="AX108" i="27"/>
  <c r="AW108" i="27"/>
  <c r="AV108" i="27"/>
  <c r="AU108" i="27"/>
  <c r="AT108" i="27"/>
  <c r="AS108" i="27"/>
  <c r="AR108" i="27"/>
  <c r="AQ108" i="27"/>
  <c r="AP108" i="27"/>
  <c r="AO108" i="27"/>
  <c r="AN108" i="27"/>
  <c r="AM108" i="27"/>
  <c r="AL108" i="27"/>
  <c r="AK108" i="27"/>
  <c r="AJ108" i="27"/>
  <c r="AI108" i="27"/>
  <c r="AH108" i="27"/>
  <c r="AG108" i="27"/>
  <c r="AF108" i="27"/>
  <c r="AE108" i="27"/>
  <c r="AD108" i="27"/>
  <c r="AC108" i="27"/>
  <c r="AB108" i="27"/>
  <c r="AA108" i="27"/>
  <c r="Z108" i="27"/>
  <c r="Y108" i="27"/>
  <c r="X108" i="27"/>
  <c r="W108" i="27"/>
  <c r="V108" i="27"/>
  <c r="U108" i="27"/>
  <c r="T108" i="27"/>
  <c r="S108" i="27"/>
  <c r="R108" i="27"/>
  <c r="Q108" i="27"/>
  <c r="P108" i="27"/>
  <c r="O108" i="27"/>
  <c r="N108" i="27"/>
  <c r="M108" i="27"/>
  <c r="L108" i="27"/>
  <c r="K108" i="27"/>
  <c r="J108" i="27"/>
  <c r="I108" i="27"/>
  <c r="H108" i="27"/>
  <c r="G108" i="27"/>
  <c r="F108" i="27"/>
  <c r="E108" i="27"/>
  <c r="D108" i="27"/>
  <c r="C108" i="27"/>
  <c r="BH107" i="27"/>
  <c r="BG107" i="27"/>
  <c r="BF107" i="27"/>
  <c r="BE107" i="27"/>
  <c r="BD107" i="27"/>
  <c r="BC107" i="27"/>
  <c r="BB107" i="27"/>
  <c r="BA107" i="27"/>
  <c r="AZ107" i="27"/>
  <c r="AY107" i="27"/>
  <c r="AX107" i="27"/>
  <c r="AW107" i="27"/>
  <c r="AV107" i="27"/>
  <c r="AU107" i="27"/>
  <c r="AT107" i="27"/>
  <c r="AS107" i="27"/>
  <c r="AR107" i="27"/>
  <c r="AQ107" i="27"/>
  <c r="AP107" i="27"/>
  <c r="AO107" i="27"/>
  <c r="AN107" i="27"/>
  <c r="AM107" i="27"/>
  <c r="AL107" i="27"/>
  <c r="AK107" i="27"/>
  <c r="AJ107" i="27"/>
  <c r="AI107" i="27"/>
  <c r="AH107" i="27"/>
  <c r="AG107" i="27"/>
  <c r="AF107" i="27"/>
  <c r="AE107" i="27"/>
  <c r="AD107" i="27"/>
  <c r="AC107" i="27"/>
  <c r="AB107" i="27"/>
  <c r="AA107" i="27"/>
  <c r="Z107" i="27"/>
  <c r="Y107" i="27"/>
  <c r="X107" i="27"/>
  <c r="W107" i="27"/>
  <c r="V107" i="27"/>
  <c r="U107" i="27"/>
  <c r="T107" i="27"/>
  <c r="S107" i="27"/>
  <c r="R107" i="27"/>
  <c r="Q107" i="27"/>
  <c r="P107" i="27"/>
  <c r="O107" i="27"/>
  <c r="N107" i="27"/>
  <c r="M107" i="27"/>
  <c r="L107" i="27"/>
  <c r="K107" i="27"/>
  <c r="J107" i="27"/>
  <c r="I107" i="27"/>
  <c r="H107" i="27"/>
  <c r="G107" i="27"/>
  <c r="F107" i="27"/>
  <c r="E107" i="27"/>
  <c r="D107" i="27"/>
  <c r="C107" i="27"/>
  <c r="BH122" i="27"/>
  <c r="BG122" i="27"/>
  <c r="BF122" i="27"/>
  <c r="BE122" i="27"/>
  <c r="BD122" i="27"/>
  <c r="BC122" i="27"/>
  <c r="BB122" i="27"/>
  <c r="BA122" i="27"/>
  <c r="AZ122" i="27"/>
  <c r="AY122" i="27"/>
  <c r="AX122" i="27"/>
  <c r="AW122" i="27"/>
  <c r="AV122" i="27"/>
  <c r="AU122" i="27"/>
  <c r="AT122" i="27"/>
  <c r="AS122" i="27"/>
  <c r="AR122" i="27"/>
  <c r="AQ122" i="27"/>
  <c r="AP122" i="27"/>
  <c r="AO122" i="27"/>
  <c r="AN122" i="27"/>
  <c r="AM122" i="27"/>
  <c r="AL122" i="27"/>
  <c r="AK122" i="27"/>
  <c r="AJ122" i="27"/>
  <c r="AI122" i="27"/>
  <c r="AH122" i="27"/>
  <c r="AG122" i="27"/>
  <c r="AF122" i="27"/>
  <c r="AE122" i="27"/>
  <c r="AD122" i="27"/>
  <c r="AC122" i="27"/>
  <c r="AB122" i="27"/>
  <c r="AA122" i="27"/>
  <c r="Z122" i="27"/>
  <c r="Y122" i="27"/>
  <c r="X122" i="27"/>
  <c r="W122" i="27"/>
  <c r="V122" i="27"/>
  <c r="U122" i="27"/>
  <c r="T122" i="27"/>
  <c r="S122" i="27"/>
  <c r="R122" i="27"/>
  <c r="Q122" i="27"/>
  <c r="P122" i="27"/>
  <c r="O122" i="27"/>
  <c r="N122" i="27"/>
  <c r="M122" i="27"/>
  <c r="L122" i="27"/>
  <c r="K122" i="27"/>
  <c r="J122" i="27"/>
  <c r="I122" i="27"/>
  <c r="H122" i="27"/>
  <c r="G122" i="27"/>
  <c r="F122" i="27"/>
  <c r="E122" i="27"/>
  <c r="D122" i="27"/>
  <c r="C122" i="27"/>
  <c r="BH105" i="27"/>
  <c r="BG105" i="27"/>
  <c r="BF105" i="27"/>
  <c r="BE105" i="27"/>
  <c r="BD105" i="27"/>
  <c r="BC105" i="27"/>
  <c r="BB105" i="27"/>
  <c r="BA105" i="27"/>
  <c r="AZ105" i="27"/>
  <c r="AY105" i="27"/>
  <c r="AX105" i="27"/>
  <c r="AW105" i="27"/>
  <c r="AV105" i="27"/>
  <c r="AU105" i="27"/>
  <c r="AT105" i="27"/>
  <c r="AS105" i="27"/>
  <c r="AR105" i="27"/>
  <c r="AQ105" i="27"/>
  <c r="AP105" i="27"/>
  <c r="AO105" i="27"/>
  <c r="AN105" i="27"/>
  <c r="AM105" i="27"/>
  <c r="AL105" i="27"/>
  <c r="AK105" i="27"/>
  <c r="AJ105" i="27"/>
  <c r="AI105" i="27"/>
  <c r="AH105" i="27"/>
  <c r="AG105" i="27"/>
  <c r="AF105" i="27"/>
  <c r="AE105" i="27"/>
  <c r="AD105" i="27"/>
  <c r="AC105" i="27"/>
  <c r="AB105" i="27"/>
  <c r="AA105" i="27"/>
  <c r="Z105" i="27"/>
  <c r="Y105" i="27"/>
  <c r="X105" i="27"/>
  <c r="W105" i="27"/>
  <c r="V105" i="27"/>
  <c r="U105" i="27"/>
  <c r="T105" i="27"/>
  <c r="S105" i="27"/>
  <c r="R105" i="27"/>
  <c r="Q105" i="27"/>
  <c r="P105" i="27"/>
  <c r="O105" i="27"/>
  <c r="N105" i="27"/>
  <c r="M105" i="27"/>
  <c r="L105" i="27"/>
  <c r="K105" i="27"/>
  <c r="J105" i="27"/>
  <c r="I105" i="27"/>
  <c r="H105" i="27"/>
  <c r="G105" i="27"/>
  <c r="F105" i="27"/>
  <c r="E105" i="27"/>
  <c r="D105" i="27"/>
  <c r="C105" i="27"/>
  <c r="BH104" i="27"/>
  <c r="BG104" i="27"/>
  <c r="BF104" i="27"/>
  <c r="BE104" i="27"/>
  <c r="BD104" i="27"/>
  <c r="BC104" i="27"/>
  <c r="BB104" i="27"/>
  <c r="BA104" i="27"/>
  <c r="AZ104" i="27"/>
  <c r="AY104" i="27"/>
  <c r="AX104" i="27"/>
  <c r="AW104" i="27"/>
  <c r="AV104" i="27"/>
  <c r="AU104" i="27"/>
  <c r="AT104" i="27"/>
  <c r="AS104" i="27"/>
  <c r="AR104" i="27"/>
  <c r="AQ104" i="27"/>
  <c r="AP104" i="27"/>
  <c r="AO104" i="27"/>
  <c r="AN104" i="27"/>
  <c r="AM104" i="27"/>
  <c r="AL104" i="27"/>
  <c r="AK104" i="27"/>
  <c r="AJ104" i="27"/>
  <c r="AI104" i="27"/>
  <c r="AH104" i="27"/>
  <c r="AG104" i="27"/>
  <c r="AF104" i="27"/>
  <c r="AE104" i="27"/>
  <c r="AD104" i="27"/>
  <c r="AC104" i="27"/>
  <c r="AB104" i="27"/>
  <c r="AA104" i="27"/>
  <c r="Z104" i="27"/>
  <c r="Y104" i="27"/>
  <c r="X104" i="27"/>
  <c r="W104" i="27"/>
  <c r="V104" i="27"/>
  <c r="U104" i="27"/>
  <c r="T104" i="27"/>
  <c r="S104" i="27"/>
  <c r="R104" i="27"/>
  <c r="Q104" i="27"/>
  <c r="P104" i="27"/>
  <c r="O104" i="27"/>
  <c r="N104" i="27"/>
  <c r="M104" i="27"/>
  <c r="L104" i="27"/>
  <c r="K104" i="27"/>
  <c r="J104" i="27"/>
  <c r="I104" i="27"/>
  <c r="H104" i="27"/>
  <c r="G104" i="27"/>
  <c r="F104" i="27"/>
  <c r="E104" i="27"/>
  <c r="D104" i="27"/>
  <c r="C104" i="27"/>
  <c r="BH120" i="27"/>
  <c r="BG120" i="27"/>
  <c r="BF120" i="27"/>
  <c r="BE120" i="27"/>
  <c r="BD120" i="27"/>
  <c r="BC120" i="27"/>
  <c r="BB120" i="27"/>
  <c r="BA120" i="27"/>
  <c r="AZ120" i="27"/>
  <c r="AY120" i="27"/>
  <c r="AX120" i="27"/>
  <c r="AW120" i="27"/>
  <c r="AV120" i="27"/>
  <c r="AU120" i="27"/>
  <c r="AT120" i="27"/>
  <c r="AS120" i="27"/>
  <c r="AR120" i="27"/>
  <c r="AQ120" i="27"/>
  <c r="AP120" i="27"/>
  <c r="AO120" i="27"/>
  <c r="AN120" i="27"/>
  <c r="AM120" i="27"/>
  <c r="AL120" i="27"/>
  <c r="AK120" i="27"/>
  <c r="AJ120" i="27"/>
  <c r="AI120" i="27"/>
  <c r="AH120" i="27"/>
  <c r="AG120" i="27"/>
  <c r="AF120" i="27"/>
  <c r="AE120" i="27"/>
  <c r="AD120" i="27"/>
  <c r="AC120" i="27"/>
  <c r="AB120" i="27"/>
  <c r="AA120" i="27"/>
  <c r="Z120" i="27"/>
  <c r="Y120" i="27"/>
  <c r="X120" i="27"/>
  <c r="W120" i="27"/>
  <c r="V120" i="27"/>
  <c r="U120" i="27"/>
  <c r="T120" i="27"/>
  <c r="S120" i="27"/>
  <c r="R120" i="27"/>
  <c r="Q120" i="27"/>
  <c r="P120" i="27"/>
  <c r="O120" i="27"/>
  <c r="N120" i="27"/>
  <c r="M120" i="27"/>
  <c r="L120" i="27"/>
  <c r="K120" i="27"/>
  <c r="J120" i="27"/>
  <c r="I120" i="27"/>
  <c r="H120" i="27"/>
  <c r="G120" i="27"/>
  <c r="F120" i="27"/>
  <c r="E120" i="27"/>
  <c r="D120" i="27"/>
  <c r="C120" i="27"/>
  <c r="BH103" i="27"/>
  <c r="BG103" i="27"/>
  <c r="BF103" i="27"/>
  <c r="BE103" i="27"/>
  <c r="BD103" i="27"/>
  <c r="BC103" i="27"/>
  <c r="BB103" i="27"/>
  <c r="BA103" i="27"/>
  <c r="AZ103" i="27"/>
  <c r="AY103" i="27"/>
  <c r="AX103" i="27"/>
  <c r="AW103" i="27"/>
  <c r="AV103" i="27"/>
  <c r="AU103" i="27"/>
  <c r="AT103" i="27"/>
  <c r="AS103" i="27"/>
  <c r="AR103" i="27"/>
  <c r="AQ103" i="27"/>
  <c r="AP103" i="27"/>
  <c r="AO103" i="27"/>
  <c r="AN103" i="27"/>
  <c r="AM103" i="27"/>
  <c r="AL103" i="27"/>
  <c r="AK103" i="27"/>
  <c r="AJ103" i="27"/>
  <c r="AI103" i="27"/>
  <c r="AH103" i="27"/>
  <c r="AG103" i="27"/>
  <c r="AF103" i="27"/>
  <c r="AE103" i="27"/>
  <c r="AD103" i="27"/>
  <c r="AC103" i="27"/>
  <c r="AB103" i="27"/>
  <c r="AA103" i="27"/>
  <c r="Z103" i="27"/>
  <c r="Y103" i="27"/>
  <c r="X103" i="27"/>
  <c r="W103" i="27"/>
  <c r="V103" i="27"/>
  <c r="U103" i="27"/>
  <c r="T103" i="27"/>
  <c r="S103" i="27"/>
  <c r="R103" i="27"/>
  <c r="Q103" i="27"/>
  <c r="P103" i="27"/>
  <c r="O103" i="27"/>
  <c r="N103" i="27"/>
  <c r="M103" i="27"/>
  <c r="L103" i="27"/>
  <c r="K103" i="27"/>
  <c r="J103" i="27"/>
  <c r="I103" i="27"/>
  <c r="H103" i="27"/>
  <c r="G103" i="27"/>
  <c r="F103" i="27"/>
  <c r="E103" i="27"/>
  <c r="D103" i="27"/>
  <c r="C103" i="27"/>
  <c r="BH102" i="27"/>
  <c r="BG102" i="27"/>
  <c r="BF102" i="27"/>
  <c r="BE102" i="27"/>
  <c r="BD102" i="27"/>
  <c r="BC102" i="27"/>
  <c r="BB102" i="27"/>
  <c r="BA102" i="27"/>
  <c r="AZ102" i="27"/>
  <c r="AY102" i="27"/>
  <c r="AX102" i="27"/>
  <c r="AW102" i="27"/>
  <c r="AV102" i="27"/>
  <c r="AU102" i="27"/>
  <c r="AT102" i="27"/>
  <c r="AS102" i="27"/>
  <c r="AR102" i="27"/>
  <c r="AQ102" i="27"/>
  <c r="AP102" i="27"/>
  <c r="AO102" i="27"/>
  <c r="AN102" i="27"/>
  <c r="AM102" i="27"/>
  <c r="AL102" i="27"/>
  <c r="AK102" i="27"/>
  <c r="AJ102" i="27"/>
  <c r="AI102" i="27"/>
  <c r="AH102" i="27"/>
  <c r="AG102" i="27"/>
  <c r="AF102" i="27"/>
  <c r="AE102" i="27"/>
  <c r="AD102" i="27"/>
  <c r="AC102" i="27"/>
  <c r="AB102" i="27"/>
  <c r="AA102" i="27"/>
  <c r="Z102" i="27"/>
  <c r="Y102" i="27"/>
  <c r="X102" i="27"/>
  <c r="W102" i="27"/>
  <c r="V102" i="27"/>
  <c r="U102" i="27"/>
  <c r="T102" i="27"/>
  <c r="S102" i="27"/>
  <c r="R102" i="27"/>
  <c r="Q102" i="27"/>
  <c r="P102" i="27"/>
  <c r="O102" i="27"/>
  <c r="N102" i="27"/>
  <c r="M102" i="27"/>
  <c r="L102" i="27"/>
  <c r="K102" i="27"/>
  <c r="J102" i="27"/>
  <c r="I102" i="27"/>
  <c r="H102" i="27"/>
  <c r="G102" i="27"/>
  <c r="F102" i="27"/>
  <c r="E102" i="27"/>
  <c r="D102" i="27"/>
  <c r="C102" i="27"/>
  <c r="BH101" i="27"/>
  <c r="BG101" i="27"/>
  <c r="BF101" i="27"/>
  <c r="BE101" i="27"/>
  <c r="BD101" i="27"/>
  <c r="BC101" i="27"/>
  <c r="BB101" i="27"/>
  <c r="BA101" i="27"/>
  <c r="AZ101" i="27"/>
  <c r="AY101" i="27"/>
  <c r="AX101" i="27"/>
  <c r="AW101" i="27"/>
  <c r="AV101" i="27"/>
  <c r="AU101" i="27"/>
  <c r="AT101" i="27"/>
  <c r="AS101" i="27"/>
  <c r="AR101" i="27"/>
  <c r="AQ101" i="27"/>
  <c r="AP101" i="27"/>
  <c r="AO101" i="27"/>
  <c r="AN101" i="27"/>
  <c r="AM101" i="27"/>
  <c r="AL101" i="27"/>
  <c r="AK101" i="27"/>
  <c r="AJ101" i="27"/>
  <c r="AI101" i="27"/>
  <c r="AH101" i="27"/>
  <c r="AG101" i="27"/>
  <c r="AF101" i="27"/>
  <c r="AE101" i="27"/>
  <c r="AD101" i="27"/>
  <c r="AC101" i="27"/>
  <c r="AB101" i="27"/>
  <c r="AA101" i="27"/>
  <c r="Z101" i="27"/>
  <c r="Y101" i="27"/>
  <c r="X101" i="27"/>
  <c r="W101" i="27"/>
  <c r="V101" i="27"/>
  <c r="U101" i="27"/>
  <c r="T101" i="27"/>
  <c r="S101" i="27"/>
  <c r="R101" i="27"/>
  <c r="Q101" i="27"/>
  <c r="P101" i="27"/>
  <c r="O101" i="27"/>
  <c r="N101" i="27"/>
  <c r="M101" i="27"/>
  <c r="L101" i="27"/>
  <c r="K101" i="27"/>
  <c r="J101" i="27"/>
  <c r="I101" i="27"/>
  <c r="H101" i="27"/>
  <c r="G101" i="27"/>
  <c r="F101" i="27"/>
  <c r="E101" i="27"/>
  <c r="D101" i="27"/>
  <c r="C101" i="27"/>
  <c r="BH100" i="27"/>
  <c r="BG100" i="27"/>
  <c r="BF100" i="27"/>
  <c r="BE100" i="27"/>
  <c r="BD100" i="27"/>
  <c r="BC100" i="27"/>
  <c r="BB100" i="27"/>
  <c r="BA100" i="27"/>
  <c r="AZ100" i="27"/>
  <c r="AY100" i="27"/>
  <c r="AX100" i="27"/>
  <c r="AW100" i="27"/>
  <c r="AV100" i="27"/>
  <c r="AU100" i="27"/>
  <c r="AT100" i="27"/>
  <c r="AS100" i="27"/>
  <c r="AR100" i="27"/>
  <c r="AQ100" i="27"/>
  <c r="AP100" i="27"/>
  <c r="AO100" i="27"/>
  <c r="AN100" i="27"/>
  <c r="AM100" i="27"/>
  <c r="AL100" i="27"/>
  <c r="AK100" i="27"/>
  <c r="AJ100" i="27"/>
  <c r="AI100" i="27"/>
  <c r="AH100" i="27"/>
  <c r="AG100" i="27"/>
  <c r="AF100" i="27"/>
  <c r="AE100" i="27"/>
  <c r="AD100" i="27"/>
  <c r="AC100" i="27"/>
  <c r="AB100" i="27"/>
  <c r="AA100" i="27"/>
  <c r="Z100" i="27"/>
  <c r="Y100" i="27"/>
  <c r="X100" i="27"/>
  <c r="W100" i="27"/>
  <c r="V100" i="27"/>
  <c r="U100" i="27"/>
  <c r="T100" i="27"/>
  <c r="S100" i="27"/>
  <c r="R100" i="27"/>
  <c r="Q100" i="27"/>
  <c r="P100" i="27"/>
  <c r="O100" i="27"/>
  <c r="N100" i="27"/>
  <c r="M100" i="27"/>
  <c r="L100" i="27"/>
  <c r="K100" i="27"/>
  <c r="J100" i="27"/>
  <c r="I100" i="27"/>
  <c r="H100" i="27"/>
  <c r="G100" i="27"/>
  <c r="F100" i="27"/>
  <c r="E100" i="27"/>
  <c r="D100" i="27"/>
  <c r="C100" i="27"/>
  <c r="BH87" i="27"/>
  <c r="BG87" i="27"/>
  <c r="BF87" i="27"/>
  <c r="BE87" i="27"/>
  <c r="BD87" i="27"/>
  <c r="BC87" i="27"/>
  <c r="BB87" i="27"/>
  <c r="BA87" i="27"/>
  <c r="AZ87" i="27"/>
  <c r="AY87" i="27"/>
  <c r="AX87" i="27"/>
  <c r="AW87" i="27"/>
  <c r="AV87" i="27"/>
  <c r="AU87" i="27"/>
  <c r="AT87" i="27"/>
  <c r="AS87" i="27"/>
  <c r="AR87" i="27"/>
  <c r="AQ87" i="27"/>
  <c r="AP87" i="27"/>
  <c r="AO87" i="27"/>
  <c r="AN87" i="27"/>
  <c r="AM87" i="27"/>
  <c r="AL87" i="27"/>
  <c r="AK87" i="27"/>
  <c r="AJ87" i="27"/>
  <c r="AI87" i="27"/>
  <c r="AH87" i="27"/>
  <c r="AG87" i="27"/>
  <c r="AF87" i="27"/>
  <c r="AE87" i="27"/>
  <c r="AD87" i="27"/>
  <c r="AC87" i="27"/>
  <c r="AB87" i="27"/>
  <c r="AA87" i="27"/>
  <c r="Z87" i="27"/>
  <c r="Y87" i="27"/>
  <c r="X87" i="27"/>
  <c r="W87" i="27"/>
  <c r="V87" i="27"/>
  <c r="U87" i="27"/>
  <c r="T87" i="27"/>
  <c r="S87" i="27"/>
  <c r="R87" i="27"/>
  <c r="Q87" i="27"/>
  <c r="P87" i="27"/>
  <c r="O87" i="27"/>
  <c r="N87" i="27"/>
  <c r="M87" i="27"/>
  <c r="L87" i="27"/>
  <c r="K87" i="27"/>
  <c r="J87" i="27"/>
  <c r="I87" i="27"/>
  <c r="H87" i="27"/>
  <c r="G87" i="27"/>
  <c r="F87" i="27"/>
  <c r="E87" i="27"/>
  <c r="D87" i="27"/>
  <c r="C87" i="27"/>
  <c r="BH86" i="27"/>
  <c r="BG86" i="27"/>
  <c r="BF86" i="27"/>
  <c r="BE86" i="27"/>
  <c r="BD86" i="27"/>
  <c r="BC86" i="27"/>
  <c r="BB86" i="27"/>
  <c r="BA86" i="27"/>
  <c r="AZ86" i="27"/>
  <c r="AY86" i="27"/>
  <c r="AX86" i="27"/>
  <c r="AW86" i="27"/>
  <c r="AV86" i="27"/>
  <c r="AU86" i="27"/>
  <c r="AT86" i="27"/>
  <c r="AS86" i="27"/>
  <c r="AR86" i="27"/>
  <c r="AQ86" i="27"/>
  <c r="AP86" i="27"/>
  <c r="AO86" i="27"/>
  <c r="AN86" i="27"/>
  <c r="AM86" i="27"/>
  <c r="AL86" i="27"/>
  <c r="AK86" i="27"/>
  <c r="AJ86" i="27"/>
  <c r="AI86" i="27"/>
  <c r="AH86" i="27"/>
  <c r="AG86" i="27"/>
  <c r="AF86" i="27"/>
  <c r="AE86" i="27"/>
  <c r="AD86" i="27"/>
  <c r="AC86" i="27"/>
  <c r="AB86" i="27"/>
  <c r="AA86" i="27"/>
  <c r="Z86" i="27"/>
  <c r="Y86" i="27"/>
  <c r="X86" i="27"/>
  <c r="W86" i="27"/>
  <c r="V86" i="27"/>
  <c r="U86" i="27"/>
  <c r="T86" i="27"/>
  <c r="S86" i="27"/>
  <c r="R86" i="27"/>
  <c r="Q86" i="27"/>
  <c r="P86" i="27"/>
  <c r="O86" i="27"/>
  <c r="N86" i="27"/>
  <c r="M86" i="27"/>
  <c r="L86" i="27"/>
  <c r="K86" i="27"/>
  <c r="J86" i="27"/>
  <c r="I86" i="27"/>
  <c r="H86" i="27"/>
  <c r="G86" i="27"/>
  <c r="F86" i="27"/>
  <c r="E86" i="27"/>
  <c r="D86" i="27"/>
  <c r="C86" i="27"/>
  <c r="BH85" i="27"/>
  <c r="BG85" i="27"/>
  <c r="BF85" i="27"/>
  <c r="BE85" i="27"/>
  <c r="BD85" i="27"/>
  <c r="BC85" i="27"/>
  <c r="BB85" i="27"/>
  <c r="BA85" i="27"/>
  <c r="AZ85" i="27"/>
  <c r="AY85" i="27"/>
  <c r="AX85" i="27"/>
  <c r="AW85" i="27"/>
  <c r="AV85" i="27"/>
  <c r="AU85" i="27"/>
  <c r="AT85" i="27"/>
  <c r="AS85" i="27"/>
  <c r="AR85" i="27"/>
  <c r="AQ85" i="27"/>
  <c r="AP85" i="27"/>
  <c r="AO85" i="27"/>
  <c r="AN85" i="27"/>
  <c r="AM85" i="27"/>
  <c r="AL85" i="27"/>
  <c r="AK85" i="27"/>
  <c r="AJ85" i="27"/>
  <c r="AI85" i="27"/>
  <c r="AH85" i="27"/>
  <c r="AG85" i="27"/>
  <c r="AF85" i="27"/>
  <c r="AE85" i="27"/>
  <c r="AD85" i="27"/>
  <c r="AC85" i="27"/>
  <c r="AB85" i="27"/>
  <c r="AA85" i="27"/>
  <c r="Z85" i="27"/>
  <c r="Y85" i="27"/>
  <c r="X85" i="27"/>
  <c r="W85" i="27"/>
  <c r="V85" i="27"/>
  <c r="U85" i="27"/>
  <c r="T85" i="27"/>
  <c r="S85" i="27"/>
  <c r="R85" i="27"/>
  <c r="Q85" i="27"/>
  <c r="P85" i="27"/>
  <c r="O85" i="27"/>
  <c r="N85" i="27"/>
  <c r="M85" i="27"/>
  <c r="L85" i="27"/>
  <c r="K85" i="27"/>
  <c r="J85" i="27"/>
  <c r="I85" i="27"/>
  <c r="H85" i="27"/>
  <c r="G85" i="27"/>
  <c r="F85" i="27"/>
  <c r="E85" i="27"/>
  <c r="D85" i="27"/>
  <c r="C85" i="27"/>
  <c r="BH83" i="27"/>
  <c r="BG83" i="27"/>
  <c r="BF83" i="27"/>
  <c r="BE83" i="27"/>
  <c r="BD83" i="27"/>
  <c r="BC83" i="27"/>
  <c r="BB83" i="27"/>
  <c r="BA83" i="27"/>
  <c r="AZ83" i="27"/>
  <c r="AY83" i="27"/>
  <c r="AX83" i="27"/>
  <c r="AW83" i="27"/>
  <c r="AV83" i="27"/>
  <c r="AU83" i="27"/>
  <c r="AT83" i="27"/>
  <c r="AS83" i="27"/>
  <c r="AR83" i="27"/>
  <c r="AQ83" i="27"/>
  <c r="AP83" i="27"/>
  <c r="AO83" i="27"/>
  <c r="AN83" i="27"/>
  <c r="AM83" i="27"/>
  <c r="AL83" i="27"/>
  <c r="AK83" i="27"/>
  <c r="AJ83" i="27"/>
  <c r="AI83" i="27"/>
  <c r="AH83" i="27"/>
  <c r="AG83" i="27"/>
  <c r="AF83" i="27"/>
  <c r="AE83" i="27"/>
  <c r="AD83" i="27"/>
  <c r="AC83" i="27"/>
  <c r="AB83" i="27"/>
  <c r="AA83" i="27"/>
  <c r="Z83" i="27"/>
  <c r="Y83" i="27"/>
  <c r="X83" i="27"/>
  <c r="W83" i="27"/>
  <c r="V83" i="27"/>
  <c r="U83" i="27"/>
  <c r="T83" i="27"/>
  <c r="S83" i="27"/>
  <c r="R83" i="27"/>
  <c r="Q83" i="27"/>
  <c r="P83" i="27"/>
  <c r="O83" i="27"/>
  <c r="N83" i="27"/>
  <c r="M83" i="27"/>
  <c r="L83" i="27"/>
  <c r="K83" i="27"/>
  <c r="J83" i="27"/>
  <c r="I83" i="27"/>
  <c r="H83" i="27"/>
  <c r="G83" i="27"/>
  <c r="F83" i="27"/>
  <c r="E83" i="27"/>
  <c r="D83" i="27"/>
  <c r="C83" i="27"/>
  <c r="BF82" i="27"/>
  <c r="BE82" i="27"/>
  <c r="BD82" i="27"/>
  <c r="BC82" i="27"/>
  <c r="BB82" i="27"/>
  <c r="BA82" i="27"/>
  <c r="AZ82" i="27"/>
  <c r="AY82" i="27"/>
  <c r="AX82" i="27"/>
  <c r="AW82" i="27"/>
  <c r="AV82" i="27"/>
  <c r="AU82" i="27"/>
  <c r="AT82" i="27"/>
  <c r="AS82" i="27"/>
  <c r="AR82" i="27"/>
  <c r="AQ82" i="27"/>
  <c r="AP82" i="27"/>
  <c r="AO82" i="27"/>
  <c r="AN82" i="27"/>
  <c r="AM82" i="27"/>
  <c r="AL82" i="27"/>
  <c r="AK82" i="27"/>
  <c r="AJ82" i="27"/>
  <c r="AI82" i="27"/>
  <c r="AH82" i="27"/>
  <c r="AG82" i="27"/>
  <c r="AF82" i="27"/>
  <c r="AE82" i="27"/>
  <c r="AD82" i="27"/>
  <c r="AC82" i="27"/>
  <c r="AB82" i="27"/>
  <c r="AA82" i="27"/>
  <c r="Z82" i="27"/>
  <c r="Y82" i="27"/>
  <c r="X82" i="27"/>
  <c r="W82" i="27"/>
  <c r="V82" i="27"/>
  <c r="U82" i="27"/>
  <c r="T82" i="27"/>
  <c r="S82" i="27"/>
  <c r="R82" i="27"/>
  <c r="Q82" i="27"/>
  <c r="P82" i="27"/>
  <c r="O82" i="27"/>
  <c r="N82" i="27"/>
  <c r="M82" i="27"/>
  <c r="L82" i="27"/>
  <c r="K82" i="27"/>
  <c r="J82" i="27"/>
  <c r="I82" i="27"/>
  <c r="H82" i="27"/>
  <c r="G82" i="27"/>
  <c r="F82" i="27"/>
  <c r="E82" i="27"/>
  <c r="D82" i="27"/>
  <c r="C82" i="27"/>
  <c r="BF81" i="27"/>
  <c r="BE81" i="27"/>
  <c r="BD81" i="27"/>
  <c r="BC81" i="27"/>
  <c r="BB81" i="27"/>
  <c r="BA81" i="27"/>
  <c r="AZ81" i="27"/>
  <c r="AY81" i="27"/>
  <c r="AX81" i="27"/>
  <c r="AW81" i="27"/>
  <c r="AV81" i="27"/>
  <c r="AU81" i="27"/>
  <c r="AT81" i="27"/>
  <c r="AS81" i="27"/>
  <c r="AR81" i="27"/>
  <c r="AQ81" i="27"/>
  <c r="AP81" i="27"/>
  <c r="AO81" i="27"/>
  <c r="AN81" i="27"/>
  <c r="AM81" i="27"/>
  <c r="AL81" i="27"/>
  <c r="AK81" i="27"/>
  <c r="AJ81" i="27"/>
  <c r="AI81" i="27"/>
  <c r="AH81" i="27"/>
  <c r="AG81" i="27"/>
  <c r="AF81" i="27"/>
  <c r="AE81" i="27"/>
  <c r="AD81" i="27"/>
  <c r="AC81" i="27"/>
  <c r="AB81" i="27"/>
  <c r="AA81" i="27"/>
  <c r="Z81" i="27"/>
  <c r="Y81" i="27"/>
  <c r="X81" i="27"/>
  <c r="W81" i="27"/>
  <c r="V81" i="27"/>
  <c r="U81" i="27"/>
  <c r="T81" i="27"/>
  <c r="S81" i="27"/>
  <c r="R81" i="27"/>
  <c r="Q81" i="27"/>
  <c r="P81" i="27"/>
  <c r="O81" i="27"/>
  <c r="N81" i="27"/>
  <c r="M81" i="27"/>
  <c r="L81" i="27"/>
  <c r="K81" i="27"/>
  <c r="J81" i="27"/>
  <c r="I81" i="27"/>
  <c r="H81" i="27"/>
  <c r="G81" i="27"/>
  <c r="F81" i="27"/>
  <c r="E81" i="27"/>
  <c r="D81" i="27"/>
  <c r="C81" i="27"/>
  <c r="BH80" i="27"/>
  <c r="BG80" i="27"/>
  <c r="BF80" i="27"/>
  <c r="BE80" i="27"/>
  <c r="BD80" i="27"/>
  <c r="BC80" i="27"/>
  <c r="BB80" i="27"/>
  <c r="BA80" i="27"/>
  <c r="AZ80" i="27"/>
  <c r="AY80" i="27"/>
  <c r="AX80" i="27"/>
  <c r="AW80" i="27"/>
  <c r="AV80" i="27"/>
  <c r="AU80" i="27"/>
  <c r="AT80" i="27"/>
  <c r="AS80" i="27"/>
  <c r="AR80" i="27"/>
  <c r="AQ80" i="27"/>
  <c r="AP80" i="27"/>
  <c r="AO80" i="27"/>
  <c r="AN80" i="27"/>
  <c r="AM80" i="27"/>
  <c r="AL80" i="27"/>
  <c r="AK80" i="27"/>
  <c r="AJ80" i="27"/>
  <c r="AI80" i="27"/>
  <c r="AH80" i="27"/>
  <c r="AG80" i="27"/>
  <c r="AF80" i="27"/>
  <c r="AE80" i="27"/>
  <c r="AD80" i="27"/>
  <c r="AC80" i="27"/>
  <c r="AB80" i="27"/>
  <c r="AA80" i="27"/>
  <c r="Z80" i="27"/>
  <c r="Y80" i="27"/>
  <c r="X80" i="27"/>
  <c r="W80" i="27"/>
  <c r="V80" i="27"/>
  <c r="U80" i="27"/>
  <c r="T80" i="27"/>
  <c r="S80" i="27"/>
  <c r="R80" i="27"/>
  <c r="Q80" i="27"/>
  <c r="P80" i="27"/>
  <c r="O80" i="27"/>
  <c r="N80" i="27"/>
  <c r="M80" i="27"/>
  <c r="L80" i="27"/>
  <c r="K80" i="27"/>
  <c r="J80" i="27"/>
  <c r="I80" i="27"/>
  <c r="H80" i="27"/>
  <c r="G80" i="27"/>
  <c r="F80" i="27"/>
  <c r="E80" i="27"/>
  <c r="D80" i="27"/>
  <c r="C80" i="27"/>
  <c r="BH89" i="27"/>
  <c r="BG89" i="27"/>
  <c r="BF89" i="27"/>
  <c r="BE89" i="27"/>
  <c r="BD89" i="27"/>
  <c r="BC89" i="27"/>
  <c r="BB89" i="27"/>
  <c r="BA89" i="27"/>
  <c r="AZ89" i="27"/>
  <c r="AY89" i="27"/>
  <c r="AX89" i="27"/>
  <c r="AW89" i="27"/>
  <c r="AV89" i="27"/>
  <c r="AU89" i="27"/>
  <c r="AT89" i="27"/>
  <c r="AS89" i="27"/>
  <c r="AR89" i="27"/>
  <c r="AQ89" i="27"/>
  <c r="AP89" i="27"/>
  <c r="AO89" i="27"/>
  <c r="AN89" i="27"/>
  <c r="AM89" i="27"/>
  <c r="AL89" i="27"/>
  <c r="AK89" i="27"/>
  <c r="AJ89" i="27"/>
  <c r="AI89" i="27"/>
  <c r="AH89" i="27"/>
  <c r="AG89" i="27"/>
  <c r="AF89" i="27"/>
  <c r="AE89" i="27"/>
  <c r="AD89" i="27"/>
  <c r="AC89" i="27"/>
  <c r="AB89" i="27"/>
  <c r="AA89" i="27"/>
  <c r="Z89" i="27"/>
  <c r="Y89" i="27"/>
  <c r="X89" i="27"/>
  <c r="W89" i="27"/>
  <c r="V89" i="27"/>
  <c r="U89" i="27"/>
  <c r="T89" i="27"/>
  <c r="S89" i="27"/>
  <c r="R89" i="27"/>
  <c r="Q89" i="27"/>
  <c r="P89" i="27"/>
  <c r="O89" i="27"/>
  <c r="N89" i="27"/>
  <c r="M89" i="27"/>
  <c r="L89" i="27"/>
  <c r="K89" i="27"/>
  <c r="J89" i="27"/>
  <c r="I89" i="27"/>
  <c r="H89" i="27"/>
  <c r="G89" i="27"/>
  <c r="F89" i="27"/>
  <c r="E89" i="27"/>
  <c r="D89" i="27"/>
  <c r="C89" i="27"/>
  <c r="BH79" i="27"/>
  <c r="BG79" i="27"/>
  <c r="BF79" i="27"/>
  <c r="BE79" i="27"/>
  <c r="BD79" i="27"/>
  <c r="BC79" i="27"/>
  <c r="BB79" i="27"/>
  <c r="BA79" i="27"/>
  <c r="AZ79" i="27"/>
  <c r="AY79" i="27"/>
  <c r="AX79" i="27"/>
  <c r="AW79" i="27"/>
  <c r="AV79" i="27"/>
  <c r="AU79" i="27"/>
  <c r="AT79" i="27"/>
  <c r="AS79" i="27"/>
  <c r="AR79" i="27"/>
  <c r="AQ79" i="27"/>
  <c r="AP79" i="27"/>
  <c r="AO79" i="27"/>
  <c r="AN79" i="27"/>
  <c r="AM79" i="27"/>
  <c r="AL79" i="27"/>
  <c r="AK79" i="27"/>
  <c r="AJ79" i="27"/>
  <c r="AI79" i="27"/>
  <c r="AH79" i="27"/>
  <c r="AG79" i="27"/>
  <c r="AF79" i="27"/>
  <c r="AE79" i="27"/>
  <c r="AD79" i="27"/>
  <c r="AC79" i="27"/>
  <c r="AB79" i="27"/>
  <c r="AA79" i="27"/>
  <c r="Z79" i="27"/>
  <c r="Y79" i="27"/>
  <c r="X79" i="27"/>
  <c r="W79" i="27"/>
  <c r="V79" i="27"/>
  <c r="U79" i="27"/>
  <c r="T79" i="27"/>
  <c r="S79" i="27"/>
  <c r="R79" i="27"/>
  <c r="Q79" i="27"/>
  <c r="P79" i="27"/>
  <c r="O79" i="27"/>
  <c r="N79" i="27"/>
  <c r="M79" i="27"/>
  <c r="L79" i="27"/>
  <c r="K79" i="27"/>
  <c r="J79" i="27"/>
  <c r="I79" i="27"/>
  <c r="H79" i="27"/>
  <c r="G79" i="27"/>
  <c r="F79" i="27"/>
  <c r="E79" i="27"/>
  <c r="D79" i="27"/>
  <c r="C79" i="27"/>
  <c r="BH78" i="27"/>
  <c r="BG78" i="27"/>
  <c r="BF78" i="27"/>
  <c r="BE78" i="27"/>
  <c r="BD78" i="27"/>
  <c r="BC78" i="27"/>
  <c r="BB78" i="27"/>
  <c r="BA78" i="27"/>
  <c r="AZ78" i="27"/>
  <c r="AY78" i="27"/>
  <c r="AX78" i="27"/>
  <c r="AW78" i="27"/>
  <c r="AV78" i="27"/>
  <c r="AU78" i="27"/>
  <c r="AT78" i="27"/>
  <c r="AS78" i="27"/>
  <c r="AR78" i="27"/>
  <c r="AQ78" i="27"/>
  <c r="AP78" i="27"/>
  <c r="AO78" i="27"/>
  <c r="AN78" i="27"/>
  <c r="AM78" i="27"/>
  <c r="AL78" i="27"/>
  <c r="AK78" i="27"/>
  <c r="AJ78" i="27"/>
  <c r="AI78" i="27"/>
  <c r="AH78" i="27"/>
  <c r="AG78" i="27"/>
  <c r="AF78" i="27"/>
  <c r="AE78" i="27"/>
  <c r="AD78" i="27"/>
  <c r="AC78" i="27"/>
  <c r="AB78" i="27"/>
  <c r="AA78" i="27"/>
  <c r="Z78" i="27"/>
  <c r="Y78" i="27"/>
  <c r="X78" i="27"/>
  <c r="W78" i="27"/>
  <c r="V78" i="27"/>
  <c r="U78" i="27"/>
  <c r="T78" i="27"/>
  <c r="S78" i="27"/>
  <c r="R78" i="27"/>
  <c r="Q78" i="27"/>
  <c r="P78" i="27"/>
  <c r="O78" i="27"/>
  <c r="N78" i="27"/>
  <c r="M78" i="27"/>
  <c r="L78" i="27"/>
  <c r="K78" i="27"/>
  <c r="J78" i="27"/>
  <c r="I78" i="27"/>
  <c r="H78" i="27"/>
  <c r="G78" i="27"/>
  <c r="F78" i="27"/>
  <c r="E78" i="27"/>
  <c r="D78" i="27"/>
  <c r="C78" i="27"/>
  <c r="BH77" i="27"/>
  <c r="BG77" i="27"/>
  <c r="BF77" i="27"/>
  <c r="BE77" i="27"/>
  <c r="BD77" i="27"/>
  <c r="BC77" i="27"/>
  <c r="BB77" i="27"/>
  <c r="BA77" i="27"/>
  <c r="AZ77" i="27"/>
  <c r="AY77" i="27"/>
  <c r="AX77" i="27"/>
  <c r="AW77" i="27"/>
  <c r="AV77" i="27"/>
  <c r="AU77" i="27"/>
  <c r="AT77" i="27"/>
  <c r="AS77" i="27"/>
  <c r="AR77" i="27"/>
  <c r="AQ77" i="27"/>
  <c r="AP77" i="27"/>
  <c r="AO77" i="27"/>
  <c r="AN77" i="27"/>
  <c r="AM77" i="27"/>
  <c r="AL77" i="27"/>
  <c r="AK77" i="27"/>
  <c r="AJ77" i="27"/>
  <c r="AI77" i="27"/>
  <c r="AH77" i="27"/>
  <c r="AG77" i="27"/>
  <c r="AF77" i="27"/>
  <c r="AE77" i="27"/>
  <c r="AD77" i="27"/>
  <c r="AC77" i="27"/>
  <c r="AB77" i="27"/>
  <c r="AA77" i="27"/>
  <c r="Z77" i="27"/>
  <c r="Y77" i="27"/>
  <c r="X77" i="27"/>
  <c r="W77" i="27"/>
  <c r="V77" i="27"/>
  <c r="U77" i="27"/>
  <c r="T77" i="27"/>
  <c r="S77" i="27"/>
  <c r="R77" i="27"/>
  <c r="Q77" i="27"/>
  <c r="P77" i="27"/>
  <c r="O77" i="27"/>
  <c r="N77" i="27"/>
  <c r="M77" i="27"/>
  <c r="L77" i="27"/>
  <c r="K77" i="27"/>
  <c r="J77" i="27"/>
  <c r="I77" i="27"/>
  <c r="H77" i="27"/>
  <c r="G77" i="27"/>
  <c r="F77" i="27"/>
  <c r="E77" i="27"/>
  <c r="D77" i="27"/>
  <c r="C77" i="27"/>
  <c r="BH76" i="27"/>
  <c r="BG76" i="27"/>
  <c r="BF76" i="27"/>
  <c r="BE76" i="27"/>
  <c r="BD76" i="27"/>
  <c r="BC76" i="27"/>
  <c r="BB76" i="27"/>
  <c r="BA76" i="27"/>
  <c r="AZ76" i="27"/>
  <c r="AY76" i="27"/>
  <c r="AX76" i="27"/>
  <c r="AW76" i="27"/>
  <c r="AV76" i="27"/>
  <c r="AU76" i="27"/>
  <c r="AT76" i="27"/>
  <c r="AS76" i="27"/>
  <c r="AR76" i="27"/>
  <c r="AQ76" i="27"/>
  <c r="AP76" i="27"/>
  <c r="AO76" i="27"/>
  <c r="AN76" i="27"/>
  <c r="AM76" i="27"/>
  <c r="AL76" i="27"/>
  <c r="AK76" i="27"/>
  <c r="AJ76" i="27"/>
  <c r="AI76" i="27"/>
  <c r="AH76" i="27"/>
  <c r="AG76" i="27"/>
  <c r="AF76" i="27"/>
  <c r="AE76" i="27"/>
  <c r="AD76" i="27"/>
  <c r="AC76" i="27"/>
  <c r="AB76" i="27"/>
  <c r="AA76" i="27"/>
  <c r="Z76" i="27"/>
  <c r="Y76" i="27"/>
  <c r="X76" i="27"/>
  <c r="W76" i="27"/>
  <c r="V76" i="27"/>
  <c r="U76" i="27"/>
  <c r="T76" i="27"/>
  <c r="S76" i="27"/>
  <c r="R76" i="27"/>
  <c r="Q76" i="27"/>
  <c r="P76" i="27"/>
  <c r="O76" i="27"/>
  <c r="N76" i="27"/>
  <c r="M76" i="27"/>
  <c r="L76" i="27"/>
  <c r="K76" i="27"/>
  <c r="J76" i="27"/>
  <c r="I76" i="27"/>
  <c r="H76" i="27"/>
  <c r="G76" i="27"/>
  <c r="F76" i="27"/>
  <c r="E76" i="27"/>
  <c r="D76" i="27"/>
  <c r="C76" i="27"/>
  <c r="BH75" i="27"/>
  <c r="BG75" i="27"/>
  <c r="BF75" i="27"/>
  <c r="BE75" i="27"/>
  <c r="BD75" i="27"/>
  <c r="BC75" i="27"/>
  <c r="BB75" i="27"/>
  <c r="BA75" i="27"/>
  <c r="AZ75" i="27"/>
  <c r="AY75" i="27"/>
  <c r="AX75" i="27"/>
  <c r="AW75" i="27"/>
  <c r="AV75" i="27"/>
  <c r="AU75" i="27"/>
  <c r="AT75" i="27"/>
  <c r="AS75" i="27"/>
  <c r="AR75" i="27"/>
  <c r="AQ75" i="27"/>
  <c r="AP75" i="27"/>
  <c r="AO75" i="27"/>
  <c r="AN75" i="27"/>
  <c r="AM75" i="27"/>
  <c r="AL75" i="27"/>
  <c r="AK75" i="27"/>
  <c r="AJ75" i="27"/>
  <c r="AI75" i="27"/>
  <c r="AH75" i="27"/>
  <c r="AG75" i="27"/>
  <c r="AF75" i="27"/>
  <c r="AE75" i="27"/>
  <c r="AD75" i="27"/>
  <c r="AC75" i="27"/>
  <c r="AB75" i="27"/>
  <c r="AA75" i="27"/>
  <c r="Z75" i="27"/>
  <c r="Y75" i="27"/>
  <c r="X75" i="27"/>
  <c r="W75" i="27"/>
  <c r="V75" i="27"/>
  <c r="U75" i="27"/>
  <c r="T75" i="27"/>
  <c r="S75" i="27"/>
  <c r="R75" i="27"/>
  <c r="Q75" i="27"/>
  <c r="P75" i="27"/>
  <c r="O75" i="27"/>
  <c r="N75" i="27"/>
  <c r="M75" i="27"/>
  <c r="L75" i="27"/>
  <c r="K75" i="27"/>
  <c r="J75" i="27"/>
  <c r="I75" i="27"/>
  <c r="H75" i="27"/>
  <c r="G75" i="27"/>
  <c r="F75" i="27"/>
  <c r="E75" i="27"/>
  <c r="D75" i="27"/>
  <c r="C75" i="27"/>
  <c r="BH90" i="27"/>
  <c r="BG90" i="27"/>
  <c r="BF90" i="27"/>
  <c r="BE90" i="27"/>
  <c r="BD90" i="27"/>
  <c r="BC90" i="27"/>
  <c r="BB90" i="27"/>
  <c r="BA90" i="27"/>
  <c r="AZ90" i="27"/>
  <c r="AY90" i="27"/>
  <c r="AX90" i="27"/>
  <c r="AW90" i="27"/>
  <c r="AV90" i="27"/>
  <c r="AU90" i="27"/>
  <c r="AT90" i="27"/>
  <c r="AS90" i="27"/>
  <c r="AR90" i="27"/>
  <c r="AQ90" i="27"/>
  <c r="AP90" i="27"/>
  <c r="AO90" i="27"/>
  <c r="AN90" i="27"/>
  <c r="AM90" i="27"/>
  <c r="AL90" i="27"/>
  <c r="AK90" i="27"/>
  <c r="AJ90" i="27"/>
  <c r="AI90" i="27"/>
  <c r="AH90" i="27"/>
  <c r="AG90" i="27"/>
  <c r="AF90" i="27"/>
  <c r="AE90" i="27"/>
  <c r="AD90" i="27"/>
  <c r="AC90" i="27"/>
  <c r="AB90" i="27"/>
  <c r="AA90" i="27"/>
  <c r="Z90" i="27"/>
  <c r="Y90" i="27"/>
  <c r="X90" i="27"/>
  <c r="W90" i="27"/>
  <c r="V90" i="27"/>
  <c r="U90" i="27"/>
  <c r="T90" i="27"/>
  <c r="S90" i="27"/>
  <c r="R90" i="27"/>
  <c r="Q90" i="27"/>
  <c r="P90" i="27"/>
  <c r="O90" i="27"/>
  <c r="N90" i="27"/>
  <c r="M90" i="27"/>
  <c r="L90" i="27"/>
  <c r="K90" i="27"/>
  <c r="J90" i="27"/>
  <c r="I90" i="27"/>
  <c r="H90" i="27"/>
  <c r="G90" i="27"/>
  <c r="F90" i="27"/>
  <c r="E90" i="27"/>
  <c r="D90" i="27"/>
  <c r="C90" i="27"/>
  <c r="BH74" i="27"/>
  <c r="BG74" i="27"/>
  <c r="BF74" i="27"/>
  <c r="BE74" i="27"/>
  <c r="BD74" i="27"/>
  <c r="BC74" i="27"/>
  <c r="BB74" i="27"/>
  <c r="BA74" i="27"/>
  <c r="AZ74" i="27"/>
  <c r="AY74" i="27"/>
  <c r="AX74" i="27"/>
  <c r="AW74" i="27"/>
  <c r="AV74" i="27"/>
  <c r="AU74" i="27"/>
  <c r="AT74" i="27"/>
  <c r="AS74" i="27"/>
  <c r="AR74" i="27"/>
  <c r="AQ74" i="27"/>
  <c r="AP74" i="27"/>
  <c r="AO74" i="27"/>
  <c r="AN74" i="27"/>
  <c r="AM74" i="27"/>
  <c r="AL74" i="27"/>
  <c r="AK74" i="27"/>
  <c r="AJ74" i="27"/>
  <c r="AI74" i="27"/>
  <c r="AH74" i="27"/>
  <c r="AG74" i="27"/>
  <c r="AF74" i="27"/>
  <c r="AE74" i="27"/>
  <c r="AD74" i="27"/>
  <c r="AC74" i="27"/>
  <c r="AB74" i="27"/>
  <c r="AA74" i="27"/>
  <c r="Z74" i="27"/>
  <c r="Y74" i="27"/>
  <c r="X74" i="27"/>
  <c r="W74" i="27"/>
  <c r="V74" i="27"/>
  <c r="U74" i="27"/>
  <c r="T74" i="27"/>
  <c r="S74" i="27"/>
  <c r="R74" i="27"/>
  <c r="Q74" i="27"/>
  <c r="P74" i="27"/>
  <c r="O74" i="27"/>
  <c r="N74" i="27"/>
  <c r="M74" i="27"/>
  <c r="L74" i="27"/>
  <c r="K74" i="27"/>
  <c r="J74" i="27"/>
  <c r="I74" i="27"/>
  <c r="H74" i="27"/>
  <c r="G74" i="27"/>
  <c r="F74" i="27"/>
  <c r="E74" i="27"/>
  <c r="D74" i="27"/>
  <c r="C74" i="27"/>
  <c r="BH73" i="27"/>
  <c r="BG73" i="27"/>
  <c r="BF73" i="27"/>
  <c r="BE73" i="27"/>
  <c r="BD73" i="27"/>
  <c r="BC73" i="27"/>
  <c r="BB73" i="27"/>
  <c r="BA73" i="27"/>
  <c r="AZ73" i="27"/>
  <c r="AY73" i="27"/>
  <c r="AX73" i="27"/>
  <c r="AW73" i="27"/>
  <c r="AV73" i="27"/>
  <c r="AU73" i="27"/>
  <c r="AT73" i="27"/>
  <c r="AS73" i="27"/>
  <c r="AR73" i="27"/>
  <c r="AQ73" i="27"/>
  <c r="AP73" i="27"/>
  <c r="AO73" i="27"/>
  <c r="AN73" i="27"/>
  <c r="AM73" i="27"/>
  <c r="AL73" i="27"/>
  <c r="AK73" i="27"/>
  <c r="AJ73" i="27"/>
  <c r="AI73" i="27"/>
  <c r="AH73" i="27"/>
  <c r="AG73" i="27"/>
  <c r="AF73" i="27"/>
  <c r="AE73" i="27"/>
  <c r="AD73" i="27"/>
  <c r="AC73" i="27"/>
  <c r="AB73" i="27"/>
  <c r="AA73" i="27"/>
  <c r="Z73" i="27"/>
  <c r="Y73" i="27"/>
  <c r="X73" i="27"/>
  <c r="W73" i="27"/>
  <c r="V73" i="27"/>
  <c r="U73" i="27"/>
  <c r="T73" i="27"/>
  <c r="S73" i="27"/>
  <c r="R73" i="27"/>
  <c r="Q73" i="27"/>
  <c r="P73" i="27"/>
  <c r="O73" i="27"/>
  <c r="N73" i="27"/>
  <c r="M73" i="27"/>
  <c r="L73" i="27"/>
  <c r="K73" i="27"/>
  <c r="J73" i="27"/>
  <c r="I73" i="27"/>
  <c r="H73" i="27"/>
  <c r="G73" i="27"/>
  <c r="F73" i="27"/>
  <c r="E73" i="27"/>
  <c r="D73" i="27"/>
  <c r="C73" i="27"/>
  <c r="BH72" i="27"/>
  <c r="BG72" i="27"/>
  <c r="BF72" i="27"/>
  <c r="BE72" i="27"/>
  <c r="BD72" i="27"/>
  <c r="BC72" i="27"/>
  <c r="BB72" i="27"/>
  <c r="BA72" i="27"/>
  <c r="AZ72" i="27"/>
  <c r="AY72" i="27"/>
  <c r="AX72" i="27"/>
  <c r="AW72" i="27"/>
  <c r="AV72" i="27"/>
  <c r="AU72" i="27"/>
  <c r="AT72" i="27"/>
  <c r="AS72" i="27"/>
  <c r="AR72" i="27"/>
  <c r="AQ72" i="27"/>
  <c r="AP72" i="27"/>
  <c r="AO72" i="27"/>
  <c r="AN72" i="27"/>
  <c r="AM72" i="27"/>
  <c r="AL72" i="27"/>
  <c r="AK72" i="27"/>
  <c r="AJ72" i="27"/>
  <c r="AI72" i="27"/>
  <c r="AH72" i="27"/>
  <c r="AG72" i="27"/>
  <c r="AF72" i="27"/>
  <c r="AE72" i="27"/>
  <c r="AD72" i="27"/>
  <c r="AC72" i="27"/>
  <c r="AB72" i="27"/>
  <c r="AA72" i="27"/>
  <c r="Z72" i="27"/>
  <c r="Y72" i="27"/>
  <c r="X72" i="27"/>
  <c r="W72" i="27"/>
  <c r="V72" i="27"/>
  <c r="U72" i="27"/>
  <c r="T72" i="27"/>
  <c r="S72" i="27"/>
  <c r="R72" i="27"/>
  <c r="Q72" i="27"/>
  <c r="P72" i="27"/>
  <c r="O72" i="27"/>
  <c r="N72" i="27"/>
  <c r="M72" i="27"/>
  <c r="L72" i="27"/>
  <c r="K72" i="27"/>
  <c r="J72" i="27"/>
  <c r="I72" i="27"/>
  <c r="H72" i="27"/>
  <c r="G72" i="27"/>
  <c r="F72" i="27"/>
  <c r="E72" i="27"/>
  <c r="D72" i="27"/>
  <c r="C72" i="27"/>
  <c r="BH88" i="27"/>
  <c r="BG88" i="27"/>
  <c r="BF88" i="27"/>
  <c r="BE88" i="27"/>
  <c r="BD88" i="27"/>
  <c r="BC88" i="27"/>
  <c r="BB88" i="27"/>
  <c r="BA88" i="27"/>
  <c r="AZ88" i="27"/>
  <c r="AY88" i="27"/>
  <c r="AX88" i="27"/>
  <c r="AW88" i="27"/>
  <c r="AV88" i="27"/>
  <c r="AU88" i="27"/>
  <c r="AT88" i="27"/>
  <c r="AS88" i="27"/>
  <c r="AR88" i="27"/>
  <c r="AQ88" i="27"/>
  <c r="AP88" i="27"/>
  <c r="AO88" i="27"/>
  <c r="AN88" i="27"/>
  <c r="AM88" i="27"/>
  <c r="AL88" i="27"/>
  <c r="AK88" i="27"/>
  <c r="AJ88" i="27"/>
  <c r="AI88" i="27"/>
  <c r="AH88" i="27"/>
  <c r="AG88" i="27"/>
  <c r="AF88" i="27"/>
  <c r="AE88" i="27"/>
  <c r="AD88" i="27"/>
  <c r="AC88" i="27"/>
  <c r="AB88" i="27"/>
  <c r="AA88" i="27"/>
  <c r="Z88" i="27"/>
  <c r="Y88" i="27"/>
  <c r="X88" i="27"/>
  <c r="W88" i="27"/>
  <c r="V88" i="27"/>
  <c r="U88" i="27"/>
  <c r="T88" i="27"/>
  <c r="S88" i="27"/>
  <c r="R88" i="27"/>
  <c r="Q88" i="27"/>
  <c r="P88" i="27"/>
  <c r="O88" i="27"/>
  <c r="N88" i="27"/>
  <c r="M88" i="27"/>
  <c r="L88" i="27"/>
  <c r="K88" i="27"/>
  <c r="J88" i="27"/>
  <c r="I88" i="27"/>
  <c r="H88" i="27"/>
  <c r="G88" i="27"/>
  <c r="F88" i="27"/>
  <c r="E88" i="27"/>
  <c r="D88" i="27"/>
  <c r="C88" i="27"/>
  <c r="X70" i="27"/>
  <c r="W70" i="27"/>
  <c r="V70" i="27"/>
  <c r="U70" i="27"/>
  <c r="T70" i="27"/>
  <c r="S70" i="27"/>
  <c r="R70" i="27"/>
  <c r="Q70" i="27"/>
  <c r="P70" i="27"/>
  <c r="O70" i="27"/>
  <c r="N70" i="27"/>
  <c r="M70" i="27"/>
  <c r="L70" i="27"/>
  <c r="K70" i="27"/>
  <c r="J70" i="27"/>
  <c r="I70" i="27"/>
  <c r="H70" i="27"/>
  <c r="G70" i="27"/>
  <c r="F70" i="27"/>
  <c r="E70" i="27"/>
  <c r="D70" i="27"/>
  <c r="C70" i="27"/>
  <c r="K69" i="27"/>
  <c r="J69" i="27"/>
  <c r="I69" i="27"/>
  <c r="H69" i="27"/>
  <c r="G69" i="27"/>
  <c r="F69" i="27"/>
  <c r="E69" i="27"/>
  <c r="C69" i="27"/>
  <c r="L69" i="27"/>
  <c r="M69" i="27"/>
  <c r="N69" i="27"/>
  <c r="O69" i="27"/>
  <c r="P69" i="27"/>
  <c r="Q69" i="27"/>
  <c r="R69" i="27"/>
  <c r="S69" i="27"/>
  <c r="T69" i="27"/>
  <c r="U69" i="27"/>
  <c r="V69" i="27"/>
  <c r="W69" i="27"/>
  <c r="X69" i="27"/>
  <c r="Y69" i="27"/>
  <c r="Z69" i="27"/>
  <c r="AA69" i="27"/>
  <c r="AB69" i="27"/>
  <c r="AC69" i="27"/>
  <c r="AD69" i="27"/>
  <c r="AE69" i="27"/>
  <c r="AF69" i="27"/>
  <c r="AG69" i="27"/>
  <c r="AH69" i="27"/>
  <c r="AI69" i="27"/>
  <c r="AJ69" i="27"/>
  <c r="AK69" i="27"/>
  <c r="AL69" i="27"/>
  <c r="AM69" i="27"/>
  <c r="AN69" i="27"/>
  <c r="AO69" i="27"/>
  <c r="AP69" i="27"/>
  <c r="AQ69" i="27"/>
  <c r="AR69" i="27"/>
  <c r="AS69" i="27"/>
  <c r="AT69" i="27"/>
  <c r="AU69" i="27"/>
  <c r="AV69" i="27"/>
  <c r="AW69" i="27"/>
  <c r="AX69" i="27"/>
  <c r="AY69" i="27"/>
  <c r="AZ69" i="27"/>
  <c r="BA69" i="27"/>
  <c r="BB69" i="27"/>
  <c r="BC69" i="27"/>
  <c r="BD69" i="27"/>
  <c r="BE69" i="27"/>
  <c r="BF69" i="27"/>
  <c r="BG69" i="27"/>
  <c r="BH69" i="27"/>
  <c r="Y70" i="27"/>
  <c r="Z70" i="27"/>
  <c r="AA70" i="27"/>
  <c r="AB70" i="27"/>
  <c r="AC70" i="27"/>
  <c r="AD70" i="27"/>
  <c r="AE70" i="27"/>
  <c r="AF70" i="27"/>
  <c r="AG70" i="27"/>
  <c r="AH70" i="27"/>
  <c r="AI70" i="27"/>
  <c r="AJ70" i="27"/>
  <c r="AK70" i="27"/>
  <c r="AL70" i="27"/>
  <c r="AM70" i="27"/>
  <c r="AN70" i="27"/>
  <c r="AO70" i="27"/>
  <c r="AP70" i="27"/>
  <c r="AQ70" i="27"/>
  <c r="AR70" i="27"/>
  <c r="AS70" i="27"/>
  <c r="AT70" i="27"/>
  <c r="AU70" i="27"/>
  <c r="AV70" i="27"/>
  <c r="AW70" i="27"/>
  <c r="AX70" i="27"/>
  <c r="AY70" i="27"/>
  <c r="AZ70" i="27"/>
  <c r="BA70" i="27"/>
  <c r="BB70" i="27"/>
  <c r="BC70" i="27"/>
  <c r="BD70" i="27"/>
  <c r="BE70" i="27"/>
  <c r="BF70" i="27"/>
  <c r="BG70" i="27"/>
  <c r="BH70" i="27"/>
  <c r="C71" i="27"/>
  <c r="D71" i="27"/>
  <c r="E71" i="27"/>
  <c r="F71" i="27"/>
  <c r="G71" i="27"/>
  <c r="H71" i="27"/>
  <c r="I71" i="27"/>
  <c r="J71" i="27"/>
  <c r="K71" i="27"/>
  <c r="L71" i="27"/>
  <c r="M71" i="27"/>
  <c r="N71" i="27"/>
  <c r="O71" i="27"/>
  <c r="P71" i="27"/>
  <c r="Q71" i="27"/>
  <c r="R71" i="27"/>
  <c r="S71" i="27"/>
  <c r="T71" i="27"/>
  <c r="U71" i="27"/>
  <c r="V71" i="27"/>
  <c r="W71" i="27"/>
  <c r="X71" i="27"/>
  <c r="Y71" i="27"/>
  <c r="Z71" i="27"/>
  <c r="AA71" i="27"/>
  <c r="AB71" i="27"/>
  <c r="AC71" i="27"/>
  <c r="AD71" i="27"/>
  <c r="AE71" i="27"/>
  <c r="AF71" i="27"/>
  <c r="AG71" i="27"/>
  <c r="AH71" i="27"/>
  <c r="AI71" i="27"/>
  <c r="AJ71" i="27"/>
  <c r="AK71" i="27"/>
  <c r="AL71" i="27"/>
  <c r="AM71" i="27"/>
  <c r="AN71" i="27"/>
  <c r="AO71" i="27"/>
  <c r="AP71" i="27"/>
  <c r="AQ71" i="27"/>
  <c r="AR71" i="27"/>
  <c r="AS71" i="27"/>
  <c r="AT71" i="27"/>
  <c r="AU71" i="27"/>
  <c r="AV71" i="27"/>
  <c r="AW71" i="27"/>
  <c r="AX71" i="27"/>
  <c r="AY71" i="27"/>
  <c r="AZ71" i="27"/>
  <c r="BA71" i="27"/>
  <c r="BB71" i="27"/>
  <c r="BC71" i="27"/>
  <c r="BD71" i="27"/>
  <c r="BE71" i="27"/>
  <c r="BF71" i="27"/>
  <c r="BG71" i="27"/>
  <c r="BH71" i="27"/>
  <c r="I123" i="27" l="1"/>
  <c r="Q123" i="27"/>
  <c r="Y123" i="27"/>
  <c r="AG123" i="27"/>
  <c r="AO123" i="27"/>
  <c r="AW123" i="27"/>
  <c r="BE123" i="27"/>
  <c r="BF123" i="27"/>
  <c r="D123" i="27"/>
  <c r="L123" i="27"/>
  <c r="T123" i="27"/>
  <c r="AB123" i="27"/>
  <c r="AJ123" i="27"/>
  <c r="AR123" i="27"/>
  <c r="AZ123" i="27"/>
  <c r="BH123" i="27"/>
  <c r="H123" i="27"/>
  <c r="P123" i="27"/>
  <c r="X123" i="27"/>
  <c r="AF123" i="27"/>
  <c r="AN123" i="27"/>
  <c r="AV123" i="27"/>
  <c r="BD123" i="27"/>
  <c r="J123" i="27"/>
  <c r="R123" i="27"/>
  <c r="Z123" i="27"/>
  <c r="AH123" i="27"/>
  <c r="AP123" i="27"/>
  <c r="AX123" i="27"/>
  <c r="C123" i="27"/>
  <c r="K123" i="27"/>
  <c r="S123" i="27"/>
  <c r="AA123" i="27"/>
  <c r="AI123" i="27"/>
  <c r="AQ123" i="27"/>
  <c r="AY123" i="27"/>
  <c r="BG123" i="27"/>
  <c r="E123" i="27"/>
  <c r="M123" i="27"/>
  <c r="U123" i="27"/>
  <c r="AC123" i="27"/>
  <c r="AK123" i="27"/>
  <c r="AS123" i="27"/>
  <c r="BA123" i="27"/>
  <c r="F123" i="27"/>
  <c r="N123" i="27"/>
  <c r="V123" i="27"/>
  <c r="AD123" i="27"/>
  <c r="AL123" i="27"/>
  <c r="AT123" i="27"/>
  <c r="BB123" i="27"/>
  <c r="G123" i="27"/>
  <c r="O123" i="27"/>
  <c r="W123" i="27"/>
  <c r="AE123" i="27"/>
  <c r="AM123" i="27"/>
  <c r="AU123" i="27"/>
  <c r="BC123" i="27"/>
  <c r="D68" i="27"/>
  <c r="D91" i="27" s="1"/>
  <c r="E68" i="27"/>
  <c r="E91" i="27" s="1"/>
  <c r="F68" i="27"/>
  <c r="F91" i="27" s="1"/>
  <c r="G68" i="27"/>
  <c r="G91" i="27" s="1"/>
  <c r="H68" i="27"/>
  <c r="H91" i="27" s="1"/>
  <c r="I68" i="27"/>
  <c r="I91" i="27" s="1"/>
  <c r="J68" i="27"/>
  <c r="J91" i="27" s="1"/>
  <c r="K68" i="27"/>
  <c r="K91" i="27" s="1"/>
  <c r="L68" i="27"/>
  <c r="L91" i="27" s="1"/>
  <c r="M68" i="27"/>
  <c r="M91" i="27" s="1"/>
  <c r="N68" i="27"/>
  <c r="N91" i="27" s="1"/>
  <c r="O68" i="27"/>
  <c r="O91" i="27" s="1"/>
  <c r="P68" i="27"/>
  <c r="P91" i="27" s="1"/>
  <c r="Q68" i="27"/>
  <c r="Q91" i="27" s="1"/>
  <c r="R68" i="27"/>
  <c r="R91" i="27" s="1"/>
  <c r="S68" i="27"/>
  <c r="S91" i="27" s="1"/>
  <c r="T68" i="27"/>
  <c r="T91" i="27" s="1"/>
  <c r="U68" i="27"/>
  <c r="U91" i="27" s="1"/>
  <c r="V68" i="27"/>
  <c r="V91" i="27" s="1"/>
  <c r="W68" i="27"/>
  <c r="W91" i="27" s="1"/>
  <c r="X68" i="27"/>
  <c r="X91" i="27" s="1"/>
  <c r="Y68" i="27"/>
  <c r="Y91" i="27" s="1"/>
  <c r="Z68" i="27"/>
  <c r="Z91" i="27" s="1"/>
  <c r="AA68" i="27"/>
  <c r="AA91" i="27" s="1"/>
  <c r="AB68" i="27"/>
  <c r="AB91" i="27" s="1"/>
  <c r="AC68" i="27"/>
  <c r="AC91" i="27" s="1"/>
  <c r="AD68" i="27"/>
  <c r="AD91" i="27" s="1"/>
  <c r="AE68" i="27"/>
  <c r="AE91" i="27" s="1"/>
  <c r="AF68" i="27"/>
  <c r="AF91" i="27" s="1"/>
  <c r="AG68" i="27"/>
  <c r="AG91" i="27" s="1"/>
  <c r="AH68" i="27"/>
  <c r="AH91" i="27" s="1"/>
  <c r="AI68" i="27"/>
  <c r="AI91" i="27" s="1"/>
  <c r="AJ68" i="27"/>
  <c r="AJ91" i="27" s="1"/>
  <c r="AK68" i="27"/>
  <c r="AK91" i="27" s="1"/>
  <c r="AL68" i="27"/>
  <c r="AL91" i="27" s="1"/>
  <c r="AM68" i="27"/>
  <c r="AM91" i="27" s="1"/>
  <c r="AN68" i="27"/>
  <c r="AN91" i="27" s="1"/>
  <c r="AO68" i="27"/>
  <c r="AO91" i="27" s="1"/>
  <c r="AP68" i="27"/>
  <c r="AP91" i="27" s="1"/>
  <c r="AQ68" i="27"/>
  <c r="AQ91" i="27" s="1"/>
  <c r="AR68" i="27"/>
  <c r="AR91" i="27" s="1"/>
  <c r="AS68" i="27"/>
  <c r="AS91" i="27" s="1"/>
  <c r="AT68" i="27"/>
  <c r="AT91" i="27" s="1"/>
  <c r="AU68" i="27"/>
  <c r="AU91" i="27" s="1"/>
  <c r="AV68" i="27"/>
  <c r="AV91" i="27" s="1"/>
  <c r="AW68" i="27"/>
  <c r="AW91" i="27" s="1"/>
  <c r="AX68" i="27"/>
  <c r="AX91" i="27" s="1"/>
  <c r="AY68" i="27"/>
  <c r="AY91" i="27" s="1"/>
  <c r="AZ68" i="27"/>
  <c r="AZ91" i="27" s="1"/>
  <c r="BA68" i="27"/>
  <c r="BA91" i="27" s="1"/>
  <c r="BB68" i="27"/>
  <c r="BB91" i="27" s="1"/>
  <c r="BC68" i="27"/>
  <c r="BC91" i="27" s="1"/>
  <c r="BD68" i="27"/>
  <c r="BD91" i="27" s="1"/>
  <c r="BE68" i="27"/>
  <c r="BE91" i="27" s="1"/>
  <c r="BF68" i="27"/>
  <c r="BF91" i="27" s="1"/>
  <c r="BG68" i="27"/>
  <c r="BG91" i="27" s="1"/>
  <c r="BH68" i="27"/>
  <c r="BH91" i="27" s="1"/>
  <c r="C68" i="27"/>
  <c r="C91" i="27" s="1"/>
  <c r="BH5" i="27"/>
  <c r="BG5" i="27"/>
  <c r="BG130" i="27" s="1"/>
  <c r="BH7" i="20"/>
  <c r="BH31" i="20" s="1"/>
  <c r="BH40" i="20" s="1"/>
  <c r="BG7" i="20"/>
  <c r="BG163" i="27" l="1"/>
  <c r="BG197" i="27"/>
  <c r="BG132" i="27"/>
  <c r="BH99" i="27"/>
  <c r="BH130" i="27"/>
  <c r="BG7" i="27"/>
  <c r="BG37" i="27" s="1"/>
  <c r="BG99" i="27"/>
  <c r="BH66" i="27"/>
  <c r="BH67" i="27" s="1"/>
  <c r="BG66" i="27"/>
  <c r="BG67" i="27" s="1"/>
  <c r="BH7" i="27"/>
  <c r="BH37" i="27" s="1"/>
  <c r="BH163" i="27" l="1"/>
  <c r="BH132" i="27"/>
  <c r="BH197" i="27"/>
  <c r="BG114" i="9"/>
  <c r="BG103" i="9"/>
  <c r="BH103" i="9"/>
  <c r="BG83" i="9"/>
  <c r="BH83" i="9"/>
  <c r="BG42" i="9"/>
  <c r="BH42" i="9"/>
  <c r="BG7" i="9" l="1"/>
  <c r="O33" i="19" l="1"/>
  <c r="BF5" i="13"/>
  <c r="BF5" i="39"/>
  <c r="BF7" i="39" s="1"/>
  <c r="BF5" i="32"/>
  <c r="BF7" i="32" s="1"/>
  <c r="BF32" i="32" s="1"/>
  <c r="BF7" i="13" l="1"/>
  <c r="BF5" i="9"/>
  <c r="BF83" i="9" s="1"/>
  <c r="BF7" i="9" l="1"/>
  <c r="BF103" i="9"/>
  <c r="BF114" i="9"/>
  <c r="BF42" i="9"/>
  <c r="BF5" i="27"/>
  <c r="BZ7" i="20"/>
  <c r="BF7" i="20"/>
  <c r="BF66" i="27" l="1"/>
  <c r="BF67" i="27" s="1"/>
  <c r="BF99" i="27"/>
  <c r="BF7" i="27"/>
  <c r="BF37" i="27" s="1"/>
  <c r="AX94" i="9" l="1"/>
  <c r="AX99" i="9" s="1"/>
  <c r="AX100" i="9" s="1"/>
  <c r="BB89" i="9" l="1"/>
  <c r="BB88" i="9"/>
  <c r="BB87" i="9"/>
  <c r="BB86" i="9"/>
  <c r="BB85" i="9"/>
  <c r="BB84" i="9"/>
  <c r="BB61" i="9"/>
  <c r="BB48" i="9"/>
  <c r="AB11" i="41" s="1"/>
  <c r="AC11" i="41" s="1"/>
  <c r="BB47" i="9"/>
  <c r="AB10" i="41" s="1"/>
  <c r="AC10" i="41" s="1"/>
  <c r="BB46" i="9"/>
  <c r="AB9" i="41" s="1"/>
  <c r="AC9" i="41" s="1"/>
  <c r="BB45" i="9"/>
  <c r="AB8" i="41" s="1"/>
  <c r="AC8" i="41" s="1"/>
  <c r="BB44" i="9"/>
  <c r="AB7" i="41" s="1"/>
  <c r="AC7" i="41" s="1"/>
  <c r="BB43" i="9"/>
  <c r="BC65" i="9"/>
  <c r="AE28" i="41" s="1"/>
  <c r="AF28" i="41" s="1"/>
  <c r="BC63" i="9"/>
  <c r="AE26" i="41" s="1"/>
  <c r="AF26" i="41" s="1"/>
  <c r="BC55" i="9"/>
  <c r="AE18" i="41" s="1"/>
  <c r="AF18" i="41" s="1"/>
  <c r="BC54" i="9"/>
  <c r="AE17" i="41" s="1"/>
  <c r="AF17" i="41" s="1"/>
  <c r="BC48" i="9"/>
  <c r="AE11" i="41" s="1"/>
  <c r="AF11" i="41" s="1"/>
  <c r="BC47" i="9"/>
  <c r="AE10" i="41" s="1"/>
  <c r="AF10" i="41" s="1"/>
  <c r="BC46" i="9"/>
  <c r="AE9" i="41" s="1"/>
  <c r="AF9" i="41" s="1"/>
  <c r="BC45" i="9"/>
  <c r="AE8" i="41" s="1"/>
  <c r="AF8" i="41" s="1"/>
  <c r="BC44" i="9"/>
  <c r="AE7" i="41" s="1"/>
  <c r="AF7" i="41" s="1"/>
  <c r="BC43" i="9"/>
  <c r="BD65" i="9"/>
  <c r="AH28" i="41" s="1"/>
  <c r="AI28" i="41" s="1"/>
  <c r="BD63" i="9"/>
  <c r="AH26" i="41" s="1"/>
  <c r="AI26" i="41" s="1"/>
  <c r="BD55" i="9"/>
  <c r="AH18" i="41" s="1"/>
  <c r="AI18" i="41" s="1"/>
  <c r="BD54" i="9"/>
  <c r="AH17" i="41" s="1"/>
  <c r="AI17" i="41" s="1"/>
  <c r="BD48" i="9"/>
  <c r="AH11" i="41" s="1"/>
  <c r="AI11" i="41" s="1"/>
  <c r="BD47" i="9"/>
  <c r="AH10" i="41" s="1"/>
  <c r="AI10" i="41" s="1"/>
  <c r="BD46" i="9"/>
  <c r="AH9" i="41" s="1"/>
  <c r="AI9" i="41" s="1"/>
  <c r="BD45" i="9"/>
  <c r="AH8" i="41" s="1"/>
  <c r="AI8" i="41" s="1"/>
  <c r="BD44" i="9"/>
  <c r="AH7" i="41" s="1"/>
  <c r="AI7" i="41" s="1"/>
  <c r="BD43" i="9"/>
  <c r="BE55" i="9"/>
  <c r="AK18" i="41" s="1"/>
  <c r="AL18" i="41" s="1"/>
  <c r="BE54" i="9"/>
  <c r="AK17" i="41" s="1"/>
  <c r="AL17" i="41" s="1"/>
  <c r="BE63" i="9"/>
  <c r="AK26" i="41" s="1"/>
  <c r="AL26" i="41" s="1"/>
  <c r="BE48" i="9"/>
  <c r="AK11" i="41" s="1"/>
  <c r="AL11" i="41" s="1"/>
  <c r="BE47" i="9"/>
  <c r="AK10" i="41" s="1"/>
  <c r="AL10" i="41" s="1"/>
  <c r="BE46" i="9"/>
  <c r="AK9" i="41" s="1"/>
  <c r="AL9" i="41" s="1"/>
  <c r="BE45" i="9"/>
  <c r="AK8" i="41" s="1"/>
  <c r="AL8" i="41" s="1"/>
  <c r="BE44" i="9"/>
  <c r="AK7" i="41" s="1"/>
  <c r="AL7" i="41" s="1"/>
  <c r="BE43" i="9"/>
  <c r="BA63" i="9"/>
  <c r="Y26" i="41" s="1"/>
  <c r="Z26" i="41" s="1"/>
  <c r="BA61" i="9"/>
  <c r="BA55" i="9"/>
  <c r="Y18" i="41" s="1"/>
  <c r="Z18" i="41" s="1"/>
  <c r="BA48" i="9"/>
  <c r="Y11" i="41" s="1"/>
  <c r="Z11" i="41" s="1"/>
  <c r="BA47" i="9"/>
  <c r="Y10" i="41" s="1"/>
  <c r="Z10" i="41" s="1"/>
  <c r="BA46" i="9"/>
  <c r="Y9" i="41" s="1"/>
  <c r="Z9" i="41" s="1"/>
  <c r="BA45" i="9"/>
  <c r="Y8" i="41" s="1"/>
  <c r="Z8" i="41" s="1"/>
  <c r="BA44" i="9"/>
  <c r="Y7" i="41" s="1"/>
  <c r="Z7" i="41" s="1"/>
  <c r="BA43" i="9"/>
  <c r="AZ61" i="9"/>
  <c r="AZ55" i="9"/>
  <c r="V18" i="41" s="1"/>
  <c r="W18" i="41" s="1"/>
  <c r="AZ54" i="9"/>
  <c r="V17" i="41" s="1"/>
  <c r="W17" i="41" s="1"/>
  <c r="AZ48" i="9"/>
  <c r="V11" i="41" s="1"/>
  <c r="W11" i="41" s="1"/>
  <c r="AZ47" i="9"/>
  <c r="V10" i="41" s="1"/>
  <c r="W10" i="41" s="1"/>
  <c r="AZ46" i="9"/>
  <c r="V9" i="41" s="1"/>
  <c r="W9" i="41" s="1"/>
  <c r="AZ45" i="9"/>
  <c r="V8" i="41" s="1"/>
  <c r="W8" i="41" s="1"/>
  <c r="AZ44" i="9"/>
  <c r="V7" i="41" s="1"/>
  <c r="W7" i="41" s="1"/>
  <c r="AZ43" i="9"/>
  <c r="AY65" i="9"/>
  <c r="S28" i="41" s="1"/>
  <c r="T28" i="41" s="1"/>
  <c r="AY63" i="9"/>
  <c r="S26" i="41" s="1"/>
  <c r="T26" i="41" s="1"/>
  <c r="AY61" i="9"/>
  <c r="AY55" i="9"/>
  <c r="S18" i="41" s="1"/>
  <c r="T18" i="41" s="1"/>
  <c r="AY54" i="9"/>
  <c r="S17" i="41" s="1"/>
  <c r="T17" i="41" s="1"/>
  <c r="AY48" i="9"/>
  <c r="S11" i="41" s="1"/>
  <c r="T11" i="41" s="1"/>
  <c r="AY47" i="9"/>
  <c r="S10" i="41" s="1"/>
  <c r="T10" i="41" s="1"/>
  <c r="AY46" i="9"/>
  <c r="S9" i="41" s="1"/>
  <c r="T9" i="41" s="1"/>
  <c r="AY45" i="9"/>
  <c r="S8" i="41" s="1"/>
  <c r="T8" i="41" s="1"/>
  <c r="AY44" i="9"/>
  <c r="S7" i="41" s="1"/>
  <c r="T7" i="41" s="1"/>
  <c r="AY43" i="9"/>
  <c r="AX70" i="9"/>
  <c r="AW70" i="9"/>
  <c r="AX66" i="9"/>
  <c r="AW66" i="9"/>
  <c r="AX65" i="9"/>
  <c r="AW65" i="9"/>
  <c r="AX64" i="9"/>
  <c r="AW64" i="9"/>
  <c r="AX63" i="9"/>
  <c r="AW63" i="9"/>
  <c r="AW61" i="9"/>
  <c r="AX59" i="9"/>
  <c r="AW59" i="9"/>
  <c r="AX58" i="9"/>
  <c r="AW58" i="9"/>
  <c r="AW57" i="9"/>
  <c r="AX55" i="9"/>
  <c r="AW55" i="9"/>
  <c r="AX54" i="9"/>
  <c r="AW54" i="9"/>
  <c r="AX48" i="9"/>
  <c r="AX47" i="9"/>
  <c r="AW47" i="9"/>
  <c r="AX46" i="9"/>
  <c r="AW46" i="9"/>
  <c r="AX45" i="9"/>
  <c r="AW45" i="9"/>
  <c r="AX44" i="9"/>
  <c r="AW44" i="9"/>
  <c r="AX43" i="9"/>
  <c r="AW43" i="9"/>
  <c r="AX50" i="9" l="1"/>
  <c r="BB90" i="9"/>
  <c r="BB93" i="9" s="1"/>
  <c r="BB99" i="9" s="1"/>
  <c r="BB100" i="9" s="1"/>
  <c r="P6" i="41"/>
  <c r="Q6" i="41" s="1"/>
  <c r="M6" i="41"/>
  <c r="N6" i="41" s="1"/>
  <c r="AW50" i="9"/>
  <c r="L36" i="41" s="1"/>
  <c r="P10" i="41"/>
  <c r="Q10" i="41" s="1"/>
  <c r="M10" i="41"/>
  <c r="N10" i="41" s="1"/>
  <c r="P21" i="41"/>
  <c r="Q21" i="41" s="1"/>
  <c r="M21" i="41"/>
  <c r="N21" i="41" s="1"/>
  <c r="S24" i="41"/>
  <c r="T24" i="41" s="1"/>
  <c r="AB24" i="41"/>
  <c r="AC24" i="41" s="1"/>
  <c r="P20" i="41"/>
  <c r="Q20" i="41" s="1"/>
  <c r="M20" i="41"/>
  <c r="N20" i="41" s="1"/>
  <c r="S6" i="41"/>
  <c r="T6" i="41" s="1"/>
  <c r="AY50" i="9"/>
  <c r="R36" i="41" s="1"/>
  <c r="P7" i="41"/>
  <c r="Q7" i="41" s="1"/>
  <c r="M7" i="41"/>
  <c r="N7" i="41" s="1"/>
  <c r="P22" i="41"/>
  <c r="Q22" i="41" s="1"/>
  <c r="M22" i="41"/>
  <c r="N22" i="41" s="1"/>
  <c r="AB6" i="41"/>
  <c r="AC6" i="41" s="1"/>
  <c r="BB50" i="9"/>
  <c r="AA36" i="41" s="1"/>
  <c r="P27" i="41"/>
  <c r="Q27" i="41" s="1"/>
  <c r="M27" i="41"/>
  <c r="N27" i="41" s="1"/>
  <c r="AE6" i="41"/>
  <c r="AF6" i="41" s="1"/>
  <c r="BC50" i="9"/>
  <c r="AD36" i="41" s="1"/>
  <c r="P28" i="41"/>
  <c r="Q28" i="41" s="1"/>
  <c r="M28" i="41"/>
  <c r="N28" i="41" s="1"/>
  <c r="P17" i="41"/>
  <c r="Q17" i="41" s="1"/>
  <c r="M17" i="41"/>
  <c r="N17" i="41" s="1"/>
  <c r="V6" i="41"/>
  <c r="W6" i="41" s="1"/>
  <c r="AZ50" i="9"/>
  <c r="U36" i="41" s="1"/>
  <c r="V24" i="41"/>
  <c r="W24" i="41" s="1"/>
  <c r="Y24" i="41"/>
  <c r="Z24" i="41" s="1"/>
  <c r="P8" i="41"/>
  <c r="Q8" i="41" s="1"/>
  <c r="M8" i="41"/>
  <c r="N8" i="41" s="1"/>
  <c r="P24" i="41"/>
  <c r="Q24" i="41" s="1"/>
  <c r="M24" i="41"/>
  <c r="N24" i="41" s="1"/>
  <c r="M29" i="41"/>
  <c r="N29" i="41" s="1"/>
  <c r="P29" i="41"/>
  <c r="Q29" i="41" s="1"/>
  <c r="Y6" i="41"/>
  <c r="Z6" i="41" s="1"/>
  <c r="BA50" i="9"/>
  <c r="X36" i="41" s="1"/>
  <c r="AK6" i="41"/>
  <c r="AL6" i="41" s="1"/>
  <c r="BE50" i="9"/>
  <c r="AJ36" i="41" s="1"/>
  <c r="P18" i="41"/>
  <c r="Q18" i="41" s="1"/>
  <c r="M18" i="41"/>
  <c r="N18" i="41" s="1"/>
  <c r="P9" i="41"/>
  <c r="Q9" i="41" s="1"/>
  <c r="M9" i="41"/>
  <c r="N9" i="41" s="1"/>
  <c r="P26" i="41"/>
  <c r="Q26" i="41" s="1"/>
  <c r="M26" i="41"/>
  <c r="N26" i="41" s="1"/>
  <c r="M31" i="41"/>
  <c r="N31" i="41" s="1"/>
  <c r="P31" i="41"/>
  <c r="Q31" i="41" s="1"/>
  <c r="AH6" i="41"/>
  <c r="AI6" i="41" s="1"/>
  <c r="BD50" i="9"/>
  <c r="AG36" i="41" s="1"/>
  <c r="BE5" i="9"/>
  <c r="BE114" i="9" s="1"/>
  <c r="AI36" i="41" l="1"/>
  <c r="AG38" i="41"/>
  <c r="AC36" i="41"/>
  <c r="AA38" i="41"/>
  <c r="L38" i="41"/>
  <c r="N36" i="41"/>
  <c r="U38" i="41"/>
  <c r="W36" i="41"/>
  <c r="AL36" i="41"/>
  <c r="AJ38" i="41"/>
  <c r="T36" i="41"/>
  <c r="R38" i="41"/>
  <c r="AF36" i="41"/>
  <c r="AD38" i="41"/>
  <c r="X38" i="41"/>
  <c r="Z36" i="41"/>
  <c r="AX53" i="9"/>
  <c r="AX60" i="9" s="1"/>
  <c r="AX62" i="9" s="1"/>
  <c r="AX71" i="9" s="1"/>
  <c r="AX72" i="9" s="1"/>
  <c r="O36" i="41"/>
  <c r="V13" i="41"/>
  <c r="W13" i="41" s="1"/>
  <c r="AZ53" i="9"/>
  <c r="S13" i="41"/>
  <c r="T13" i="41" s="1"/>
  <c r="AY53" i="9"/>
  <c r="AK13" i="41"/>
  <c r="AL13" i="41" s="1"/>
  <c r="BE53" i="9"/>
  <c r="AB13" i="41"/>
  <c r="AC13" i="41" s="1"/>
  <c r="BB53" i="9"/>
  <c r="Y13" i="41"/>
  <c r="Z13" i="41" s="1"/>
  <c r="BA53" i="9"/>
  <c r="M13" i="41"/>
  <c r="N13" i="41" s="1"/>
  <c r="P13" i="41"/>
  <c r="Q13" i="41" s="1"/>
  <c r="AW53" i="9"/>
  <c r="AH13" i="41"/>
  <c r="AI13" i="41" s="1"/>
  <c r="BD53" i="9"/>
  <c r="AE13" i="41"/>
  <c r="AF13" i="41" s="1"/>
  <c r="BC53" i="9"/>
  <c r="BE83" i="9"/>
  <c r="BE103" i="9"/>
  <c r="BE7" i="9"/>
  <c r="BE42" i="9"/>
  <c r="AX73" i="9" l="1"/>
  <c r="AX74" i="9" s="1"/>
  <c r="X40" i="41"/>
  <c r="Z38" i="41"/>
  <c r="U40" i="41"/>
  <c r="W38" i="41"/>
  <c r="AD40" i="41"/>
  <c r="AF38" i="41"/>
  <c r="L40" i="41"/>
  <c r="N38" i="41"/>
  <c r="R40" i="41"/>
  <c r="T38" i="41"/>
  <c r="AA40" i="41"/>
  <c r="AC38" i="41"/>
  <c r="O38" i="41"/>
  <c r="Q36" i="41"/>
  <c r="AJ40" i="41"/>
  <c r="AL38" i="41"/>
  <c r="AG40" i="41"/>
  <c r="AI38" i="41"/>
  <c r="P16" i="41"/>
  <c r="Q16" i="41" s="1"/>
  <c r="M16" i="41"/>
  <c r="N16" i="41" s="1"/>
  <c r="AW60" i="9"/>
  <c r="S16" i="41"/>
  <c r="T16" i="41" s="1"/>
  <c r="AY60" i="9"/>
  <c r="AE16" i="41"/>
  <c r="AF16" i="41" s="1"/>
  <c r="BC60" i="9"/>
  <c r="AK16" i="41"/>
  <c r="AL16" i="41" s="1"/>
  <c r="BE60" i="9"/>
  <c r="V16" i="41"/>
  <c r="W16" i="41" s="1"/>
  <c r="AZ60" i="9"/>
  <c r="AB16" i="41"/>
  <c r="AC16" i="41" s="1"/>
  <c r="BB60" i="9"/>
  <c r="Y16" i="41"/>
  <c r="Z16" i="41" s="1"/>
  <c r="BA60" i="9"/>
  <c r="AH16" i="41"/>
  <c r="AI16" i="41" s="1"/>
  <c r="BD60" i="9"/>
  <c r="BE5" i="39"/>
  <c r="BE7" i="39" s="1"/>
  <c r="O40" i="41" l="1"/>
  <c r="Q38" i="41"/>
  <c r="AF40" i="41"/>
  <c r="AF45" i="41" s="1"/>
  <c r="AF50" i="41" s="1"/>
  <c r="AF52" i="41" s="1"/>
  <c r="AD45" i="41"/>
  <c r="AD50" i="41" s="1"/>
  <c r="AD52" i="41" s="1"/>
  <c r="AL40" i="41"/>
  <c r="AL45" i="41" s="1"/>
  <c r="AL50" i="41" s="1"/>
  <c r="AL52" i="41" s="1"/>
  <c r="AJ45" i="41"/>
  <c r="AJ50" i="41" s="1"/>
  <c r="AJ52" i="41" s="1"/>
  <c r="AC40" i="41"/>
  <c r="AC45" i="41" s="1"/>
  <c r="AC50" i="41" s="1"/>
  <c r="AC52" i="41" s="1"/>
  <c r="AA45" i="41"/>
  <c r="AA50" i="41" s="1"/>
  <c r="AA52" i="41" s="1"/>
  <c r="W40" i="41"/>
  <c r="W45" i="41" s="1"/>
  <c r="W50" i="41" s="1"/>
  <c r="W52" i="41" s="1"/>
  <c r="U45" i="41"/>
  <c r="U50" i="41" s="1"/>
  <c r="U52" i="41" s="1"/>
  <c r="N40" i="41"/>
  <c r="N45" i="41" s="1"/>
  <c r="N50" i="41" s="1"/>
  <c r="N52" i="41" s="1"/>
  <c r="L45" i="41"/>
  <c r="L50" i="41" s="1"/>
  <c r="L52" i="41" s="1"/>
  <c r="AI40" i="41"/>
  <c r="AI45" i="41" s="1"/>
  <c r="AI50" i="41" s="1"/>
  <c r="AI52" i="41" s="1"/>
  <c r="AG45" i="41"/>
  <c r="AG50" i="41" s="1"/>
  <c r="AG52" i="41" s="1"/>
  <c r="T40" i="41"/>
  <c r="T45" i="41" s="1"/>
  <c r="T50" i="41" s="1"/>
  <c r="T52" i="41" s="1"/>
  <c r="R45" i="41"/>
  <c r="R50" i="41" s="1"/>
  <c r="R52" i="41" s="1"/>
  <c r="Z40" i="41"/>
  <c r="Z45" i="41" s="1"/>
  <c r="Z50" i="41" s="1"/>
  <c r="Z52" i="41" s="1"/>
  <c r="X45" i="41"/>
  <c r="X50" i="41" s="1"/>
  <c r="X52" i="41" s="1"/>
  <c r="Y23" i="41"/>
  <c r="Z23" i="41" s="1"/>
  <c r="BA62" i="9"/>
  <c r="AE23" i="41"/>
  <c r="AF23" i="41" s="1"/>
  <c r="BC62" i="9"/>
  <c r="S23" i="41"/>
  <c r="T23" i="41" s="1"/>
  <c r="AY62" i="9"/>
  <c r="AB23" i="41"/>
  <c r="AC23" i="41" s="1"/>
  <c r="BB62" i="9"/>
  <c r="V23" i="41"/>
  <c r="W23" i="41" s="1"/>
  <c r="AZ62" i="9"/>
  <c r="P23" i="41"/>
  <c r="Q23" i="41" s="1"/>
  <c r="M23" i="41"/>
  <c r="N23" i="41" s="1"/>
  <c r="AW62" i="9"/>
  <c r="AH23" i="41"/>
  <c r="AI23" i="41" s="1"/>
  <c r="BD62" i="9"/>
  <c r="AK23" i="41"/>
  <c r="AL23" i="41" s="1"/>
  <c r="BE62" i="9"/>
  <c r="BC90" i="19"/>
  <c r="BC92" i="19" s="1"/>
  <c r="BE5" i="19"/>
  <c r="BE66" i="13"/>
  <c r="BD66" i="13"/>
  <c r="BC66" i="13"/>
  <c r="BB66" i="13"/>
  <c r="BA66" i="13"/>
  <c r="AZ66" i="13"/>
  <c r="AY66" i="13"/>
  <c r="BE65" i="13"/>
  <c r="BD65" i="13"/>
  <c r="BC65" i="13"/>
  <c r="BB65" i="13"/>
  <c r="BA65" i="13"/>
  <c r="AZ65" i="13"/>
  <c r="AY65" i="13"/>
  <c r="BE5" i="13"/>
  <c r="BE31" i="13" s="1"/>
  <c r="BE5" i="32"/>
  <c r="BE7" i="32" s="1"/>
  <c r="BE32" i="32" s="1"/>
  <c r="BE5" i="27"/>
  <c r="BE7" i="20"/>
  <c r="Q40" i="41" l="1"/>
  <c r="Q45" i="41" s="1"/>
  <c r="Q50" i="41" s="1"/>
  <c r="Q52" i="41" s="1"/>
  <c r="O45" i="41"/>
  <c r="O50" i="41" s="1"/>
  <c r="O52" i="41" s="1"/>
  <c r="AB25" i="41"/>
  <c r="AC25" i="41" s="1"/>
  <c r="BB71" i="9"/>
  <c r="AH25" i="41"/>
  <c r="AI25" i="41" s="1"/>
  <c r="BD71" i="9"/>
  <c r="S25" i="41"/>
  <c r="T25" i="41" s="1"/>
  <c r="AY71" i="9"/>
  <c r="P25" i="41"/>
  <c r="Q25" i="41" s="1"/>
  <c r="M25" i="41"/>
  <c r="N25" i="41" s="1"/>
  <c r="AW71" i="9"/>
  <c r="AE25" i="41"/>
  <c r="AF25" i="41" s="1"/>
  <c r="BC71" i="9"/>
  <c r="V25" i="41"/>
  <c r="W25" i="41" s="1"/>
  <c r="AZ71" i="9"/>
  <c r="Y25" i="41"/>
  <c r="Z25" i="41" s="1"/>
  <c r="BA71" i="9"/>
  <c r="AK25" i="41"/>
  <c r="AL25" i="41" s="1"/>
  <c r="BE71" i="9"/>
  <c r="BE66" i="27"/>
  <c r="BE67" i="27" s="1"/>
  <c r="BE99" i="27"/>
  <c r="BE7" i="27"/>
  <c r="BE37" i="27" s="1"/>
  <c r="BE7" i="13"/>
  <c r="BE59" i="13"/>
  <c r="BE7" i="19"/>
  <c r="BE86" i="19"/>
  <c r="BE46" i="19"/>
  <c r="Y32" i="41" l="1"/>
  <c r="Z32" i="41" s="1"/>
  <c r="BA72" i="9"/>
  <c r="BA73" i="9"/>
  <c r="BA74" i="9" s="1"/>
  <c r="S32" i="41"/>
  <c r="T32" i="41" s="1"/>
  <c r="AY72" i="9"/>
  <c r="AY73" i="9"/>
  <c r="AY74" i="9" s="1"/>
  <c r="AH32" i="41"/>
  <c r="AI32" i="41" s="1"/>
  <c r="BD72" i="9"/>
  <c r="BD73" i="9"/>
  <c r="BD74" i="9" s="1"/>
  <c r="AE32" i="41"/>
  <c r="AF32" i="41" s="1"/>
  <c r="BC72" i="9"/>
  <c r="BC73" i="9"/>
  <c r="BC74" i="9" s="1"/>
  <c r="AB32" i="41"/>
  <c r="AC32" i="41" s="1"/>
  <c r="BB72" i="9"/>
  <c r="BB73" i="9"/>
  <c r="BB74" i="9" s="1"/>
  <c r="V32" i="41"/>
  <c r="W32" i="41" s="1"/>
  <c r="AZ72" i="9"/>
  <c r="AZ73" i="9"/>
  <c r="AZ74" i="9" s="1"/>
  <c r="AK32" i="41"/>
  <c r="AL32" i="41" s="1"/>
  <c r="BE73" i="9"/>
  <c r="BE74" i="9" s="1"/>
  <c r="BE72" i="9"/>
  <c r="M32" i="41"/>
  <c r="N32" i="41" s="1"/>
  <c r="P32" i="41"/>
  <c r="Q32" i="41" s="1"/>
  <c r="AW72" i="9"/>
  <c r="AW73" i="9"/>
  <c r="AW74" i="9" s="1"/>
  <c r="BD5" i="39"/>
  <c r="BD7" i="39" s="1"/>
  <c r="BC5" i="39"/>
  <c r="BC7" i="39" s="1"/>
  <c r="BB5" i="39"/>
  <c r="BB7" i="39" s="1"/>
  <c r="BA5" i="39"/>
  <c r="BA7" i="39" s="1"/>
  <c r="AZ5" i="39"/>
  <c r="AZ7" i="39" s="1"/>
  <c r="AY5" i="39"/>
  <c r="AY7" i="39" s="1"/>
  <c r="AX5" i="39"/>
  <c r="AX7" i="39" s="1"/>
  <c r="AW5" i="39"/>
  <c r="AW7" i="39" s="1"/>
  <c r="AV5" i="39"/>
  <c r="AV7" i="39" s="1"/>
  <c r="AU5" i="39"/>
  <c r="AU7" i="39" s="1"/>
  <c r="AT5" i="39"/>
  <c r="AT7" i="39" s="1"/>
  <c r="AS5" i="39"/>
  <c r="AS7" i="39" s="1"/>
  <c r="AR5" i="39"/>
  <c r="AR7" i="39" s="1"/>
  <c r="AQ5" i="39"/>
  <c r="AQ7" i="39" s="1"/>
  <c r="AP5" i="39"/>
  <c r="AP7" i="39" s="1"/>
  <c r="AO5" i="39"/>
  <c r="AO7" i="39" s="1"/>
  <c r="AN5" i="39"/>
  <c r="AN7" i="39" s="1"/>
  <c r="AM5" i="39"/>
  <c r="AM7" i="39" s="1"/>
  <c r="AL5" i="39"/>
  <c r="AL7" i="39" s="1"/>
  <c r="AK5" i="39"/>
  <c r="AK7" i="39" s="1"/>
  <c r="AJ5" i="39"/>
  <c r="AJ7" i="39" s="1"/>
  <c r="AI5" i="39"/>
  <c r="AI7" i="39" s="1"/>
  <c r="AH5" i="39"/>
  <c r="AH7" i="39" s="1"/>
  <c r="AG5" i="39"/>
  <c r="AG7" i="39" s="1"/>
  <c r="AF5" i="39"/>
  <c r="AF7" i="39" s="1"/>
  <c r="AE5" i="39"/>
  <c r="AE7" i="39" s="1"/>
  <c r="AD5" i="39"/>
  <c r="AD7" i="39" s="1"/>
  <c r="AC5" i="39"/>
  <c r="AC7" i="39" s="1"/>
  <c r="AB5" i="39"/>
  <c r="AB7" i="39" s="1"/>
  <c r="AA5" i="39"/>
  <c r="AA7" i="39" s="1"/>
  <c r="Z5" i="39"/>
  <c r="Z7" i="39" s="1"/>
  <c r="Y5" i="39"/>
  <c r="Y7" i="39" s="1"/>
  <c r="X5" i="39"/>
  <c r="X7" i="39" s="1"/>
  <c r="W5" i="39"/>
  <c r="W7" i="39" s="1"/>
  <c r="V5" i="39"/>
  <c r="V7" i="39" s="1"/>
  <c r="U5" i="39"/>
  <c r="U7" i="39" s="1"/>
  <c r="T5" i="39"/>
  <c r="T7" i="39" s="1"/>
  <c r="S5" i="39"/>
  <c r="S7" i="39" s="1"/>
  <c r="R5" i="39"/>
  <c r="R7" i="39" s="1"/>
  <c r="Q5" i="39"/>
  <c r="Q7" i="39" s="1"/>
  <c r="P5" i="39"/>
  <c r="P7" i="39" s="1"/>
  <c r="O5" i="39"/>
  <c r="O7" i="39" s="1"/>
  <c r="N5" i="39"/>
  <c r="N7" i="39" s="1"/>
  <c r="M5" i="39"/>
  <c r="M7" i="39" s="1"/>
  <c r="L5" i="39"/>
  <c r="L7" i="39" s="1"/>
  <c r="K5" i="39"/>
  <c r="K7" i="39" s="1"/>
  <c r="J5" i="39"/>
  <c r="J7" i="39" s="1"/>
  <c r="I5" i="39"/>
  <c r="I7" i="39" s="1"/>
  <c r="H5" i="39"/>
  <c r="H7" i="39" s="1"/>
  <c r="G5" i="39"/>
  <c r="G7" i="39" s="1"/>
  <c r="F5" i="39"/>
  <c r="F7" i="39" s="1"/>
  <c r="E5" i="39"/>
  <c r="E7" i="39" s="1"/>
  <c r="D5" i="39"/>
  <c r="D7" i="39" s="1"/>
  <c r="C5" i="39"/>
  <c r="C7" i="39" s="1"/>
  <c r="BD5" i="32"/>
  <c r="BD7" i="32" s="1"/>
  <c r="BD32" i="32" s="1"/>
  <c r="BC5" i="32"/>
  <c r="BC7" i="32" s="1"/>
  <c r="BC32" i="32" s="1"/>
  <c r="BB5" i="32"/>
  <c r="BB7" i="32" s="1"/>
  <c r="BB32" i="32" s="1"/>
  <c r="BA5" i="32"/>
  <c r="BA7" i="32" s="1"/>
  <c r="BA32" i="32" s="1"/>
  <c r="AZ5" i="32"/>
  <c r="AZ7" i="32" s="1"/>
  <c r="AZ32" i="32" s="1"/>
  <c r="AY5" i="32"/>
  <c r="AY7" i="32" s="1"/>
  <c r="AY32" i="32" s="1"/>
  <c r="AX5" i="32"/>
  <c r="AX7" i="32" s="1"/>
  <c r="AX32" i="32" s="1"/>
  <c r="AW5" i="32"/>
  <c r="AW7" i="32" s="1"/>
  <c r="AW32" i="32" s="1"/>
  <c r="AV5" i="32"/>
  <c r="AV7" i="32" s="1"/>
  <c r="AV32" i="32" s="1"/>
  <c r="AU5" i="32"/>
  <c r="AU7" i="32" s="1"/>
  <c r="AU32" i="32" s="1"/>
  <c r="AT5" i="32"/>
  <c r="AT7" i="32" s="1"/>
  <c r="AT32" i="32" s="1"/>
  <c r="AS5" i="32"/>
  <c r="AS7" i="32" s="1"/>
  <c r="AS32" i="32" s="1"/>
  <c r="AR5" i="32"/>
  <c r="AR7" i="32" s="1"/>
  <c r="AR32" i="32" s="1"/>
  <c r="AQ5" i="32"/>
  <c r="AQ7" i="32" s="1"/>
  <c r="AQ32" i="32" s="1"/>
  <c r="AP5" i="32"/>
  <c r="AP7" i="32" s="1"/>
  <c r="AP32" i="32" s="1"/>
  <c r="AO5" i="32"/>
  <c r="AO7" i="32" s="1"/>
  <c r="AO32" i="32" s="1"/>
  <c r="AN5" i="32"/>
  <c r="AN7" i="32" s="1"/>
  <c r="AN32" i="32" s="1"/>
  <c r="AM5" i="32"/>
  <c r="AM7" i="32" s="1"/>
  <c r="AM32" i="32" s="1"/>
  <c r="AL5" i="32"/>
  <c r="AL7" i="32" s="1"/>
  <c r="AL32" i="32" s="1"/>
  <c r="AK5" i="32"/>
  <c r="AK7" i="32" s="1"/>
  <c r="AK32" i="32" s="1"/>
  <c r="AJ5" i="32"/>
  <c r="AJ7" i="32" s="1"/>
  <c r="AJ32" i="32" s="1"/>
  <c r="AI5" i="32"/>
  <c r="AI7" i="32" s="1"/>
  <c r="AI32" i="32" s="1"/>
  <c r="AH5" i="32"/>
  <c r="AH7" i="32" s="1"/>
  <c r="AH32" i="32" s="1"/>
  <c r="AG5" i="32"/>
  <c r="AG7" i="32" s="1"/>
  <c r="AG32" i="32" s="1"/>
  <c r="AF5" i="32"/>
  <c r="AF7" i="32" s="1"/>
  <c r="AF32" i="32" s="1"/>
  <c r="AE5" i="32"/>
  <c r="AE7" i="32" s="1"/>
  <c r="AE32" i="32" s="1"/>
  <c r="AD5" i="32"/>
  <c r="AD7" i="32" s="1"/>
  <c r="AD32" i="32" s="1"/>
  <c r="AC5" i="32"/>
  <c r="AC7" i="32" s="1"/>
  <c r="AC32" i="32" s="1"/>
  <c r="AB5" i="32"/>
  <c r="AB7" i="32" s="1"/>
  <c r="AB32" i="32" s="1"/>
  <c r="AA5" i="32"/>
  <c r="AA7" i="32" s="1"/>
  <c r="AA32" i="32" s="1"/>
  <c r="Z5" i="32"/>
  <c r="Z7" i="32" s="1"/>
  <c r="Z32" i="32" s="1"/>
  <c r="Y5" i="32"/>
  <c r="Y7" i="32" s="1"/>
  <c r="Y32" i="32" s="1"/>
  <c r="X5" i="32"/>
  <c r="X7" i="32" s="1"/>
  <c r="X32" i="32" s="1"/>
  <c r="W5" i="32"/>
  <c r="W7" i="32" s="1"/>
  <c r="W32" i="32" s="1"/>
  <c r="V5" i="32"/>
  <c r="V7" i="32" s="1"/>
  <c r="V32" i="32" s="1"/>
  <c r="U5" i="32"/>
  <c r="U7" i="32" s="1"/>
  <c r="U32" i="32" s="1"/>
  <c r="T5" i="32"/>
  <c r="T7" i="32" s="1"/>
  <c r="T32" i="32" s="1"/>
  <c r="S5" i="32"/>
  <c r="S7" i="32" s="1"/>
  <c r="S32" i="32" s="1"/>
  <c r="R5" i="32"/>
  <c r="R7" i="32" s="1"/>
  <c r="R32" i="32" s="1"/>
  <c r="Q5" i="32"/>
  <c r="Q7" i="32" s="1"/>
  <c r="Q32" i="32" s="1"/>
  <c r="P5" i="32"/>
  <c r="P7" i="32" s="1"/>
  <c r="P32" i="32" s="1"/>
  <c r="O5" i="32"/>
  <c r="O7" i="32" s="1"/>
  <c r="O32" i="32" s="1"/>
  <c r="N5" i="32"/>
  <c r="N7" i="32" s="1"/>
  <c r="N32" i="32" s="1"/>
  <c r="M5" i="32"/>
  <c r="M7" i="32" s="1"/>
  <c r="M32" i="32" s="1"/>
  <c r="L5" i="32"/>
  <c r="L7" i="32" s="1"/>
  <c r="L32" i="32" s="1"/>
  <c r="K5" i="32"/>
  <c r="K7" i="32" s="1"/>
  <c r="K32" i="32" s="1"/>
  <c r="J5" i="32"/>
  <c r="J7" i="32" s="1"/>
  <c r="J32" i="32" s="1"/>
  <c r="I5" i="32"/>
  <c r="I7" i="32" s="1"/>
  <c r="I32" i="32" s="1"/>
  <c r="H5" i="32"/>
  <c r="H7" i="32" s="1"/>
  <c r="H32" i="32" s="1"/>
  <c r="G5" i="32"/>
  <c r="G7" i="32" s="1"/>
  <c r="G32" i="32" s="1"/>
  <c r="F5" i="32"/>
  <c r="F7" i="32" s="1"/>
  <c r="F32" i="32" s="1"/>
  <c r="E5" i="32"/>
  <c r="E7" i="32" s="1"/>
  <c r="E32" i="32" s="1"/>
  <c r="D5" i="32"/>
  <c r="D7" i="32" s="1"/>
  <c r="D32" i="32" s="1"/>
  <c r="C5" i="32"/>
  <c r="C7" i="32" s="1"/>
  <c r="C32" i="32" s="1"/>
  <c r="BD5" i="9"/>
  <c r="BD83" i="9" s="1"/>
  <c r="BC5" i="9"/>
  <c r="BC83" i="9" s="1"/>
  <c r="BB5" i="9"/>
  <c r="BB83" i="9" s="1"/>
  <c r="BA5" i="9"/>
  <c r="BA83" i="9" s="1"/>
  <c r="AZ5" i="9"/>
  <c r="AZ83" i="9" s="1"/>
  <c r="AY5" i="9"/>
  <c r="AY83" i="9" s="1"/>
  <c r="AX5" i="9"/>
  <c r="AX83" i="9" s="1"/>
  <c r="AW5" i="9"/>
  <c r="AV5" i="9"/>
  <c r="AU5" i="9"/>
  <c r="AT5" i="9"/>
  <c r="AS5" i="9"/>
  <c r="AR5" i="9"/>
  <c r="AQ5" i="9"/>
  <c r="AP5" i="9"/>
  <c r="AO5" i="9"/>
  <c r="AN5" i="9"/>
  <c r="AM5" i="9"/>
  <c r="AL5" i="9"/>
  <c r="AL83" i="9" s="1"/>
  <c r="AK5" i="9"/>
  <c r="AK83" i="9" s="1"/>
  <c r="AJ5" i="9"/>
  <c r="AJ83" i="9" s="1"/>
  <c r="AI5" i="9"/>
  <c r="AI83" i="9" s="1"/>
  <c r="AH5" i="9"/>
  <c r="AH83" i="9" s="1"/>
  <c r="AG5" i="9"/>
  <c r="AG83" i="9" s="1"/>
  <c r="AF5" i="9"/>
  <c r="AF83" i="9" s="1"/>
  <c r="AE5" i="9"/>
  <c r="AE83" i="9" s="1"/>
  <c r="AD5" i="9"/>
  <c r="AD83" i="9" s="1"/>
  <c r="AC5" i="9"/>
  <c r="AC83" i="9" s="1"/>
  <c r="AB5" i="9"/>
  <c r="AB83" i="9" s="1"/>
  <c r="AA5" i="9"/>
  <c r="AA83" i="9" s="1"/>
  <c r="Z5" i="9"/>
  <c r="Z83" i="9" s="1"/>
  <c r="Y5" i="9"/>
  <c r="Y83" i="9" s="1"/>
  <c r="X5" i="9"/>
  <c r="X83" i="9" s="1"/>
  <c r="W5" i="9"/>
  <c r="W83" i="9" s="1"/>
  <c r="V5" i="9"/>
  <c r="V83" i="9" s="1"/>
  <c r="U5" i="9"/>
  <c r="U83" i="9" s="1"/>
  <c r="T5" i="9"/>
  <c r="T83" i="9" s="1"/>
  <c r="S5" i="9"/>
  <c r="S83" i="9" s="1"/>
  <c r="R5" i="9"/>
  <c r="R83" i="9" s="1"/>
  <c r="Q5" i="9"/>
  <c r="Q83" i="9" s="1"/>
  <c r="P5" i="9"/>
  <c r="P83" i="9" s="1"/>
  <c r="O5" i="9"/>
  <c r="O83" i="9" s="1"/>
  <c r="N5" i="9"/>
  <c r="N83" i="9" s="1"/>
  <c r="M5" i="9"/>
  <c r="M83" i="9" s="1"/>
  <c r="L5" i="9"/>
  <c r="L83" i="9" s="1"/>
  <c r="K5" i="9"/>
  <c r="K83" i="9" s="1"/>
  <c r="J5" i="9"/>
  <c r="J83" i="9" s="1"/>
  <c r="I5" i="9"/>
  <c r="I83" i="9" s="1"/>
  <c r="H5" i="9"/>
  <c r="H83" i="9" s="1"/>
  <c r="G5" i="9"/>
  <c r="G83" i="9" s="1"/>
  <c r="F5" i="9"/>
  <c r="F83" i="9" s="1"/>
  <c r="E5" i="9"/>
  <c r="E83" i="9" s="1"/>
  <c r="D5" i="9"/>
  <c r="D83" i="9" s="1"/>
  <c r="C5" i="9"/>
  <c r="C83" i="9" s="1"/>
  <c r="BD5" i="27"/>
  <c r="BC5" i="27"/>
  <c r="BB5" i="27"/>
  <c r="BA5" i="27"/>
  <c r="AZ5" i="27"/>
  <c r="AY5" i="27"/>
  <c r="AX5" i="27"/>
  <c r="AW5" i="27"/>
  <c r="AW99" i="27" s="1"/>
  <c r="AV5" i="27"/>
  <c r="AV99" i="27" s="1"/>
  <c r="AU5" i="27"/>
  <c r="AU99" i="27" s="1"/>
  <c r="AT5" i="27"/>
  <c r="AT99" i="27" s="1"/>
  <c r="AS5" i="27"/>
  <c r="AS99" i="27" s="1"/>
  <c r="AR5" i="27"/>
  <c r="AR99" i="27" s="1"/>
  <c r="AQ5" i="27"/>
  <c r="AQ99" i="27" s="1"/>
  <c r="AP5" i="27"/>
  <c r="AP99" i="27" s="1"/>
  <c r="AO5" i="27"/>
  <c r="AO99" i="27" s="1"/>
  <c r="AN5" i="27"/>
  <c r="AN99" i="27" s="1"/>
  <c r="AM5" i="27"/>
  <c r="AM99" i="27" s="1"/>
  <c r="AL5" i="27"/>
  <c r="AL99" i="27" s="1"/>
  <c r="AK5" i="27"/>
  <c r="AK99" i="27" s="1"/>
  <c r="AJ5" i="27"/>
  <c r="AJ99" i="27" s="1"/>
  <c r="AI5" i="27"/>
  <c r="AI99" i="27" s="1"/>
  <c r="AH5" i="27"/>
  <c r="AH99" i="27" s="1"/>
  <c r="AG5" i="27"/>
  <c r="AG99" i="27" s="1"/>
  <c r="AF5" i="27"/>
  <c r="AF99" i="27" s="1"/>
  <c r="AE5" i="27"/>
  <c r="AE99" i="27" s="1"/>
  <c r="AD5" i="27"/>
  <c r="AD99" i="27" s="1"/>
  <c r="AC5" i="27"/>
  <c r="AC99" i="27" s="1"/>
  <c r="AB5" i="27"/>
  <c r="AB99" i="27" s="1"/>
  <c r="AA5" i="27"/>
  <c r="AA99" i="27" s="1"/>
  <c r="Z5" i="27"/>
  <c r="Z99" i="27" s="1"/>
  <c r="Y5" i="27"/>
  <c r="Y99" i="27" s="1"/>
  <c r="X5" i="27"/>
  <c r="X99" i="27" s="1"/>
  <c r="W5" i="27"/>
  <c r="W99" i="27" s="1"/>
  <c r="V5" i="27"/>
  <c r="V99" i="27" s="1"/>
  <c r="U5" i="27"/>
  <c r="U99" i="27" s="1"/>
  <c r="T5" i="27"/>
  <c r="T99" i="27" s="1"/>
  <c r="S5" i="27"/>
  <c r="S99" i="27" s="1"/>
  <c r="R5" i="27"/>
  <c r="R99" i="27" s="1"/>
  <c r="Q5" i="27"/>
  <c r="Q99" i="27" s="1"/>
  <c r="P5" i="27"/>
  <c r="P99" i="27" s="1"/>
  <c r="O5" i="27"/>
  <c r="O99" i="27" s="1"/>
  <c r="N5" i="27"/>
  <c r="N99" i="27" s="1"/>
  <c r="M5" i="27"/>
  <c r="M99" i="27" s="1"/>
  <c r="L5" i="27"/>
  <c r="L99" i="27" s="1"/>
  <c r="K5" i="27"/>
  <c r="K99" i="27" s="1"/>
  <c r="J5" i="27"/>
  <c r="J99" i="27" s="1"/>
  <c r="I5" i="27"/>
  <c r="I99" i="27" s="1"/>
  <c r="H5" i="27"/>
  <c r="H99" i="27" s="1"/>
  <c r="G5" i="27"/>
  <c r="G99" i="27" s="1"/>
  <c r="F5" i="27"/>
  <c r="F99" i="27" s="1"/>
  <c r="E5" i="27"/>
  <c r="E99" i="27" s="1"/>
  <c r="D5" i="27"/>
  <c r="D99" i="27" s="1"/>
  <c r="C5" i="27"/>
  <c r="C99" i="27" s="1"/>
  <c r="AS83" i="9" l="1"/>
  <c r="AS103" i="9"/>
  <c r="AT83" i="9"/>
  <c r="AT103" i="9"/>
  <c r="AM83" i="9"/>
  <c r="AM103" i="9"/>
  <c r="AU83" i="9"/>
  <c r="AU103" i="9"/>
  <c r="AN83" i="9"/>
  <c r="AN103" i="9"/>
  <c r="AV83" i="9"/>
  <c r="AV103" i="9"/>
  <c r="AO83" i="9"/>
  <c r="AO103" i="9"/>
  <c r="AW83" i="9"/>
  <c r="AW103" i="9"/>
  <c r="AP83" i="9"/>
  <c r="AP103" i="9"/>
  <c r="AR83" i="9"/>
  <c r="AR103" i="9"/>
  <c r="AQ83" i="9"/>
  <c r="AQ103" i="9"/>
  <c r="BC66" i="27"/>
  <c r="BC67" i="27" s="1"/>
  <c r="BC99" i="27"/>
  <c r="AX66" i="27"/>
  <c r="AX67" i="27" s="1"/>
  <c r="AX99" i="27"/>
  <c r="AY66" i="27"/>
  <c r="AY67" i="27" s="1"/>
  <c r="AY99" i="27"/>
  <c r="AZ66" i="27"/>
  <c r="AZ67" i="27" s="1"/>
  <c r="AZ99" i="27"/>
  <c r="BD66" i="27"/>
  <c r="BD67" i="27" s="1"/>
  <c r="BD99" i="27"/>
  <c r="BA66" i="27"/>
  <c r="BA67" i="27" s="1"/>
  <c r="BA99" i="27"/>
  <c r="BB66" i="27"/>
  <c r="BB67" i="27" s="1"/>
  <c r="BB99" i="27"/>
  <c r="W7" i="27"/>
  <c r="W37" i="27" s="1"/>
  <c r="W66" i="27"/>
  <c r="W67" i="27" s="1"/>
  <c r="AE7" i="27"/>
  <c r="AE37" i="27" s="1"/>
  <c r="AE66" i="27"/>
  <c r="AE67" i="27" s="1"/>
  <c r="AM7" i="27"/>
  <c r="AM37" i="27" s="1"/>
  <c r="AM66" i="27"/>
  <c r="AM67" i="27" s="1"/>
  <c r="AU7" i="27"/>
  <c r="AU37" i="27" s="1"/>
  <c r="AU66" i="27"/>
  <c r="AU67" i="27" s="1"/>
  <c r="D7" i="27"/>
  <c r="D37" i="27" s="1"/>
  <c r="D66" i="27"/>
  <c r="D67" i="27" s="1"/>
  <c r="T7" i="27"/>
  <c r="T37" i="27" s="1"/>
  <c r="T66" i="27"/>
  <c r="T67" i="27" s="1"/>
  <c r="M7" i="27"/>
  <c r="M37" i="27" s="1"/>
  <c r="M66" i="27"/>
  <c r="M67" i="27" s="1"/>
  <c r="AK7" i="27"/>
  <c r="AK37" i="27" s="1"/>
  <c r="AK66" i="27"/>
  <c r="AK67" i="27" s="1"/>
  <c r="V7" i="27"/>
  <c r="V37" i="27" s="1"/>
  <c r="V66" i="27"/>
  <c r="V67" i="27" s="1"/>
  <c r="G7" i="27"/>
  <c r="G37" i="27" s="1"/>
  <c r="G66" i="27"/>
  <c r="G67" i="27" s="1"/>
  <c r="H7" i="27"/>
  <c r="H37" i="27" s="1"/>
  <c r="H66" i="27"/>
  <c r="H67" i="27" s="1"/>
  <c r="X7" i="27"/>
  <c r="X37" i="27" s="1"/>
  <c r="X66" i="27"/>
  <c r="X67" i="27" s="1"/>
  <c r="I7" i="27"/>
  <c r="I37" i="27" s="1"/>
  <c r="I66" i="27"/>
  <c r="I67" i="27" s="1"/>
  <c r="AG7" i="27"/>
  <c r="AG37" i="27" s="1"/>
  <c r="AG66" i="27"/>
  <c r="AG67" i="27" s="1"/>
  <c r="AO7" i="27"/>
  <c r="AO37" i="27" s="1"/>
  <c r="AO66" i="27"/>
  <c r="AO67" i="27" s="1"/>
  <c r="J7" i="27"/>
  <c r="J37" i="27" s="1"/>
  <c r="J66" i="27"/>
  <c r="J67" i="27" s="1"/>
  <c r="R7" i="27"/>
  <c r="R37" i="27" s="1"/>
  <c r="R66" i="27"/>
  <c r="R67" i="27" s="1"/>
  <c r="Z7" i="27"/>
  <c r="Z37" i="27" s="1"/>
  <c r="Z66" i="27"/>
  <c r="Z67" i="27" s="1"/>
  <c r="AH7" i="27"/>
  <c r="AH37" i="27" s="1"/>
  <c r="AH66" i="27"/>
  <c r="AH67" i="27" s="1"/>
  <c r="AP7" i="27"/>
  <c r="AP37" i="27" s="1"/>
  <c r="AP66" i="27"/>
  <c r="AP67" i="27" s="1"/>
  <c r="L7" i="27"/>
  <c r="L37" i="27" s="1"/>
  <c r="L66" i="27"/>
  <c r="L67" i="27" s="1"/>
  <c r="AB7" i="27"/>
  <c r="AB37" i="27" s="1"/>
  <c r="AB66" i="27"/>
  <c r="AB67" i="27" s="1"/>
  <c r="AJ7" i="27"/>
  <c r="AJ37" i="27" s="1"/>
  <c r="AJ66" i="27"/>
  <c r="AJ67" i="27" s="1"/>
  <c r="AR7" i="27"/>
  <c r="AR37" i="27" s="1"/>
  <c r="AR66" i="27"/>
  <c r="AR67" i="27" s="1"/>
  <c r="E7" i="27"/>
  <c r="E37" i="27" s="1"/>
  <c r="E66" i="27"/>
  <c r="E67" i="27" s="1"/>
  <c r="U7" i="27"/>
  <c r="U37" i="27" s="1"/>
  <c r="U66" i="27"/>
  <c r="U67" i="27" s="1"/>
  <c r="AC7" i="27"/>
  <c r="AC37" i="27" s="1"/>
  <c r="AC66" i="27"/>
  <c r="AC67" i="27" s="1"/>
  <c r="F7" i="27"/>
  <c r="F37" i="27" s="1"/>
  <c r="F66" i="27"/>
  <c r="F67" i="27" s="1"/>
  <c r="N7" i="27"/>
  <c r="N37" i="27" s="1"/>
  <c r="N66" i="27"/>
  <c r="N67" i="27" s="1"/>
  <c r="AD7" i="27"/>
  <c r="AD37" i="27" s="1"/>
  <c r="AD66" i="27"/>
  <c r="AD67" i="27" s="1"/>
  <c r="AL7" i="27"/>
  <c r="AL37" i="27" s="1"/>
  <c r="AL66" i="27"/>
  <c r="AL67" i="27" s="1"/>
  <c r="AT7" i="27"/>
  <c r="AT37" i="27" s="1"/>
  <c r="AT66" i="27"/>
  <c r="AT67" i="27" s="1"/>
  <c r="O7" i="27"/>
  <c r="O37" i="27" s="1"/>
  <c r="O66" i="27"/>
  <c r="O67" i="27" s="1"/>
  <c r="P7" i="27"/>
  <c r="P37" i="27" s="1"/>
  <c r="P66" i="27"/>
  <c r="P67" i="27" s="1"/>
  <c r="AF7" i="27"/>
  <c r="AF37" i="27" s="1"/>
  <c r="AF66" i="27"/>
  <c r="AF67" i="27" s="1"/>
  <c r="AN7" i="27"/>
  <c r="AN37" i="27" s="1"/>
  <c r="AN66" i="27"/>
  <c r="AN67" i="27" s="1"/>
  <c r="AV7" i="27"/>
  <c r="AV37" i="27" s="1"/>
  <c r="AV66" i="27"/>
  <c r="AV67" i="27" s="1"/>
  <c r="Q7" i="27"/>
  <c r="Q37" i="27" s="1"/>
  <c r="Q66" i="27"/>
  <c r="Q67" i="27" s="1"/>
  <c r="Y7" i="27"/>
  <c r="Y37" i="27" s="1"/>
  <c r="Y66" i="27"/>
  <c r="Y67" i="27" s="1"/>
  <c r="AW7" i="27"/>
  <c r="AW37" i="27" s="1"/>
  <c r="AW66" i="27"/>
  <c r="AW67" i="27" s="1"/>
  <c r="C7" i="27"/>
  <c r="C37" i="27" s="1"/>
  <c r="C66" i="27"/>
  <c r="C67" i="27" s="1"/>
  <c r="K7" i="27"/>
  <c r="K37" i="27" s="1"/>
  <c r="K66" i="27"/>
  <c r="K67" i="27" s="1"/>
  <c r="S7" i="27"/>
  <c r="S37" i="27" s="1"/>
  <c r="S66" i="27"/>
  <c r="S67" i="27" s="1"/>
  <c r="AA7" i="27"/>
  <c r="AA37" i="27" s="1"/>
  <c r="AA66" i="27"/>
  <c r="AA67" i="27" s="1"/>
  <c r="AI7" i="27"/>
  <c r="AI37" i="27" s="1"/>
  <c r="AI66" i="27"/>
  <c r="AI67" i="27" s="1"/>
  <c r="AQ7" i="27"/>
  <c r="AQ37" i="27" s="1"/>
  <c r="AQ66" i="27"/>
  <c r="AQ67" i="27" s="1"/>
  <c r="AS7" i="27"/>
  <c r="AS37" i="27" s="1"/>
  <c r="AS66" i="27"/>
  <c r="AS67" i="27" s="1"/>
  <c r="P7" i="9"/>
  <c r="P42" i="9"/>
  <c r="I42" i="9"/>
  <c r="I7" i="9"/>
  <c r="Q42" i="9"/>
  <c r="Q7" i="9"/>
  <c r="Y42" i="9"/>
  <c r="Y7" i="9"/>
  <c r="AG42" i="9"/>
  <c r="AG7" i="9"/>
  <c r="AO42" i="9"/>
  <c r="AO7" i="9"/>
  <c r="AW42" i="9"/>
  <c r="AW7" i="9"/>
  <c r="H7" i="9"/>
  <c r="H42" i="9"/>
  <c r="J7" i="9"/>
  <c r="J42" i="9"/>
  <c r="R7" i="9"/>
  <c r="R42" i="9"/>
  <c r="Z7" i="9"/>
  <c r="Z42" i="9"/>
  <c r="AH7" i="9"/>
  <c r="AH42" i="9"/>
  <c r="AP7" i="9"/>
  <c r="AP42" i="9"/>
  <c r="AX7" i="9"/>
  <c r="AX42" i="9"/>
  <c r="AF7" i="9"/>
  <c r="AF42" i="9"/>
  <c r="C7" i="9"/>
  <c r="C42" i="9"/>
  <c r="K7" i="9"/>
  <c r="K42" i="9"/>
  <c r="S7" i="9"/>
  <c r="S42" i="9"/>
  <c r="AA7" i="9"/>
  <c r="AA42" i="9"/>
  <c r="AI7" i="9"/>
  <c r="AI42" i="9"/>
  <c r="AQ7" i="9"/>
  <c r="AQ42" i="9"/>
  <c r="AY7" i="9"/>
  <c r="AY42" i="9"/>
  <c r="AN7" i="9"/>
  <c r="AN42" i="9"/>
  <c r="D42" i="9"/>
  <c r="D7" i="9"/>
  <c r="L42" i="9"/>
  <c r="L7" i="9"/>
  <c r="T7" i="9"/>
  <c r="T42" i="9"/>
  <c r="AB42" i="9"/>
  <c r="AB7" i="9"/>
  <c r="AJ42" i="9"/>
  <c r="AJ7" i="9"/>
  <c r="AR7" i="9"/>
  <c r="AR42" i="9"/>
  <c r="AZ7" i="9"/>
  <c r="AZ42" i="9"/>
  <c r="BD7" i="9"/>
  <c r="BD42" i="9"/>
  <c r="E7" i="9"/>
  <c r="E42" i="9"/>
  <c r="M42" i="9"/>
  <c r="M7" i="9"/>
  <c r="U7" i="9"/>
  <c r="U42" i="9"/>
  <c r="AC42" i="9"/>
  <c r="AC7" i="9"/>
  <c r="AK7" i="9"/>
  <c r="AK42" i="9"/>
  <c r="AS7" i="9"/>
  <c r="AS42" i="9"/>
  <c r="BA7" i="9"/>
  <c r="BA42" i="9"/>
  <c r="AV7" i="9"/>
  <c r="AV42" i="9"/>
  <c r="F42" i="9"/>
  <c r="F7" i="9"/>
  <c r="N7" i="9"/>
  <c r="N42" i="9"/>
  <c r="V42" i="9"/>
  <c r="V7" i="9"/>
  <c r="AD7" i="9"/>
  <c r="AD42" i="9"/>
  <c r="AL7" i="9"/>
  <c r="AL42" i="9"/>
  <c r="AT7" i="9"/>
  <c r="AT42" i="9"/>
  <c r="BB7" i="9"/>
  <c r="BB42" i="9"/>
  <c r="X7" i="9"/>
  <c r="X42" i="9"/>
  <c r="G7" i="9"/>
  <c r="G42" i="9"/>
  <c r="O7" i="9"/>
  <c r="O42" i="9"/>
  <c r="W7" i="9"/>
  <c r="W42" i="9"/>
  <c r="AE7" i="9"/>
  <c r="AE42" i="9"/>
  <c r="AM7" i="9"/>
  <c r="AM42" i="9"/>
  <c r="AU7" i="9"/>
  <c r="AU42" i="9"/>
  <c r="BC7" i="9"/>
  <c r="BC42" i="9"/>
  <c r="AY5" i="13" l="1"/>
  <c r="AZ5" i="13"/>
  <c r="BA5" i="13"/>
  <c r="BB5" i="13"/>
  <c r="BC5" i="13"/>
  <c r="BD5" i="13"/>
  <c r="AY5" i="19"/>
  <c r="AY86" i="19" s="1"/>
  <c r="AZ5" i="19"/>
  <c r="AZ86" i="19" s="1"/>
  <c r="BA5" i="19"/>
  <c r="BA86" i="19" s="1"/>
  <c r="BB5" i="19"/>
  <c r="BB86" i="19" s="1"/>
  <c r="BC5" i="19"/>
  <c r="BC86" i="19" s="1"/>
  <c r="BD5" i="19"/>
  <c r="BD86" i="19" s="1"/>
  <c r="AY114" i="9"/>
  <c r="AZ114" i="9"/>
  <c r="BA103" i="9"/>
  <c r="BB103" i="9"/>
  <c r="BC103" i="9"/>
  <c r="BD103" i="9"/>
  <c r="BC114" i="9"/>
  <c r="BD114" i="9"/>
  <c r="BB7" i="27"/>
  <c r="BB37" i="27" s="1"/>
  <c r="AZ7" i="27"/>
  <c r="AZ37" i="27" s="1"/>
  <c r="BT7" i="20"/>
  <c r="BU7" i="20"/>
  <c r="BV7" i="20"/>
  <c r="BW7" i="20"/>
  <c r="BX7" i="20"/>
  <c r="BY7" i="20"/>
  <c r="AZ46" i="19" l="1"/>
  <c r="AZ7" i="19"/>
  <c r="BD7" i="19"/>
  <c r="AY7" i="19"/>
  <c r="AY46" i="19"/>
  <c r="BC7" i="19"/>
  <c r="BB7" i="19"/>
  <c r="BA7" i="19"/>
  <c r="BD31" i="13"/>
  <c r="BC31" i="13"/>
  <c r="BB59" i="13"/>
  <c r="BA59" i="13"/>
  <c r="AZ7" i="13"/>
  <c r="AY7" i="13"/>
  <c r="AZ103" i="9"/>
  <c r="AY7" i="27"/>
  <c r="AY37" i="27" s="1"/>
  <c r="BA7" i="27"/>
  <c r="BA37" i="27" s="1"/>
  <c r="BD7" i="13"/>
  <c r="BB31" i="13"/>
  <c r="AZ59" i="13"/>
  <c r="BC7" i="13"/>
  <c r="BA31" i="13"/>
  <c r="AY59" i="13"/>
  <c r="BB7" i="13"/>
  <c r="AZ31" i="13"/>
  <c r="BD46" i="19"/>
  <c r="BA7" i="13"/>
  <c r="AY31" i="13"/>
  <c r="BC46" i="19"/>
  <c r="BD59" i="13"/>
  <c r="BB46" i="19"/>
  <c r="BC59" i="13"/>
  <c r="BA46" i="19"/>
  <c r="AY103" i="9"/>
  <c r="BB114" i="9"/>
  <c r="BA114" i="9"/>
  <c r="BD7" i="27"/>
  <c r="BD37" i="27" s="1"/>
  <c r="BC7" i="27"/>
  <c r="BC37" i="27" s="1"/>
  <c r="BD7" i="20"/>
  <c r="AZ7" i="20"/>
  <c r="BA7" i="20"/>
  <c r="BB7" i="20"/>
  <c r="BC7" i="20"/>
  <c r="AY7" i="20"/>
  <c r="AH103" i="9" l="1"/>
  <c r="AG103" i="9"/>
  <c r="AF103" i="9"/>
  <c r="AE103" i="9"/>
  <c r="AD103" i="9"/>
  <c r="AC103" i="9"/>
  <c r="AB103" i="9"/>
  <c r="AA103" i="9"/>
  <c r="Z103" i="9"/>
  <c r="Y103" i="9"/>
  <c r="X103" i="9"/>
  <c r="W103" i="9"/>
  <c r="V103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AX5" i="19" l="1"/>
  <c r="AX7" i="19" s="1"/>
  <c r="AX5" i="13"/>
  <c r="AX103" i="9"/>
  <c r="AX7" i="27"/>
  <c r="AX37" i="27" s="1"/>
  <c r="AX7" i="20"/>
  <c r="AX46" i="19" l="1"/>
  <c r="AX86" i="19"/>
  <c r="AX114" i="9"/>
  <c r="AX59" i="13"/>
  <c r="AX31" i="13"/>
  <c r="AX7" i="13"/>
  <c r="AW7" i="20"/>
  <c r="AW5" i="19"/>
  <c r="AW7" i="19" s="1"/>
  <c r="AW5" i="13"/>
  <c r="AW7" i="13" s="1"/>
  <c r="AW86" i="19" l="1"/>
  <c r="AW114" i="9"/>
  <c r="AW46" i="19"/>
  <c r="AW31" i="13"/>
  <c r="AW59" i="13"/>
  <c r="AV5" i="19"/>
  <c r="AV7" i="19" s="1"/>
  <c r="AV5" i="13"/>
  <c r="AV7" i="20"/>
  <c r="AV46" i="19" l="1"/>
  <c r="AV86" i="19"/>
  <c r="AV114" i="9"/>
  <c r="AV59" i="13"/>
  <c r="AV31" i="13"/>
  <c r="AV7" i="13"/>
  <c r="AU5" i="19"/>
  <c r="AU7" i="19" s="1"/>
  <c r="AU5" i="13"/>
  <c r="AU7" i="20"/>
  <c r="AU86" i="19" l="1"/>
  <c r="AU46" i="19"/>
  <c r="AU59" i="13"/>
  <c r="AU31" i="13"/>
  <c r="AU7" i="13"/>
  <c r="AU114" i="9"/>
  <c r="AT5" i="19" l="1"/>
  <c r="AT7" i="19" s="1"/>
  <c r="AT5" i="13"/>
  <c r="AT7" i="20"/>
  <c r="AT46" i="19" l="1"/>
  <c r="AT86" i="19"/>
  <c r="AT114" i="9"/>
  <c r="AT59" i="13"/>
  <c r="AT7" i="13"/>
  <c r="AT31" i="13"/>
  <c r="AS5" i="19" l="1"/>
  <c r="AS7" i="19" s="1"/>
  <c r="AS5" i="13"/>
  <c r="AS7" i="20"/>
  <c r="AS86" i="19" l="1"/>
  <c r="AS114" i="9"/>
  <c r="AS46" i="19"/>
  <c r="AS59" i="13"/>
  <c r="AS7" i="13"/>
  <c r="AS31" i="13"/>
  <c r="AR5" i="19" l="1"/>
  <c r="AR7" i="19" s="1"/>
  <c r="AR5" i="13"/>
  <c r="AR7" i="13" s="1"/>
  <c r="AR7" i="20"/>
  <c r="AR86" i="19" l="1"/>
  <c r="AR114" i="9"/>
  <c r="AR46" i="19"/>
  <c r="AR31" i="13"/>
  <c r="AR59" i="13"/>
  <c r="AQ7" i="20" l="1"/>
  <c r="AQ5" i="19" l="1"/>
  <c r="AQ7" i="19" s="1"/>
  <c r="AQ86" i="19" l="1"/>
  <c r="AQ46" i="19"/>
  <c r="AO5" i="19" l="1"/>
  <c r="AO7" i="19" s="1"/>
  <c r="AN5" i="19"/>
  <c r="AN7" i="19" s="1"/>
  <c r="AM5" i="19"/>
  <c r="AM7" i="19" s="1"/>
  <c r="AL5" i="19"/>
  <c r="AL7" i="19" s="1"/>
  <c r="AK5" i="19"/>
  <c r="AK7" i="19" s="1"/>
  <c r="AJ5" i="19"/>
  <c r="AJ7" i="19" s="1"/>
  <c r="AI5" i="19"/>
  <c r="AI7" i="19" s="1"/>
  <c r="AH5" i="19"/>
  <c r="AH7" i="19" s="1"/>
  <c r="AG5" i="19"/>
  <c r="AG7" i="19" s="1"/>
  <c r="AF5" i="19"/>
  <c r="AF7" i="19" s="1"/>
  <c r="AE5" i="19"/>
  <c r="AE7" i="19" s="1"/>
  <c r="AD5" i="19"/>
  <c r="AD7" i="19" s="1"/>
  <c r="AC5" i="19"/>
  <c r="AC7" i="19" s="1"/>
  <c r="AB5" i="19"/>
  <c r="AB7" i="19" s="1"/>
  <c r="AA5" i="19"/>
  <c r="AA7" i="19" s="1"/>
  <c r="Z5" i="19"/>
  <c r="Z7" i="19" s="1"/>
  <c r="Y5" i="19"/>
  <c r="Y7" i="19" s="1"/>
  <c r="X5" i="19"/>
  <c r="X7" i="19" s="1"/>
  <c r="W5" i="19"/>
  <c r="W7" i="19" s="1"/>
  <c r="V5" i="19"/>
  <c r="V7" i="19" s="1"/>
  <c r="U5" i="19"/>
  <c r="U7" i="19" s="1"/>
  <c r="T5" i="19"/>
  <c r="T7" i="19" s="1"/>
  <c r="S5" i="19"/>
  <c r="S7" i="19" s="1"/>
  <c r="R5" i="19"/>
  <c r="R7" i="19" s="1"/>
  <c r="Q5" i="19"/>
  <c r="Q7" i="19" s="1"/>
  <c r="P5" i="19"/>
  <c r="P7" i="19" s="1"/>
  <c r="O5" i="19"/>
  <c r="O7" i="19" s="1"/>
  <c r="N5" i="19"/>
  <c r="N7" i="19" s="1"/>
  <c r="M5" i="19"/>
  <c r="M7" i="19" s="1"/>
  <c r="L5" i="19"/>
  <c r="L7" i="19" s="1"/>
  <c r="K5" i="19"/>
  <c r="K7" i="19" s="1"/>
  <c r="J5" i="19"/>
  <c r="J7" i="19" s="1"/>
  <c r="I5" i="19"/>
  <c r="I7" i="19" s="1"/>
  <c r="H5" i="19"/>
  <c r="H7" i="19" s="1"/>
  <c r="G5" i="19"/>
  <c r="G7" i="19" s="1"/>
  <c r="F5" i="19"/>
  <c r="F7" i="19" s="1"/>
  <c r="E5" i="19"/>
  <c r="E7" i="19" s="1"/>
  <c r="D5" i="19"/>
  <c r="D7" i="19" s="1"/>
  <c r="C5" i="19"/>
  <c r="C7" i="19" s="1"/>
  <c r="AQ5" i="13"/>
  <c r="AQ31" i="13" s="1"/>
  <c r="AO5" i="13"/>
  <c r="AN5" i="13"/>
  <c r="AM5" i="13"/>
  <c r="AL5" i="13"/>
  <c r="AK5" i="13"/>
  <c r="AK7" i="13" s="1"/>
  <c r="AJ5" i="13"/>
  <c r="AJ7" i="13" s="1"/>
  <c r="AI5" i="13"/>
  <c r="AH5" i="13"/>
  <c r="AG5" i="13"/>
  <c r="AF5" i="13"/>
  <c r="AE5" i="13"/>
  <c r="AD5" i="13"/>
  <c r="AC5" i="13"/>
  <c r="AC7" i="13" s="1"/>
  <c r="AB5" i="13"/>
  <c r="AB7" i="13" s="1"/>
  <c r="AA5" i="13"/>
  <c r="Z5" i="13"/>
  <c r="Y5" i="13"/>
  <c r="X5" i="13"/>
  <c r="W5" i="13"/>
  <c r="V5" i="13"/>
  <c r="U5" i="13"/>
  <c r="U7" i="13" s="1"/>
  <c r="T5" i="13"/>
  <c r="T7" i="13" s="1"/>
  <c r="S5" i="13"/>
  <c r="R5" i="13"/>
  <c r="Q5" i="13"/>
  <c r="P5" i="13"/>
  <c r="O5" i="13"/>
  <c r="N5" i="13"/>
  <c r="M5" i="13"/>
  <c r="M7" i="13" s="1"/>
  <c r="L5" i="13"/>
  <c r="L7" i="13" s="1"/>
  <c r="K5" i="13"/>
  <c r="J5" i="13"/>
  <c r="I5" i="13"/>
  <c r="H5" i="13"/>
  <c r="G5" i="13"/>
  <c r="F5" i="13"/>
  <c r="E5" i="13"/>
  <c r="E7" i="13" s="1"/>
  <c r="D5" i="13"/>
  <c r="D7" i="13" s="1"/>
  <c r="C5" i="13"/>
  <c r="F46" i="19" l="1"/>
  <c r="F86" i="19"/>
  <c r="N46" i="19"/>
  <c r="N86" i="19"/>
  <c r="V46" i="19"/>
  <c r="V86" i="19"/>
  <c r="AD46" i="19"/>
  <c r="AD86" i="19"/>
  <c r="AL46" i="19"/>
  <c r="AL86" i="19"/>
  <c r="G46" i="19"/>
  <c r="G86" i="19"/>
  <c r="O46" i="19"/>
  <c r="O86" i="19"/>
  <c r="W46" i="19"/>
  <c r="W86" i="19"/>
  <c r="AE46" i="19"/>
  <c r="AE86" i="19"/>
  <c r="AM46" i="19"/>
  <c r="AM86" i="19"/>
  <c r="H46" i="19"/>
  <c r="H86" i="19"/>
  <c r="P46" i="19"/>
  <c r="P86" i="19"/>
  <c r="X46" i="19"/>
  <c r="X86" i="19"/>
  <c r="AF46" i="19"/>
  <c r="AF86" i="19"/>
  <c r="AN46" i="19"/>
  <c r="AN86" i="19"/>
  <c r="I46" i="19"/>
  <c r="I86" i="19"/>
  <c r="Q46" i="19"/>
  <c r="Q86" i="19"/>
  <c r="Y46" i="19"/>
  <c r="Y86" i="19"/>
  <c r="AG46" i="19"/>
  <c r="AG86" i="19"/>
  <c r="AO46" i="19"/>
  <c r="AO86" i="19"/>
  <c r="J46" i="19"/>
  <c r="J86" i="19"/>
  <c r="R46" i="19"/>
  <c r="R86" i="19"/>
  <c r="Z46" i="19"/>
  <c r="Z86" i="19"/>
  <c r="AH46" i="19"/>
  <c r="AH86" i="19"/>
  <c r="C46" i="19"/>
  <c r="C86" i="19"/>
  <c r="K46" i="19"/>
  <c r="K86" i="19"/>
  <c r="S46" i="19"/>
  <c r="S86" i="19"/>
  <c r="AA46" i="19"/>
  <c r="AA86" i="19"/>
  <c r="AI46" i="19"/>
  <c r="AI86" i="19"/>
  <c r="D46" i="19"/>
  <c r="D86" i="19"/>
  <c r="L46" i="19"/>
  <c r="L86" i="19"/>
  <c r="T46" i="19"/>
  <c r="T86" i="19"/>
  <c r="AB46" i="19"/>
  <c r="AB86" i="19"/>
  <c r="AJ46" i="19"/>
  <c r="AJ86" i="19"/>
  <c r="E46" i="19"/>
  <c r="E86" i="19"/>
  <c r="M46" i="19"/>
  <c r="M86" i="19"/>
  <c r="U46" i="19"/>
  <c r="U86" i="19"/>
  <c r="AC46" i="19"/>
  <c r="AC86" i="19"/>
  <c r="AK46" i="19"/>
  <c r="AK86" i="19"/>
  <c r="S7" i="13"/>
  <c r="AN7" i="13"/>
  <c r="P7" i="13"/>
  <c r="X7" i="13"/>
  <c r="W7" i="13"/>
  <c r="V7" i="13"/>
  <c r="AF7" i="13"/>
  <c r="AI7" i="13"/>
  <c r="Q7" i="13"/>
  <c r="AG7" i="13"/>
  <c r="AO7" i="13"/>
  <c r="H7" i="13"/>
  <c r="Y7" i="13"/>
  <c r="I7" i="13"/>
  <c r="AD7" i="13"/>
  <c r="G7" i="13"/>
  <c r="K7" i="13"/>
  <c r="AL7" i="13"/>
  <c r="N7" i="13"/>
  <c r="AM7" i="13"/>
  <c r="O7" i="13"/>
  <c r="AA7" i="13"/>
  <c r="F7" i="13"/>
  <c r="AE7" i="13"/>
  <c r="AQ59" i="13"/>
  <c r="AQ7" i="13"/>
  <c r="J7" i="13"/>
  <c r="R7" i="13"/>
  <c r="Z7" i="13"/>
  <c r="AH7" i="13"/>
  <c r="AQ114" i="9"/>
  <c r="AP5" i="19"/>
  <c r="AP7" i="19" s="1"/>
  <c r="AP5" i="13"/>
  <c r="AP7" i="20"/>
  <c r="AP86" i="19" l="1"/>
  <c r="AP114" i="9"/>
  <c r="AP59" i="13"/>
  <c r="AP46" i="19"/>
  <c r="AP7" i="13"/>
  <c r="AP31" i="13"/>
  <c r="AH114" i="9"/>
  <c r="AG114" i="9"/>
  <c r="AF114" i="9"/>
  <c r="AE114" i="9"/>
  <c r="AD114" i="9"/>
  <c r="AC114" i="9"/>
  <c r="AB114" i="9"/>
  <c r="AA114" i="9"/>
  <c r="Z114" i="9"/>
  <c r="Y114" i="9"/>
  <c r="X114" i="9"/>
  <c r="W114" i="9"/>
  <c r="V114" i="9"/>
  <c r="U114" i="9"/>
  <c r="T114" i="9"/>
  <c r="S114" i="9"/>
  <c r="R114" i="9"/>
  <c r="Q114" i="9"/>
  <c r="P114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AO59" i="13" l="1"/>
  <c r="AO31" i="13"/>
  <c r="AO7" i="20"/>
  <c r="AO114" i="9" l="1"/>
  <c r="AH31" i="13"/>
  <c r="AG31" i="13"/>
  <c r="AF31" i="13"/>
  <c r="AE31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AN59" i="13"/>
  <c r="AM59" i="13"/>
  <c r="AL59" i="13"/>
  <c r="AK59" i="13"/>
  <c r="AJ59" i="13"/>
  <c r="AH59" i="13"/>
  <c r="AG59" i="13"/>
  <c r="AF59" i="13"/>
  <c r="AE59" i="13"/>
  <c r="AD59" i="13"/>
  <c r="AC59" i="13"/>
  <c r="AB59" i="13"/>
  <c r="AA59" i="13"/>
  <c r="Z59" i="13"/>
  <c r="Y59" i="13"/>
  <c r="X59" i="13"/>
  <c r="W59" i="13"/>
  <c r="V59" i="13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AI59" i="13"/>
  <c r="AN31" i="13" l="1"/>
  <c r="AN7" i="20"/>
  <c r="AN114" i="9" l="1"/>
  <c r="AL31" i="13"/>
  <c r="AM114" i="9" l="1"/>
  <c r="AM31" i="13"/>
  <c r="AM7" i="20" l="1"/>
  <c r="AL7" i="20" l="1"/>
  <c r="AL103" i="9" l="1"/>
  <c r="AL114" i="9"/>
  <c r="AK31" i="13" l="1"/>
  <c r="AK103" i="9" l="1"/>
  <c r="AK114" i="9"/>
  <c r="AK7" i="20" l="1"/>
  <c r="AJ31" i="13" l="1"/>
  <c r="AJ103" i="9" l="1"/>
  <c r="AJ114" i="9"/>
  <c r="AJ7" i="20" l="1"/>
  <c r="AH7" i="20" l="1"/>
  <c r="AG7" i="20"/>
  <c r="AF7" i="20"/>
  <c r="AE7" i="20"/>
  <c r="AD7" i="20"/>
  <c r="AC7" i="20"/>
  <c r="AB7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AI31" i="13"/>
  <c r="AI7" i="20"/>
  <c r="AI103" i="9" l="1"/>
  <c r="AI114" i="9"/>
  <c r="C59" i="13" l="1"/>
  <c r="C31" i="13"/>
  <c r="C7" i="13"/>
  <c r="T33" i="19"/>
  <c r="S33" i="19"/>
  <c r="Q33" i="19"/>
  <c r="BJ71" i="27" l="1"/>
  <c r="BJ86" i="27"/>
  <c r="BJ88" i="27" l="1"/>
  <c r="BJ90" i="27"/>
  <c r="BJ89" i="27"/>
  <c r="BJ80" i="27"/>
  <c r="BJ85" i="27"/>
  <c r="BJ72" i="27"/>
  <c r="BJ69" i="27"/>
  <c r="BJ87" i="27"/>
  <c r="BJ79" i="27"/>
  <c r="BJ77" i="27"/>
  <c r="BJ83" i="27"/>
  <c r="BJ73" i="27"/>
  <c r="BJ74" i="27"/>
  <c r="BJ78" i="27"/>
  <c r="BJ68" i="27"/>
  <c r="BJ91" i="27" l="1"/>
  <c r="BJ61" i="27"/>
  <c r="BJ31" i="27"/>
</calcChain>
</file>

<file path=xl/sharedStrings.xml><?xml version="1.0" encoding="utf-8"?>
<sst xmlns="http://schemas.openxmlformats.org/spreadsheetml/2006/main" count="3535" uniqueCount="763">
  <si>
    <t>Outros</t>
  </si>
  <si>
    <t>Investimentos</t>
  </si>
  <si>
    <t>Imobilizado</t>
  </si>
  <si>
    <t>Intangível</t>
  </si>
  <si>
    <t>Total Ativo</t>
  </si>
  <si>
    <t>Total Passivo</t>
  </si>
  <si>
    <t>Receita Bruta</t>
  </si>
  <si>
    <t>Balanço Patrimonial</t>
  </si>
  <si>
    <t>Receita Líquida</t>
  </si>
  <si>
    <t>Total</t>
  </si>
  <si>
    <t>Taxa de Ocupação</t>
  </si>
  <si>
    <t>Demonstração de Resultados</t>
  </si>
  <si>
    <t>Reservas de Capital</t>
  </si>
  <si>
    <t>Debêntures</t>
  </si>
  <si>
    <t>-</t>
  </si>
  <si>
    <t>Lucro Líquido</t>
  </si>
  <si>
    <t>Receitas Diferidas</t>
  </si>
  <si>
    <t>FFO</t>
  </si>
  <si>
    <t>Iguatemi São Paulo</t>
  </si>
  <si>
    <t>JK Iguatemi</t>
  </si>
  <si>
    <t>Market Place</t>
  </si>
  <si>
    <t>Iguatemi Alphaville</t>
  </si>
  <si>
    <t>Iguatemi Brasília</t>
  </si>
  <si>
    <t>Iguatemi Campinas</t>
  </si>
  <si>
    <t>Galleria</t>
  </si>
  <si>
    <t>Iguatemi São Carlos</t>
  </si>
  <si>
    <t>Iguatemi Ribeirão Preto</t>
  </si>
  <si>
    <t>Iguatemi Porto Alegre</t>
  </si>
  <si>
    <t>Iguatemi Florianópolis</t>
  </si>
  <si>
    <t>Iguatemi Caxias</t>
  </si>
  <si>
    <t>Participação Iguatemi</t>
  </si>
  <si>
    <t>Desempenho Operacional</t>
  </si>
  <si>
    <t>Impostos e descontos</t>
  </si>
  <si>
    <t>Custos e Despesas</t>
  </si>
  <si>
    <t>Outras Receitas (Despesas) Operacionais</t>
  </si>
  <si>
    <t>Resultado de Equivalência Patrimonial</t>
  </si>
  <si>
    <t>EBITDA</t>
  </si>
  <si>
    <t>Margem EBITDA</t>
  </si>
  <si>
    <t>Depreciação e amortização</t>
  </si>
  <si>
    <t>EBIT</t>
  </si>
  <si>
    <t>Margem EBIT</t>
  </si>
  <si>
    <t>Receitas e (despesas) financeiras</t>
  </si>
  <si>
    <t>IR e CSLL</t>
  </si>
  <si>
    <t>Margem líquida</t>
  </si>
  <si>
    <t>Margem FFO</t>
  </si>
  <si>
    <t>(2) Considera o investimento no JK Iguatemi consolidado via método de equivalência patrimonial.</t>
  </si>
  <si>
    <t>Ativo Circulante</t>
  </si>
  <si>
    <t>Disponibilidades</t>
  </si>
  <si>
    <t>Contas a Receber</t>
  </si>
  <si>
    <t>Tributos a Recuperar</t>
  </si>
  <si>
    <t>Despesas Antecipadas</t>
  </si>
  <si>
    <t>Outros Ativos Circulantes</t>
  </si>
  <si>
    <t>Ativo Não Circulante</t>
  </si>
  <si>
    <t>Ativo Realizável a Longo Prazo</t>
  </si>
  <si>
    <t>Tributos Diferidos</t>
  </si>
  <si>
    <t>Créditos com Partes Relacionadas</t>
  </si>
  <si>
    <t>Outros Ativos Não Circulantes</t>
  </si>
  <si>
    <t>Participações Societárias</t>
  </si>
  <si>
    <t>Propriedades para Investimento</t>
  </si>
  <si>
    <t>Passivo Circulante</t>
  </si>
  <si>
    <t>Obrigações Sociais e Trabalhistas</t>
  </si>
  <si>
    <t>Fornecedores</t>
  </si>
  <si>
    <t>Obrigações Fiscais</t>
  </si>
  <si>
    <t>Empréstimos e Financiamentos</t>
  </si>
  <si>
    <t>Outras Obrigações</t>
  </si>
  <si>
    <t>Passivo Não Circulante</t>
  </si>
  <si>
    <t>Passivos com Partes Relacionadas</t>
  </si>
  <si>
    <t>Provisões</t>
  </si>
  <si>
    <t>Lucros e Receitas a Apropriar</t>
  </si>
  <si>
    <t>Patrimônio Líquido</t>
  </si>
  <si>
    <t>Capital Social Realizado</t>
  </si>
  <si>
    <t>Reservas de Lucros</t>
  </si>
  <si>
    <t>Lucros / Prejuízos Acumulados</t>
  </si>
  <si>
    <t>Participação dos Acionistas Não Controladores</t>
  </si>
  <si>
    <t>Fluxo de Caixa</t>
  </si>
  <si>
    <t>Caixa Líquido Atividades Operacionais</t>
  </si>
  <si>
    <t>Caixa Gerado nas Operações</t>
  </si>
  <si>
    <t>Lucro Líquido do Exercício</t>
  </si>
  <si>
    <t>Depreciação e Amortização</t>
  </si>
  <si>
    <t>Variações Monetárias, Líquidas</t>
  </si>
  <si>
    <t>Provisões para riscos fiscais, trab. e cíveis</t>
  </si>
  <si>
    <t>Imposto de Renda e Contribuição Social Diferidos</t>
  </si>
  <si>
    <t>Provisão para Pagamento Baseado em Ações</t>
  </si>
  <si>
    <t>Provisão para Programa de Bonificação</t>
  </si>
  <si>
    <t>Provisão para créditos de liq. duvidosa</t>
  </si>
  <si>
    <t>Provisão para desvalorização de Estoque</t>
  </si>
  <si>
    <t>Variações nos Ativos e Passivos</t>
  </si>
  <si>
    <t>Caixa Líquido Atividades de Investimento</t>
  </si>
  <si>
    <t>Caixa Líquido Atividades de Financiamento</t>
  </si>
  <si>
    <t>Amortização de Financiamentos</t>
  </si>
  <si>
    <t>Dividendos Pagos</t>
  </si>
  <si>
    <t>Captação de Empréstimos</t>
  </si>
  <si>
    <t>Recursos Oriundos da Emissão de Debêntures</t>
  </si>
  <si>
    <t>Recursos Oriundos da Emissão de Ações</t>
  </si>
  <si>
    <t>Pagamento de Juros</t>
  </si>
  <si>
    <t>Aumento (Redução) de Caixa e Equivalentes</t>
  </si>
  <si>
    <t>Saldo Inicial de Caixa e Equivalentes</t>
  </si>
  <si>
    <t>Saldo Final de Caixa e Equivalentes</t>
  </si>
  <si>
    <t>Ganho ou Perda na alienação de Ativo Permanente</t>
  </si>
  <si>
    <t>Aplicações Financeiras</t>
  </si>
  <si>
    <t>Indicadores de Performance</t>
  </si>
  <si>
    <t>Vendas Totais (R$ mil)</t>
  </si>
  <si>
    <t>Custo de Ocupação (% das vendas)</t>
  </si>
  <si>
    <t> 613.010</t>
  </si>
  <si>
    <t>Taxa de Administração</t>
  </si>
  <si>
    <t>Estacionamento</t>
  </si>
  <si>
    <t>Aluguel Percentual</t>
  </si>
  <si>
    <t xml:space="preserve"> -   </t>
  </si>
  <si>
    <t xml:space="preserve">                 -   </t>
  </si>
  <si>
    <t>50,5%</t>
  </si>
  <si>
    <t>54,8%</t>
  </si>
  <si>
    <t>Dividendos e juros sobre o capital próprio propostos</t>
  </si>
  <si>
    <t>Outros créditos</t>
  </si>
  <si>
    <t>Estoques</t>
  </si>
  <si>
    <t>Margem EBITDA Ajustada</t>
  </si>
  <si>
    <t>Iguatemi Rio Preto</t>
  </si>
  <si>
    <t>Pátio Higienópolis</t>
  </si>
  <si>
    <t>Torres Market Place</t>
  </si>
  <si>
    <t>I Fashion Outlet Novo Hamburgo</t>
  </si>
  <si>
    <t>Amortização dos Custos de Captação</t>
  </si>
  <si>
    <t xml:space="preserve">Praia de Belas </t>
  </si>
  <si>
    <t>Despesas</t>
  </si>
  <si>
    <t>ABL Própria Média (m²)</t>
  </si>
  <si>
    <t xml:space="preserve"> - </t>
  </si>
  <si>
    <t>Custos de Aluguéis e Serviços</t>
  </si>
  <si>
    <t>Praia de Belas</t>
  </si>
  <si>
    <t>Torre Iguatemi Porto Alegre</t>
  </si>
  <si>
    <t xml:space="preserve">Vendas mesmas lojas (SSS) </t>
  </si>
  <si>
    <t>Vendas mesma área (SAS)</t>
  </si>
  <si>
    <t>Aluguéis mesmas lojas (SSR)</t>
  </si>
  <si>
    <t>Aluguéis mesma área (SAR)</t>
  </si>
  <si>
    <t>Inadimplência líquida</t>
  </si>
  <si>
    <t>(1) Com a abertura do Shopping JK Iguatemi no 2T12 adotamos a consolidação gerencial para refletir a participação do Shopping nas demonostrações financeiras da Iguatemi</t>
  </si>
  <si>
    <t>Informação Gerencial (R$ mil)</t>
  </si>
  <si>
    <t>Aplicações Financieras</t>
  </si>
  <si>
    <t>Power Center Iguatemi Campinas</t>
  </si>
  <si>
    <t>I Fashion Outlet Santa Catarina</t>
  </si>
  <si>
    <t>I Fashion Santa Catarina</t>
  </si>
  <si>
    <t>ENDIVIDAMENTO</t>
  </si>
  <si>
    <t>Dívida Bruta (R$ mil)</t>
  </si>
  <si>
    <t>(3) EBITDA ajustado no 3T12 pela venda do Shopping Boulevard Rio Iguatemi, no 3T19 pela venda do Iguatemi Caxias e no 4T19 pela venda do Iguatemi Florianópolis</t>
  </si>
  <si>
    <t>Pessoal</t>
  </si>
  <si>
    <t>Remuneração baseado em ações</t>
  </si>
  <si>
    <t>Serviços de terceiros</t>
  </si>
  <si>
    <t>Aluguel e condomínio</t>
  </si>
  <si>
    <t>Fundo de promoção</t>
  </si>
  <si>
    <t xml:space="preserve">Estacionamento </t>
  </si>
  <si>
    <t>Impostos, taxas e despesas legais</t>
  </si>
  <si>
    <t>ATIVO Consolidado Contábil (R$  mil)</t>
  </si>
  <si>
    <t>PASSIVO Consolidado Contábil (R$  mil)</t>
  </si>
  <si>
    <t>Ajuste a Valor Presente</t>
  </si>
  <si>
    <t>Linearização dos descontos</t>
  </si>
  <si>
    <t>DRE Varejo (I-Retail e Iguatemi 365)</t>
  </si>
  <si>
    <t>Outras Receitas (Desp.) Operacionais</t>
  </si>
  <si>
    <t>Varejo (i-Retail e Iguatemi 365)</t>
  </si>
  <si>
    <r>
      <t xml:space="preserve">Total Shoppings </t>
    </r>
    <r>
      <rPr>
        <vertAlign val="superscript"/>
        <sz val="10"/>
        <color rgb="FF000000"/>
        <rFont val="Calibri"/>
        <family val="2"/>
        <scheme val="minor"/>
      </rPr>
      <t>(1)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</si>
  <si>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(1)</t>
    </r>
  </si>
  <si>
    <r>
      <t xml:space="preserve">Iguatemi Esplanada - área propietária </t>
    </r>
    <r>
      <rPr>
        <vertAlign val="superscript"/>
        <sz val="10"/>
        <rFont val="Calibri"/>
        <family val="2"/>
        <scheme val="minor"/>
      </rPr>
      <t>(2)</t>
    </r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</si>
  <si>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(4)</t>
    </r>
  </si>
  <si>
    <r>
      <t>Iguatemi Esplanada - Área proprietária</t>
    </r>
    <r>
      <rPr>
        <vertAlign val="superscript"/>
        <sz val="10"/>
        <rFont val="Calibri"/>
        <family val="2"/>
        <scheme val="minor"/>
      </rPr>
      <t xml:space="preserve"> (2)</t>
    </r>
  </si>
  <si>
    <t>Receitas Financeiras</t>
  </si>
  <si>
    <t>Despesas Financeiras</t>
  </si>
  <si>
    <t>Valor justo de instrumento de capital</t>
  </si>
  <si>
    <t>Participação dos minoritários</t>
  </si>
  <si>
    <r>
      <t xml:space="preserve">Aluguel/m² </t>
    </r>
    <r>
      <rPr>
        <vertAlign val="superscript"/>
        <sz val="10"/>
        <rFont val="Calibri"/>
        <family val="2"/>
        <scheme val="minor"/>
      </rPr>
      <t>(3)</t>
    </r>
  </si>
  <si>
    <t>Torre Sky Galleria</t>
  </si>
  <si>
    <t>DRE Consolidada Gerencial (R$ mil)</t>
  </si>
  <si>
    <t xml:space="preserve">DRE Shoppings (R$ mil) </t>
  </si>
  <si>
    <t>Perda (Ganho) de Participação</t>
  </si>
  <si>
    <t>Capex</t>
  </si>
  <si>
    <t>Manutenção</t>
  </si>
  <si>
    <t>Desenvolvimento Imobiliário</t>
  </si>
  <si>
    <t>Aquisições</t>
  </si>
  <si>
    <r>
      <t xml:space="preserve">Aluguel/m² - Shoppings </t>
    </r>
    <r>
      <rPr>
        <vertAlign val="superscript"/>
        <sz val="10"/>
        <rFont val="Calibri"/>
        <family val="2"/>
        <scheme val="minor"/>
      </rPr>
      <t>(2)</t>
    </r>
  </si>
  <si>
    <r>
      <t>Venda/m² - Shoppings</t>
    </r>
    <r>
      <rPr>
        <vertAlign val="superscript"/>
        <sz val="10"/>
        <rFont val="Calibri"/>
        <family val="2"/>
        <scheme val="minor"/>
      </rPr>
      <t xml:space="preserve"> (2)</t>
    </r>
  </si>
  <si>
    <t>IGUATEMI S.A.</t>
  </si>
  <si>
    <t>IGUATEMI EMPRESA DE SHOPPING CENTERS S/A</t>
  </si>
  <si>
    <r>
      <t>ABL Total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</si>
  <si>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r>
      <t>ABL Iguatemi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</si>
  <si>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t xml:space="preserve">Principais Indicadores </t>
  </si>
  <si>
    <t xml:space="preserve">Main Indicators </t>
  </si>
  <si>
    <t>EBITDA Margin</t>
  </si>
  <si>
    <t>Net Profit</t>
  </si>
  <si>
    <t>Net Margin</t>
  </si>
  <si>
    <t>FFO Margin</t>
  </si>
  <si>
    <t>Performance Indicators</t>
  </si>
  <si>
    <t>Total GLA (sqm)</t>
  </si>
  <si>
    <t>Owned GLA (sqm)</t>
  </si>
  <si>
    <t>Average Owned GLA (sqm)</t>
  </si>
  <si>
    <t>Total GLA, malls (sqm)</t>
  </si>
  <si>
    <t>Owned GLA, malls (sqm)</t>
  </si>
  <si>
    <t>Number of malls(1)</t>
  </si>
  <si>
    <t>Total sales (R$ ’000)</t>
  </si>
  <si>
    <t>Same-stores sales (SSS)</t>
  </si>
  <si>
    <t>Same-area sales (SAS)</t>
  </si>
  <si>
    <t>Same-store rentals (SSR)</t>
  </si>
  <si>
    <t>Same-area rentals (SAR)</t>
  </si>
  <si>
    <t>Occupancy cost (% of sales)</t>
  </si>
  <si>
    <t>Occupancy rate</t>
  </si>
  <si>
    <t>Net delinquency rate</t>
  </si>
  <si>
    <r>
      <t xml:space="preserve">Sales/sqm - Malls </t>
    </r>
    <r>
      <rPr>
        <vertAlign val="superscript"/>
        <sz val="10"/>
        <rFont val="Calibri"/>
        <family val="2"/>
        <scheme val="minor"/>
      </rPr>
      <t>(2)</t>
    </r>
  </si>
  <si>
    <r>
      <t>Rent/sqm - Malls</t>
    </r>
    <r>
      <rPr>
        <vertAlign val="superscript"/>
        <sz val="10"/>
        <rFont val="Calibri"/>
        <family val="2"/>
        <scheme val="minor"/>
      </rPr>
      <t xml:space="preserve"> (2)</t>
    </r>
  </si>
  <si>
    <r>
      <t xml:space="preserve">Ren/sqm </t>
    </r>
    <r>
      <rPr>
        <vertAlign val="superscript"/>
        <sz val="10"/>
        <rFont val="Calibri"/>
        <family val="2"/>
        <scheme val="minor"/>
      </rPr>
      <t>(3)</t>
    </r>
  </si>
  <si>
    <t>Portfólio Iguatemi</t>
  </si>
  <si>
    <t>Iguatemi Portfolio</t>
  </si>
  <si>
    <r>
      <t xml:space="preserve">Iguatemi Esplanada - propietary area </t>
    </r>
    <r>
      <rPr>
        <vertAlign val="superscript"/>
        <sz val="10"/>
        <rFont val="Calibri"/>
        <family val="2"/>
        <scheme val="minor"/>
      </rPr>
      <t>(2)</t>
    </r>
  </si>
  <si>
    <t>Operatinal Performance (100%)</t>
  </si>
  <si>
    <t>Parking (R$ ‘000)</t>
  </si>
  <si>
    <r>
      <t>AMM+OV+TEMP (R$ mil)</t>
    </r>
    <r>
      <rPr>
        <b/>
        <vertAlign val="superscript"/>
        <sz val="10"/>
        <color theme="1"/>
        <rFont val="Calibri"/>
        <family val="2"/>
        <scheme val="minor"/>
      </rPr>
      <t xml:space="preserve"> (1)</t>
    </r>
  </si>
  <si>
    <r>
      <t xml:space="preserve">Minimum Rental + Overage + Temporary Rent (R$ ‘000)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</si>
  <si>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Financial Performance</t>
  </si>
  <si>
    <t>Consolidated P&amp;L - Managerial (R$ ‘000)</t>
  </si>
  <si>
    <t>Gross Revenue</t>
  </si>
  <si>
    <t>Taxes and Discounts</t>
  </si>
  <si>
    <t>Net Revenue</t>
  </si>
  <si>
    <t>Costs and Expenses</t>
  </si>
  <si>
    <t>Other Operational Revenues</t>
  </si>
  <si>
    <t>Asset Equivalence Result</t>
  </si>
  <si>
    <t>Depreciation and Amortization</t>
  </si>
  <si>
    <t>EBIT Margin</t>
  </si>
  <si>
    <t>Financial Revenue</t>
  </si>
  <si>
    <t>Financial Expenses</t>
  </si>
  <si>
    <t>Fair value of capital instrument</t>
  </si>
  <si>
    <t>Income Tax &amp; Social Contribution</t>
  </si>
  <si>
    <t>Minority interest</t>
  </si>
  <si>
    <t>Malls P&amp;L (R$ ‘000)</t>
  </si>
  <si>
    <t>Retail P&amp;L - i-Retail and Iguatemi 365 (R$ ‘000)</t>
  </si>
  <si>
    <t>Consolidated Profit and Loss Account – Formal Accounting (R$ '000)</t>
  </si>
  <si>
    <t>Financial Revenue (Expenses)</t>
  </si>
  <si>
    <t>Income Tax and Social Contribution Tax</t>
  </si>
  <si>
    <t>Adjusted EBITDA</t>
  </si>
  <si>
    <t>Adjusted EBITDA Margin</t>
  </si>
  <si>
    <t>Parking</t>
  </si>
  <si>
    <t>Other</t>
  </si>
  <si>
    <t>Retail operations (i-Retail and Iguatemi 365)</t>
  </si>
  <si>
    <t>Managerial (R$ ’000)</t>
  </si>
  <si>
    <t>Rent and Services Costs</t>
  </si>
  <si>
    <t>Personnel</t>
  </si>
  <si>
    <t>Share-based Compensation</t>
  </si>
  <si>
    <t>Third party services</t>
  </si>
  <si>
    <t>Rent and Condominium</t>
  </si>
  <si>
    <t>Promotional fund</t>
  </si>
  <si>
    <t>Taxes, fees, legal costs</t>
  </si>
  <si>
    <t>Others</t>
  </si>
  <si>
    <t>Expenses</t>
  </si>
  <si>
    <t>Taxes, fees, legal expenses</t>
  </si>
  <si>
    <t>Subtotal</t>
  </si>
  <si>
    <t>Other Operational Revenues (Expenses) (R$ ‘000)</t>
  </si>
  <si>
    <r>
      <t xml:space="preserve">Property development </t>
    </r>
    <r>
      <rPr>
        <vertAlign val="superscript"/>
        <sz val="10"/>
        <rFont val="Calibri"/>
        <family val="2"/>
        <scheme val="minor"/>
      </rPr>
      <t>(1)</t>
    </r>
  </si>
  <si>
    <t>Balance sheet</t>
  </si>
  <si>
    <t>ASSETS (R$ ’000) - Formal Accounting</t>
  </si>
  <si>
    <t>Current assets</t>
  </si>
  <si>
    <t xml:space="preserve">Cash </t>
  </si>
  <si>
    <t>Accounts receivable</t>
  </si>
  <si>
    <t>Inventory</t>
  </si>
  <si>
    <t>Taxes recoverable</t>
  </si>
  <si>
    <t>Prepaid expenses</t>
  </si>
  <si>
    <t>Other current assets</t>
  </si>
  <si>
    <t>Noncurrent assets</t>
  </si>
  <si>
    <t>Long term assets</t>
  </si>
  <si>
    <t>Financial Investments</t>
  </si>
  <si>
    <t>Deferred taxes</t>
  </si>
  <si>
    <t>Owed by related parties</t>
  </si>
  <si>
    <t>Other assets – non-current</t>
  </si>
  <si>
    <t>Others Credits</t>
  </si>
  <si>
    <t>Investments</t>
  </si>
  <si>
    <t>Stockholdings</t>
  </si>
  <si>
    <t>Investment properties</t>
  </si>
  <si>
    <t>Property, plant and equipment</t>
  </si>
  <si>
    <t>Intangible assets</t>
  </si>
  <si>
    <t>Total assets</t>
  </si>
  <si>
    <t>LIABILITIES (R$ ’000) - Formal Accounting</t>
  </si>
  <si>
    <t>Current liabilities</t>
  </si>
  <si>
    <t>Payroll-associated and employment-law obligations</t>
  </si>
  <si>
    <t>Suppliers</t>
  </si>
  <si>
    <t>Tax issues</t>
  </si>
  <si>
    <t>Loans and financings</t>
  </si>
  <si>
    <t>Debentures</t>
  </si>
  <si>
    <t>Other liabilities</t>
  </si>
  <si>
    <t>Dividends and interest on own capital</t>
  </si>
  <si>
    <t>Provisions</t>
  </si>
  <si>
    <t>Noncurrent liabilities</t>
  </si>
  <si>
    <t>Liabilities owed to related parties</t>
  </si>
  <si>
    <t>Profits and revenues to be appropriated</t>
  </si>
  <si>
    <t>Stockholders’ equity</t>
  </si>
  <si>
    <t>Paid-up share capital</t>
  </si>
  <si>
    <t>Capital reserves</t>
  </si>
  <si>
    <t>Profit reserves</t>
  </si>
  <si>
    <t>Accumulated profit (loss)</t>
  </si>
  <si>
    <t>Minority interests</t>
  </si>
  <si>
    <t>Total Liabilities</t>
  </si>
  <si>
    <t>DEBT (R$ ’000)</t>
  </si>
  <si>
    <t>Total Debt</t>
  </si>
  <si>
    <t>Cash and Cash Equivalents</t>
  </si>
  <si>
    <t xml:space="preserve">Net Debt </t>
  </si>
  <si>
    <t>EBITDA (LTM)</t>
  </si>
  <si>
    <t>Net Debt/EBITDA LTM</t>
  </si>
  <si>
    <t>Debt term (years)</t>
  </si>
  <si>
    <t>Cost of debt (% of CDI)</t>
  </si>
  <si>
    <r>
      <t xml:space="preserve">Adjusted EBITDA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</si>
  <si>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>Cash Flow</t>
  </si>
  <si>
    <t>Net cash from operating activities</t>
  </si>
  <si>
    <t>Cash from Operations</t>
  </si>
  <si>
    <t>Net Income for the year</t>
  </si>
  <si>
    <t>Depreciation and amortization</t>
  </si>
  <si>
    <t>Gain or Loss on disposal of Permanent Assets</t>
  </si>
  <si>
    <t>Equity gain (loss) in subsidiaries</t>
  </si>
  <si>
    <t>Monetary variations, net</t>
  </si>
  <si>
    <t>Provisions for tax, labor, and civil risks</t>
  </si>
  <si>
    <t>Deferred income tax and social contribution tax</t>
  </si>
  <si>
    <t>Provision for share-based payments</t>
  </si>
  <si>
    <t>Provision for bonus program</t>
  </si>
  <si>
    <t>Allowance for doubtful accounts</t>
  </si>
  <si>
    <t>Loss (gain) in interest</t>
  </si>
  <si>
    <t>Adjustment to fair value</t>
  </si>
  <si>
    <t>Amortization of funding costs</t>
  </si>
  <si>
    <t>Provision for inventory devaluation</t>
  </si>
  <si>
    <t>Adjustment to present value</t>
  </si>
  <si>
    <t>Changes in assets and liabilities</t>
  </si>
  <si>
    <t>Net cash from Investment Activities</t>
  </si>
  <si>
    <t>Financial investments</t>
  </si>
  <si>
    <t>Acquisition of non-current assets</t>
  </si>
  <si>
    <t>Net cash from financing activities</t>
  </si>
  <si>
    <t>Amortization of financings</t>
  </si>
  <si>
    <t>Dividends paid</t>
  </si>
  <si>
    <t>Funds raised</t>
  </si>
  <si>
    <t>Proceeds from Debenture Issue</t>
  </si>
  <si>
    <t>Proceeds from Share Issue</t>
  </si>
  <si>
    <t>Payment of Interest</t>
  </si>
  <si>
    <t>Increase (Decrease) in Cash and Cash Equivalents</t>
  </si>
  <si>
    <t>Initial Balance of Cash, Equivalents and Financial Investments</t>
  </si>
  <si>
    <t>Closing Balance of Cash, Equivalents and Financial Investments</t>
  </si>
  <si>
    <t>Net cash from operations</t>
  </si>
  <si>
    <t>Cash generated by operations</t>
  </si>
  <si>
    <t>Net profit for the year</t>
  </si>
  <si>
    <t>Write-off of fixed assets</t>
  </si>
  <si>
    <t>Provisions for tax, labor-law and third-party risks</t>
  </si>
  <si>
    <t>Deferred income tax and Social Contribution tax</t>
  </si>
  <si>
    <t>Provision for Bonus Program</t>
  </si>
  <si>
    <t>Loss (Gain) in participation</t>
  </si>
  <si>
    <t xml:space="preserve">Deferred revenues </t>
  </si>
  <si>
    <t>Amortization of cost of capitalization</t>
  </si>
  <si>
    <t>Provision for inventory loss</t>
  </si>
  <si>
    <t>Present value adjustment</t>
  </si>
  <si>
    <t>Net cash from (used in) investment activities</t>
  </si>
  <si>
    <t>Net cash from (used in) financing activities</t>
  </si>
  <si>
    <t>Proceeds of debenture issue</t>
  </si>
  <si>
    <t>Proceeds of issue of shares</t>
  </si>
  <si>
    <t>Increase (reduction) in cash and cash equivalents</t>
  </si>
  <si>
    <t>Initial balance of cash and equivalents</t>
  </si>
  <si>
    <t>Final balance of cash and equivalents</t>
  </si>
  <si>
    <t>Maintenance</t>
  </si>
  <si>
    <t>Real Estate Development</t>
  </si>
  <si>
    <t>Aquisitions</t>
  </si>
  <si>
    <t>Financial Result</t>
  </si>
  <si>
    <t>Net financial result – Managerial
(R$ '000)</t>
  </si>
  <si>
    <t>Earnings from investments</t>
  </si>
  <si>
    <t>Result from SWAP operation</t>
  </si>
  <si>
    <t>Interest expenses</t>
  </si>
  <si>
    <t>(1) Excluindo o efeito da linearização, Infraccomerce e o resultados do SWAP de ações | Excluding the straight-line effect, Infracommerce and the share SWAP result.</t>
  </si>
  <si>
    <r>
      <t xml:space="preserve">Net Debt/Adjusted EBITDA </t>
    </r>
    <r>
      <rPr>
        <b/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</si>
  <si>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</si>
  <si>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 xml:space="preserve">Dívida Líquida/EBITDA </t>
  </si>
  <si>
    <r>
      <t xml:space="preserve">Dívida Líquida/EBITDA Ajustado </t>
    </r>
    <r>
      <rPr>
        <b/>
        <vertAlign val="superscript"/>
        <sz val="10"/>
        <rFont val="Calibri"/>
        <family val="2"/>
        <scheme val="minor"/>
      </rPr>
      <t>(1)</t>
    </r>
  </si>
  <si>
    <t>Prazo da Dívida (anos)</t>
  </si>
  <si>
    <t>Custo da Dívida (% CDI)</t>
  </si>
  <si>
    <t>Resultado Financeiro</t>
  </si>
  <si>
    <t>Resultado financeiro líquido (R$ Mil)</t>
  </si>
  <si>
    <t>Rendimento aplicações</t>
  </si>
  <si>
    <t xml:space="preserve">Resultado operação SWAP </t>
  </si>
  <si>
    <t>Despesas com juros</t>
  </si>
  <si>
    <t>Aluguel Mínimo Mensal</t>
  </si>
  <si>
    <t>Locação Temporária</t>
  </si>
  <si>
    <t>Outros (Shopping)</t>
  </si>
  <si>
    <t>Varejo (Iguatemi 365 e I-Retail)</t>
  </si>
  <si>
    <t>Custos</t>
  </si>
  <si>
    <t>Outras Receitas (Desp.) Operacionais - Shoppings</t>
  </si>
  <si>
    <t>Linearização revenda de ponto</t>
  </si>
  <si>
    <t>Minimum monthly rent</t>
  </si>
  <si>
    <t>Overage</t>
  </si>
  <si>
    <t>Temporary rent</t>
  </si>
  <si>
    <t>Management Fee</t>
  </si>
  <si>
    <t>Others (Mall)</t>
  </si>
  <si>
    <t>Taxes and discounts</t>
  </si>
  <si>
    <t>Income using the equity method</t>
  </si>
  <si>
    <t>Retail (Iguatemi 365 and I-Retail)</t>
  </si>
  <si>
    <t>Straight-line effect on key money</t>
  </si>
  <si>
    <t>Financial revenue</t>
  </si>
  <si>
    <t>Financial expenses</t>
  </si>
  <si>
    <t>Net Income</t>
  </si>
  <si>
    <t xml:space="preserve">Outras Receitas (Desp.) Operacionais </t>
  </si>
  <si>
    <t xml:space="preserve">Other Operational Revenue (Expenses) </t>
  </si>
  <si>
    <t>Costs</t>
  </si>
  <si>
    <t xml:space="preserve">Outros </t>
  </si>
  <si>
    <t xml:space="preserve">Others </t>
  </si>
  <si>
    <r>
      <t xml:space="preserve">Linearização dos descontos </t>
    </r>
    <r>
      <rPr>
        <vertAlign val="superscript"/>
        <sz val="10"/>
        <rFont val="Calibri"/>
        <family val="2"/>
        <scheme val="minor"/>
      </rPr>
      <t>(1)</t>
    </r>
  </si>
  <si>
    <r>
      <t xml:space="preserve">Straight-line effect on discounts </t>
    </r>
    <r>
      <rPr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</si>
  <si>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</si>
  <si>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Lucro Líquido Ajustado </t>
    </r>
    <r>
      <rPr>
        <b/>
        <vertAlign val="superscript"/>
        <sz val="10"/>
        <rFont val="Calibri"/>
        <family val="2"/>
        <scheme val="minor"/>
      </rPr>
      <t>(2)</t>
    </r>
  </si>
  <si>
    <t>Cost</t>
  </si>
  <si>
    <t>Other Operational Revenue (Expenses)</t>
  </si>
  <si>
    <t xml:space="preserve">Straight-line effect on discounts </t>
  </si>
  <si>
    <r>
      <t xml:space="preserve">Adjusted EBITDA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</si>
  <si>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Adjusted Net Income </t>
    </r>
    <r>
      <rPr>
        <b/>
        <vertAlign val="superscript"/>
        <sz val="10"/>
        <rFont val="Calibri"/>
        <family val="2"/>
        <scheme val="minor"/>
      </rPr>
      <t>(2)</t>
    </r>
  </si>
  <si>
    <t xml:space="preserve">DRE Consolidada Contábil (R$ mil) </t>
  </si>
  <si>
    <t xml:space="preserve">EBITDA Ajustado </t>
  </si>
  <si>
    <r>
      <t xml:space="preserve">Desenvolvimento imobiliário </t>
    </r>
    <r>
      <rPr>
        <vertAlign val="superscript"/>
        <sz val="10"/>
        <rFont val="Calibri"/>
        <family val="2"/>
        <scheme val="minor"/>
      </rPr>
      <t>(2)</t>
    </r>
  </si>
  <si>
    <r>
      <t xml:space="preserve">Outras Receitas e Despesas Operacionais (R$ mil)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</si>
  <si>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Demonstração de Fluxo de Caixa Ajustado (R$  mil)</t>
  </si>
  <si>
    <t>Adjusted Cash Flow Statement (R$ '000)</t>
  </si>
  <si>
    <t>Ajuste valor justo</t>
  </si>
  <si>
    <t>Linearização líquida de amortização</t>
  </si>
  <si>
    <t>Aquisições de Ativo Não Circulante</t>
  </si>
  <si>
    <t>Straight-line effect net of amortization</t>
  </si>
  <si>
    <t>Demonstração de Fluxo de Caixa Contábil (R$  mil)</t>
  </si>
  <si>
    <t xml:space="preserve">Accounting Cash Flow Statement (R$ '000) </t>
  </si>
  <si>
    <t>(1) Considers Iguatemi Esplanada and Esplanada Shopping as one asset.</t>
  </si>
  <si>
    <t>(2) Considers malls sales and rental income and total GLA malls (excludes towers, outlet and Power Center Iguatemi Campinas).</t>
  </si>
  <si>
    <t>(3) Considers total GLA, malls and towers.</t>
  </si>
  <si>
    <t>(1) Considera Iguatemi Esplanada e Esplanada Shopping como um único empreendimento.</t>
  </si>
  <si>
    <t>(2) Considera vendas e receita de aluguel dos shoppings e ABL total shoppings (exclui torres, outlets e Power Center Iguatemi Campinas).</t>
  </si>
  <si>
    <t>(3) Considera ABL total shoppings e torres.</t>
  </si>
  <si>
    <t>(1)  Considera o complexo Iguatemi Esplanada, formado pelo Esplanada Shopping e o Iguatemi Esplanada.</t>
  </si>
  <si>
    <t>(2)  Área de propriedade da Iguatemi no Esplanada, detida através de subsidiária.</t>
  </si>
  <si>
    <t>(1) Números apresentados não incluem o efeito da linearização.</t>
  </si>
  <si>
    <t>(1) Numbers do not include the linearization effect.</t>
  </si>
  <si>
    <t>(1) Linearização dos descontos líquida da amortização.</t>
  </si>
  <si>
    <t>(1) Straight-line effect on the discounts net of amortization.</t>
  </si>
  <si>
    <t>(2)  Excluindo o efeito da linearização, efeitos não caixa da variação do preço da ação da Infracommerce e SWAP de ações.</t>
  </si>
  <si>
    <t>(2) Excluding the straight-line effect, non-cash effects of Infracommerce's share price variation and share SWAP.</t>
  </si>
  <si>
    <t>(1) Com linearização.</t>
  </si>
  <si>
    <t>(1) With straight-line effect.</t>
  </si>
  <si>
    <t>(2) Montante líquido.</t>
  </si>
  <si>
    <t>(2) Net amount.</t>
  </si>
  <si>
    <t>DRE Consolidada Ajustada (R$ mil)</t>
  </si>
  <si>
    <t>IRPJ/CSLL corrente</t>
  </si>
  <si>
    <t>IRPJ/CSLL diferido</t>
  </si>
  <si>
    <t>Despesas Pré-operacionais</t>
  </si>
  <si>
    <t>Pre-Operating Expenses</t>
  </si>
  <si>
    <t>Current IRPJ/CSLL</t>
  </si>
  <si>
    <t>Deferred IRPJ/CSLL</t>
  </si>
  <si>
    <t>Despesas administrativas</t>
  </si>
  <si>
    <t>Administrative Expenses</t>
  </si>
  <si>
    <t>Desempenho Operacional (Participação Iguatemi)</t>
  </si>
  <si>
    <t>Operatinal Performance (Participação Iguatemi)</t>
  </si>
  <si>
    <t xml:space="preserve">                     -  </t>
  </si>
  <si>
    <t>2,11x</t>
  </si>
  <si>
    <t>2,08x</t>
  </si>
  <si>
    <t>2,01x</t>
  </si>
  <si>
    <t>1,91x</t>
  </si>
  <si>
    <t>1,84x</t>
  </si>
  <si>
    <t>1,80x</t>
  </si>
  <si>
    <t>Market Place Torre (I &amp; II)</t>
  </si>
  <si>
    <t>Market Place Tower (I &amp; II)</t>
  </si>
  <si>
    <t>Iguatemi Porto Alegre Tower</t>
  </si>
  <si>
    <t>Sky Galleria Tower</t>
  </si>
  <si>
    <t>Revenda de ponto e Linearização Revenda de ponto</t>
  </si>
  <si>
    <t>Key Money and Straight-line effect over Key Money</t>
  </si>
  <si>
    <t>Margem Líquida Ajustada</t>
  </si>
  <si>
    <r>
      <t xml:space="preserve">FFO Ajustado (R$ mil) </t>
    </r>
    <r>
      <rPr>
        <vertAlign val="superscript"/>
        <sz val="10"/>
        <rFont val="Calibri"/>
        <family val="2"/>
        <scheme val="minor"/>
      </rPr>
      <t>(1)</t>
    </r>
  </si>
  <si>
    <t>Margem FFO Ajustada</t>
  </si>
  <si>
    <t>NOI</t>
  </si>
  <si>
    <t>Adjusted Net Margin</t>
  </si>
  <si>
    <t>Adjusted FFO (R$ '000) (1)</t>
  </si>
  <si>
    <t>Adjusted FFO Margin</t>
  </si>
  <si>
    <t>NOI Margin</t>
  </si>
  <si>
    <t>NOI³</t>
  </si>
  <si>
    <r>
      <t>Margem NOI</t>
    </r>
    <r>
      <rPr>
        <i/>
        <vertAlign val="superscript"/>
        <sz val="10"/>
        <rFont val="Calibri"/>
        <family val="2"/>
        <scheme val="minor"/>
      </rPr>
      <t>4</t>
    </r>
  </si>
  <si>
    <t>(3) Considers Iguatemi’s participation in the real estate assets and excludes tax, brokerage, and management fee</t>
  </si>
  <si>
    <t>2Q24</t>
  </si>
  <si>
    <t>Aberturas DRE - Gerencial</t>
  </si>
  <si>
    <t>Alimentação</t>
  </si>
  <si>
    <t>Moda, Calçados, Artigos de Couro</t>
  </si>
  <si>
    <t>Artigos para o Lar, Livraria, Papelaria, Info.</t>
  </si>
  <si>
    <t>Artigos Diversos, Saúde &amp; Beleza, Joalherias</t>
  </si>
  <si>
    <t>Serviços, Entretenimento, Outros</t>
  </si>
  <si>
    <t>Food</t>
  </si>
  <si>
    <t>Apparel, Shoes, Leather Goods</t>
  </si>
  <si>
    <t>Housewares, Bookstores, Stationerty, Tech</t>
  </si>
  <si>
    <t>Miscellaneous, Health &amp; Beauty, Jewelry</t>
  </si>
  <si>
    <t>Services, Entertainement, Others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</si>
  <si>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</si>
  <si>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</si>
  <si>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</si>
  <si>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</si>
  <si>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</si>
  <si>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</si>
  <si>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</si>
  <si>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</si>
  <si>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</si>
  <si>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</si>
  <si>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</si>
  <si>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</si>
  <si>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</si>
  <si>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</si>
  <si>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</si>
  <si>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</si>
  <si>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</si>
  <si>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</si>
  <si>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</si>
  <si>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</si>
  <si>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</si>
  <si>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</si>
  <si>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</si>
  <si>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</si>
  <si>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</si>
  <si>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</si>
  <si>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</si>
  <si>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</si>
  <si>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</si>
  <si>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</si>
  <si>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</si>
  <si>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</si>
  <si>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</si>
  <si>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</si>
  <si>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</si>
  <si>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</si>
  <si>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</si>
  <si>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</si>
  <si>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</si>
  <si>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</si>
  <si>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</si>
  <si>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</si>
  <si>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</si>
  <si>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</si>
  <si>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</si>
  <si>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</si>
  <si>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</si>
  <si>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</si>
  <si>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</si>
  <si>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</si>
  <si>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</si>
  <si>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</si>
  <si>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</si>
  <si>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</si>
  <si>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</si>
  <si>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</si>
  <si>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</si>
  <si>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Vendas mesmas lojas (SSS) - Demais Lojas</t>
  </si>
  <si>
    <t>Vendas mesmas lojas (SSS) - Total</t>
  </si>
  <si>
    <t>Same-Store Sales (SSS) - Total</t>
  </si>
  <si>
    <t>(1) Considering anchors such as stores with GLA equal to or greater than 1,000 sqm and other stores with GLA lower than 1,000 sqm.</t>
  </si>
  <si>
    <t>(1) Considerando âncoras como lojas com ABL igual ou superior a 1.000 m2 e demais lojas com ABL inferior a 1.000 m2</t>
  </si>
  <si>
    <t>Vendas mesmas lojas (SSS) - Âncoras¹</t>
  </si>
  <si>
    <t>Same-Store Sales (SSS) = Anchors¹</t>
  </si>
  <si>
    <t>Same-Store Sales (SSS) - Other Stores</t>
  </si>
  <si>
    <t>DRE Openings - Managerial</t>
  </si>
  <si>
    <t xml:space="preserve">Iguatemi Campinas </t>
  </si>
  <si>
    <t>Iguatemi Campinas - Power Center</t>
  </si>
  <si>
    <t>Iguatemi Esplanada</t>
  </si>
  <si>
    <t>(1) Terrenos permutados.</t>
  </si>
  <si>
    <t>(2) Opção de permuta + preferência.</t>
  </si>
  <si>
    <t>Nota: Landbank indicativo. Os projetos podem ser alterados, mudando os coeficientes de aproveitamento e de utilização do potencial construtivo.</t>
  </si>
  <si>
    <t>Note: Indicative landbank. Projects may be altered, changing the coefficients of use and usage of the construction potential.</t>
  </si>
  <si>
    <t>(1) Sites exchanged.</t>
  </si>
  <si>
    <t>(2) Exchange option + preference</t>
  </si>
  <si>
    <t>Construction Potencial - Real State Property (AP sqm)</t>
  </si>
  <si>
    <t>Empreendimento - Imobiliário (AP m²)</t>
  </si>
  <si>
    <t>Empreendimento - % Iguatemi</t>
  </si>
  <si>
    <t>Construction Potencial - % Iguatemi</t>
  </si>
  <si>
    <t>P&amp;L - Conciliation between managerial
accounting with and without straight-line
effect, Infracommerce, and SWAP</t>
  </si>
  <si>
    <t>DRE - Conciliação entre a demonstração 
gerencial com e sem linearização 
Infracommerce e SWAP</t>
  </si>
  <si>
    <r>
      <t>Linearização dos descontos</t>
    </r>
    <r>
      <rPr>
        <vertAlign val="superscript"/>
        <sz val="10"/>
        <rFont val="Arial"/>
        <family val="2"/>
      </rPr>
      <t>(1)</t>
    </r>
  </si>
  <si>
    <t>1Q21 with 
straight-line effect, 
IFCM, and SWAP</t>
  </si>
  <si>
    <t>1Q21 without 
straight-line effect, 
IFCM, and SWAP</t>
  </si>
  <si>
    <t>4Q20 with 
straight-line effect, 
IFCM, and SWAP</t>
  </si>
  <si>
    <t>4Q20 without 
straight-line effect, 
IFCM, and SWAP</t>
  </si>
  <si>
    <t>2Q21 with 
straight-line effect, 
IFCM, and SWAP</t>
  </si>
  <si>
    <t>2Q21 without 
straight-line effect, 
IFCM, and SWAP</t>
  </si>
  <si>
    <t>3Q21 with 
straight-line effect, 
IFCM, and SWAP</t>
  </si>
  <si>
    <t>3Q21 without 
straight-line effect, 
IFCM, and SWAP</t>
  </si>
  <si>
    <t>4Q21 with 
straight-line effect, 
IFCM, and SWAP</t>
  </si>
  <si>
    <t>4Q21 without 
straight-line effect, 
IFCM, and SWAP</t>
  </si>
  <si>
    <t>1Q22 with 
straight-line effect, 
IFCM, and SWAP</t>
  </si>
  <si>
    <t>1Q22 without 
straight-line effect, 
IFCM, and SWAP</t>
  </si>
  <si>
    <t>2Q22 with 
straight-line effect, 
IFCM, and SWAP</t>
  </si>
  <si>
    <t>2Q22 without 
straight-line effect, 
IFCM, and SWAP</t>
  </si>
  <si>
    <t>3Q22 with 
straight-line effect, 
IFCM, and SWAP</t>
  </si>
  <si>
    <t>3Q22 without 
straight-line effect, 
IFCM, and SWAP</t>
  </si>
  <si>
    <t>4Q22 with 
straight-line effect, 
IFCM, and SWAP</t>
  </si>
  <si>
    <t>4Q22 without 
straight-line effect, 
IFCM, and SWAP</t>
  </si>
  <si>
    <t>1Q23 with 
straight-line effect, 
IFCM, and SWAP</t>
  </si>
  <si>
    <t>1Q23 without 
straight-line effect, 
IFCM, and SWAP</t>
  </si>
  <si>
    <t>2Q23 with 
straight-line effect, 
IFCM, and SWAP</t>
  </si>
  <si>
    <t>2Q23 without 
straight-line effect, 
IFCM, and SWAP</t>
  </si>
  <si>
    <t>3Q23 with 
straight-line effect, 
IFCM, and SWAP</t>
  </si>
  <si>
    <t>3Q23 without 
straight-line effect, 
IFCM, and SWAP</t>
  </si>
  <si>
    <t>4Q23 with 
straight-line effect, 
IFCM, and SWAP</t>
  </si>
  <si>
    <t>4Q23 without 
straight-line effect, 
IFCM, and SWAP</t>
  </si>
  <si>
    <t>1Q24 with 
straight-line effect, 
IFCM, and SWAP</t>
  </si>
  <si>
    <t>1Q24 without 
straight-line effect, 
IFCM, and SWAP</t>
  </si>
  <si>
    <t>2Q24 with 
straight-line effect, 
IFCM, and SWAP</t>
  </si>
  <si>
    <t>2Q24 without 
straight-line effect, 
IFCM, and SWAP</t>
  </si>
  <si>
    <t>Var. R$</t>
  </si>
  <si>
    <t>Mercado de Capitais</t>
  </si>
  <si>
    <t>Capital Markets</t>
  </si>
  <si>
    <r>
      <t>IGTI11</t>
    </r>
    <r>
      <rPr>
        <b/>
        <vertAlign val="superscript"/>
        <sz val="10"/>
        <color rgb="FFBE9C61"/>
        <rFont val="Calibri"/>
        <family val="2"/>
        <scheme val="minor"/>
      </rPr>
      <t>(1)</t>
    </r>
  </si>
  <si>
    <t>Preço Final</t>
  </si>
  <si>
    <t xml:space="preserve">Número de Units Equivalentes </t>
  </si>
  <si>
    <t>Market Cap</t>
  </si>
  <si>
    <t>Closing Price</t>
  </si>
  <si>
    <t>Number of 
equivalent units</t>
  </si>
  <si>
    <r>
      <t xml:space="preserve">IGTI3 </t>
    </r>
    <r>
      <rPr>
        <sz val="10"/>
        <color rgb="FFBE9C5E"/>
        <rFont val="Calibri Light"/>
        <family val="2"/>
      </rPr>
      <t>(ONs)</t>
    </r>
  </si>
  <si>
    <r>
      <t xml:space="preserve">IGTI4 </t>
    </r>
    <r>
      <rPr>
        <sz val="10"/>
        <color rgb="FFBE9C5E"/>
        <rFont val="Calibri Light"/>
        <family val="2"/>
      </rPr>
      <t>(PNs)</t>
    </r>
  </si>
  <si>
    <r>
      <t xml:space="preserve">IGTI11 </t>
    </r>
    <r>
      <rPr>
        <sz val="10"/>
        <color rgb="FFBE9C5E"/>
        <rFont val="Calibri Light"/>
        <family val="2"/>
      </rPr>
      <t>(Units)</t>
    </r>
  </si>
  <si>
    <t>Unit Equivalente</t>
  </si>
  <si>
    <t># ações ON</t>
  </si>
  <si>
    <t># ações PN</t>
  </si>
  <si>
    <t>(teórico)</t>
  </si>
  <si>
    <t>% total</t>
  </si>
  <si>
    <t>Acionista controlador</t>
  </si>
  <si>
    <t>Float</t>
  </si>
  <si>
    <t>Tesouraria</t>
  </si>
  <si>
    <t>Fonte: Bloomberg</t>
  </si>
  <si>
    <t>Source: Bloomberg</t>
  </si>
  <si>
    <t>3Q24</t>
  </si>
  <si>
    <t>ABL Total Média (m²)</t>
  </si>
  <si>
    <t>ABL Própria Final (m²)</t>
  </si>
  <si>
    <t>ABL Total Média Shopping (m²)</t>
  </si>
  <si>
    <t>ABL Própria Média Shopping (m²)</t>
  </si>
  <si>
    <t>Venda de Ativo Permanente</t>
  </si>
  <si>
    <t>Sale of Permanent Assets</t>
  </si>
  <si>
    <t>3Q24 with 
straight-line effect, 
IFCM, and SWAP</t>
  </si>
  <si>
    <t>3Q24 without 
straight-line effect, 
IFCM, and SWAP</t>
  </si>
  <si>
    <t>Iguatemi S.A.</t>
  </si>
  <si>
    <t># Preferred shares</t>
  </si>
  <si>
    <t># Common 
shares</t>
  </si>
  <si>
    <t>(theoretical)</t>
  </si>
  <si>
    <t>Controlling 
Shareholder</t>
  </si>
  <si>
    <t>530,132,630</t>
  </si>
  <si>
    <t>4,209,970</t>
  </si>
  <si>
    <t>8,419,940</t>
  </si>
  <si>
    <t>79,943,203</t>
  </si>
  <si>
    <t>Financial Investment</t>
  </si>
  <si>
    <t>(2) A contabilização das Receitas no Pátio Higienópolis foi feita através do regime caixa de 2015 a 2016, com receitas acumuladas de 2015 não foram divulgadas uma vez que adquirimos participação no ativo em Julho/2015. A partir de 2017 passamos a utilizar o método de competência.</t>
  </si>
  <si>
    <t>(3) Considera o Complexo formado pelo Iguatemi Esplanada e pelo Esplanada Shopping.</t>
  </si>
  <si>
    <r>
      <t>Pátio Higienópolis</t>
    </r>
    <r>
      <rPr>
        <vertAlign val="superscript"/>
        <sz val="10"/>
        <rFont val="Calibri"/>
        <family val="2"/>
        <scheme val="minor"/>
      </rPr>
      <t xml:space="preserve"> (2)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</si>
  <si>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(3)</t>
    </r>
  </si>
  <si>
    <r>
      <t xml:space="preserve">Iguatemi Alphaville </t>
    </r>
    <r>
      <rPr>
        <vertAlign val="superscript"/>
        <sz val="10"/>
        <rFont val="Calibri"/>
        <family val="2"/>
        <scheme val="minor"/>
      </rPr>
      <t>(4)</t>
    </r>
  </si>
  <si>
    <r>
      <t>Iguatemi São Carlos</t>
    </r>
    <r>
      <rPr>
        <vertAlign val="superscript"/>
        <sz val="10"/>
        <rFont val="Calibri"/>
        <family val="2"/>
        <scheme val="minor"/>
      </rPr>
      <t xml:space="preserve"> (5)</t>
    </r>
  </si>
  <si>
    <t>(2) Revenues for Pátio Higienópolis calculated using the cash accounting regime in 2015 and 2016 (accumulated Revenues for 2015 not disclosed as we acquired a stake in the mall in July/2015). From 2017 onwards the mall started reporting under the formal accounting method.</t>
  </si>
  <si>
    <t>(3) Considers Iguatemi Esplanada and Esplanada Shopping as one asset.</t>
  </si>
  <si>
    <t>(4) In 3Q24, it considers a 78% stake in July and August and 60% in September.</t>
  </si>
  <si>
    <t>(5) In 3Q24, it considers a 50% stake in July and August and no stake in September.</t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</si>
  <si>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(3)</t>
    </r>
  </si>
  <si>
    <r>
      <t>Iguatemi Porto Alegre</t>
    </r>
    <r>
      <rPr>
        <vertAlign val="superscript"/>
        <sz val="10"/>
        <rFont val="Calibri"/>
        <family val="2"/>
        <scheme val="minor"/>
      </rPr>
      <t xml:space="preserve"> (6)</t>
    </r>
  </si>
  <si>
    <t>(3)  Power Center localizado anexo ao Shopping Iguatemi Campinas.</t>
  </si>
  <si>
    <t>(6)  Considera a participação indireta de 6,58% detida através da Maiojama Participações.</t>
  </si>
  <si>
    <t>(1) Considers Esplanada Shopping and Iguatemi Esplanada as a single asset.</t>
  </si>
  <si>
    <t>(2) Area owned by Iguatemi in Esplanada, held through a subsidiary.</t>
  </si>
  <si>
    <t>(3) Power Center is contiguous to the Iguatemi Campinas mall.</t>
  </si>
  <si>
    <t>(6) Considers the 6,58% indirect stake owned by Maiojama Participações.</t>
  </si>
  <si>
    <r>
      <t>Iguatemi Campinas - Terreno Anexo</t>
    </r>
    <r>
      <rPr>
        <vertAlign val="superscript"/>
        <sz val="10"/>
        <rFont val="Calibri"/>
        <family val="2"/>
        <scheme val="minor"/>
      </rPr>
      <t xml:space="preserve"> (2)</t>
    </r>
  </si>
  <si>
    <r>
      <t>I Fashion Outlet Santa Catarina</t>
    </r>
    <r>
      <rPr>
        <vertAlign val="superscript"/>
        <sz val="10"/>
        <rFont val="Calibri"/>
        <family val="2"/>
        <scheme val="minor"/>
      </rPr>
      <t xml:space="preserve"> (1)</t>
    </r>
  </si>
  <si>
    <t>(4)  Devido a venda de 18% da participação do Iguatemi Alphaville  em setembro de 2024, o 3T24 considera 78% de participação em julho e agosto e 60% em setembro.</t>
  </si>
  <si>
    <t>(5)  Devido a venda da participação do Iguatemi São Carlos em setembro de 2024, o 3T24 considera 50% de participação em julho e agosto e nenhuma em setembro.</t>
  </si>
  <si>
    <t>Iguatemi Stake</t>
  </si>
  <si>
    <t>Estacionamento (R$ mil)</t>
  </si>
  <si>
    <t>(3) Se refere apenas aos shoppings, considera a participação da Iguatemi nos empreendimentos e exclui imposto, corretagem e taxa de administração</t>
  </si>
  <si>
    <t>(4) NOI dividido pela receita líquida de descontos dos shoppings</t>
  </si>
  <si>
    <t>(4) NOI divided by net revenue of discounts of malls.</t>
  </si>
  <si>
    <t>Units mantidas em Tesouraria</t>
  </si>
  <si>
    <t>Units held in Treasury</t>
  </si>
  <si>
    <t>(1) Os preços consideram 
o reinvestimento dos dividendos</t>
  </si>
  <si>
    <t>(1) The prices consider the reinvestment of dividends</t>
  </si>
  <si>
    <t>(4)  Power Center localizado anexo ao Shopping Iguatemi Campinas.</t>
  </si>
  <si>
    <t>(4) Power Center is contiguous to the Iguatemi Campinas mall.</t>
  </si>
  <si>
    <t>Equivalent Unit</t>
  </si>
  <si>
    <t>IGTI3</t>
  </si>
  <si>
    <t>IGTI4</t>
  </si>
  <si>
    <r>
      <t xml:space="preserve">IGTI11 </t>
    </r>
    <r>
      <rPr>
        <sz val="10"/>
        <color rgb="FFBE9C5E"/>
        <rFont val="Calibri Light"/>
        <family val="2"/>
      </rPr>
      <t>(Unit)</t>
    </r>
  </si>
  <si>
    <t>Margem Líquida</t>
  </si>
  <si>
    <t xml:space="preserve">Margem FFO </t>
  </si>
  <si>
    <t>FFO  (R$ mil)</t>
  </si>
  <si>
    <t>DRE - Conciliação entre a demonstração contábil e gerencial</t>
  </si>
  <si>
    <t>P&amp;L - Conciliation between formal and managerial accounting</t>
  </si>
  <si>
    <t>Deductions, taxes and contributions</t>
  </si>
  <si>
    <t>Cost of Goods and/or Services Sold</t>
  </si>
  <si>
    <t>Gross Profit</t>
  </si>
  <si>
    <t>Operating Revenue/Expenses</t>
  </si>
  <si>
    <t>General &amp; Administrative Expenses</t>
  </si>
  <si>
    <t>Other Operating Revenue and Expenses</t>
  </si>
  <si>
    <t>Equity Gain (Loss) in Subsidiaries</t>
  </si>
  <si>
    <t>Profit (Loss) before Financial Result &amp; Taxes</t>
  </si>
  <si>
    <t>Fair value of financial instrument</t>
  </si>
  <si>
    <t>Profit (Loss) Before Income Taxes</t>
  </si>
  <si>
    <t>Profit before Income Tax and Social Contribution Tax</t>
  </si>
  <si>
    <t>Loss/Profit in the Period</t>
  </si>
  <si>
    <t>Attributable to Shareholders of the Parent Company</t>
  </si>
  <si>
    <t>Attributable to Non-Controlling Shareholders</t>
  </si>
  <si>
    <t>Deduções, impostos e contribuições</t>
  </si>
  <si>
    <t>Custo dos Bens e/ou Serviços Vendidos -</t>
  </si>
  <si>
    <t>Resultado Bruto</t>
  </si>
  <si>
    <t>Despesas/Receitas Operacionais</t>
  </si>
  <si>
    <t>Despesas Gerais e Administrativas</t>
  </si>
  <si>
    <t>Equivalência Patrimonial</t>
  </si>
  <si>
    <t>Resultado Antes do Result. Fin. e dos Tributos</t>
  </si>
  <si>
    <t>Valor justo de instrumento financeiro</t>
  </si>
  <si>
    <t>Resultado Antes dos Tributos sobre o Lucro</t>
  </si>
  <si>
    <t>IR e Contribuição Social sobre o Lucro</t>
  </si>
  <si>
    <t>Lucro/Prejuízo do Período</t>
  </si>
  <si>
    <t>Atribuído a Sócios da Empresa Controladora</t>
  </si>
  <si>
    <t>Outras Receitas e Despesas Operacionais</t>
  </si>
  <si>
    <t>Atribuído a Sócios Não Controladores</t>
  </si>
  <si>
    <t>4Q20
Managerial</t>
  </si>
  <si>
    <t>4Q20
Formal</t>
  </si>
  <si>
    <t>1Q21 
Formal</t>
  </si>
  <si>
    <t>1Q21
Managerial</t>
  </si>
  <si>
    <t>2Q21
Managerial</t>
  </si>
  <si>
    <t>2Q21 
Formal</t>
  </si>
  <si>
    <t>3Q21
Managerial</t>
  </si>
  <si>
    <t>3Q21 
Formal</t>
  </si>
  <si>
    <t>4Q21 
Managerial</t>
  </si>
  <si>
    <t>4Q21
Formal</t>
  </si>
  <si>
    <t>1Q22
Formal</t>
  </si>
  <si>
    <t>1Q22
Managerial</t>
  </si>
  <si>
    <t>2Q22  
Managerial</t>
  </si>
  <si>
    <t>2Q22
Formal</t>
  </si>
  <si>
    <t>3Q22
Managerial</t>
  </si>
  <si>
    <t>3Q22
Formal</t>
  </si>
  <si>
    <t>4Q22
Managerial</t>
  </si>
  <si>
    <t>4Q22
Formal</t>
  </si>
  <si>
    <t>1Q23 
Managerial</t>
  </si>
  <si>
    <t>1Q23
Formal</t>
  </si>
  <si>
    <t>2Q23 
Managerial</t>
  </si>
  <si>
    <t>2Q23
Formal</t>
  </si>
  <si>
    <t>3Q23 
Managerial</t>
  </si>
  <si>
    <t>3Q23
Formal</t>
  </si>
  <si>
    <t>4Q23
Managerial</t>
  </si>
  <si>
    <t>4Q23 
Formal</t>
  </si>
  <si>
    <t>1Q24
Managerial</t>
  </si>
  <si>
    <t>1Q24 
Formal</t>
  </si>
  <si>
    <t>2Q24
Managerial</t>
  </si>
  <si>
    <t>2Q24 
Formal</t>
  </si>
  <si>
    <t>3Q24
Managerial</t>
  </si>
  <si>
    <t>3Q24 
Formal</t>
  </si>
  <si>
    <t>4Q24</t>
  </si>
  <si>
    <t>4Q24 with 
straight-line effect, 
IFCM, and SWAP</t>
  </si>
  <si>
    <t>4Q24 without 
straight-line effect, 
IFCM, and SWAP</t>
  </si>
  <si>
    <t>4Q24
Managerial</t>
  </si>
  <si>
    <t>4Q24 
Formal</t>
  </si>
  <si>
    <t>1Q25</t>
  </si>
  <si>
    <t>1Q25 with 
straight-line effect and SWAP</t>
  </si>
  <si>
    <t>1Q25 without 
straight-line effect and SWAP</t>
  </si>
  <si>
    <t>1Q25
Managerial</t>
  </si>
  <si>
    <t>1Q25 
Formal</t>
  </si>
  <si>
    <t>Composição Acionária 1T25</t>
  </si>
  <si>
    <t>24,373,399</t>
  </si>
  <si>
    <t>2,395,956</t>
  </si>
  <si>
    <t>211,603,430</t>
  </si>
  <si>
    <t>423,206,860</t>
  </si>
  <si>
    <t>1,346,000</t>
  </si>
  <si>
    <t>216,112,182</t>
  </si>
  <si>
    <t>26.94%</t>
  </si>
  <si>
    <t>72.83%</t>
  </si>
  <si>
    <t>0.23%</t>
  </si>
  <si>
    <t>Ownership Breakdown 1Q25</t>
  </si>
  <si>
    <t>RioSul</t>
  </si>
  <si>
    <r>
      <t xml:space="preserve">Disponibilidades (R$ mil) </t>
    </r>
    <r>
      <rPr>
        <vertAlign val="superscript"/>
        <sz val="10"/>
        <rFont val="Calibri"/>
        <family val="2"/>
        <scheme val="minor"/>
      </rPr>
      <t>(2)</t>
    </r>
  </si>
  <si>
    <r>
      <t xml:space="preserve">Dívida Líquida (R$ mil) </t>
    </r>
    <r>
      <rPr>
        <vertAlign val="superscript"/>
        <sz val="10"/>
        <rFont val="Calibri"/>
        <family val="2"/>
        <scheme val="minor"/>
      </rPr>
      <t>(2)</t>
    </r>
  </si>
  <si>
    <t>(2) Para o 4T24 considera Disponibilidades e Dívida Líquida após a liquidação do CRI, lastro da aquisição do RioSul, realizada em 2 de janeiro de 2025.</t>
  </si>
  <si>
    <t>1. Excluding the straight-line effect, Infracommerce and the share SWAP result.</t>
  </si>
  <si>
    <t>2. For 4Q24, considers Cash and Net Debt after the settlement of the Real Estate Receivables Certificate (CRI), underlying the acquisition of RioSul, carried out on January 2,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</si>
</sst>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R$&quot;\ #,##0;[Red]\-&quot;R$&quot;\ #,##0"/>
    <numFmt numFmtId="8" formatCode="&quot;R$&quot;\ #,##0.00;[Red]\-&quot;R$&quot;\ #,##0.00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\(#,##0\);\-"/>
    <numFmt numFmtId="167" formatCode="0.0%"/>
    <numFmt numFmtId="168" formatCode="#,##0&quot; m²&quot;"/>
    <numFmt numFmtId="169" formatCode="[$-409]mmm\-yy;@"/>
    <numFmt numFmtId="170" formatCode="_-* #,##0_-;\-* #,##0_-;_-* &quot;-&quot;??_-;_-@_-"/>
    <numFmt numFmtId="171" formatCode="\-"/>
    <numFmt numFmtId="172" formatCode="#,##0.00\x"/>
    <numFmt numFmtId="173" formatCode="0.0"/>
    <numFmt numFmtId="174" formatCode="#,##0.0"/>
    <numFmt numFmtId="175" formatCode="_(* #,##0.0_);_(* \(#,##0.0\);_(* &quot;-&quot;??_);_(@_)"/>
    <numFmt numFmtId="176" formatCode="_(* #,##0.0000_);_(* \(#,##0.0000\);_(* &quot;-&quot;??_);_(@_)"/>
    <numFmt numFmtId="177" formatCode="_-* #,##0.0000_-;\-* #,##0.0000_-;_-* &quot;-&quot;????_-;_-@_-"/>
    <numFmt numFmtId="178" formatCode="#,##0_ ;[Red]\-#,##0\ "/>
    <numFmt numFmtId="179" formatCode="#,##0.0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vertAlign val="superscript"/>
      <sz val="10"/>
      <name val="Arial"/>
      <family val="2"/>
    </font>
    <font>
      <b/>
      <sz val="10"/>
      <color rgb="FFBE9C61"/>
      <name val="Calibri"/>
      <family val="2"/>
      <scheme val="minor"/>
    </font>
    <font>
      <b/>
      <vertAlign val="superscript"/>
      <sz val="10"/>
      <color rgb="FFBE9C61"/>
      <name val="Calibri"/>
      <family val="2"/>
      <scheme val="minor"/>
    </font>
    <font>
      <b/>
      <sz val="10"/>
      <color rgb="FFBE9C5E"/>
      <name val="Calibri Light"/>
      <family val="2"/>
    </font>
    <font>
      <sz val="10"/>
      <color rgb="FFBE9C5E"/>
      <name val="Calibri Light"/>
      <family val="2"/>
    </font>
    <font>
      <sz val="10"/>
      <color rgb="FF000000"/>
      <name val="Calibri Light"/>
      <family val="2"/>
    </font>
    <font>
      <sz val="10.5"/>
      <color rgb="FF000000"/>
      <name val="Calibri"/>
      <family val="2"/>
    </font>
    <font>
      <b/>
      <sz val="10"/>
      <color rgb="FF000000"/>
      <name val="Calibri Light"/>
      <family val="2"/>
    </font>
    <font>
      <b/>
      <sz val="10.5"/>
      <color rgb="FF000000"/>
      <name val="Calibri"/>
      <family val="2"/>
    </font>
    <font>
      <b/>
      <sz val="10"/>
      <color rgb="FFBE9C5E"/>
      <name val="Calibri Light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CCCCC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indexed="64"/>
      </top>
      <bottom/>
      <diagonal/>
    </border>
    <border>
      <left style="medium">
        <color theme="0" tint="-0.499984740745262"/>
      </left>
      <right/>
      <top/>
      <bottom style="thin">
        <color theme="1"/>
      </bottom>
      <diagonal/>
    </border>
    <border>
      <left style="medium">
        <color theme="0" tint="-0.499984740745262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0" tint="-0.499984740745262"/>
      </right>
      <top style="thin">
        <color theme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BE9C61"/>
      </bottom>
      <diagonal/>
    </border>
    <border>
      <left/>
      <right/>
      <top/>
      <bottom style="thin">
        <color rgb="FFBE9C5E"/>
      </bottom>
      <diagonal/>
    </border>
    <border>
      <left/>
      <right style="thin">
        <color rgb="FFBE9C5E"/>
      </right>
      <top/>
      <bottom style="thin">
        <color rgb="FFBE9C5E"/>
      </bottom>
      <diagonal/>
    </border>
    <border>
      <left style="thin">
        <color rgb="FFBE9C5E"/>
      </left>
      <right/>
      <top/>
      <bottom style="thin">
        <color rgb="FFBE9C5E"/>
      </bottom>
      <diagonal/>
    </border>
    <border>
      <left/>
      <right/>
      <top style="thin">
        <color rgb="FFBE9C5E"/>
      </top>
      <bottom style="medium">
        <color rgb="FFBE9C5E"/>
      </bottom>
      <diagonal/>
    </border>
    <border>
      <left style="thin">
        <color rgb="FFBE9C5E"/>
      </left>
      <right/>
      <top style="thin">
        <color rgb="FFBE9C5E"/>
      </top>
      <bottom style="medium">
        <color rgb="FFBE9C5E"/>
      </bottom>
      <diagonal/>
    </border>
    <border>
      <left/>
      <right/>
      <top style="medium">
        <color rgb="FFBE9C5E"/>
      </top>
      <bottom/>
      <diagonal/>
    </border>
    <border>
      <left/>
      <right style="thin">
        <color rgb="FFBE9C5E"/>
      </right>
      <top style="medium">
        <color rgb="FFBE9C5E"/>
      </top>
      <bottom/>
      <diagonal/>
    </border>
    <border>
      <left style="thin">
        <color rgb="FFBE9C5E"/>
      </left>
      <right/>
      <top style="medium">
        <color rgb="FFBE9C5E"/>
      </top>
      <bottom/>
      <diagonal/>
    </border>
    <border>
      <left/>
      <right style="thin">
        <color rgb="FFBE9C5E"/>
      </right>
      <top/>
      <bottom/>
      <diagonal/>
    </border>
    <border>
      <left style="thin">
        <color rgb="FFBE9C5E"/>
      </left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thin">
        <color rgb="FFBE9C5E"/>
      </bottom>
      <diagonal/>
    </border>
    <border>
      <left/>
      <right style="medium">
        <color theme="0" tint="-0.499984740745262"/>
      </right>
      <top style="thin">
        <color rgb="FFBE9C5E"/>
      </top>
      <bottom style="medium">
        <color rgb="FFBE9C5E"/>
      </bottom>
      <diagonal/>
    </border>
    <border>
      <left/>
      <right/>
      <top style="thin">
        <color rgb="FFBE9C5E"/>
      </top>
      <bottom/>
      <diagonal/>
    </border>
    <border>
      <left/>
      <right style="thin">
        <color rgb="FFBE9C5E"/>
      </right>
      <top style="thin">
        <color rgb="FFBE9C5E"/>
      </top>
      <bottom/>
      <diagonal/>
    </border>
    <border>
      <left style="thin">
        <color rgb="FFBE9C5E"/>
      </left>
      <right/>
      <top style="thin">
        <color rgb="FFBE9C5E"/>
      </top>
      <bottom/>
      <diagonal/>
    </border>
    <border>
      <left/>
      <right style="medium">
        <color theme="0" tint="-0.499984740745262"/>
      </right>
      <top style="thin">
        <color rgb="FFBE9C5E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rgb="FFBE9C5E"/>
      </right>
      <top/>
      <bottom style="medium">
        <color theme="0" tint="-0.499984740745262"/>
      </bottom>
      <diagonal/>
    </border>
    <border>
      <left style="thin">
        <color rgb="FFBE9C5E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rgb="FFBE9C5E"/>
      </top>
      <bottom/>
      <diagonal/>
    </border>
    <border>
      <left/>
      <right style="medium">
        <color theme="0" tint="-0.499984740745262"/>
      </right>
      <top style="medium">
        <color rgb="FFBE9C5E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2" fillId="0" borderId="0"/>
  </cellStyleXfs>
  <cellXfs count="468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" fontId="8" fillId="0" borderId="0" xfId="0" applyNumberFormat="1" applyFont="1" applyAlignment="1">
      <alignment horizontal="right" vertical="center"/>
    </xf>
    <xf numFmtId="0" fontId="9" fillId="0" borderId="0" xfId="3" applyFont="1" applyAlignment="1">
      <alignment vertical="center"/>
    </xf>
    <xf numFmtId="165" fontId="8" fillId="0" borderId="0" xfId="8" applyNumberFormat="1" applyFont="1" applyFill="1" applyAlignment="1">
      <alignment horizontal="left" vertical="center" wrapText="1"/>
    </xf>
    <xf numFmtId="169" fontId="8" fillId="0" borderId="0" xfId="8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3" applyNumberFormat="1" applyFont="1" applyAlignment="1">
      <alignment horizontal="right" vertical="center"/>
    </xf>
    <xf numFmtId="167" fontId="9" fillId="0" borderId="0" xfId="4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167" fontId="9" fillId="0" borderId="3" xfId="4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65" fontId="9" fillId="0" borderId="0" xfId="8" applyNumberFormat="1" applyFont="1" applyFill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167" fontId="9" fillId="3" borderId="0" xfId="4" applyNumberFormat="1" applyFont="1" applyFill="1" applyBorder="1" applyAlignment="1">
      <alignment horizontal="right" vertical="center"/>
    </xf>
    <xf numFmtId="0" fontId="9" fillId="3" borderId="0" xfId="3" applyFont="1" applyFill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7" fontId="9" fillId="3" borderId="6" xfId="4" applyNumberFormat="1" applyFont="1" applyFill="1" applyBorder="1" applyAlignment="1">
      <alignment horizontal="right" vertical="center"/>
    </xf>
    <xf numFmtId="167" fontId="9" fillId="0" borderId="6" xfId="4" applyNumberFormat="1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9" fillId="0" borderId="0" xfId="3" applyFont="1" applyAlignment="1">
      <alignment horizontal="right" vertical="center"/>
    </xf>
    <xf numFmtId="0" fontId="13" fillId="0" borderId="1" xfId="2" applyFont="1" applyBorder="1" applyAlignment="1">
      <alignment vertical="center"/>
    </xf>
    <xf numFmtId="165" fontId="13" fillId="0" borderId="1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10" fontId="9" fillId="0" borderId="0" xfId="4" applyNumberFormat="1" applyFont="1" applyAlignment="1">
      <alignment vertical="center"/>
    </xf>
    <xf numFmtId="10" fontId="9" fillId="0" borderId="0" xfId="4" applyNumberFormat="1" applyFont="1" applyFill="1" applyBorder="1" applyAlignment="1">
      <alignment horizontal="right" vertical="center"/>
    </xf>
    <xf numFmtId="10" fontId="9" fillId="0" borderId="0" xfId="4" applyNumberFormat="1" applyFont="1" applyAlignment="1">
      <alignment horizontal="right" vertical="center"/>
    </xf>
    <xf numFmtId="10" fontId="9" fillId="0" borderId="0" xfId="0" applyNumberFormat="1" applyFont="1" applyAlignment="1">
      <alignment vertical="center"/>
    </xf>
    <xf numFmtId="10" fontId="9" fillId="0" borderId="0" xfId="5" applyNumberFormat="1" applyFont="1" applyFill="1" applyBorder="1" applyAlignment="1">
      <alignment horizontal="right" vertical="center"/>
    </xf>
    <xf numFmtId="10" fontId="9" fillId="0" borderId="0" xfId="2" applyNumberFormat="1" applyFont="1" applyAlignment="1">
      <alignment horizontal="right" vertical="center"/>
    </xf>
    <xf numFmtId="171" fontId="9" fillId="0" borderId="0" xfId="5" applyNumberFormat="1" applyFont="1" applyFill="1" applyBorder="1" applyAlignment="1">
      <alignment horizontal="right" vertical="center"/>
    </xf>
    <xf numFmtId="10" fontId="13" fillId="0" borderId="0" xfId="2" applyNumberFormat="1" applyFont="1" applyAlignment="1">
      <alignment horizontal="right" vertical="center"/>
    </xf>
    <xf numFmtId="165" fontId="13" fillId="0" borderId="1" xfId="8" applyNumberFormat="1" applyFont="1" applyFill="1" applyBorder="1" applyAlignment="1">
      <alignment vertical="center"/>
    </xf>
    <xf numFmtId="0" fontId="9" fillId="0" borderId="0" xfId="2" applyFont="1" applyAlignment="1">
      <alignment vertical="center"/>
    </xf>
    <xf numFmtId="167" fontId="9" fillId="0" borderId="0" xfId="4" applyNumberFormat="1" applyFont="1" applyBorder="1" applyAlignment="1">
      <alignment horizontal="center" vertical="center"/>
    </xf>
    <xf numFmtId="169" fontId="8" fillId="0" borderId="0" xfId="8" applyNumberFormat="1" applyFont="1" applyFill="1" applyBorder="1" applyAlignment="1">
      <alignment horizontal="right" wrapText="1"/>
    </xf>
    <xf numFmtId="0" fontId="9" fillId="0" borderId="0" xfId="2" applyFont="1" applyAlignment="1">
      <alignment horizontal="right"/>
    </xf>
    <xf numFmtId="0" fontId="9" fillId="0" borderId="0" xfId="0" applyFont="1"/>
    <xf numFmtId="3" fontId="9" fillId="0" borderId="0" xfId="7" applyNumberFormat="1" applyFont="1" applyFill="1" applyBorder="1" applyAlignment="1">
      <alignment horizontal="right"/>
    </xf>
    <xf numFmtId="3" fontId="9" fillId="0" borderId="3" xfId="7" applyNumberFormat="1" applyFont="1" applyFill="1" applyBorder="1" applyAlignment="1">
      <alignment horizontal="right"/>
    </xf>
    <xf numFmtId="0" fontId="9" fillId="0" borderId="0" xfId="3" applyFont="1" applyAlignment="1">
      <alignment horizontal="right"/>
    </xf>
    <xf numFmtId="10" fontId="9" fillId="0" borderId="0" xfId="4" applyNumberFormat="1" applyFont="1" applyFill="1" applyBorder="1" applyAlignment="1">
      <alignment horizontal="right"/>
    </xf>
    <xf numFmtId="166" fontId="13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0" fontId="13" fillId="0" borderId="0" xfId="3" applyFont="1" applyAlignment="1">
      <alignment vertical="center"/>
    </xf>
    <xf numFmtId="0" fontId="9" fillId="0" borderId="6" xfId="0" applyFont="1" applyBorder="1" applyAlignment="1">
      <alignment vertical="center"/>
    </xf>
    <xf numFmtId="3" fontId="13" fillId="0" borderId="0" xfId="3" applyNumberFormat="1" applyFont="1" applyAlignment="1">
      <alignment horizontal="right" vertical="center"/>
    </xf>
    <xf numFmtId="3" fontId="9" fillId="0" borderId="0" xfId="8" applyNumberFormat="1" applyFont="1" applyAlignment="1">
      <alignment horizontal="right" vertical="center"/>
    </xf>
    <xf numFmtId="3" fontId="9" fillId="0" borderId="0" xfId="8" applyNumberFormat="1" applyFont="1" applyFill="1" applyBorder="1" applyAlignment="1">
      <alignment horizontal="right" vertical="center"/>
    </xf>
    <xf numFmtId="3" fontId="13" fillId="0" borderId="2" xfId="6" applyNumberFormat="1" applyFont="1" applyFill="1" applyBorder="1" applyAlignment="1">
      <alignment horizontal="right" vertical="center"/>
    </xf>
    <xf numFmtId="3" fontId="9" fillId="0" borderId="0" xfId="6" applyNumberFormat="1" applyFont="1" applyFill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17" fontId="8" fillId="2" borderId="0" xfId="0" applyNumberFormat="1" applyFont="1" applyFill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165" fontId="9" fillId="0" borderId="0" xfId="3" applyNumberFormat="1" applyFont="1" applyAlignment="1">
      <alignment horizontal="right" vertical="center"/>
    </xf>
    <xf numFmtId="165" fontId="9" fillId="0" borderId="0" xfId="8" applyNumberFormat="1" applyFont="1" applyFill="1" applyAlignment="1">
      <alignment horizontal="right" vertical="center"/>
    </xf>
    <xf numFmtId="165" fontId="9" fillId="0" borderId="6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Alignment="1">
      <alignment horizontal="right" vertical="center"/>
    </xf>
    <xf numFmtId="0" fontId="9" fillId="0" borderId="0" xfId="3" applyFont="1" applyAlignment="1">
      <alignment horizontal="left" vertical="center" indent="2"/>
    </xf>
    <xf numFmtId="0" fontId="13" fillId="0" borderId="2" xfId="3" applyFont="1" applyBorder="1" applyAlignment="1">
      <alignment vertical="center"/>
    </xf>
    <xf numFmtId="165" fontId="13" fillId="0" borderId="2" xfId="8" applyNumberFormat="1" applyFont="1" applyFill="1" applyBorder="1" applyAlignment="1">
      <alignment horizontal="right" vertical="center"/>
    </xf>
    <xf numFmtId="165" fontId="9" fillId="0" borderId="3" xfId="3" applyNumberFormat="1" applyFont="1" applyBorder="1" applyAlignment="1">
      <alignment horizontal="right" vertical="center"/>
    </xf>
    <xf numFmtId="164" fontId="9" fillId="0" borderId="0" xfId="8" applyFont="1" applyFill="1" applyBorder="1" applyAlignment="1">
      <alignment horizontal="right" vertical="center"/>
    </xf>
    <xf numFmtId="164" fontId="9" fillId="0" borderId="0" xfId="8" applyFont="1" applyFill="1" applyBorder="1" applyAlignment="1">
      <alignment horizontal="right"/>
    </xf>
    <xf numFmtId="3" fontId="9" fillId="0" borderId="0" xfId="3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9" fillId="0" borderId="0" xfId="8" applyFont="1" applyAlignment="1">
      <alignment horizontal="right" vertical="center"/>
    </xf>
    <xf numFmtId="165" fontId="13" fillId="0" borderId="4" xfId="8" applyNumberFormat="1" applyFont="1" applyFill="1" applyBorder="1" applyAlignment="1">
      <alignment horizontal="right" vertical="center"/>
    </xf>
    <xf numFmtId="3" fontId="13" fillId="0" borderId="2" xfId="3" applyNumberFormat="1" applyFont="1" applyBorder="1" applyAlignment="1">
      <alignment vertical="center"/>
    </xf>
    <xf numFmtId="0" fontId="9" fillId="0" borderId="3" xfId="3" applyFont="1" applyBorder="1" applyAlignment="1">
      <alignment vertical="center"/>
    </xf>
    <xf numFmtId="3" fontId="9" fillId="3" borderId="0" xfId="3" applyNumberFormat="1" applyFont="1" applyFill="1" applyAlignment="1">
      <alignment horizontal="right" vertical="center"/>
    </xf>
    <xf numFmtId="167" fontId="9" fillId="3" borderId="3" xfId="4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165" fontId="9" fillId="3" borderId="0" xfId="8" applyNumberFormat="1" applyFont="1" applyFill="1" applyBorder="1" applyAlignment="1">
      <alignment horizontal="right" vertical="center"/>
    </xf>
    <xf numFmtId="165" fontId="9" fillId="3" borderId="3" xfId="8" applyNumberFormat="1" applyFont="1" applyFill="1" applyBorder="1" applyAlignment="1">
      <alignment horizontal="right" vertical="center"/>
    </xf>
    <xf numFmtId="165" fontId="9" fillId="3" borderId="4" xfId="8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vertical="center"/>
    </xf>
    <xf numFmtId="166" fontId="13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/>
    </xf>
    <xf numFmtId="0" fontId="13" fillId="3" borderId="5" xfId="3" applyFont="1" applyFill="1" applyBorder="1" applyAlignment="1">
      <alignment vertical="center"/>
    </xf>
    <xf numFmtId="165" fontId="13" fillId="3" borderId="5" xfId="7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vertical="center"/>
    </xf>
    <xf numFmtId="0" fontId="9" fillId="3" borderId="0" xfId="3" applyFont="1" applyFill="1" applyAlignment="1">
      <alignment horizontal="right" vertical="center"/>
    </xf>
    <xf numFmtId="166" fontId="13" fillId="3" borderId="5" xfId="0" applyNumberFormat="1" applyFont="1" applyFill="1" applyBorder="1" applyAlignment="1">
      <alignment horizontal="right" vertical="center"/>
    </xf>
    <xf numFmtId="165" fontId="13" fillId="3" borderId="5" xfId="7" applyNumberFormat="1" applyFont="1" applyFill="1" applyBorder="1" applyAlignment="1">
      <alignment horizontal="left" vertical="center"/>
    </xf>
    <xf numFmtId="166" fontId="9" fillId="3" borderId="4" xfId="0" applyNumberFormat="1" applyFont="1" applyFill="1" applyBorder="1" applyAlignment="1">
      <alignment horizontal="right" vertical="center"/>
    </xf>
    <xf numFmtId="169" fontId="8" fillId="0" borderId="0" xfId="8" applyNumberFormat="1" applyFont="1" applyFill="1" applyAlignment="1">
      <alignment horizontal="right" vertical="center" wrapText="1"/>
    </xf>
    <xf numFmtId="0" fontId="7" fillId="5" borderId="0" xfId="3" applyFont="1" applyFill="1" applyAlignment="1">
      <alignment horizontal="centerContinuous" vertical="center"/>
    </xf>
    <xf numFmtId="0" fontId="7" fillId="5" borderId="0" xfId="3" applyFont="1" applyFill="1" applyAlignment="1">
      <alignment vertical="center"/>
    </xf>
    <xf numFmtId="0" fontId="15" fillId="6" borderId="0" xfId="0" applyFont="1" applyFill="1" applyAlignment="1">
      <alignment vertical="center"/>
    </xf>
    <xf numFmtId="17" fontId="15" fillId="6" borderId="0" xfId="0" applyNumberFormat="1" applyFont="1" applyFill="1" applyAlignment="1">
      <alignment horizontal="right" vertical="center"/>
    </xf>
    <xf numFmtId="0" fontId="9" fillId="5" borderId="0" xfId="3" applyFont="1" applyFill="1" applyAlignment="1">
      <alignment vertical="center"/>
    </xf>
    <xf numFmtId="165" fontId="8" fillId="0" borderId="0" xfId="8" applyNumberFormat="1" applyFont="1" applyFill="1" applyAlignment="1">
      <alignment horizontal="right" vertical="center" wrapText="1"/>
    </xf>
    <xf numFmtId="169" fontId="8" fillId="0" borderId="0" xfId="6" applyNumberFormat="1" applyFont="1" applyFill="1" applyAlignment="1">
      <alignment horizontal="right" vertical="center" wrapText="1"/>
    </xf>
    <xf numFmtId="168" fontId="13" fillId="0" borderId="0" xfId="2" applyNumberFormat="1" applyFont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0" fontId="9" fillId="0" borderId="0" xfId="4" applyNumberFormat="1" applyFont="1" applyFill="1" applyAlignment="1">
      <alignment horizontal="right" vertical="center"/>
    </xf>
    <xf numFmtId="167" fontId="13" fillId="0" borderId="0" xfId="4" applyNumberFormat="1" applyFont="1" applyFill="1" applyBorder="1" applyAlignment="1">
      <alignment horizontal="right" vertical="center"/>
    </xf>
    <xf numFmtId="167" fontId="13" fillId="0" borderId="0" xfId="5" applyNumberFormat="1" applyFont="1" applyFill="1" applyBorder="1" applyAlignment="1">
      <alignment horizontal="right" vertical="center"/>
    </xf>
    <xf numFmtId="167" fontId="13" fillId="0" borderId="0" xfId="5" applyNumberFormat="1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right" vertical="center"/>
    </xf>
    <xf numFmtId="17" fontId="15" fillId="6" borderId="0" xfId="0" applyNumberFormat="1" applyFont="1" applyFill="1" applyAlignment="1">
      <alignment horizontal="left" vertical="center"/>
    </xf>
    <xf numFmtId="165" fontId="9" fillId="0" borderId="0" xfId="8" applyNumberFormat="1" applyFont="1" applyFill="1" applyBorder="1" applyAlignment="1">
      <alignment vertical="center"/>
    </xf>
    <xf numFmtId="17" fontId="8" fillId="2" borderId="9" xfId="0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vertical="center" wrapText="1"/>
    </xf>
    <xf numFmtId="17" fontId="15" fillId="6" borderId="9" xfId="0" applyNumberFormat="1" applyFont="1" applyFill="1" applyBorder="1" applyAlignment="1">
      <alignment horizontal="right" vertical="center"/>
    </xf>
    <xf numFmtId="3" fontId="9" fillId="3" borderId="9" xfId="3" applyNumberFormat="1" applyFont="1" applyFill="1" applyBorder="1" applyAlignment="1">
      <alignment horizontal="right" vertical="center"/>
    </xf>
    <xf numFmtId="3" fontId="9" fillId="0" borderId="9" xfId="3" applyNumberFormat="1" applyFont="1" applyBorder="1" applyAlignment="1">
      <alignment horizontal="right" vertical="center"/>
    </xf>
    <xf numFmtId="0" fontId="9" fillId="0" borderId="9" xfId="3" applyFont="1" applyBorder="1" applyAlignment="1">
      <alignment vertical="center"/>
    </xf>
    <xf numFmtId="165" fontId="9" fillId="0" borderId="9" xfId="8" applyNumberFormat="1" applyFont="1" applyFill="1" applyBorder="1" applyAlignment="1">
      <alignment horizontal="right" vertical="center"/>
    </xf>
    <xf numFmtId="165" fontId="9" fillId="0" borderId="10" xfId="8" applyNumberFormat="1" applyFont="1" applyFill="1" applyBorder="1" applyAlignment="1">
      <alignment horizontal="right" vertical="center"/>
    </xf>
    <xf numFmtId="3" fontId="9" fillId="0" borderId="11" xfId="3" applyNumberFormat="1" applyFont="1" applyBorder="1" applyAlignment="1">
      <alignment horizontal="right" vertical="center"/>
    </xf>
    <xf numFmtId="167" fontId="9" fillId="3" borderId="9" xfId="4" applyNumberFormat="1" applyFont="1" applyFill="1" applyBorder="1" applyAlignment="1">
      <alignment horizontal="right" vertical="center"/>
    </xf>
    <xf numFmtId="167" fontId="9" fillId="3" borderId="12" xfId="4" applyNumberFormat="1" applyFont="1" applyFill="1" applyBorder="1" applyAlignment="1">
      <alignment horizontal="right" vertical="center"/>
    </xf>
    <xf numFmtId="167" fontId="9" fillId="0" borderId="12" xfId="4" applyNumberFormat="1" applyFont="1" applyFill="1" applyBorder="1" applyAlignment="1">
      <alignment horizontal="right" vertical="center"/>
    </xf>
    <xf numFmtId="165" fontId="13" fillId="0" borderId="13" xfId="8" applyNumberFormat="1" applyFont="1" applyFill="1" applyBorder="1" applyAlignment="1">
      <alignment horizontal="right" vertical="center"/>
    </xf>
    <xf numFmtId="0" fontId="9" fillId="0" borderId="9" xfId="2" applyFont="1" applyBorder="1" applyAlignment="1">
      <alignment horizontal="right" vertical="center"/>
    </xf>
    <xf numFmtId="17" fontId="8" fillId="0" borderId="9" xfId="0" applyNumberFormat="1" applyFont="1" applyBorder="1" applyAlignment="1">
      <alignment horizontal="right" vertical="center"/>
    </xf>
    <xf numFmtId="10" fontId="9" fillId="0" borderId="9" xfId="5" applyNumberFormat="1" applyFont="1" applyFill="1" applyBorder="1" applyAlignment="1">
      <alignment horizontal="right" vertical="center"/>
    </xf>
    <xf numFmtId="171" fontId="9" fillId="0" borderId="9" xfId="5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wrapText="1"/>
    </xf>
    <xf numFmtId="3" fontId="9" fillId="0" borderId="9" xfId="7" applyNumberFormat="1" applyFont="1" applyFill="1" applyBorder="1" applyAlignment="1">
      <alignment horizontal="right"/>
    </xf>
    <xf numFmtId="171" fontId="9" fillId="0" borderId="9" xfId="7" applyNumberFormat="1" applyFont="1" applyFill="1" applyBorder="1" applyAlignment="1">
      <alignment horizontal="right"/>
    </xf>
    <xf numFmtId="3" fontId="9" fillId="0" borderId="10" xfId="7" applyNumberFormat="1" applyFont="1" applyFill="1" applyBorder="1" applyAlignment="1">
      <alignment horizontal="right"/>
    </xf>
    <xf numFmtId="165" fontId="13" fillId="0" borderId="9" xfId="3" applyNumberFormat="1" applyFont="1" applyBorder="1" applyAlignment="1">
      <alignment horizontal="right" vertical="center"/>
    </xf>
    <xf numFmtId="0" fontId="0" fillId="3" borderId="0" xfId="0" applyFill="1"/>
    <xf numFmtId="0" fontId="17" fillId="3" borderId="0" xfId="0" applyFont="1" applyFill="1"/>
    <xf numFmtId="0" fontId="11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" fontId="13" fillId="6" borderId="0" xfId="0" applyNumberFormat="1" applyFont="1" applyFill="1" applyAlignment="1">
      <alignment horizontal="right" vertical="center"/>
    </xf>
    <xf numFmtId="1" fontId="13" fillId="3" borderId="0" xfId="0" applyNumberFormat="1" applyFont="1" applyFill="1" applyAlignment="1">
      <alignment horizontal="right" vertical="center"/>
    </xf>
    <xf numFmtId="1" fontId="8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vertical="center"/>
    </xf>
    <xf numFmtId="167" fontId="9" fillId="3" borderId="4" xfId="4" applyNumberFormat="1" applyFont="1" applyFill="1" applyBorder="1" applyAlignment="1">
      <alignment horizontal="right" vertical="center"/>
    </xf>
    <xf numFmtId="3" fontId="9" fillId="0" borderId="4" xfId="3" applyNumberFormat="1" applyFont="1" applyBorder="1" applyAlignment="1">
      <alignment vertical="center"/>
    </xf>
    <xf numFmtId="17" fontId="15" fillId="6" borderId="15" xfId="0" applyNumberFormat="1" applyFont="1" applyFill="1" applyBorder="1" applyAlignment="1">
      <alignment horizontal="right" vertical="center"/>
    </xf>
    <xf numFmtId="0" fontId="9" fillId="0" borderId="16" xfId="2" applyFont="1" applyBorder="1" applyAlignment="1">
      <alignment horizontal="right" vertical="center"/>
    </xf>
    <xf numFmtId="0" fontId="9" fillId="0" borderId="4" xfId="3" applyFont="1" applyBorder="1" applyAlignment="1">
      <alignment vertical="center"/>
    </xf>
    <xf numFmtId="3" fontId="9" fillId="0" borderId="0" xfId="7" applyNumberFormat="1" applyFont="1" applyFill="1" applyBorder="1" applyAlignment="1">
      <alignment horizontal="right" vertical="center"/>
    </xf>
    <xf numFmtId="171" fontId="9" fillId="0" borderId="0" xfId="4" applyNumberFormat="1" applyFont="1" applyFill="1" applyBorder="1" applyAlignment="1">
      <alignment horizontal="right" vertical="center"/>
    </xf>
    <xf numFmtId="171" fontId="9" fillId="0" borderId="0" xfId="7" applyNumberFormat="1" applyFont="1" applyFill="1" applyBorder="1" applyAlignment="1">
      <alignment horizontal="right" vertical="center"/>
    </xf>
    <xf numFmtId="3" fontId="9" fillId="0" borderId="3" xfId="7" applyNumberFormat="1" applyFont="1" applyFill="1" applyBorder="1" applyAlignment="1">
      <alignment horizontal="right" vertical="center"/>
    </xf>
    <xf numFmtId="170" fontId="9" fillId="0" borderId="0" xfId="8" applyNumberFormat="1" applyFont="1" applyFill="1" applyAlignment="1">
      <alignment vertical="center"/>
    </xf>
    <xf numFmtId="170" fontId="9" fillId="0" borderId="0" xfId="8" applyNumberFormat="1" applyFont="1" applyFill="1" applyAlignment="1">
      <alignment horizontal="right" vertical="center"/>
    </xf>
    <xf numFmtId="170" fontId="15" fillId="6" borderId="0" xfId="8" applyNumberFormat="1" applyFont="1" applyFill="1" applyAlignment="1">
      <alignment horizontal="right" vertical="center"/>
    </xf>
    <xf numFmtId="0" fontId="6" fillId="0" borderId="0" xfId="2" applyFont="1" applyAlignment="1">
      <alignment horizontal="right" vertical="center"/>
    </xf>
    <xf numFmtId="171" fontId="9" fillId="0" borderId="0" xfId="7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3" applyFont="1" applyAlignment="1">
      <alignment horizontal="right" vertical="center"/>
    </xf>
    <xf numFmtId="0" fontId="13" fillId="0" borderId="5" xfId="3" applyFont="1" applyBorder="1" applyAlignment="1">
      <alignment vertical="center"/>
    </xf>
    <xf numFmtId="165" fontId="13" fillId="0" borderId="5" xfId="8" applyNumberFormat="1" applyFont="1" applyFill="1" applyBorder="1" applyAlignment="1">
      <alignment horizontal="right" vertical="center"/>
    </xf>
    <xf numFmtId="165" fontId="13" fillId="0" borderId="5" xfId="6" applyNumberFormat="1" applyFont="1" applyFill="1" applyBorder="1" applyAlignment="1">
      <alignment horizontal="right" vertical="center"/>
    </xf>
    <xf numFmtId="165" fontId="13" fillId="0" borderId="5" xfId="7" applyNumberFormat="1" applyFont="1" applyFill="1" applyBorder="1" applyAlignment="1">
      <alignment horizontal="right" vertical="center"/>
    </xf>
    <xf numFmtId="165" fontId="13" fillId="0" borderId="0" xfId="7" applyNumberFormat="1" applyFont="1" applyFill="1" applyBorder="1" applyAlignment="1">
      <alignment horizontal="right" vertical="center"/>
    </xf>
    <xf numFmtId="166" fontId="9" fillId="0" borderId="4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166" fontId="13" fillId="0" borderId="5" xfId="0" applyNumberFormat="1" applyFont="1" applyBorder="1" applyAlignment="1">
      <alignment horizontal="right" vertical="center"/>
    </xf>
    <xf numFmtId="165" fontId="13" fillId="0" borderId="0" xfId="6" applyNumberFormat="1" applyFont="1" applyFill="1" applyBorder="1" applyAlignment="1">
      <alignment horizontal="right" vertical="center"/>
    </xf>
    <xf numFmtId="9" fontId="9" fillId="0" borderId="0" xfId="4" applyFont="1" applyFill="1" applyBorder="1" applyAlignment="1">
      <alignment horizontal="right" vertical="center"/>
    </xf>
    <xf numFmtId="0" fontId="9" fillId="0" borderId="15" xfId="3" applyFont="1" applyBorder="1" applyAlignment="1">
      <alignment vertical="center"/>
    </xf>
    <xf numFmtId="0" fontId="9" fillId="0" borderId="16" xfId="3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left" vertical="center"/>
    </xf>
    <xf numFmtId="167" fontId="9" fillId="0" borderId="0" xfId="4" applyNumberFormat="1" applyFont="1" applyBorder="1" applyAlignment="1">
      <alignment horizontal="left" vertical="center" indent="2"/>
    </xf>
    <xf numFmtId="0" fontId="13" fillId="0" borderId="2" xfId="0" applyFont="1" applyBorder="1" applyAlignment="1">
      <alignment horizontal="left" vertical="center"/>
    </xf>
    <xf numFmtId="3" fontId="13" fillId="0" borderId="0" xfId="6" applyNumberFormat="1" applyFont="1" applyFill="1" applyBorder="1" applyAlignment="1">
      <alignment horizontal="right" vertical="center"/>
    </xf>
    <xf numFmtId="0" fontId="13" fillId="0" borderId="0" xfId="2" applyFont="1" applyAlignment="1">
      <alignment horizontal="right" vertical="center"/>
    </xf>
    <xf numFmtId="3" fontId="13" fillId="0" borderId="0" xfId="2" applyNumberFormat="1" applyFont="1" applyAlignment="1">
      <alignment horizontal="right" vertical="center"/>
    </xf>
    <xf numFmtId="14" fontId="9" fillId="0" borderId="0" xfId="3" applyNumberFormat="1" applyFont="1" applyAlignment="1">
      <alignment horizontal="right" vertical="center"/>
    </xf>
    <xf numFmtId="4" fontId="9" fillId="0" borderId="0" xfId="3" applyNumberFormat="1" applyFont="1" applyAlignment="1">
      <alignment horizontal="right" vertical="center"/>
    </xf>
    <xf numFmtId="167" fontId="9" fillId="0" borderId="0" xfId="4" applyNumberFormat="1" applyFont="1" applyBorder="1" applyAlignment="1">
      <alignment horizontal="left" vertical="center"/>
    </xf>
    <xf numFmtId="171" fontId="9" fillId="0" borderId="0" xfId="3" applyNumberFormat="1" applyFont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9" fillId="0" borderId="6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9" fillId="0" borderId="0" xfId="3" applyFont="1" applyAlignment="1">
      <alignment horizontal="left" vertical="center" indent="1"/>
    </xf>
    <xf numFmtId="0" fontId="9" fillId="0" borderId="6" xfId="3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165" fontId="15" fillId="6" borderId="0" xfId="8" applyNumberFormat="1" applyFont="1" applyFill="1" applyAlignment="1">
      <alignment horizontal="left" vertical="center" wrapText="1"/>
    </xf>
    <xf numFmtId="0" fontId="9" fillId="0" borderId="15" xfId="3" applyFont="1" applyBorder="1" applyAlignment="1">
      <alignment horizontal="right" vertical="center"/>
    </xf>
    <xf numFmtId="165" fontId="9" fillId="0" borderId="6" xfId="3" applyNumberFormat="1" applyFont="1" applyBorder="1" applyAlignment="1">
      <alignment horizontal="right" vertical="center"/>
    </xf>
    <xf numFmtId="0" fontId="13" fillId="0" borderId="21" xfId="3" applyFont="1" applyBorder="1" applyAlignment="1">
      <alignment vertical="center"/>
    </xf>
    <xf numFmtId="0" fontId="13" fillId="0" borderId="6" xfId="3" applyFont="1" applyBorder="1" applyAlignment="1">
      <alignment vertical="center"/>
    </xf>
    <xf numFmtId="0" fontId="13" fillId="0" borderId="6" xfId="3" applyFont="1" applyBorder="1" applyAlignment="1">
      <alignment horizontal="right" vertical="center"/>
    </xf>
    <xf numFmtId="0" fontId="13" fillId="0" borderId="5" xfId="3" applyFont="1" applyBorder="1" applyAlignment="1">
      <alignment horizontal="right" vertical="center"/>
    </xf>
    <xf numFmtId="0" fontId="9" fillId="0" borderId="0" xfId="3" quotePrefix="1" applyFont="1" applyAlignment="1">
      <alignment vertical="center"/>
    </xf>
    <xf numFmtId="165" fontId="9" fillId="0" borderId="15" xfId="3" applyNumberFormat="1" applyFont="1" applyBorder="1" applyAlignment="1">
      <alignment horizontal="right" vertical="center"/>
    </xf>
    <xf numFmtId="0" fontId="13" fillId="0" borderId="19" xfId="3" applyFont="1" applyBorder="1" applyAlignment="1">
      <alignment horizontal="right" vertical="center"/>
    </xf>
    <xf numFmtId="0" fontId="13" fillId="0" borderId="17" xfId="3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/>
    </xf>
    <xf numFmtId="165" fontId="8" fillId="0" borderId="0" xfId="8" applyNumberFormat="1" applyFont="1" applyFill="1" applyBorder="1" applyAlignment="1">
      <alignment horizontal="right" vertical="center" wrapText="1"/>
    </xf>
    <xf numFmtId="165" fontId="8" fillId="0" borderId="9" xfId="8" applyNumberFormat="1" applyFont="1" applyFill="1" applyBorder="1" applyAlignment="1">
      <alignment horizontal="right" vertical="center" wrapText="1"/>
    </xf>
    <xf numFmtId="170" fontId="6" fillId="4" borderId="0" xfId="10" applyNumberFormat="1" applyFont="1" applyFill="1" applyAlignment="1">
      <alignment horizontal="right" vertical="center" wrapText="1"/>
    </xf>
    <xf numFmtId="0" fontId="13" fillId="0" borderId="0" xfId="3" applyFont="1" applyAlignment="1">
      <alignment horizontal="left" vertical="center"/>
    </xf>
    <xf numFmtId="165" fontId="9" fillId="0" borderId="0" xfId="8" applyNumberFormat="1" applyFont="1" applyFill="1" applyAlignment="1">
      <alignment horizontal="left" vertical="center" wrapText="1"/>
    </xf>
    <xf numFmtId="165" fontId="15" fillId="6" borderId="0" xfId="0" applyNumberFormat="1" applyFont="1" applyFill="1" applyAlignment="1">
      <alignment horizontal="right" vertical="center"/>
    </xf>
    <xf numFmtId="165" fontId="9" fillId="0" borderId="0" xfId="8" applyNumberFormat="1" applyFont="1" applyFill="1" applyBorder="1" applyAlignment="1">
      <alignment horizontal="left" vertical="center" wrapText="1"/>
    </xf>
    <xf numFmtId="0" fontId="9" fillId="0" borderId="6" xfId="3" applyFont="1" applyBorder="1" applyAlignment="1">
      <alignment vertical="center"/>
    </xf>
    <xf numFmtId="0" fontId="9" fillId="0" borderId="5" xfId="3" applyFont="1" applyBorder="1" applyAlignment="1">
      <alignment vertical="center"/>
    </xf>
    <xf numFmtId="165" fontId="15" fillId="6" borderId="0" xfId="3" applyNumberFormat="1" applyFont="1" applyFill="1" applyAlignment="1">
      <alignment horizontal="right" vertical="center"/>
    </xf>
    <xf numFmtId="0" fontId="15" fillId="6" borderId="0" xfId="3" applyFont="1" applyFill="1" applyAlignment="1">
      <alignment horizontal="right" vertical="center"/>
    </xf>
    <xf numFmtId="0" fontId="13" fillId="0" borderId="21" xfId="2" applyFont="1" applyBorder="1" applyAlignment="1">
      <alignment vertical="center"/>
    </xf>
    <xf numFmtId="171" fontId="13" fillId="0" borderId="0" xfId="3" applyNumberFormat="1" applyFont="1" applyAlignment="1">
      <alignment horizontal="right" vertical="center"/>
    </xf>
    <xf numFmtId="3" fontId="13" fillId="0" borderId="15" xfId="3" applyNumberFormat="1" applyFont="1" applyBorder="1" applyAlignment="1">
      <alignment horizontal="right" vertical="center"/>
    </xf>
    <xf numFmtId="3" fontId="9" fillId="0" borderId="15" xfId="3" applyNumberFormat="1" applyFont="1" applyBorder="1" applyAlignment="1">
      <alignment horizontal="right" vertical="center"/>
    </xf>
    <xf numFmtId="3" fontId="13" fillId="0" borderId="15" xfId="2" applyNumberFormat="1" applyFont="1" applyBorder="1" applyAlignment="1">
      <alignment horizontal="right" vertical="center"/>
    </xf>
    <xf numFmtId="165" fontId="9" fillId="0" borderId="15" xfId="8" applyNumberFormat="1" applyFont="1" applyFill="1" applyBorder="1" applyAlignment="1">
      <alignment horizontal="right" vertical="center"/>
    </xf>
    <xf numFmtId="0" fontId="9" fillId="0" borderId="15" xfId="2" applyFont="1" applyBorder="1" applyAlignment="1">
      <alignment horizontal="right" vertical="center"/>
    </xf>
    <xf numFmtId="10" fontId="9" fillId="0" borderId="15" xfId="4" applyNumberFormat="1" applyFont="1" applyFill="1" applyBorder="1" applyAlignment="1">
      <alignment horizontal="right" vertical="center"/>
    </xf>
    <xf numFmtId="3" fontId="9" fillId="0" borderId="15" xfId="7" applyNumberFormat="1" applyFont="1" applyFill="1" applyBorder="1" applyAlignment="1">
      <alignment horizontal="right" vertical="center"/>
    </xf>
    <xf numFmtId="171" fontId="9" fillId="0" borderId="15" xfId="7" applyNumberFormat="1" applyFont="1" applyFill="1" applyBorder="1" applyAlignment="1">
      <alignment horizontal="right" vertical="center"/>
    </xf>
    <xf numFmtId="3" fontId="9" fillId="0" borderId="18" xfId="7" applyNumberFormat="1" applyFont="1" applyFill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3" fontId="13" fillId="0" borderId="2" xfId="7" applyNumberFormat="1" applyFont="1" applyFill="1" applyBorder="1" applyAlignment="1">
      <alignment horizontal="right" vertical="center"/>
    </xf>
    <xf numFmtId="3" fontId="9" fillId="0" borderId="15" xfId="8" applyNumberFormat="1" applyFont="1" applyBorder="1" applyAlignment="1">
      <alignment horizontal="right" vertical="center"/>
    </xf>
    <xf numFmtId="3" fontId="13" fillId="0" borderId="24" xfId="6" applyNumberFormat="1" applyFont="1" applyFill="1" applyBorder="1" applyAlignment="1">
      <alignment horizontal="right" vertical="center"/>
    </xf>
    <xf numFmtId="3" fontId="13" fillId="0" borderId="23" xfId="2" applyNumberFormat="1" applyFont="1" applyBorder="1" applyAlignment="1">
      <alignment horizontal="right" vertical="center"/>
    </xf>
    <xf numFmtId="165" fontId="13" fillId="0" borderId="15" xfId="3" applyNumberFormat="1" applyFont="1" applyBorder="1" applyAlignment="1">
      <alignment horizontal="right" vertical="center"/>
    </xf>
    <xf numFmtId="165" fontId="9" fillId="0" borderId="19" xfId="8" applyNumberFormat="1" applyFont="1" applyFill="1" applyBorder="1" applyAlignment="1">
      <alignment horizontal="right" vertical="center"/>
    </xf>
    <xf numFmtId="165" fontId="13" fillId="0" borderId="15" xfId="8" applyNumberFormat="1" applyFont="1" applyFill="1" applyBorder="1" applyAlignment="1">
      <alignment horizontal="right" vertical="center"/>
    </xf>
    <xf numFmtId="165" fontId="13" fillId="0" borderId="24" xfId="8" applyNumberFormat="1" applyFont="1" applyFill="1" applyBorder="1" applyAlignment="1">
      <alignment horizontal="right" vertical="center"/>
    </xf>
    <xf numFmtId="165" fontId="9" fillId="0" borderId="18" xfId="8" applyNumberFormat="1" applyFont="1" applyFill="1" applyBorder="1" applyAlignment="1">
      <alignment horizontal="right" vertical="center"/>
    </xf>
    <xf numFmtId="174" fontId="15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173" fontId="15" fillId="0" borderId="4" xfId="0" applyNumberFormat="1" applyFont="1" applyBorder="1" applyAlignment="1">
      <alignment horizontal="right" vertical="center"/>
    </xf>
    <xf numFmtId="167" fontId="15" fillId="0" borderId="3" xfId="0" applyNumberFormat="1" applyFont="1" applyBorder="1" applyAlignment="1">
      <alignment horizontal="right" vertical="center"/>
    </xf>
    <xf numFmtId="0" fontId="13" fillId="0" borderId="2" xfId="3" applyFont="1" applyBorder="1"/>
    <xf numFmtId="0" fontId="13" fillId="0" borderId="4" xfId="3" applyFont="1" applyBorder="1"/>
    <xf numFmtId="0" fontId="13" fillId="0" borderId="3" xfId="3" applyFont="1" applyBorder="1"/>
    <xf numFmtId="165" fontId="15" fillId="6" borderId="15" xfId="0" applyNumberFormat="1" applyFont="1" applyFill="1" applyBorder="1" applyAlignment="1">
      <alignment horizontal="right" vertical="center"/>
    </xf>
    <xf numFmtId="165" fontId="9" fillId="0" borderId="18" xfId="3" applyNumberFormat="1" applyFont="1" applyBorder="1" applyAlignment="1">
      <alignment horizontal="right" vertical="center"/>
    </xf>
    <xf numFmtId="166" fontId="13" fillId="0" borderId="21" xfId="0" applyNumberFormat="1" applyFont="1" applyBorder="1" applyAlignment="1">
      <alignment horizontal="right" vertical="center"/>
    </xf>
    <xf numFmtId="169" fontId="8" fillId="0" borderId="15" xfId="8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166" fontId="9" fillId="3" borderId="3" xfId="0" applyNumberFormat="1" applyFont="1" applyFill="1" applyBorder="1" applyAlignment="1">
      <alignment horizontal="right" vertical="center"/>
    </xf>
    <xf numFmtId="166" fontId="13" fillId="3" borderId="2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166" fontId="13" fillId="3" borderId="4" xfId="0" applyNumberFormat="1" applyFont="1" applyFill="1" applyBorder="1" applyAlignment="1">
      <alignment horizontal="right" vertical="center"/>
    </xf>
    <xf numFmtId="166" fontId="13" fillId="0" borderId="15" xfId="0" applyNumberFormat="1" applyFont="1" applyBorder="1" applyAlignment="1">
      <alignment horizontal="right" vertical="center"/>
    </xf>
    <xf numFmtId="165" fontId="13" fillId="0" borderId="17" xfId="7" applyNumberFormat="1" applyFont="1" applyFill="1" applyBorder="1" applyAlignment="1">
      <alignment horizontal="left" vertical="center"/>
    </xf>
    <xf numFmtId="167" fontId="9" fillId="0" borderId="19" xfId="4" applyNumberFormat="1" applyFont="1" applyFill="1" applyBorder="1" applyAlignment="1">
      <alignment horizontal="right" vertical="center"/>
    </xf>
    <xf numFmtId="166" fontId="9" fillId="3" borderId="15" xfId="0" applyNumberFormat="1" applyFont="1" applyFill="1" applyBorder="1" applyAlignment="1">
      <alignment horizontal="right" vertical="center"/>
    </xf>
    <xf numFmtId="166" fontId="13" fillId="3" borderId="24" xfId="0" applyNumberFormat="1" applyFont="1" applyFill="1" applyBorder="1" applyAlignment="1">
      <alignment horizontal="right" vertical="center"/>
    </xf>
    <xf numFmtId="166" fontId="9" fillId="3" borderId="18" xfId="0" applyNumberFormat="1" applyFont="1" applyFill="1" applyBorder="1" applyAlignment="1">
      <alignment horizontal="right" vertical="center"/>
    </xf>
    <xf numFmtId="166" fontId="13" fillId="3" borderId="20" xfId="0" applyNumberFormat="1" applyFont="1" applyFill="1" applyBorder="1" applyAlignment="1">
      <alignment horizontal="right" vertical="center"/>
    </xf>
    <xf numFmtId="167" fontId="9" fillId="3" borderId="18" xfId="4" applyNumberFormat="1" applyFont="1" applyFill="1" applyBorder="1" applyAlignment="1">
      <alignment horizontal="right" vertical="center"/>
    </xf>
    <xf numFmtId="0" fontId="7" fillId="5" borderId="15" xfId="3" applyFont="1" applyFill="1" applyBorder="1" applyAlignment="1">
      <alignment horizontal="centerContinuous" vertical="center"/>
    </xf>
    <xf numFmtId="17" fontId="8" fillId="2" borderId="15" xfId="0" applyNumberFormat="1" applyFont="1" applyFill="1" applyBorder="1" applyAlignment="1">
      <alignment horizontal="right" vertical="center"/>
    </xf>
    <xf numFmtId="165" fontId="13" fillId="0" borderId="17" xfId="7" applyNumberFormat="1" applyFont="1" applyFill="1" applyBorder="1" applyAlignment="1">
      <alignment horizontal="right" vertical="center"/>
    </xf>
    <xf numFmtId="167" fontId="9" fillId="0" borderId="15" xfId="4" applyNumberFormat="1" applyFont="1" applyFill="1" applyBorder="1" applyAlignment="1">
      <alignment horizontal="right" vertical="center"/>
    </xf>
    <xf numFmtId="166" fontId="9" fillId="0" borderId="20" xfId="0" applyNumberFormat="1" applyFont="1" applyBorder="1" applyAlignment="1">
      <alignment horizontal="right" vertical="center"/>
    </xf>
    <xf numFmtId="166" fontId="13" fillId="0" borderId="17" xfId="0" applyNumberFormat="1" applyFont="1" applyBorder="1" applyAlignment="1">
      <alignment horizontal="right" vertical="center"/>
    </xf>
    <xf numFmtId="167" fontId="9" fillId="0" borderId="18" xfId="4" applyNumberFormat="1" applyFont="1" applyFill="1" applyBorder="1" applyAlignment="1">
      <alignment horizontal="right" vertical="center"/>
    </xf>
    <xf numFmtId="165" fontId="13" fillId="0" borderId="15" xfId="7" applyNumberFormat="1" applyFont="1" applyFill="1" applyBorder="1" applyAlignment="1">
      <alignment horizontal="right" vertical="center"/>
    </xf>
    <xf numFmtId="166" fontId="13" fillId="0" borderId="2" xfId="0" applyNumberFormat="1" applyFont="1" applyBorder="1" applyAlignment="1">
      <alignment horizontal="right" vertical="center"/>
    </xf>
    <xf numFmtId="166" fontId="13" fillId="0" borderId="24" xfId="0" applyNumberFormat="1" applyFont="1" applyBorder="1" applyAlignment="1">
      <alignment horizontal="right" vertical="center"/>
    </xf>
    <xf numFmtId="0" fontId="9" fillId="0" borderId="0" xfId="3" applyFont="1" applyAlignment="1">
      <alignment horizontal="right" vertical="center" wrapText="1"/>
    </xf>
    <xf numFmtId="166" fontId="9" fillId="0" borderId="0" xfId="0" applyNumberFormat="1" applyFont="1" applyAlignment="1">
      <alignment horizontal="right" vertical="center" wrapText="1"/>
    </xf>
    <xf numFmtId="165" fontId="6" fillId="0" borderId="0" xfId="8" applyNumberFormat="1" applyFont="1" applyFill="1" applyAlignment="1">
      <alignment horizontal="right" vertical="center" wrapText="1"/>
    </xf>
    <xf numFmtId="165" fontId="15" fillId="0" borderId="21" xfId="8" applyNumberFormat="1" applyFont="1" applyFill="1" applyBorder="1" applyAlignment="1">
      <alignment horizontal="right" vertical="center" wrapText="1"/>
    </xf>
    <xf numFmtId="165" fontId="9" fillId="0" borderId="0" xfId="4" applyNumberFormat="1" applyFont="1" applyFill="1" applyBorder="1" applyAlignment="1">
      <alignment horizontal="right" vertical="center"/>
    </xf>
    <xf numFmtId="165" fontId="6" fillId="0" borderId="15" xfId="8" applyNumberFormat="1" applyFont="1" applyFill="1" applyBorder="1" applyAlignment="1">
      <alignment horizontal="right" vertical="center" wrapText="1"/>
    </xf>
    <xf numFmtId="165" fontId="15" fillId="0" borderId="22" xfId="8" applyNumberFormat="1" applyFont="1" applyFill="1" applyBorder="1" applyAlignment="1">
      <alignment horizontal="right" vertical="center" wrapText="1"/>
    </xf>
    <xf numFmtId="166" fontId="9" fillId="0" borderId="0" xfId="3" applyNumberFormat="1" applyFont="1" applyAlignment="1">
      <alignment horizontal="right" vertical="center"/>
    </xf>
    <xf numFmtId="166" fontId="9" fillId="0" borderId="6" xfId="0" applyNumberFormat="1" applyFont="1" applyBorder="1" applyAlignment="1">
      <alignment horizontal="right" vertical="center"/>
    </xf>
    <xf numFmtId="166" fontId="9" fillId="0" borderId="21" xfId="0" applyNumberFormat="1" applyFont="1" applyBorder="1" applyAlignment="1">
      <alignment horizontal="right" vertical="center"/>
    </xf>
    <xf numFmtId="166" fontId="9" fillId="3" borderId="20" xfId="0" applyNumberFormat="1" applyFont="1" applyFill="1" applyBorder="1" applyAlignment="1">
      <alignment horizontal="right" vertical="center"/>
    </xf>
    <xf numFmtId="166" fontId="9" fillId="3" borderId="11" xfId="0" applyNumberFormat="1" applyFont="1" applyFill="1" applyBorder="1" applyAlignment="1">
      <alignment horizontal="right" vertical="center"/>
    </xf>
    <xf numFmtId="166" fontId="9" fillId="0" borderId="5" xfId="0" applyNumberFormat="1" applyFont="1" applyBorder="1" applyAlignment="1">
      <alignment horizontal="right" vertical="center"/>
    </xf>
    <xf numFmtId="165" fontId="15" fillId="0" borderId="0" xfId="8" applyNumberFormat="1" applyFont="1" applyFill="1" applyAlignment="1">
      <alignment horizontal="right" vertical="center" wrapText="1"/>
    </xf>
    <xf numFmtId="165" fontId="15" fillId="0" borderId="0" xfId="8" applyNumberFormat="1" applyFont="1" applyFill="1" applyBorder="1" applyAlignment="1">
      <alignment horizontal="right" vertical="center" wrapText="1"/>
    </xf>
    <xf numFmtId="175" fontId="15" fillId="0" borderId="0" xfId="8" applyNumberFormat="1" applyFont="1" applyFill="1" applyBorder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1" fontId="8" fillId="2" borderId="0" xfId="8" applyNumberFormat="1" applyFont="1" applyFill="1" applyBorder="1" applyAlignment="1">
      <alignment horizontal="right" vertical="center" wrapText="1"/>
    </xf>
    <xf numFmtId="167" fontId="9" fillId="3" borderId="15" xfId="4" applyNumberFormat="1" applyFont="1" applyFill="1" applyBorder="1" applyAlignment="1">
      <alignment horizontal="right" vertical="center"/>
    </xf>
    <xf numFmtId="167" fontId="9" fillId="3" borderId="19" xfId="4" applyNumberFormat="1" applyFont="1" applyFill="1" applyBorder="1" applyAlignment="1">
      <alignment horizontal="right" vertical="center"/>
    </xf>
    <xf numFmtId="3" fontId="13" fillId="0" borderId="21" xfId="2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 vertical="center"/>
    </xf>
    <xf numFmtId="172" fontId="13" fillId="0" borderId="24" xfId="3" applyNumberFormat="1" applyFont="1" applyBorder="1" applyAlignment="1">
      <alignment horizontal="right" vertical="center"/>
    </xf>
    <xf numFmtId="165" fontId="13" fillId="0" borderId="3" xfId="8" applyNumberFormat="1" applyFont="1" applyFill="1" applyBorder="1" applyAlignment="1">
      <alignment horizontal="right" vertical="center"/>
    </xf>
    <xf numFmtId="167" fontId="13" fillId="0" borderId="19" xfId="3" applyNumberFormat="1" applyFont="1" applyBorder="1" applyAlignment="1">
      <alignment horizontal="right" vertical="center"/>
    </xf>
    <xf numFmtId="167" fontId="13" fillId="0" borderId="6" xfId="3" applyNumberFormat="1" applyFont="1" applyBorder="1" applyAlignment="1">
      <alignment horizontal="right" vertical="center"/>
    </xf>
    <xf numFmtId="173" fontId="13" fillId="0" borderId="5" xfId="3" applyNumberFormat="1" applyFont="1" applyBorder="1" applyAlignment="1">
      <alignment horizontal="right" vertical="center"/>
    </xf>
    <xf numFmtId="0" fontId="9" fillId="0" borderId="6" xfId="3" applyFont="1" applyBorder="1" applyAlignment="1">
      <alignment horizontal="right" vertical="center"/>
    </xf>
    <xf numFmtId="0" fontId="9" fillId="0" borderId="19" xfId="3" applyFont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left" vertical="center" wrapText="1"/>
    </xf>
    <xf numFmtId="0" fontId="15" fillId="6" borderId="15" xfId="3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left" vertical="center"/>
    </xf>
    <xf numFmtId="167" fontId="9" fillId="0" borderId="0" xfId="4" applyNumberFormat="1" applyFont="1" applyBorder="1" applyAlignment="1">
      <alignment vertical="center"/>
    </xf>
    <xf numFmtId="10" fontId="9" fillId="0" borderId="0" xfId="4" applyNumberFormat="1" applyFont="1" applyFill="1" applyBorder="1" applyAlignment="1">
      <alignment vertical="center"/>
    </xf>
    <xf numFmtId="0" fontId="9" fillId="0" borderId="0" xfId="4" applyNumberFormat="1" applyFont="1" applyFill="1" applyBorder="1" applyAlignment="1">
      <alignment horizontal="right" vertical="center"/>
    </xf>
    <xf numFmtId="17" fontId="8" fillId="2" borderId="25" xfId="0" applyNumberFormat="1" applyFont="1" applyFill="1" applyBorder="1" applyAlignment="1">
      <alignment horizontal="right" vertical="center"/>
    </xf>
    <xf numFmtId="3" fontId="9" fillId="0" borderId="25" xfId="7" applyNumberFormat="1" applyFont="1" applyFill="1" applyBorder="1" applyAlignment="1">
      <alignment horizontal="right" vertical="center"/>
    </xf>
    <xf numFmtId="9" fontId="9" fillId="0" borderId="0" xfId="3" applyNumberFormat="1" applyFont="1" applyAlignment="1">
      <alignment horizontal="right" vertical="center"/>
    </xf>
    <xf numFmtId="3" fontId="18" fillId="0" borderId="0" xfId="3" applyNumberFormat="1" applyFont="1" applyAlignment="1">
      <alignment horizontal="right" vertical="center"/>
    </xf>
    <xf numFmtId="165" fontId="13" fillId="0" borderId="0" xfId="8" applyNumberFormat="1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10" fontId="9" fillId="0" borderId="4" xfId="5" applyNumberFormat="1" applyFont="1" applyFill="1" applyBorder="1" applyAlignment="1">
      <alignment horizontal="right" vertical="center"/>
    </xf>
    <xf numFmtId="10" fontId="9" fillId="0" borderId="11" xfId="5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vertical="center"/>
    </xf>
    <xf numFmtId="165" fontId="9" fillId="0" borderId="11" xfId="8" applyNumberFormat="1" applyFont="1" applyFill="1" applyBorder="1" applyAlignment="1">
      <alignment horizontal="right" vertical="center"/>
    </xf>
    <xf numFmtId="166" fontId="13" fillId="0" borderId="4" xfId="0" applyNumberFormat="1" applyFont="1" applyBorder="1" applyAlignment="1">
      <alignment horizontal="right" vertical="center"/>
    </xf>
    <xf numFmtId="165" fontId="9" fillId="0" borderId="0" xfId="3" applyNumberFormat="1" applyFont="1" applyAlignment="1">
      <alignment vertical="center"/>
    </xf>
    <xf numFmtId="176" fontId="9" fillId="0" borderId="0" xfId="3" applyNumberFormat="1" applyFont="1" applyAlignment="1">
      <alignment vertical="center"/>
    </xf>
    <xf numFmtId="177" fontId="9" fillId="0" borderId="0" xfId="3" applyNumberFormat="1" applyFont="1" applyAlignment="1">
      <alignment vertical="center"/>
    </xf>
    <xf numFmtId="3" fontId="9" fillId="0" borderId="9" xfId="3" applyNumberFormat="1" applyFont="1" applyBorder="1" applyAlignment="1">
      <alignment vertical="center"/>
    </xf>
    <xf numFmtId="3" fontId="9" fillId="0" borderId="10" xfId="3" applyNumberFormat="1" applyFont="1" applyBorder="1" applyAlignment="1">
      <alignment vertical="center"/>
    </xf>
    <xf numFmtId="3" fontId="9" fillId="0" borderId="3" xfId="3" applyNumberFormat="1" applyFont="1" applyBorder="1" applyAlignment="1">
      <alignment vertical="center"/>
    </xf>
    <xf numFmtId="0" fontId="9" fillId="0" borderId="4" xfId="3" applyFont="1" applyBorder="1" applyAlignment="1">
      <alignment horizontal="right" vertical="center"/>
    </xf>
    <xf numFmtId="10" fontId="13" fillId="0" borderId="1" xfId="2" applyNumberFormat="1" applyFont="1" applyBorder="1" applyAlignment="1">
      <alignment horizontal="right" vertical="center"/>
    </xf>
    <xf numFmtId="10" fontId="13" fillId="0" borderId="13" xfId="2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3" fontId="9" fillId="3" borderId="0" xfId="4" applyNumberFormat="1" applyFont="1" applyFill="1" applyBorder="1" applyAlignment="1">
      <alignment horizontal="right" vertical="center"/>
    </xf>
    <xf numFmtId="167" fontId="19" fillId="3" borderId="0" xfId="4" applyNumberFormat="1" applyFont="1" applyFill="1" applyBorder="1" applyAlignment="1">
      <alignment horizontal="right" vertical="center"/>
    </xf>
    <xf numFmtId="167" fontId="19" fillId="0" borderId="3" xfId="4" applyNumberFormat="1" applyFont="1" applyFill="1" applyBorder="1" applyAlignment="1">
      <alignment horizontal="right" vertical="center"/>
    </xf>
    <xf numFmtId="167" fontId="19" fillId="3" borderId="3" xfId="4" applyNumberFormat="1" applyFont="1" applyFill="1" applyBorder="1" applyAlignment="1">
      <alignment horizontal="right" vertical="center"/>
    </xf>
    <xf numFmtId="3" fontId="9" fillId="0" borderId="0" xfId="4" applyNumberFormat="1" applyFont="1" applyFill="1" applyBorder="1" applyAlignment="1">
      <alignment horizontal="right" vertical="center"/>
    </xf>
    <xf numFmtId="165" fontId="6" fillId="0" borderId="3" xfId="8" applyNumberFormat="1" applyFont="1" applyFill="1" applyBorder="1" applyAlignment="1">
      <alignment horizontal="right" vertical="center" wrapText="1"/>
    </xf>
    <xf numFmtId="165" fontId="6" fillId="0" borderId="18" xfId="8" applyNumberFormat="1" applyFont="1" applyFill="1" applyBorder="1" applyAlignment="1">
      <alignment horizontal="right" vertical="center" wrapText="1"/>
    </xf>
    <xf numFmtId="17" fontId="8" fillId="2" borderId="26" xfId="0" applyNumberFormat="1" applyFont="1" applyFill="1" applyBorder="1" applyAlignment="1">
      <alignment horizontal="right" vertical="center"/>
    </xf>
    <xf numFmtId="17" fontId="8" fillId="2" borderId="2" xfId="0" applyNumberFormat="1" applyFont="1" applyFill="1" applyBorder="1" applyAlignment="1">
      <alignment horizontal="right" vertical="center"/>
    </xf>
    <xf numFmtId="17" fontId="8" fillId="2" borderId="27" xfId="0" applyNumberFormat="1" applyFont="1" applyFill="1" applyBorder="1" applyAlignment="1">
      <alignment horizontal="right" vertical="center"/>
    </xf>
    <xf numFmtId="17" fontId="15" fillId="6" borderId="26" xfId="0" applyNumberFormat="1" applyFont="1" applyFill="1" applyBorder="1" applyAlignment="1">
      <alignment horizontal="right" vertical="center"/>
    </xf>
    <xf numFmtId="17" fontId="15" fillId="6" borderId="2" xfId="0" applyNumberFormat="1" applyFont="1" applyFill="1" applyBorder="1" applyAlignment="1">
      <alignment horizontal="right" vertical="center"/>
    </xf>
    <xf numFmtId="17" fontId="15" fillId="6" borderId="27" xfId="0" applyNumberFormat="1" applyFont="1" applyFill="1" applyBorder="1" applyAlignment="1">
      <alignment horizontal="right"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15" fillId="6" borderId="26" xfId="0" applyFont="1" applyFill="1" applyBorder="1" applyAlignment="1">
      <alignment vertical="center"/>
    </xf>
    <xf numFmtId="0" fontId="15" fillId="6" borderId="27" xfId="0" applyFont="1" applyFill="1" applyBorder="1" applyAlignment="1">
      <alignment vertical="center"/>
    </xf>
    <xf numFmtId="3" fontId="13" fillId="0" borderId="22" xfId="2" applyNumberFormat="1" applyFont="1" applyBorder="1" applyAlignment="1">
      <alignment horizontal="right" vertical="center"/>
    </xf>
    <xf numFmtId="167" fontId="6" fillId="0" borderId="3" xfId="4" applyNumberFormat="1" applyFont="1" applyFill="1" applyBorder="1" applyAlignment="1">
      <alignment horizontal="right" vertical="center" wrapText="1"/>
    </xf>
    <xf numFmtId="167" fontId="6" fillId="0" borderId="18" xfId="4" applyNumberFormat="1" applyFont="1" applyFill="1" applyBorder="1" applyAlignment="1">
      <alignment horizontal="right" vertical="center" wrapText="1"/>
    </xf>
    <xf numFmtId="167" fontId="19" fillId="3" borderId="28" xfId="4" applyNumberFormat="1" applyFont="1" applyFill="1" applyBorder="1" applyAlignment="1">
      <alignment horizontal="right" vertical="center"/>
    </xf>
    <xf numFmtId="3" fontId="9" fillId="3" borderId="25" xfId="4" applyNumberFormat="1" applyFont="1" applyFill="1" applyBorder="1" applyAlignment="1">
      <alignment horizontal="right" vertical="center"/>
    </xf>
    <xf numFmtId="166" fontId="13" fillId="3" borderId="28" xfId="0" applyNumberFormat="1" applyFont="1" applyFill="1" applyBorder="1" applyAlignment="1">
      <alignment horizontal="right" vertical="center"/>
    </xf>
    <xf numFmtId="167" fontId="22" fillId="0" borderId="0" xfId="4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167" fontId="22" fillId="0" borderId="0" xfId="0" applyNumberFormat="1" applyFont="1" applyAlignment="1">
      <alignment horizontal="center" vertical="center"/>
    </xf>
    <xf numFmtId="0" fontId="9" fillId="3" borderId="3" xfId="3" applyFont="1" applyFill="1" applyBorder="1" applyAlignment="1">
      <alignment vertical="center"/>
    </xf>
    <xf numFmtId="0" fontId="9" fillId="0" borderId="3" xfId="3" applyFont="1" applyBorder="1" applyAlignment="1">
      <alignment horizontal="right" vertical="center"/>
    </xf>
    <xf numFmtId="17" fontId="8" fillId="2" borderId="4" xfId="0" applyNumberFormat="1" applyFont="1" applyFill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3" fontId="9" fillId="0" borderId="29" xfId="7" applyNumberFormat="1" applyFont="1" applyFill="1" applyBorder="1" applyAlignment="1">
      <alignment horizontal="right" vertical="center"/>
    </xf>
    <xf numFmtId="3" fontId="13" fillId="0" borderId="13" xfId="2" applyNumberFormat="1" applyFont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7" fillId="2" borderId="0" xfId="0" applyFont="1" applyFill="1" applyAlignment="1">
      <alignment vertical="center" wrapText="1"/>
    </xf>
    <xf numFmtId="17" fontId="8" fillId="2" borderId="26" xfId="0" applyNumberFormat="1" applyFont="1" applyFill="1" applyBorder="1" applyAlignment="1">
      <alignment horizontal="center" vertical="center" wrapText="1"/>
    </xf>
    <xf numFmtId="17" fontId="8" fillId="2" borderId="2" xfId="0" applyNumberFormat="1" applyFont="1" applyFill="1" applyBorder="1" applyAlignment="1">
      <alignment horizontal="center" vertical="center" wrapText="1"/>
    </xf>
    <xf numFmtId="17" fontId="8" fillId="2" borderId="27" xfId="0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13" fillId="0" borderId="21" xfId="0" applyNumberFormat="1" applyFont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8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 wrapText="1"/>
    </xf>
    <xf numFmtId="6" fontId="9" fillId="8" borderId="0" xfId="0" applyNumberFormat="1" applyFont="1" applyFill="1" applyAlignment="1">
      <alignment horizontal="center" vertical="center"/>
    </xf>
    <xf numFmtId="6" fontId="9" fillId="3" borderId="0" xfId="0" applyNumberFormat="1" applyFont="1" applyFill="1" applyAlignment="1">
      <alignment horizontal="center" vertical="center"/>
    </xf>
    <xf numFmtId="17" fontId="8" fillId="2" borderId="0" xfId="0" applyNumberFormat="1" applyFont="1" applyFill="1" applyAlignment="1">
      <alignment horizontal="center" vertical="center"/>
    </xf>
    <xf numFmtId="0" fontId="31" fillId="4" borderId="36" xfId="0" applyFont="1" applyFill="1" applyBorder="1" applyAlignment="1">
      <alignment horizontal="center" vertical="center" wrapText="1" readingOrder="1"/>
    </xf>
    <xf numFmtId="3" fontId="31" fillId="9" borderId="39" xfId="0" applyNumberFormat="1" applyFont="1" applyFill="1" applyBorder="1" applyAlignment="1">
      <alignment horizontal="center" vertical="center" wrapText="1" readingOrder="1"/>
    </xf>
    <xf numFmtId="3" fontId="31" fillId="9" borderId="40" xfId="0" applyNumberFormat="1" applyFont="1" applyFill="1" applyBorder="1" applyAlignment="1">
      <alignment horizontal="center" vertical="center" wrapText="1" readingOrder="1"/>
    </xf>
    <xf numFmtId="3" fontId="31" fillId="4" borderId="39" xfId="0" applyNumberFormat="1" applyFont="1" applyFill="1" applyBorder="1" applyAlignment="1">
      <alignment horizontal="center" vertical="center" wrapText="1" readingOrder="1"/>
    </xf>
    <xf numFmtId="3" fontId="31" fillId="4" borderId="40" xfId="0" applyNumberFormat="1" applyFont="1" applyFill="1" applyBorder="1" applyAlignment="1">
      <alignment horizontal="center" vertical="center" wrapText="1" readingOrder="1"/>
    </xf>
    <xf numFmtId="0" fontId="26" fillId="3" borderId="30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178" fontId="9" fillId="3" borderId="0" xfId="0" applyNumberFormat="1" applyFont="1" applyFill="1" applyAlignment="1">
      <alignment horizontal="center" vertical="center"/>
    </xf>
    <xf numFmtId="167" fontId="11" fillId="0" borderId="0" xfId="4" applyNumberFormat="1" applyFont="1" applyBorder="1" applyAlignment="1">
      <alignment vertical="center"/>
    </xf>
    <xf numFmtId="167" fontId="11" fillId="0" borderId="0" xfId="0" applyNumberFormat="1" applyFont="1" applyAlignment="1">
      <alignment vertical="center"/>
    </xf>
    <xf numFmtId="167" fontId="11" fillId="0" borderId="3" xfId="4" applyNumberFormat="1" applyFont="1" applyBorder="1" applyAlignment="1">
      <alignment vertical="center"/>
    </xf>
    <xf numFmtId="167" fontId="11" fillId="0" borderId="3" xfId="0" applyNumberFormat="1" applyFont="1" applyBorder="1" applyAlignment="1">
      <alignment vertical="center"/>
    </xf>
    <xf numFmtId="167" fontId="22" fillId="0" borderId="0" xfId="4" applyNumberFormat="1" applyFont="1" applyBorder="1" applyAlignment="1">
      <alignment vertical="center"/>
    </xf>
    <xf numFmtId="167" fontId="22" fillId="0" borderId="0" xfId="0" applyNumberFormat="1" applyFont="1" applyAlignment="1">
      <alignment vertical="center"/>
    </xf>
    <xf numFmtId="167" fontId="11" fillId="0" borderId="0" xfId="4" applyNumberFormat="1" applyFont="1" applyBorder="1" applyAlignment="1">
      <alignment horizontal="right" vertical="center"/>
    </xf>
    <xf numFmtId="167" fontId="11" fillId="0" borderId="3" xfId="4" applyNumberFormat="1" applyFont="1" applyBorder="1" applyAlignment="1">
      <alignment horizontal="right" vertical="center"/>
    </xf>
    <xf numFmtId="167" fontId="22" fillId="0" borderId="0" xfId="4" applyNumberFormat="1" applyFont="1" applyBorder="1" applyAlignment="1">
      <alignment horizontal="right" vertical="center"/>
    </xf>
    <xf numFmtId="166" fontId="9" fillId="0" borderId="0" xfId="2" applyNumberFormat="1" applyFont="1" applyAlignment="1">
      <alignment horizontal="right"/>
    </xf>
    <xf numFmtId="3" fontId="13" fillId="0" borderId="0" xfId="3" applyNumberFormat="1" applyFont="1" applyAlignment="1">
      <alignment vertical="center"/>
    </xf>
    <xf numFmtId="0" fontId="34" fillId="0" borderId="34" xfId="0" applyFont="1" applyBorder="1" applyAlignment="1">
      <alignment horizontal="center" vertical="center" wrapText="1" readingOrder="1"/>
    </xf>
    <xf numFmtId="0" fontId="34" fillId="0" borderId="35" xfId="0" applyFont="1" applyBorder="1" applyAlignment="1">
      <alignment horizontal="center" vertical="center" wrapText="1" readingOrder="1"/>
    </xf>
    <xf numFmtId="10" fontId="9" fillId="0" borderId="0" xfId="4" applyNumberFormat="1" applyFont="1" applyFill="1" applyAlignment="1">
      <alignment vertical="center"/>
    </xf>
    <xf numFmtId="0" fontId="28" fillId="0" borderId="31" xfId="0" applyFont="1" applyBorder="1" applyAlignment="1">
      <alignment horizontal="center" vertical="center" wrapText="1" readingOrder="1"/>
    </xf>
    <xf numFmtId="178" fontId="9" fillId="0" borderId="0" xfId="0" applyNumberFormat="1" applyFont="1" applyAlignment="1">
      <alignment horizontal="center" vertical="center"/>
    </xf>
    <xf numFmtId="0" fontId="28" fillId="0" borderId="45" xfId="0" applyFont="1" applyBorder="1" applyAlignment="1">
      <alignment horizontal="center" vertical="center" wrapText="1" readingOrder="1"/>
    </xf>
    <xf numFmtId="0" fontId="28" fillId="0" borderId="46" xfId="0" applyFont="1" applyBorder="1" applyAlignment="1">
      <alignment horizontal="center" vertical="center" wrapText="1" readingOrder="1"/>
    </xf>
    <xf numFmtId="0" fontId="28" fillId="0" borderId="47" xfId="0" applyFont="1" applyBorder="1" applyAlignment="1">
      <alignment horizontal="center" vertical="center" wrapText="1" readingOrder="1"/>
    </xf>
    <xf numFmtId="0" fontId="28" fillId="0" borderId="48" xfId="0" applyFont="1" applyBorder="1" applyAlignment="1">
      <alignment horizontal="center" vertical="center" wrapText="1" readingOrder="1"/>
    </xf>
    <xf numFmtId="0" fontId="28" fillId="0" borderId="49" xfId="0" applyFont="1" applyBorder="1" applyAlignment="1">
      <alignment horizontal="center" vertical="center" wrapText="1" readingOrder="1"/>
    </xf>
    <xf numFmtId="3" fontId="31" fillId="4" borderId="0" xfId="0" applyNumberFormat="1" applyFont="1" applyFill="1" applyAlignment="1">
      <alignment horizontal="center" vertical="center" wrapText="1" readingOrder="1"/>
    </xf>
    <xf numFmtId="0" fontId="31" fillId="4" borderId="0" xfId="0" applyFont="1" applyFill="1" applyAlignment="1">
      <alignment horizontal="center" vertical="center" wrapText="1" readingOrder="1"/>
    </xf>
    <xf numFmtId="0" fontId="30" fillId="4" borderId="9" xfId="0" applyFont="1" applyFill="1" applyBorder="1" applyAlignment="1">
      <alignment horizontal="left" vertical="center" wrapText="1" readingOrder="1"/>
    </xf>
    <xf numFmtId="10" fontId="31" fillId="4" borderId="15" xfId="0" applyNumberFormat="1" applyFont="1" applyFill="1" applyBorder="1" applyAlignment="1">
      <alignment horizontal="center" vertical="center" wrapText="1" readingOrder="1"/>
    </xf>
    <xf numFmtId="0" fontId="30" fillId="9" borderId="9" xfId="0" applyFont="1" applyFill="1" applyBorder="1" applyAlignment="1">
      <alignment horizontal="left" vertical="center" wrapText="1" readingOrder="1"/>
    </xf>
    <xf numFmtId="3" fontId="31" fillId="9" borderId="0" xfId="0" applyNumberFormat="1" applyFont="1" applyFill="1" applyAlignment="1">
      <alignment horizontal="center" vertical="center" wrapText="1" readingOrder="1"/>
    </xf>
    <xf numFmtId="10" fontId="31" fillId="9" borderId="15" xfId="0" applyNumberFormat="1" applyFont="1" applyFill="1" applyBorder="1" applyAlignment="1">
      <alignment horizontal="center" vertical="center" wrapText="1" readingOrder="1"/>
    </xf>
    <xf numFmtId="0" fontId="32" fillId="10" borderId="50" xfId="0" applyFont="1" applyFill="1" applyBorder="1" applyAlignment="1">
      <alignment horizontal="left" vertical="center" wrapText="1" readingOrder="1"/>
    </xf>
    <xf numFmtId="3" fontId="33" fillId="10" borderId="51" xfId="0" applyNumberFormat="1" applyFont="1" applyFill="1" applyBorder="1" applyAlignment="1">
      <alignment horizontal="center" vertical="center" wrapText="1" readingOrder="1"/>
    </xf>
    <xf numFmtId="3" fontId="33" fillId="10" borderId="52" xfId="0" applyNumberFormat="1" applyFont="1" applyFill="1" applyBorder="1" applyAlignment="1">
      <alignment horizontal="center" vertical="center" wrapText="1" readingOrder="1"/>
    </xf>
    <xf numFmtId="3" fontId="33" fillId="10" borderId="53" xfId="0" applyNumberFormat="1" applyFont="1" applyFill="1" applyBorder="1" applyAlignment="1">
      <alignment horizontal="center" vertical="center" wrapText="1" readingOrder="1"/>
    </xf>
    <xf numFmtId="10" fontId="33" fillId="10" borderId="54" xfId="0" applyNumberFormat="1" applyFont="1" applyFill="1" applyBorder="1" applyAlignment="1">
      <alignment horizontal="center" vertical="center" wrapText="1" readingOrder="1"/>
    </xf>
    <xf numFmtId="0" fontId="23" fillId="4" borderId="55" xfId="0" applyFont="1" applyFill="1" applyBorder="1" applyAlignment="1">
      <alignment horizontal="left" vertical="center" wrapText="1" readingOrder="1"/>
    </xf>
    <xf numFmtId="167" fontId="6" fillId="0" borderId="0" xfId="4" applyNumberFormat="1" applyFont="1" applyAlignment="1">
      <alignment horizontal="right" vertical="center"/>
    </xf>
    <xf numFmtId="165" fontId="6" fillId="0" borderId="0" xfId="8" applyNumberFormat="1" applyFont="1" applyFill="1" applyBorder="1" applyAlignment="1">
      <alignment horizontal="right" vertical="center" wrapText="1"/>
    </xf>
    <xf numFmtId="165" fontId="6" fillId="0" borderId="0" xfId="8" applyNumberFormat="1" applyFont="1" applyBorder="1" applyAlignment="1">
      <alignment horizontal="right" vertical="center"/>
    </xf>
    <xf numFmtId="167" fontId="6" fillId="0" borderId="0" xfId="4" applyNumberFormat="1" applyFont="1" applyFill="1" applyAlignment="1">
      <alignment horizontal="right" vertical="center" wrapText="1"/>
    </xf>
    <xf numFmtId="167" fontId="6" fillId="0" borderId="0" xfId="4" applyNumberFormat="1" applyFont="1" applyFill="1" applyBorder="1" applyAlignment="1">
      <alignment horizontal="right" vertical="center" wrapText="1"/>
    </xf>
    <xf numFmtId="167" fontId="6" fillId="0" borderId="15" xfId="4" applyNumberFormat="1" applyFont="1" applyFill="1" applyBorder="1" applyAlignment="1">
      <alignment horizontal="right" vertical="center" wrapText="1"/>
    </xf>
    <xf numFmtId="167" fontId="6" fillId="0" borderId="3" xfId="4" applyNumberFormat="1" applyFont="1" applyBorder="1" applyAlignment="1">
      <alignment horizontal="right" vertical="center"/>
    </xf>
    <xf numFmtId="17" fontId="8" fillId="2" borderId="14" xfId="0" applyNumberFormat="1" applyFont="1" applyFill="1" applyBorder="1" applyAlignment="1">
      <alignment horizontal="center" vertical="center" wrapText="1"/>
    </xf>
    <xf numFmtId="17" fontId="8" fillId="2" borderId="4" xfId="0" applyNumberFormat="1" applyFont="1" applyFill="1" applyBorder="1" applyAlignment="1">
      <alignment horizontal="center" vertical="center" wrapText="1"/>
    </xf>
    <xf numFmtId="17" fontId="8" fillId="2" borderId="57" xfId="0" applyNumberFormat="1" applyFont="1" applyFill="1" applyBorder="1" applyAlignment="1">
      <alignment horizontal="center" vertical="center"/>
    </xf>
    <xf numFmtId="0" fontId="13" fillId="0" borderId="2" xfId="0" applyFont="1" applyBorder="1"/>
    <xf numFmtId="3" fontId="0" fillId="0" borderId="0" xfId="0" applyNumberFormat="1" applyAlignment="1">
      <alignment horizontal="center"/>
    </xf>
    <xf numFmtId="166" fontId="35" fillId="0" borderId="2" xfId="8" applyNumberFormat="1" applyFont="1" applyBorder="1" applyAlignment="1">
      <alignment horizontal="center"/>
    </xf>
    <xf numFmtId="166" fontId="2" fillId="0" borderId="2" xfId="8" applyNumberFormat="1" applyFont="1" applyBorder="1" applyAlignment="1">
      <alignment horizontal="center"/>
    </xf>
    <xf numFmtId="166" fontId="35" fillId="0" borderId="2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2" fillId="0" borderId="0" xfId="0" applyNumberFormat="1" applyFont="1" applyAlignment="1">
      <alignment horizontal="center"/>
    </xf>
    <xf numFmtId="3" fontId="0" fillId="0" borderId="0" xfId="0" applyNumberFormat="1"/>
    <xf numFmtId="17" fontId="15" fillId="6" borderId="57" xfId="0" applyNumberFormat="1" applyFont="1" applyFill="1" applyBorder="1" applyAlignment="1">
      <alignment horizontal="right" vertical="center"/>
    </xf>
    <xf numFmtId="165" fontId="9" fillId="0" borderId="0" xfId="2" applyNumberFormat="1" applyFont="1" applyAlignment="1">
      <alignment horizontal="right" vertical="center"/>
    </xf>
    <xf numFmtId="0" fontId="15" fillId="7" borderId="0" xfId="3" applyFont="1" applyFill="1" applyAlignment="1">
      <alignment vertical="center"/>
    </xf>
    <xf numFmtId="17" fontId="8" fillId="2" borderId="57" xfId="0" applyNumberFormat="1" applyFont="1" applyFill="1" applyBorder="1" applyAlignment="1">
      <alignment horizontal="right" vertical="center"/>
    </xf>
    <xf numFmtId="3" fontId="31" fillId="4" borderId="36" xfId="0" applyNumberFormat="1" applyFont="1" applyFill="1" applyBorder="1" applyAlignment="1">
      <alignment horizontal="center" vertical="center" wrapText="1" readingOrder="1"/>
    </xf>
    <xf numFmtId="3" fontId="31" fillId="4" borderId="37" xfId="0" applyNumberFormat="1" applyFont="1" applyFill="1" applyBorder="1" applyAlignment="1">
      <alignment horizontal="center" vertical="center" wrapText="1" readingOrder="1"/>
    </xf>
    <xf numFmtId="3" fontId="31" fillId="4" borderId="38" xfId="0" applyNumberFormat="1" applyFont="1" applyFill="1" applyBorder="1" applyAlignment="1">
      <alignment horizontal="center" vertical="center" wrapText="1" readingOrder="1"/>
    </xf>
    <xf numFmtId="10" fontId="31" fillId="4" borderId="56" xfId="0" applyNumberFormat="1" applyFont="1" applyFill="1" applyBorder="1" applyAlignment="1">
      <alignment horizontal="center" vertical="center" wrapText="1" readingOrder="1"/>
    </xf>
    <xf numFmtId="0" fontId="15" fillId="7" borderId="0" xfId="3" applyFont="1" applyFill="1" applyAlignment="1">
      <alignment horizontal="center" vertical="center"/>
    </xf>
    <xf numFmtId="179" fontId="31" fillId="4" borderId="0" xfId="0" applyNumberFormat="1" applyFont="1" applyFill="1" applyAlignment="1">
      <alignment horizontal="center" vertical="center" wrapText="1" readingOrder="1"/>
    </xf>
    <xf numFmtId="179" fontId="31" fillId="4" borderId="40" xfId="0" applyNumberFormat="1" applyFont="1" applyFill="1" applyBorder="1" applyAlignment="1">
      <alignment horizontal="center" vertical="center" wrapText="1" readingOrder="1"/>
    </xf>
    <xf numFmtId="0" fontId="15" fillId="7" borderId="3" xfId="3" applyFont="1" applyFill="1" applyBorder="1" applyAlignment="1">
      <alignment horizontal="center" vertical="center"/>
    </xf>
    <xf numFmtId="0" fontId="15" fillId="7" borderId="9" xfId="3" applyFont="1" applyFill="1" applyBorder="1" applyAlignment="1">
      <alignment horizontal="center" vertical="center"/>
    </xf>
    <xf numFmtId="0" fontId="15" fillId="7" borderId="0" xfId="3" applyFont="1" applyFill="1" applyAlignment="1">
      <alignment horizontal="center" vertical="center"/>
    </xf>
    <xf numFmtId="0" fontId="7" fillId="5" borderId="0" xfId="3" applyFont="1" applyFill="1" applyAlignment="1">
      <alignment horizontal="center" vertical="center"/>
    </xf>
    <xf numFmtId="166" fontId="9" fillId="0" borderId="20" xfId="0" applyNumberFormat="1" applyFont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0" fontId="15" fillId="7" borderId="10" xfId="3" applyFont="1" applyFill="1" applyBorder="1" applyAlignment="1">
      <alignment horizontal="center" vertical="center"/>
    </xf>
    <xf numFmtId="0" fontId="7" fillId="5" borderId="26" xfId="3" applyFont="1" applyFill="1" applyBorder="1" applyAlignment="1">
      <alignment horizontal="center" vertical="center"/>
    </xf>
    <xf numFmtId="0" fontId="7" fillId="5" borderId="2" xfId="3" applyFont="1" applyFill="1" applyBorder="1" applyAlignment="1">
      <alignment horizontal="center" vertical="center"/>
    </xf>
    <xf numFmtId="0" fontId="7" fillId="5" borderId="27" xfId="3" applyFont="1" applyFill="1" applyBorder="1" applyAlignment="1">
      <alignment horizontal="center" vertical="center"/>
    </xf>
    <xf numFmtId="0" fontId="15" fillId="7" borderId="26" xfId="3" applyFont="1" applyFill="1" applyBorder="1" applyAlignment="1">
      <alignment horizontal="center" vertical="center"/>
    </xf>
    <xf numFmtId="0" fontId="15" fillId="7" borderId="2" xfId="3" applyFont="1" applyFill="1" applyBorder="1" applyAlignment="1">
      <alignment horizontal="center" vertical="center"/>
    </xf>
    <xf numFmtId="0" fontId="15" fillId="7" borderId="27" xfId="3" applyFont="1" applyFill="1" applyBorder="1" applyAlignment="1">
      <alignment horizontal="center" vertical="center"/>
    </xf>
    <xf numFmtId="0" fontId="7" fillId="5" borderId="3" xfId="3" applyFont="1" applyFill="1" applyBorder="1" applyAlignment="1">
      <alignment horizontal="center" vertical="center"/>
    </xf>
    <xf numFmtId="0" fontId="15" fillId="7" borderId="15" xfId="3" applyFont="1" applyFill="1" applyBorder="1" applyAlignment="1">
      <alignment horizontal="center" vertical="center"/>
    </xf>
    <xf numFmtId="0" fontId="34" fillId="0" borderId="9" xfId="0" applyFont="1" applyBorder="1" applyAlignment="1">
      <alignment horizontal="left" vertical="center" wrapText="1" readingOrder="1"/>
    </xf>
    <xf numFmtId="0" fontId="28" fillId="0" borderId="31" xfId="0" applyFont="1" applyBorder="1" applyAlignment="1">
      <alignment horizontal="center" vertical="center" wrapText="1" readingOrder="1"/>
    </xf>
    <xf numFmtId="0" fontId="28" fillId="0" borderId="32" xfId="0" applyFont="1" applyBorder="1" applyAlignment="1">
      <alignment horizontal="center" vertical="center" wrapText="1" readingOrder="1"/>
    </xf>
    <xf numFmtId="0" fontId="28" fillId="0" borderId="33" xfId="0" applyFont="1" applyBorder="1" applyAlignment="1">
      <alignment horizontal="center" vertical="center" wrapText="1" readingOrder="1"/>
    </xf>
    <xf numFmtId="0" fontId="28" fillId="0" borderId="44" xfId="0" applyFont="1" applyBorder="1" applyAlignment="1">
      <alignment horizontal="center" vertical="center" wrapText="1" readingOrder="1"/>
    </xf>
    <xf numFmtId="0" fontId="21" fillId="2" borderId="41" xfId="3" applyFont="1" applyFill="1" applyBorder="1" applyAlignment="1">
      <alignment horizontal="center" vertical="center"/>
    </xf>
    <xf numFmtId="0" fontId="21" fillId="2" borderId="42" xfId="3" applyFont="1" applyFill="1" applyBorder="1" applyAlignment="1">
      <alignment horizontal="center" vertical="center"/>
    </xf>
    <xf numFmtId="0" fontId="21" fillId="2" borderId="43" xfId="3" applyFont="1" applyFill="1" applyBorder="1" applyAlignment="1">
      <alignment horizontal="center" vertical="center"/>
    </xf>
  </cellXfs>
  <cellStyles count="12">
    <cellStyle name="Normal" xfId="0" builtinId="0"/>
    <cellStyle name="Normal 11" xfId="11" xr:uid="{00000000-0005-0000-0000-000001000000}"/>
    <cellStyle name="Normal 17" xfId="9" xr:uid="{00000000-0005-0000-0000-000002000000}"/>
    <cellStyle name="Normal 2" xfId="1" xr:uid="{00000000-0005-0000-0000-000003000000}"/>
    <cellStyle name="Normal_ABL_NeoInvestimentos" xfId="2" xr:uid="{00000000-0005-0000-0000-000004000000}"/>
    <cellStyle name="Normal_Números de 2006 a 2007" xfId="3" xr:uid="{00000000-0005-0000-0000-000005000000}"/>
    <cellStyle name="Porcentagem" xfId="4" builtinId="5"/>
    <cellStyle name="Porcentagem 3" xfId="5" xr:uid="{00000000-0005-0000-0000-000007000000}"/>
    <cellStyle name="Separador de milhares 2" xfId="6" xr:uid="{00000000-0005-0000-0000-000008000000}"/>
    <cellStyle name="Separador de milhares 2 2" xfId="7" xr:uid="{00000000-0005-0000-0000-000009000000}"/>
    <cellStyle name="Vírgula" xfId="8" builtinId="3"/>
    <cellStyle name="Vírgula 4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60008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E9C5E"/>
      <color rgb="FFE3D5BB"/>
      <color rgb="FFFFD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#'DRE | P&amp;L'!A1"/><Relationship Id="rId7" Type="http://schemas.openxmlformats.org/officeDocument/2006/relationships/hyperlink" Target="#'Fluxo de Caixa | Cash Flow'!A1"/><Relationship Id="rId2" Type="http://schemas.openxmlformats.org/officeDocument/2006/relationships/hyperlink" Target="#'Portf&#243;lio | Portfolio'!Titulos_de_impressao"/><Relationship Id="rId1" Type="http://schemas.openxmlformats.org/officeDocument/2006/relationships/hyperlink" Target="#'Indicadores | Indicators'!A1"/><Relationship Id="rId6" Type="http://schemas.openxmlformats.org/officeDocument/2006/relationships/hyperlink" Target="#'Result. Fin. | Financial Result'!A1"/><Relationship Id="rId5" Type="http://schemas.openxmlformats.org/officeDocument/2006/relationships/hyperlink" Target="#'Balan&#231;o | Balance sheet'!A1"/><Relationship Id="rId10" Type="http://schemas.openxmlformats.org/officeDocument/2006/relationships/hyperlink" Target="#'Merc. de Cap. | Capital Markets'!A1"/><Relationship Id="rId4" Type="http://schemas.openxmlformats.org/officeDocument/2006/relationships/hyperlink" Target="#'Abertura DRE | P&amp;L Breakdown'!A1"/><Relationship Id="rId9" Type="http://schemas.openxmlformats.org/officeDocument/2006/relationships/hyperlink" Target="#'Concil. DRE | P&amp;L Conciliation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409574</xdr:colOff>
      <xdr:row>3</xdr:row>
      <xdr:rowOff>104775</xdr:rowOff>
    </xdr:from>
    <xdr:to>
      <xdr:col>11</xdr:col>
      <xdr:colOff>228599</xdr:colOff>
      <xdr:row>9</xdr:row>
      <xdr:rowOff>76200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254EA91-B788-47C7-8BCC-6AB4FA2F4E25}"/>
            </a:ext>
          </a:extLst>
        </xdr:cNvPr>
        <xdr:cNvSpPr txBox="1"/>
      </xdr:nvSpPr>
      <xdr:spPr>
        <a:xfrm>
          <a:off x="2847974" y="590550"/>
          <a:ext cx="4086225" cy="990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solidFill>
                <a:schemeClr val="tx1"/>
              </a:solidFill>
            </a:rPr>
            <a:t>Dados históricos</a:t>
          </a:r>
          <a:r>
            <a:rPr lang="pt-BR" sz="1800" b="1" baseline="0">
              <a:solidFill>
                <a:schemeClr val="tx1"/>
              </a:solidFill>
            </a:rPr>
            <a:t>   Historical data</a:t>
          </a:r>
        </a:p>
        <a:p>
          <a:pPr algn="ctr"/>
          <a:r>
            <a:rPr lang="pt-BR" sz="1800" b="1" baseline="0">
              <a:solidFill>
                <a:schemeClr val="tx1"/>
              </a:solidFill>
            </a:rPr>
            <a:t>    1T25   1Q25</a:t>
          </a:r>
          <a:endParaRPr lang="pt-BR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102394</xdr:colOff>
      <xdr:row>10</xdr:row>
      <xdr:rowOff>69058</xdr:rowOff>
    </xdr:from>
    <xdr:to>
      <xdr:col>16</xdr:col>
      <xdr:colOff>108857</xdr:colOff>
      <xdr:row>19</xdr:row>
      <xdr:rowOff>108857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6823A2C-DB18-45F2-BB52-C2150D61A8E4}"/>
            </a:ext>
          </a:extLst>
        </xdr:cNvPr>
        <xdr:cNvSpPr/>
      </xdr:nvSpPr>
      <xdr:spPr>
        <a:xfrm>
          <a:off x="102394" y="1742737"/>
          <a:ext cx="9803606" cy="1509370"/>
        </a:xfrm>
        <a:prstGeom prst="rect">
          <a:avLst/>
        </a:prstGeom>
        <a:solidFill>
          <a:schemeClr val="bg1"/>
        </a:solidFill>
        <a:ln w="1905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114300</xdr:colOff>
      <xdr:row>4</xdr:row>
      <xdr:rowOff>180975</xdr:rowOff>
    </xdr:from>
    <xdr:to>
      <xdr:col>8</xdr:col>
      <xdr:colOff>114300</xdr:colOff>
      <xdr:row>8</xdr:row>
      <xdr:rowOff>61650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57762B85-F8A7-471B-AEAD-B73ECE68A65B}"/>
            </a:ext>
          </a:extLst>
        </xdr:cNvPr>
        <xdr:cNvCxnSpPr/>
      </xdr:nvCxnSpPr>
      <xdr:spPr>
        <a:xfrm>
          <a:off x="4991100" y="828675"/>
          <a:ext cx="0" cy="57600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444272</xdr:colOff>
      <xdr:row>11</xdr:row>
      <xdr:rowOff>36399</xdr:rowOff>
    </xdr:from>
    <xdr:to>
      <xdr:col>3</xdr:col>
      <xdr:colOff>287730</xdr:colOff>
      <xdr:row>14</xdr:row>
      <xdr:rowOff>84024</xdr:rowOff>
    </xdr:to>
    <xdr:sp macro="" textlink="">
      <xdr:nvSpPr>
        <xdr:cNvPr id="5" name="Retângul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AAFF1-CE21-44A9-9B16-B6C2059AB081}"/>
            </a:ext>
          </a:extLst>
        </xdr:cNvPr>
        <xdr:cNvSpPr/>
      </xdr:nvSpPr>
      <xdr:spPr>
        <a:xfrm>
          <a:off x="444272" y="1873363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Principais indicadores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Main indicators</a:t>
          </a:r>
        </a:p>
      </xdr:txBody>
    </xdr:sp>
    <xdr:clientData/>
  </xdr:twoCellAnchor>
  <xdr:twoCellAnchor>
    <xdr:from>
      <xdr:col>3</xdr:col>
      <xdr:colOff>585108</xdr:colOff>
      <xdr:row>11</xdr:row>
      <xdr:rowOff>45923</xdr:rowOff>
    </xdr:from>
    <xdr:to>
      <xdr:col>6</xdr:col>
      <xdr:colOff>428565</xdr:colOff>
      <xdr:row>14</xdr:row>
      <xdr:rowOff>93548</xdr:rowOff>
    </xdr:to>
    <xdr:sp macro="" textlink="">
      <xdr:nvSpPr>
        <xdr:cNvPr id="6" name="Retângul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7E3F6-A09C-43BF-AF75-CF3144DD63F0}"/>
            </a:ext>
          </a:extLst>
        </xdr:cNvPr>
        <xdr:cNvSpPr/>
      </xdr:nvSpPr>
      <xdr:spPr>
        <a:xfrm>
          <a:off x="2422072" y="1882887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tx1"/>
              </a:solidFill>
            </a:rPr>
            <a:t>Portfólio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Portfolio</a:t>
          </a:r>
        </a:p>
      </xdr:txBody>
    </xdr:sp>
    <xdr:clientData/>
  </xdr:twoCellAnchor>
  <xdr:twoCellAnchor>
    <xdr:from>
      <xdr:col>6</xdr:col>
      <xdr:colOff>580346</xdr:colOff>
      <xdr:row>11</xdr:row>
      <xdr:rowOff>47624</xdr:rowOff>
    </xdr:from>
    <xdr:to>
      <xdr:col>9</xdr:col>
      <xdr:colOff>423804</xdr:colOff>
      <xdr:row>14</xdr:row>
      <xdr:rowOff>95249</xdr:rowOff>
    </xdr:to>
    <xdr:sp macro="" textlink="">
      <xdr:nvSpPr>
        <xdr:cNvPr id="7" name="Retângul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B7B47E-C9DA-455D-B22E-C70A69EADF9E}"/>
            </a:ext>
          </a:extLst>
        </xdr:cNvPr>
        <xdr:cNvSpPr/>
      </xdr:nvSpPr>
      <xdr:spPr>
        <a:xfrm>
          <a:off x="4254275" y="1884588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DRE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P&amp;L</a:t>
          </a:r>
        </a:p>
      </xdr:txBody>
    </xdr:sp>
    <xdr:clientData/>
  </xdr:twoCellAnchor>
  <xdr:twoCellAnchor>
    <xdr:from>
      <xdr:col>9</xdr:col>
      <xdr:colOff>579325</xdr:colOff>
      <xdr:row>11</xdr:row>
      <xdr:rowOff>47625</xdr:rowOff>
    </xdr:from>
    <xdr:to>
      <xdr:col>12</xdr:col>
      <xdr:colOff>422783</xdr:colOff>
      <xdr:row>14</xdr:row>
      <xdr:rowOff>95250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61C43C-1366-4041-BF25-0DA86058AC02}"/>
            </a:ext>
          </a:extLst>
        </xdr:cNvPr>
        <xdr:cNvSpPr/>
      </xdr:nvSpPr>
      <xdr:spPr>
        <a:xfrm>
          <a:off x="6090218" y="1884589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Abertura DRE</a:t>
          </a:r>
        </a:p>
        <a:p>
          <a:pPr algn="ctr"/>
          <a:r>
            <a:rPr lang="pt-BR" sz="1100" b="0" i="1">
              <a:solidFill>
                <a:schemeClr val="tx1"/>
              </a:solidFill>
            </a:rPr>
            <a:t>P&amp;L Breakdown</a:t>
          </a:r>
        </a:p>
      </xdr:txBody>
    </xdr:sp>
    <xdr:clientData/>
  </xdr:twoCellAnchor>
  <xdr:twoCellAnchor>
    <xdr:from>
      <xdr:col>6</xdr:col>
      <xdr:colOff>573881</xdr:colOff>
      <xdr:row>15</xdr:row>
      <xdr:rowOff>69056</xdr:rowOff>
    </xdr:from>
    <xdr:to>
      <xdr:col>9</xdr:col>
      <xdr:colOff>417339</xdr:colOff>
      <xdr:row>18</xdr:row>
      <xdr:rowOff>116681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D07B77-B5DF-4C68-878F-A8998E525350}"/>
            </a:ext>
          </a:extLst>
        </xdr:cNvPr>
        <xdr:cNvSpPr/>
      </xdr:nvSpPr>
      <xdr:spPr>
        <a:xfrm>
          <a:off x="4231481" y="2545556"/>
          <a:ext cx="1672258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Balanço patrimonial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Balance sheet</a:t>
          </a:r>
        </a:p>
      </xdr:txBody>
    </xdr:sp>
    <xdr:clientData/>
  </xdr:twoCellAnchor>
  <xdr:twoCellAnchor>
    <xdr:from>
      <xdr:col>12</xdr:col>
      <xdr:colOff>582387</xdr:colOff>
      <xdr:row>11</xdr:row>
      <xdr:rowOff>41841</xdr:rowOff>
    </xdr:from>
    <xdr:to>
      <xdr:col>15</xdr:col>
      <xdr:colOff>425845</xdr:colOff>
      <xdr:row>14</xdr:row>
      <xdr:rowOff>89466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DF6B92-2605-4A66-9CA6-54C5C088A36F}"/>
            </a:ext>
          </a:extLst>
        </xdr:cNvPr>
        <xdr:cNvSpPr/>
      </xdr:nvSpPr>
      <xdr:spPr>
        <a:xfrm>
          <a:off x="7930244" y="1878805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Resultado financeiro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Financial result</a:t>
          </a:r>
        </a:p>
      </xdr:txBody>
    </xdr:sp>
    <xdr:clientData/>
  </xdr:twoCellAnchor>
  <xdr:twoCellAnchor>
    <xdr:from>
      <xdr:col>3</xdr:col>
      <xdr:colOff>566739</xdr:colOff>
      <xdr:row>15</xdr:row>
      <xdr:rowOff>73818</xdr:rowOff>
    </xdr:from>
    <xdr:to>
      <xdr:col>6</xdr:col>
      <xdr:colOff>410196</xdr:colOff>
      <xdr:row>18</xdr:row>
      <xdr:rowOff>121443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F473E4-DD5D-4D58-8A79-C9006482B8ED}"/>
            </a:ext>
          </a:extLst>
        </xdr:cNvPr>
        <xdr:cNvSpPr/>
      </xdr:nvSpPr>
      <xdr:spPr>
        <a:xfrm>
          <a:off x="2395539" y="2550318"/>
          <a:ext cx="1672257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Flux</a:t>
          </a:r>
          <a:r>
            <a:rPr lang="pt-BR" sz="1100" b="1" baseline="0">
              <a:solidFill>
                <a:schemeClr val="tx1"/>
              </a:solidFill>
            </a:rPr>
            <a:t>o de caixa</a:t>
          </a:r>
          <a:endParaRPr lang="pt-BR" sz="1100" b="1">
            <a:solidFill>
              <a:schemeClr val="tx1"/>
            </a:solidFill>
          </a:endParaRPr>
        </a:p>
        <a:p>
          <a:pPr algn="ctr"/>
          <a:r>
            <a:rPr lang="pt-BR" sz="1100" i="1">
              <a:solidFill>
                <a:schemeClr val="tx1"/>
              </a:solidFill>
            </a:rPr>
            <a:t>Cash</a:t>
          </a:r>
          <a:r>
            <a:rPr lang="pt-BR" sz="1100" i="1" baseline="0">
              <a:solidFill>
                <a:schemeClr val="tx1"/>
              </a:solidFill>
            </a:rPr>
            <a:t> flow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114300</xdr:colOff>
      <xdr:row>4</xdr:row>
      <xdr:rowOff>0</xdr:rowOff>
    </xdr:from>
    <xdr:to>
      <xdr:col>5</xdr:col>
      <xdr:colOff>74561</xdr:colOff>
      <xdr:row>8</xdr:row>
      <xdr:rowOff>118742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36A8107-7113-4B42-A336-EAC8810F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4300" y="647700"/>
          <a:ext cx="3008261" cy="814067"/>
        </a:xfrm>
        <a:prstGeom prst="rect">
          <a:avLst/>
        </a:prstGeom>
      </xdr:spPr>
    </xdr:pic>
    <xdr:clientData/>
  </xdr:twoCellAnchor>
  <xdr:twoCellAnchor>
    <xdr:from>
      <xdr:col>9</xdr:col>
      <xdr:colOff>581025</xdr:colOff>
      <xdr:row>15</xdr:row>
      <xdr:rowOff>83343</xdr:rowOff>
    </xdr:from>
    <xdr:to>
      <xdr:col>12</xdr:col>
      <xdr:colOff>424483</xdr:colOff>
      <xdr:row>18</xdr:row>
      <xdr:rowOff>135731</xdr:rowOff>
    </xdr:to>
    <xdr:sp macro="" textlink="">
      <xdr:nvSpPr>
        <xdr:cNvPr id="14" name="Retângulo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3FCAA40-6768-48B8-83EC-36E064ED051F}"/>
            </a:ext>
          </a:extLst>
        </xdr:cNvPr>
        <xdr:cNvSpPr/>
      </xdr:nvSpPr>
      <xdr:spPr>
        <a:xfrm>
          <a:off x="6067425" y="2559843"/>
          <a:ext cx="1672258" cy="53816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Conciliação DRE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P&amp;L Conciliation</a:t>
          </a:r>
        </a:p>
      </xdr:txBody>
    </xdr:sp>
    <xdr:clientData/>
  </xdr:twoCellAnchor>
  <xdr:twoCellAnchor>
    <xdr:from>
      <xdr:col>0</xdr:col>
      <xdr:colOff>436790</xdr:colOff>
      <xdr:row>15</xdr:row>
      <xdr:rowOff>73818</xdr:rowOff>
    </xdr:from>
    <xdr:to>
      <xdr:col>3</xdr:col>
      <xdr:colOff>280248</xdr:colOff>
      <xdr:row>18</xdr:row>
      <xdr:rowOff>126206</xdr:rowOff>
    </xdr:to>
    <xdr:sp macro="" textlink="">
      <xdr:nvSpPr>
        <xdr:cNvPr id="15" name="Retângulo 1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65C74A3-5CA9-4335-9B20-67078399ADEB}"/>
            </a:ext>
          </a:extLst>
        </xdr:cNvPr>
        <xdr:cNvSpPr/>
      </xdr:nvSpPr>
      <xdr:spPr>
        <a:xfrm>
          <a:off x="436790" y="2563925"/>
          <a:ext cx="1680422" cy="542245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Mercado de Capitais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Capital</a:t>
          </a:r>
          <a:r>
            <a:rPr lang="pt-BR" sz="1100" i="1" baseline="0">
              <a:solidFill>
                <a:schemeClr val="tx1"/>
              </a:solidFill>
            </a:rPr>
            <a:t> Markets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6723</xdr:rowOff>
    </xdr:from>
    <xdr:to>
      <xdr:col>0</xdr:col>
      <xdr:colOff>1990500</xdr:colOff>
      <xdr:row>1</xdr:row>
      <xdr:rowOff>315446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B78F2-4BCD-4B6F-A2A4-133F72C3AC22}"/>
            </a:ext>
          </a:extLst>
        </xdr:cNvPr>
        <xdr:cNvSpPr/>
      </xdr:nvSpPr>
      <xdr:spPr>
        <a:xfrm>
          <a:off x="190500" y="85164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179291</xdr:colOff>
      <xdr:row>1</xdr:row>
      <xdr:rowOff>0</xdr:rowOff>
    </xdr:from>
    <xdr:to>
      <xdr:col>0</xdr:col>
      <xdr:colOff>1979291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4AEF2-2BB1-42DC-BDDF-039DCB1754EE}"/>
            </a:ext>
          </a:extLst>
        </xdr:cNvPr>
        <xdr:cNvSpPr/>
      </xdr:nvSpPr>
      <xdr:spPr>
        <a:xfrm>
          <a:off x="179291" y="78441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F1F94-388E-4350-8562-ACC3BA239E15}"/>
            </a:ext>
          </a:extLst>
        </xdr:cNvPr>
        <xdr:cNvSpPr/>
      </xdr:nvSpPr>
      <xdr:spPr>
        <a:xfrm>
          <a:off x="202403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261937</xdr:colOff>
      <xdr:row>1</xdr:row>
      <xdr:rowOff>0</xdr:rowOff>
    </xdr:from>
    <xdr:to>
      <xdr:col>0</xdr:col>
      <xdr:colOff>2061937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589C91-B56F-4603-B1DC-59032BFACCA7}"/>
            </a:ext>
          </a:extLst>
        </xdr:cNvPr>
        <xdr:cNvSpPr/>
      </xdr:nvSpPr>
      <xdr:spPr>
        <a:xfrm>
          <a:off x="26193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261935</xdr:colOff>
      <xdr:row>1</xdr:row>
      <xdr:rowOff>0</xdr:rowOff>
    </xdr:from>
    <xdr:to>
      <xdr:col>0</xdr:col>
      <xdr:colOff>2061935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BAFB10-AC75-444A-8655-FD5BA48C5C83}"/>
            </a:ext>
          </a:extLst>
        </xdr:cNvPr>
        <xdr:cNvSpPr/>
      </xdr:nvSpPr>
      <xdr:spPr>
        <a:xfrm>
          <a:off x="261935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226217</xdr:colOff>
      <xdr:row>1</xdr:row>
      <xdr:rowOff>0</xdr:rowOff>
    </xdr:from>
    <xdr:to>
      <xdr:col>0</xdr:col>
      <xdr:colOff>2026217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DF66BD-8123-4E32-A568-5B08C5DA3D9A}"/>
            </a:ext>
          </a:extLst>
        </xdr:cNvPr>
        <xdr:cNvSpPr/>
      </xdr:nvSpPr>
      <xdr:spPr>
        <a:xfrm>
          <a:off x="22621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1E9286-62B2-4B74-ABA2-95639CC07FFA}"/>
            </a:ext>
          </a:extLst>
        </xdr:cNvPr>
        <xdr:cNvSpPr/>
      </xdr:nvSpPr>
      <xdr:spPr>
        <a:xfrm>
          <a:off x="261936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B5EA2F-54A7-49C6-8367-DE067C42C468}"/>
            </a:ext>
          </a:extLst>
        </xdr:cNvPr>
        <xdr:cNvSpPr/>
      </xdr:nvSpPr>
      <xdr:spPr>
        <a:xfrm>
          <a:off x="202403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5C4499-3CF4-4764-85DD-B93E5FF2BEDF}"/>
            </a:ext>
          </a:extLst>
        </xdr:cNvPr>
        <xdr:cNvSpPr/>
      </xdr:nvSpPr>
      <xdr:spPr>
        <a:xfrm>
          <a:off x="261936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1-%20Planejamento%20e%20Controle\Planejamento%20Financeiro\200709\MTE%20Model%202007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7-%20RI\Earning%20Release\2008\1Q08\Tabelas%20Relat&#243;rio%201Q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ts"/>
      <sheetName val="DCF"/>
      <sheetName val="Guidelines"/>
      <sheetName val="Output"/>
      <sheetName val="Ratios"/>
      <sheetName val="CF Compare"/>
      <sheetName val="Aquisitions"/>
      <sheetName val="Drivers"/>
      <sheetName val="P&amp;L Nominal"/>
      <sheetName val="P&amp;L"/>
      <sheetName val="CF"/>
      <sheetName val="CF Budget"/>
      <sheetName val="Actual P&amp;L"/>
      <sheetName val="G&amp;A"/>
      <sheetName val="G&amp;A 2008"/>
      <sheetName val="Debt"/>
      <sheetName val="Receivables"/>
      <sheetName val="Actual CF"/>
      <sheetName val="Fiança"/>
      <sheetName val="Aplicações"/>
      <sheetName val="SC MTE"/>
      <sheetName val="SC 100"/>
      <sheetName val="FP MTE"/>
      <sheetName val="FP 100"/>
      <sheetName val="Real Estate"/>
      <sheetName val="Non-recurring"/>
    </sheetNames>
    <sheetDataSet>
      <sheetData sheetId="0" refreshError="1">
        <row r="1">
          <cell r="F1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C4">
            <v>1000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Destaques"/>
      <sheetName val="Quadro Shoppings"/>
      <sheetName val="Endividamento Total"/>
      <sheetName val="Use of Proceeds"/>
      <sheetName val="Endividamento Total (2)"/>
      <sheetName val="Imobiliário"/>
      <sheetName val="Performance"/>
      <sheetName val="Crescimento"/>
      <sheetName val="Balanço Consolidado"/>
      <sheetName val="Resultado Consolidado"/>
      <sheetName val="Abertura Receitas"/>
      <sheetName val="Abertura Custos"/>
      <sheetName val="Capex"/>
      <sheetName val="Capex_canadense"/>
      <sheetName val="Abertura Aluguel"/>
      <sheetName val="Aluguel % Vendas"/>
      <sheetName val="Vendas por segmento"/>
      <sheetName val="ABL"/>
      <sheetName val="Operacionais"/>
      <sheetName val="Inadimplência"/>
      <sheetName val="Mercado de Capitais"/>
      <sheetName val="Ratios"/>
    </sheetNames>
    <sheetDataSet>
      <sheetData sheetId="0" refreshError="1">
        <row r="2">
          <cell r="Q2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4602-F3D3-4469-9945-76BBAE359153}">
  <sheetPr>
    <tabColor theme="1"/>
  </sheetPr>
  <dimension ref="J5:J12"/>
  <sheetViews>
    <sheetView tabSelected="1" zoomScale="70" zoomScaleNormal="70" workbookViewId="0">
      <selection activeCell="O24" sqref="O24"/>
    </sheetView>
  </sheetViews>
  <sheetFormatPr defaultColWidth="9.140625" defaultRowHeight="12.75" x14ac:dyDescent="0.2"/>
  <cols>
    <col min="1" max="16384" width="9.140625" style="131"/>
  </cols>
  <sheetData>
    <row r="5" spans="10:10" ht="16.5" customHeight="1" x14ac:dyDescent="0.4">
      <c r="J5" s="132"/>
    </row>
    <row r="12" spans="10:10" ht="12.75" customHeight="1" x14ac:dyDescent="0.2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512"/>
  <sheetViews>
    <sheetView showGridLines="0" zoomScale="70" zoomScaleNormal="70" workbookViewId="0">
      <pane xSplit="2" ySplit="7" topLeftCell="BD41" activePane="bottomRight" state="frozen"/>
      <selection pane="topRight" activeCell="C1" sqref="C1"/>
      <selection pane="bottomLeft" activeCell="A8" sqref="A8"/>
      <selection pane="bottomRight" activeCell="BN26" sqref="BN26"/>
    </sheetView>
  </sheetViews>
  <sheetFormatPr defaultColWidth="11.7109375" defaultRowHeight="12.75" outlineLevelCol="1" x14ac:dyDescent="0.2"/>
  <cols>
    <col min="1" max="1" width="32.7109375" style="4" customWidth="1"/>
    <col min="2" max="2" width="35" style="4" customWidth="1"/>
    <col min="3" max="3" width="14" style="4" customWidth="1" outlineLevel="1"/>
    <col min="4" max="6" width="14.85546875" style="4" customWidth="1" outlineLevel="1"/>
    <col min="7" max="7" width="13" style="4" customWidth="1" outlineLevel="1"/>
    <col min="8" max="11" width="14" style="4" customWidth="1" outlineLevel="1"/>
    <col min="12" max="14" width="14.85546875" style="4" customWidth="1" outlineLevel="1"/>
    <col min="15" max="15" width="14" style="4" customWidth="1" outlineLevel="1"/>
    <col min="16" max="18" width="14.85546875" style="4" customWidth="1" outlineLevel="1"/>
    <col min="19" max="19" width="14" style="4" customWidth="1" outlineLevel="1"/>
    <col min="20" max="20" width="14.85546875" style="4" customWidth="1" outlineLevel="1"/>
    <col min="21" max="22" width="14.85546875" style="24" customWidth="1" outlineLevel="1"/>
    <col min="23" max="23" width="13.42578125" style="24" customWidth="1" outlineLevel="1"/>
    <col min="24" max="25" width="14.42578125" style="24" customWidth="1" outlineLevel="1"/>
    <col min="26" max="26" width="14.42578125" style="4" customWidth="1" outlineLevel="1"/>
    <col min="27" max="27" width="14" style="4" customWidth="1" outlineLevel="1"/>
    <col min="28" max="30" width="14.85546875" style="4" customWidth="1" outlineLevel="1"/>
    <col min="31" max="31" width="13.42578125" style="4" customWidth="1" outlineLevel="1"/>
    <col min="32" max="34" width="14.42578125" style="4" customWidth="1" outlineLevel="1"/>
    <col min="35" max="35" width="14" style="4" customWidth="1" outlineLevel="1"/>
    <col min="36" max="38" width="14.85546875" style="4" customWidth="1" outlineLevel="1"/>
    <col min="39" max="39" width="14" style="4" customWidth="1" outlineLevel="1"/>
    <col min="40" max="43" width="14.85546875" style="4" customWidth="1" outlineLevel="1"/>
    <col min="44" max="46" width="15.85546875" style="4" customWidth="1" outlineLevel="1"/>
    <col min="47" max="47" width="14" style="4" customWidth="1" outlineLevel="1"/>
    <col min="48" max="50" width="14.85546875" style="4" customWidth="1" outlineLevel="1"/>
    <col min="51" max="51" width="14.85546875" style="114" bestFit="1" customWidth="1"/>
    <col min="52" max="54" width="15.85546875" style="4" bestFit="1" customWidth="1"/>
    <col min="55" max="55" width="14.85546875" style="4" bestFit="1" customWidth="1"/>
    <col min="56" max="58" width="15.85546875" style="4" bestFit="1" customWidth="1"/>
    <col min="59" max="59" width="14.85546875" style="4" bestFit="1" customWidth="1"/>
    <col min="60" max="62" width="15.85546875" style="4" bestFit="1" customWidth="1"/>
    <col min="63" max="63" width="15.85546875" style="4" customWidth="1"/>
    <col min="64" max="64" width="13.7109375" style="4" customWidth="1"/>
    <col min="65" max="68" width="13.7109375" style="4" customWidth="1" outlineLevel="1"/>
    <col min="69" max="69" width="13.7109375" style="24" customWidth="1" outlineLevel="1"/>
    <col min="70" max="76" width="13.7109375" style="4" customWidth="1" outlineLevel="1"/>
    <col min="77" max="202" width="13.7109375" style="4" customWidth="1"/>
    <col min="203" max="16384" width="11.7109375" style="4"/>
  </cols>
  <sheetData>
    <row r="1" spans="1:79" ht="6" customHeight="1" x14ac:dyDescent="0.2">
      <c r="AY1" s="4"/>
    </row>
    <row r="2" spans="1:79" ht="26.1" customHeight="1" x14ac:dyDescent="0.2">
      <c r="AY2" s="4"/>
    </row>
    <row r="3" spans="1:79" ht="17.25" customHeight="1" x14ac:dyDescent="0.2">
      <c r="AY3" s="4"/>
    </row>
    <row r="4" spans="1:79" ht="20.100000000000001" customHeight="1" x14ac:dyDescent="0.2">
      <c r="A4" s="94"/>
      <c r="B4" s="94"/>
      <c r="C4" s="448" t="s">
        <v>176</v>
      </c>
      <c r="D4" s="448"/>
      <c r="E4" s="448"/>
      <c r="F4" s="448"/>
      <c r="G4" s="448" t="s">
        <v>176</v>
      </c>
      <c r="H4" s="448"/>
      <c r="I4" s="448"/>
      <c r="J4" s="448"/>
      <c r="K4" s="448" t="s">
        <v>176</v>
      </c>
      <c r="L4" s="448"/>
      <c r="M4" s="448"/>
      <c r="N4" s="448"/>
      <c r="O4" s="448" t="s">
        <v>176</v>
      </c>
      <c r="P4" s="448"/>
      <c r="Q4" s="448"/>
      <c r="R4" s="448"/>
      <c r="S4" s="448" t="s">
        <v>176</v>
      </c>
      <c r="T4" s="448"/>
      <c r="U4" s="448"/>
      <c r="V4" s="448"/>
      <c r="W4" s="448" t="s">
        <v>176</v>
      </c>
      <c r="X4" s="448"/>
      <c r="Y4" s="448"/>
      <c r="Z4" s="448"/>
      <c r="AA4" s="448" t="s">
        <v>176</v>
      </c>
      <c r="AB4" s="448"/>
      <c r="AC4" s="448"/>
      <c r="AD4" s="448"/>
      <c r="AE4" s="448" t="s">
        <v>176</v>
      </c>
      <c r="AF4" s="448"/>
      <c r="AG4" s="448"/>
      <c r="AH4" s="448"/>
      <c r="AI4" s="448" t="s">
        <v>176</v>
      </c>
      <c r="AJ4" s="448"/>
      <c r="AK4" s="448"/>
      <c r="AL4" s="448"/>
      <c r="AM4" s="448" t="s">
        <v>176</v>
      </c>
      <c r="AN4" s="448"/>
      <c r="AO4" s="448"/>
      <c r="AP4" s="448"/>
      <c r="AQ4" s="448" t="s">
        <v>176</v>
      </c>
      <c r="AR4" s="448"/>
      <c r="AS4" s="448"/>
      <c r="AT4" s="448"/>
      <c r="AU4" s="448" t="s">
        <v>176</v>
      </c>
      <c r="AV4" s="448"/>
      <c r="AW4" s="448"/>
      <c r="AX4" s="448"/>
      <c r="AY4" s="447" t="s">
        <v>175</v>
      </c>
      <c r="AZ4" s="447"/>
      <c r="BA4" s="447"/>
      <c r="BB4" s="447"/>
      <c r="BC4" s="447" t="s">
        <v>175</v>
      </c>
      <c r="BD4" s="447"/>
      <c r="BE4" s="447"/>
      <c r="BF4" s="447"/>
      <c r="BG4" s="445" t="s">
        <v>175</v>
      </c>
      <c r="BH4" s="445"/>
      <c r="BI4" s="445"/>
      <c r="BJ4" s="445"/>
      <c r="BK4" s="442"/>
      <c r="BM4" s="93" t="s">
        <v>176</v>
      </c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252"/>
      <c r="BY4" s="446" t="s">
        <v>175</v>
      </c>
      <c r="BZ4" s="447"/>
      <c r="CA4" s="447"/>
    </row>
    <row r="5" spans="1:79" ht="15" customHeight="1" x14ac:dyDescent="0.2">
      <c r="A5" s="334" t="s">
        <v>179</v>
      </c>
      <c r="B5" s="335" t="s">
        <v>180</v>
      </c>
      <c r="C5" s="329" t="s">
        <v>481</v>
      </c>
      <c r="D5" s="329" t="s">
        <v>482</v>
      </c>
      <c r="E5" s="329" t="s">
        <v>483</v>
      </c>
      <c r="F5" s="330" t="s">
        <v>484</v>
      </c>
      <c r="G5" s="328" t="s">
        <v>485</v>
      </c>
      <c r="H5" s="329" t="s">
        <v>486</v>
      </c>
      <c r="I5" s="329" t="s">
        <v>487</v>
      </c>
      <c r="J5" s="330" t="s">
        <v>488</v>
      </c>
      <c r="K5" s="328" t="s">
        <v>489</v>
      </c>
      <c r="L5" s="329" t="s">
        <v>490</v>
      </c>
      <c r="M5" s="329" t="s">
        <v>491</v>
      </c>
      <c r="N5" s="330" t="s">
        <v>492</v>
      </c>
      <c r="O5" s="328" t="s">
        <v>493</v>
      </c>
      <c r="P5" s="329" t="s">
        <v>494</v>
      </c>
      <c r="Q5" s="329" t="s">
        <v>495</v>
      </c>
      <c r="R5" s="330" t="s">
        <v>496</v>
      </c>
      <c r="S5" s="328" t="s">
        <v>497</v>
      </c>
      <c r="T5" s="329" t="s">
        <v>498</v>
      </c>
      <c r="U5" s="329" t="s">
        <v>499</v>
      </c>
      <c r="V5" s="330" t="s">
        <v>500</v>
      </c>
      <c r="W5" s="328" t="s">
        <v>501</v>
      </c>
      <c r="X5" s="329" t="s">
        <v>502</v>
      </c>
      <c r="Y5" s="329" t="s">
        <v>503</v>
      </c>
      <c r="Z5" s="330" t="s">
        <v>504</v>
      </c>
      <c r="AA5" s="328" t="s">
        <v>505</v>
      </c>
      <c r="AB5" s="329" t="s">
        <v>506</v>
      </c>
      <c r="AC5" s="329" t="s">
        <v>507</v>
      </c>
      <c r="AD5" s="330" t="s">
        <v>508</v>
      </c>
      <c r="AE5" s="328" t="s">
        <v>509</v>
      </c>
      <c r="AF5" s="329" t="s">
        <v>510</v>
      </c>
      <c r="AG5" s="329" t="s">
        <v>511</v>
      </c>
      <c r="AH5" s="330" t="s">
        <v>512</v>
      </c>
      <c r="AI5" s="328" t="s">
        <v>513</v>
      </c>
      <c r="AJ5" s="329" t="s">
        <v>514</v>
      </c>
      <c r="AK5" s="329" t="s">
        <v>515</v>
      </c>
      <c r="AL5" s="330" t="s">
        <v>516</v>
      </c>
      <c r="AM5" s="328" t="s">
        <v>517</v>
      </c>
      <c r="AN5" s="352" t="s">
        <v>518</v>
      </c>
      <c r="AO5" s="329" t="s">
        <v>519</v>
      </c>
      <c r="AP5" s="330" t="s">
        <v>520</v>
      </c>
      <c r="AQ5" s="328" t="s">
        <v>521</v>
      </c>
      <c r="AR5" s="329" t="s">
        <v>522</v>
      </c>
      <c r="AS5" s="329" t="s">
        <v>523</v>
      </c>
      <c r="AT5" s="330" t="s">
        <v>524</v>
      </c>
      <c r="AU5" s="328" t="s">
        <v>525</v>
      </c>
      <c r="AV5" s="329" t="s">
        <v>526</v>
      </c>
      <c r="AW5" s="329" t="s">
        <v>527</v>
      </c>
      <c r="AX5" s="330" t="s">
        <v>528</v>
      </c>
      <c r="AY5" s="328" t="s">
        <v>529</v>
      </c>
      <c r="AZ5" s="329" t="s">
        <v>530</v>
      </c>
      <c r="BA5" s="329" t="s">
        <v>531</v>
      </c>
      <c r="BB5" s="330" t="s">
        <v>532</v>
      </c>
      <c r="BC5" s="328" t="s">
        <v>533</v>
      </c>
      <c r="BD5" s="329" t="s">
        <v>534</v>
      </c>
      <c r="BE5" s="329" t="s">
        <v>535</v>
      </c>
      <c r="BF5" s="330" t="s">
        <v>536</v>
      </c>
      <c r="BG5" s="328" t="s">
        <v>537</v>
      </c>
      <c r="BH5" s="329" t="s">
        <v>469</v>
      </c>
      <c r="BI5" s="329" t="s">
        <v>615</v>
      </c>
      <c r="BJ5" s="329" t="s">
        <v>736</v>
      </c>
      <c r="BK5" s="329" t="s">
        <v>741</v>
      </c>
      <c r="BM5" s="279">
        <v>2010</v>
      </c>
      <c r="BN5" s="279">
        <v>2011</v>
      </c>
      <c r="BO5" s="279">
        <v>2012</v>
      </c>
      <c r="BP5" s="279">
        <v>2013</v>
      </c>
      <c r="BQ5" s="279">
        <v>2014</v>
      </c>
      <c r="BR5" s="279">
        <v>2015</v>
      </c>
      <c r="BS5" s="279">
        <v>2016</v>
      </c>
      <c r="BT5" s="279">
        <v>2017</v>
      </c>
      <c r="BU5" s="279">
        <v>2018</v>
      </c>
      <c r="BV5" s="279">
        <v>2019</v>
      </c>
      <c r="BW5" s="279">
        <v>2020</v>
      </c>
      <c r="BX5" s="279">
        <v>2021</v>
      </c>
      <c r="BY5" s="279">
        <v>2022</v>
      </c>
      <c r="BZ5" s="279">
        <v>2023</v>
      </c>
      <c r="CA5" s="279">
        <v>2024</v>
      </c>
    </row>
    <row r="6" spans="1:79" ht="15" customHeight="1" x14ac:dyDescent="0.2">
      <c r="A6" s="5"/>
      <c r="B6" s="5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24"/>
      <c r="AC6" s="92"/>
      <c r="AD6" s="92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10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M6" s="92"/>
      <c r="BN6" s="92"/>
      <c r="BO6" s="92"/>
      <c r="BP6" s="92"/>
      <c r="BQ6" s="92"/>
      <c r="BR6" s="92"/>
      <c r="BS6" s="92"/>
      <c r="BT6" s="92"/>
      <c r="BU6" s="6"/>
      <c r="BV6" s="6"/>
      <c r="BW6" s="6"/>
      <c r="BX6" s="238"/>
      <c r="BY6" s="6"/>
    </row>
    <row r="7" spans="1:79" ht="15" customHeight="1" x14ac:dyDescent="0.2">
      <c r="A7" s="336" t="s">
        <v>100</v>
      </c>
      <c r="B7" s="337" t="s">
        <v>185</v>
      </c>
      <c r="C7" s="332" t="str">
        <f t="shared" ref="C7:AH7" si="0">C5</f>
        <v>1Q10</v>
      </c>
      <c r="D7" s="332" t="str">
        <f t="shared" si="0"/>
        <v>2Q10</v>
      </c>
      <c r="E7" s="332" t="str">
        <f t="shared" si="0"/>
        <v>3Q10</v>
      </c>
      <c r="F7" s="333" t="str">
        <f t="shared" si="0"/>
        <v>4Q10</v>
      </c>
      <c r="G7" s="331" t="str">
        <f t="shared" si="0"/>
        <v>1Q11</v>
      </c>
      <c r="H7" s="332" t="str">
        <f t="shared" si="0"/>
        <v>2Q11</v>
      </c>
      <c r="I7" s="332" t="str">
        <f t="shared" si="0"/>
        <v>3Q11</v>
      </c>
      <c r="J7" s="333" t="str">
        <f t="shared" si="0"/>
        <v>4Q11</v>
      </c>
      <c r="K7" s="331" t="str">
        <f t="shared" si="0"/>
        <v>1Q12</v>
      </c>
      <c r="L7" s="332" t="str">
        <f t="shared" si="0"/>
        <v>2Q12</v>
      </c>
      <c r="M7" s="332" t="str">
        <f t="shared" si="0"/>
        <v>3Q12</v>
      </c>
      <c r="N7" s="333" t="str">
        <f t="shared" si="0"/>
        <v>4Q12</v>
      </c>
      <c r="O7" s="331" t="str">
        <f t="shared" si="0"/>
        <v>1Q13</v>
      </c>
      <c r="P7" s="332" t="str">
        <f t="shared" si="0"/>
        <v>2Q13</v>
      </c>
      <c r="Q7" s="332" t="str">
        <f t="shared" si="0"/>
        <v>3Q13</v>
      </c>
      <c r="R7" s="333" t="str">
        <f t="shared" si="0"/>
        <v>4Q13</v>
      </c>
      <c r="S7" s="331" t="str">
        <f t="shared" si="0"/>
        <v>1Q14</v>
      </c>
      <c r="T7" s="332" t="str">
        <f t="shared" si="0"/>
        <v>2Q14</v>
      </c>
      <c r="U7" s="332" t="str">
        <f t="shared" si="0"/>
        <v>3Q14</v>
      </c>
      <c r="V7" s="333" t="str">
        <f t="shared" si="0"/>
        <v>4Q14</v>
      </c>
      <c r="W7" s="331" t="str">
        <f t="shared" si="0"/>
        <v>1Q15</v>
      </c>
      <c r="X7" s="332" t="str">
        <f t="shared" si="0"/>
        <v>2Q15</v>
      </c>
      <c r="Y7" s="332" t="str">
        <f t="shared" si="0"/>
        <v>3Q15</v>
      </c>
      <c r="Z7" s="333" t="str">
        <f t="shared" si="0"/>
        <v>4Q15</v>
      </c>
      <c r="AA7" s="331" t="str">
        <f t="shared" si="0"/>
        <v>1Q16</v>
      </c>
      <c r="AB7" s="332" t="str">
        <f t="shared" si="0"/>
        <v>2Q16</v>
      </c>
      <c r="AC7" s="332" t="str">
        <f t="shared" si="0"/>
        <v>3Q16</v>
      </c>
      <c r="AD7" s="333" t="str">
        <f t="shared" si="0"/>
        <v>4Q16</v>
      </c>
      <c r="AE7" s="331" t="str">
        <f t="shared" si="0"/>
        <v>1Q17</v>
      </c>
      <c r="AF7" s="332" t="str">
        <f t="shared" si="0"/>
        <v>2Q17</v>
      </c>
      <c r="AG7" s="332" t="str">
        <f t="shared" si="0"/>
        <v>3Q17</v>
      </c>
      <c r="AH7" s="333" t="str">
        <f t="shared" si="0"/>
        <v>4Q17</v>
      </c>
      <c r="AI7" s="331" t="str">
        <f t="shared" ref="AI7:BK7" si="1">AI5</f>
        <v>1Q18</v>
      </c>
      <c r="AJ7" s="332" t="str">
        <f t="shared" si="1"/>
        <v>2Q18</v>
      </c>
      <c r="AK7" s="332" t="str">
        <f t="shared" si="1"/>
        <v>3Q18</v>
      </c>
      <c r="AL7" s="333" t="str">
        <f t="shared" si="1"/>
        <v>4Q18</v>
      </c>
      <c r="AM7" s="331" t="str">
        <f t="shared" si="1"/>
        <v>1Q19</v>
      </c>
      <c r="AN7" s="332" t="str">
        <f t="shared" si="1"/>
        <v>2Q19</v>
      </c>
      <c r="AO7" s="332" t="str">
        <f t="shared" si="1"/>
        <v>3Q19</v>
      </c>
      <c r="AP7" s="333" t="str">
        <f t="shared" si="1"/>
        <v>4Q19</v>
      </c>
      <c r="AQ7" s="331" t="str">
        <f t="shared" si="1"/>
        <v>1Q20</v>
      </c>
      <c r="AR7" s="332" t="str">
        <f t="shared" si="1"/>
        <v>2Q20</v>
      </c>
      <c r="AS7" s="332" t="str">
        <f t="shared" si="1"/>
        <v>3Q20</v>
      </c>
      <c r="AT7" s="333" t="str">
        <f t="shared" si="1"/>
        <v>4Q20</v>
      </c>
      <c r="AU7" s="331" t="str">
        <f t="shared" si="1"/>
        <v>1Q21</v>
      </c>
      <c r="AV7" s="332" t="str">
        <f t="shared" si="1"/>
        <v>2Q21</v>
      </c>
      <c r="AW7" s="332" t="str">
        <f t="shared" si="1"/>
        <v>3Q21</v>
      </c>
      <c r="AX7" s="333" t="str">
        <f t="shared" si="1"/>
        <v>4Q21</v>
      </c>
      <c r="AY7" s="331" t="str">
        <f t="shared" si="1"/>
        <v>1Q22</v>
      </c>
      <c r="AZ7" s="332" t="str">
        <f t="shared" si="1"/>
        <v>2Q22</v>
      </c>
      <c r="BA7" s="332" t="str">
        <f t="shared" si="1"/>
        <v>3Q22</v>
      </c>
      <c r="BB7" s="333" t="str">
        <f t="shared" si="1"/>
        <v>4Q22</v>
      </c>
      <c r="BC7" s="331" t="str">
        <f t="shared" si="1"/>
        <v>1Q23</v>
      </c>
      <c r="BD7" s="332" t="str">
        <f t="shared" si="1"/>
        <v>2Q23</v>
      </c>
      <c r="BE7" s="332" t="str">
        <f t="shared" si="1"/>
        <v>3Q23</v>
      </c>
      <c r="BF7" s="332" t="str">
        <f t="shared" si="1"/>
        <v>4Q23</v>
      </c>
      <c r="BG7" s="331" t="str">
        <f t="shared" si="1"/>
        <v>1Q24</v>
      </c>
      <c r="BH7" s="332" t="str">
        <f t="shared" si="1"/>
        <v>2Q24</v>
      </c>
      <c r="BI7" s="332" t="str">
        <f t="shared" si="1"/>
        <v>3Q24</v>
      </c>
      <c r="BJ7" s="434" t="str">
        <f t="shared" si="1"/>
        <v>4Q24</v>
      </c>
      <c r="BK7" s="434" t="str">
        <f t="shared" si="1"/>
        <v>1Q25</v>
      </c>
      <c r="BM7" s="136">
        <v>2010</v>
      </c>
      <c r="BN7" s="136">
        <v>2011</v>
      </c>
      <c r="BO7" s="136">
        <v>2012</v>
      </c>
      <c r="BP7" s="136">
        <v>2013</v>
      </c>
      <c r="BQ7" s="136">
        <v>2014</v>
      </c>
      <c r="BR7" s="136">
        <v>2015</v>
      </c>
      <c r="BS7" s="136">
        <v>2016</v>
      </c>
      <c r="BT7" s="136">
        <f t="shared" ref="BT7:BZ7" si="2">BT5</f>
        <v>2017</v>
      </c>
      <c r="BU7" s="136">
        <f t="shared" si="2"/>
        <v>2018</v>
      </c>
      <c r="BV7" s="136">
        <f t="shared" si="2"/>
        <v>2019</v>
      </c>
      <c r="BW7" s="136">
        <f t="shared" si="2"/>
        <v>2020</v>
      </c>
      <c r="BX7" s="136">
        <f t="shared" si="2"/>
        <v>2021</v>
      </c>
      <c r="BY7" s="136">
        <f t="shared" si="2"/>
        <v>2022</v>
      </c>
      <c r="BZ7" s="136">
        <f t="shared" si="2"/>
        <v>2023</v>
      </c>
      <c r="CA7" s="136">
        <v>2024</v>
      </c>
    </row>
    <row r="8" spans="1:79" ht="15" customHeight="1" x14ac:dyDescent="0.2">
      <c r="A8" s="13" t="s">
        <v>616</v>
      </c>
      <c r="B8" s="71" t="s">
        <v>186</v>
      </c>
      <c r="C8" s="9">
        <v>398135</v>
      </c>
      <c r="D8" s="9">
        <v>431695</v>
      </c>
      <c r="E8" s="9">
        <v>433175</v>
      </c>
      <c r="F8" s="9">
        <v>432545</v>
      </c>
      <c r="G8" s="9">
        <v>431315</v>
      </c>
      <c r="H8" s="9">
        <v>469218</v>
      </c>
      <c r="I8" s="9">
        <v>468841</v>
      </c>
      <c r="J8" s="9">
        <v>473804</v>
      </c>
      <c r="K8" s="9">
        <v>473804</v>
      </c>
      <c r="L8" s="9">
        <v>509097</v>
      </c>
      <c r="M8" s="9">
        <v>490874</v>
      </c>
      <c r="N8" s="9">
        <v>490874</v>
      </c>
      <c r="O8" s="9">
        <v>490874</v>
      </c>
      <c r="P8" s="9">
        <v>491649</v>
      </c>
      <c r="Q8" s="9">
        <v>555836</v>
      </c>
      <c r="R8" s="9" t="s">
        <v>103</v>
      </c>
      <c r="S8" s="9">
        <v>613577</v>
      </c>
      <c r="T8" s="9">
        <v>660500</v>
      </c>
      <c r="U8" s="9">
        <v>660500</v>
      </c>
      <c r="V8" s="9">
        <v>660500</v>
      </c>
      <c r="W8" s="9">
        <v>660500</v>
      </c>
      <c r="X8" s="9">
        <v>679671</v>
      </c>
      <c r="Y8" s="9">
        <v>714959</v>
      </c>
      <c r="Z8" s="9">
        <v>714959</v>
      </c>
      <c r="AA8" s="9">
        <v>714959</v>
      </c>
      <c r="AB8" s="9">
        <v>746027</v>
      </c>
      <c r="AC8" s="9">
        <v>746027</v>
      </c>
      <c r="AD8" s="9">
        <v>746027</v>
      </c>
      <c r="AE8" s="9">
        <v>746027</v>
      </c>
      <c r="AF8" s="9">
        <v>746027</v>
      </c>
      <c r="AG8" s="9">
        <v>746027</v>
      </c>
      <c r="AH8" s="9">
        <v>746027</v>
      </c>
      <c r="AI8" s="9">
        <v>737465.53899999999</v>
      </c>
      <c r="AJ8" s="9">
        <v>737467.30900000001</v>
      </c>
      <c r="AK8" s="9">
        <v>737467.30900000001</v>
      </c>
      <c r="AL8" s="9">
        <v>757355.21900000004</v>
      </c>
      <c r="AM8" s="9">
        <v>758335.89900000009</v>
      </c>
      <c r="AN8" s="9">
        <v>758335.89900000009</v>
      </c>
      <c r="AO8" s="9">
        <v>728011.89900000009</v>
      </c>
      <c r="AP8" s="9">
        <v>709989.21899999992</v>
      </c>
      <c r="AQ8" s="9">
        <v>710574.14899999998</v>
      </c>
      <c r="AR8" s="9">
        <v>710509.76899999997</v>
      </c>
      <c r="AS8" s="9">
        <v>710569.08900000004</v>
      </c>
      <c r="AT8" s="9">
        <v>710894.76100000006</v>
      </c>
      <c r="AU8" s="9">
        <v>711192.04733333341</v>
      </c>
      <c r="AV8" s="9">
        <v>708485.56900000002</v>
      </c>
      <c r="AW8" s="9">
        <v>709108.25199999998</v>
      </c>
      <c r="AX8" s="9">
        <v>709304.42499999993</v>
      </c>
      <c r="AY8" s="112">
        <v>709449.429</v>
      </c>
      <c r="AZ8" s="76">
        <v>709153.33900000004</v>
      </c>
      <c r="BA8" s="76">
        <v>708944.57900000003</v>
      </c>
      <c r="BB8" s="76">
        <v>723479.67299999995</v>
      </c>
      <c r="BC8" s="76">
        <v>726333.12800000003</v>
      </c>
      <c r="BD8" s="76">
        <v>727105.82700000005</v>
      </c>
      <c r="BE8" s="76">
        <v>727121.28</v>
      </c>
      <c r="BF8" s="76">
        <v>727337.46766666672</v>
      </c>
      <c r="BG8" s="76">
        <v>726241.63399999996</v>
      </c>
      <c r="BH8" s="76">
        <v>726324.23133333342</v>
      </c>
      <c r="BI8" s="76">
        <v>715720.42499999993</v>
      </c>
      <c r="BJ8" s="76">
        <v>753035.90178858442</v>
      </c>
      <c r="BK8" s="76">
        <v>751051.53945525119</v>
      </c>
      <c r="BM8" s="14">
        <v>432545</v>
      </c>
      <c r="BN8" s="9">
        <v>473804</v>
      </c>
      <c r="BO8" s="9">
        <v>490874</v>
      </c>
      <c r="BP8" s="9" t="s">
        <v>103</v>
      </c>
      <c r="BQ8" s="9">
        <v>660500</v>
      </c>
      <c r="BR8" s="9">
        <v>714959</v>
      </c>
      <c r="BS8" s="9">
        <v>746027</v>
      </c>
      <c r="BT8" s="9">
        <v>746027</v>
      </c>
      <c r="BU8" s="9">
        <v>757355.21900000004</v>
      </c>
      <c r="BV8" s="9">
        <v>709989.21899999992</v>
      </c>
      <c r="BW8" s="9">
        <v>710894.76100000006</v>
      </c>
      <c r="BX8" s="210">
        <v>709304.42499999993</v>
      </c>
      <c r="BY8" s="9">
        <v>723479.67299999995</v>
      </c>
      <c r="BZ8" s="9">
        <v>727337.46766666672</v>
      </c>
      <c r="CA8" s="9">
        <v>732175.46728047938</v>
      </c>
    </row>
    <row r="9" spans="1:79" ht="15" customHeight="1" x14ac:dyDescent="0.2">
      <c r="A9" s="13" t="s">
        <v>617</v>
      </c>
      <c r="B9" s="71" t="s">
        <v>187</v>
      </c>
      <c r="C9" s="9">
        <v>215096</v>
      </c>
      <c r="D9" s="9">
        <v>237004</v>
      </c>
      <c r="E9" s="9">
        <v>237678</v>
      </c>
      <c r="F9" s="9">
        <v>237429</v>
      </c>
      <c r="G9" s="9">
        <v>238291</v>
      </c>
      <c r="H9" s="9">
        <v>265644</v>
      </c>
      <c r="I9" s="9">
        <v>267911</v>
      </c>
      <c r="J9" s="9">
        <v>277647</v>
      </c>
      <c r="K9" s="9">
        <v>277647</v>
      </c>
      <c r="L9" s="9">
        <v>295294</v>
      </c>
      <c r="M9" s="9">
        <v>280942</v>
      </c>
      <c r="N9" s="9">
        <v>282040</v>
      </c>
      <c r="O9" s="9">
        <v>282040</v>
      </c>
      <c r="P9" s="9">
        <v>283378</v>
      </c>
      <c r="Q9" s="9">
        <v>340393</v>
      </c>
      <c r="R9" s="9">
        <v>379805</v>
      </c>
      <c r="S9" s="9">
        <v>380221</v>
      </c>
      <c r="T9" s="9">
        <v>425163</v>
      </c>
      <c r="U9" s="9">
        <v>425163</v>
      </c>
      <c r="V9" s="9">
        <v>425282</v>
      </c>
      <c r="W9" s="9">
        <v>425282</v>
      </c>
      <c r="X9" s="9">
        <v>438702</v>
      </c>
      <c r="Y9" s="9">
        <v>440422.54830000002</v>
      </c>
      <c r="Z9" s="9">
        <v>443273.30830000003</v>
      </c>
      <c r="AA9" s="9">
        <v>443418.68309999997</v>
      </c>
      <c r="AB9" s="9">
        <v>454604.17109999992</v>
      </c>
      <c r="AC9" s="9">
        <v>454604.17109999992</v>
      </c>
      <c r="AD9" s="9">
        <v>454604.17109999992</v>
      </c>
      <c r="AE9" s="9">
        <v>454604.17109999992</v>
      </c>
      <c r="AF9" s="9">
        <v>454604.17109999992</v>
      </c>
      <c r="AG9" s="9">
        <v>454619.70839999994</v>
      </c>
      <c r="AH9" s="9">
        <v>454624.88749999995</v>
      </c>
      <c r="AI9" s="9">
        <v>447782.81472340005</v>
      </c>
      <c r="AJ9" s="9">
        <v>447807.62705540005</v>
      </c>
      <c r="AK9" s="9">
        <v>447812.51585200004</v>
      </c>
      <c r="AL9" s="9">
        <v>458566.65364180005</v>
      </c>
      <c r="AM9" s="9">
        <v>459101.02995880006</v>
      </c>
      <c r="AN9" s="9">
        <v>459101.02995880006</v>
      </c>
      <c r="AO9" s="9">
        <v>456553.81395880005</v>
      </c>
      <c r="AP9" s="9">
        <v>452933.86318580003</v>
      </c>
      <c r="AQ9" s="9">
        <v>470703.16217728</v>
      </c>
      <c r="AR9" s="9">
        <v>470663.27512527996</v>
      </c>
      <c r="AS9" s="9">
        <v>470691.66249727999</v>
      </c>
      <c r="AT9" s="9">
        <v>470928.48040527996</v>
      </c>
      <c r="AU9" s="9">
        <v>471002.85862761328</v>
      </c>
      <c r="AV9" s="9">
        <v>468858.84856027993</v>
      </c>
      <c r="AW9" s="9">
        <v>469274.90522495995</v>
      </c>
      <c r="AX9" s="9">
        <v>469357.54374134663</v>
      </c>
      <c r="AY9" s="113">
        <v>469493.57135628007</v>
      </c>
      <c r="AZ9" s="76">
        <v>469305.08469028008</v>
      </c>
      <c r="BA9" s="76">
        <v>469183.41761728015</v>
      </c>
      <c r="BB9" s="76">
        <v>488849.41986232006</v>
      </c>
      <c r="BC9" s="76">
        <v>490044.74960127997</v>
      </c>
      <c r="BD9" s="76">
        <v>490213.15344328003</v>
      </c>
      <c r="BE9" s="76">
        <v>490214.93302243995</v>
      </c>
      <c r="BF9" s="76">
        <v>490418.5754135187</v>
      </c>
      <c r="BG9" s="76">
        <v>491270.06216853339</v>
      </c>
      <c r="BH9" s="76">
        <v>491430.98966658796</v>
      </c>
      <c r="BI9" s="76">
        <v>471897.33641422668</v>
      </c>
      <c r="BJ9" s="76">
        <v>480968.35534319491</v>
      </c>
      <c r="BK9" s="76">
        <v>479245.98779929493</v>
      </c>
      <c r="BM9" s="14">
        <v>237429</v>
      </c>
      <c r="BN9" s="9">
        <v>277647</v>
      </c>
      <c r="BO9" s="9">
        <v>282040</v>
      </c>
      <c r="BP9" s="9">
        <v>379805</v>
      </c>
      <c r="BQ9" s="9">
        <v>425282</v>
      </c>
      <c r="BR9" s="9">
        <v>443273.30830000003</v>
      </c>
      <c r="BS9" s="9">
        <v>454604.17109999992</v>
      </c>
      <c r="BT9" s="9">
        <v>454624.88749999995</v>
      </c>
      <c r="BU9" s="9">
        <v>458566.65364180005</v>
      </c>
      <c r="BV9" s="9">
        <v>452933.86318580003</v>
      </c>
      <c r="BW9" s="9">
        <v>470928.48040527996</v>
      </c>
      <c r="BX9" s="210">
        <v>469357.54374134663</v>
      </c>
      <c r="BY9" s="9">
        <v>488849.41986232006</v>
      </c>
      <c r="BZ9" s="9">
        <v>490418.5754135187</v>
      </c>
      <c r="CA9" s="9">
        <v>480968.35534319491</v>
      </c>
    </row>
    <row r="10" spans="1:79" ht="15" customHeight="1" x14ac:dyDescent="0.2">
      <c r="A10" s="13" t="s">
        <v>122</v>
      </c>
      <c r="B10" s="71" t="s">
        <v>188</v>
      </c>
      <c r="C10" s="14" t="s">
        <v>14</v>
      </c>
      <c r="D10" s="14">
        <v>207924</v>
      </c>
      <c r="E10" s="14">
        <v>208598</v>
      </c>
      <c r="F10" s="14">
        <v>237429</v>
      </c>
      <c r="G10" s="14" t="s">
        <v>14</v>
      </c>
      <c r="H10" s="14">
        <v>225694</v>
      </c>
      <c r="I10" s="14">
        <v>266778</v>
      </c>
      <c r="J10" s="14">
        <v>272779</v>
      </c>
      <c r="K10" s="14">
        <v>277647</v>
      </c>
      <c r="L10" s="14">
        <v>285203</v>
      </c>
      <c r="M10" s="14">
        <v>288118</v>
      </c>
      <c r="N10" s="14">
        <v>281491</v>
      </c>
      <c r="O10" s="14">
        <v>282040</v>
      </c>
      <c r="P10" s="14">
        <v>282721</v>
      </c>
      <c r="Q10" s="14">
        <v>302383</v>
      </c>
      <c r="R10" s="14">
        <v>353530</v>
      </c>
      <c r="S10" s="14">
        <v>380221</v>
      </c>
      <c r="T10" s="14">
        <v>423526</v>
      </c>
      <c r="U10" s="14">
        <v>425163</v>
      </c>
      <c r="V10" s="14">
        <v>425282</v>
      </c>
      <c r="W10" s="14">
        <v>425282</v>
      </c>
      <c r="X10" s="9">
        <v>434228.66666666669</v>
      </c>
      <c r="Y10" s="9">
        <v>435375.6988666667</v>
      </c>
      <c r="Z10" s="9">
        <v>437276.20553333336</v>
      </c>
      <c r="AA10" s="9">
        <v>437373.12206666666</v>
      </c>
      <c r="AB10" s="9">
        <v>452037.39999999997</v>
      </c>
      <c r="AC10" s="9">
        <v>454603.48</v>
      </c>
      <c r="AD10" s="9">
        <v>454603.48</v>
      </c>
      <c r="AE10" s="9">
        <v>454604.17109999992</v>
      </c>
      <c r="AF10" s="9">
        <v>454604.17109999992</v>
      </c>
      <c r="AG10" s="9">
        <v>454614.52929999988</v>
      </c>
      <c r="AH10" s="9">
        <v>454624.88749999995</v>
      </c>
      <c r="AI10" s="9">
        <v>447782.81472340011</v>
      </c>
      <c r="AJ10" s="9">
        <v>447807.62705540005</v>
      </c>
      <c r="AK10" s="9">
        <v>447812.51585200004</v>
      </c>
      <c r="AL10" s="9">
        <v>451397.22844860004</v>
      </c>
      <c r="AM10" s="9">
        <v>459101.02995880012</v>
      </c>
      <c r="AN10" s="9">
        <v>459101.02995880012</v>
      </c>
      <c r="AO10" s="14">
        <v>457402.88595880009</v>
      </c>
      <c r="AP10" s="14">
        <v>452933.86318579997</v>
      </c>
      <c r="AQ10" s="14">
        <v>465799.05659327999</v>
      </c>
      <c r="AR10" s="14">
        <v>470663.27512527996</v>
      </c>
      <c r="AS10" s="14">
        <v>470691.66249727999</v>
      </c>
      <c r="AT10" s="14">
        <v>470928.48040527996</v>
      </c>
      <c r="AU10" s="14">
        <v>471002.85862761328</v>
      </c>
      <c r="AV10" s="14">
        <v>468858.84856027993</v>
      </c>
      <c r="AW10" s="14">
        <v>469274.90522495995</v>
      </c>
      <c r="AX10" s="14">
        <v>469357.54374134663</v>
      </c>
      <c r="AY10" s="115">
        <v>469493.57135628007</v>
      </c>
      <c r="AZ10" s="79">
        <v>469305.08469028008</v>
      </c>
      <c r="BA10" s="79">
        <v>469183.41761728015</v>
      </c>
      <c r="BB10" s="79">
        <v>480795.94146232004</v>
      </c>
      <c r="BC10" s="79">
        <v>490044.74960127997</v>
      </c>
      <c r="BD10" s="79">
        <v>490213.15344328003</v>
      </c>
      <c r="BE10" s="79">
        <v>490214.93302243995</v>
      </c>
      <c r="BF10" s="79">
        <v>490418.5754135187</v>
      </c>
      <c r="BG10" s="79">
        <v>489933.51083520008</v>
      </c>
      <c r="BH10" s="79">
        <v>491430.98966658802</v>
      </c>
      <c r="BI10" s="79">
        <v>482969.45281422662</v>
      </c>
      <c r="BJ10" s="79">
        <v>480956.84964498167</v>
      </c>
      <c r="BK10" s="79">
        <v>479245.98779929493</v>
      </c>
      <c r="BM10" s="14">
        <v>224503</v>
      </c>
      <c r="BN10" s="14">
        <v>257538</v>
      </c>
      <c r="BO10" s="14">
        <v>281491</v>
      </c>
      <c r="BP10" s="14">
        <v>321404</v>
      </c>
      <c r="BQ10" s="14">
        <v>413518</v>
      </c>
      <c r="BR10" s="14">
        <v>431279.10276666674</v>
      </c>
      <c r="BS10" s="14">
        <v>451165.84</v>
      </c>
      <c r="BT10" s="14">
        <v>454611.93974999996</v>
      </c>
      <c r="BU10" s="14">
        <v>448700.04651985009</v>
      </c>
      <c r="BV10" s="14">
        <v>457134.70226554992</v>
      </c>
      <c r="BW10" s="14">
        <v>469520.61865528015</v>
      </c>
      <c r="BX10" s="212">
        <v>469357.54374134663</v>
      </c>
      <c r="BY10" s="14">
        <v>504924.6253623201</v>
      </c>
      <c r="BZ10" s="14">
        <v>490418.5754135187</v>
      </c>
      <c r="CA10" s="14">
        <v>486322.65282358241</v>
      </c>
    </row>
    <row r="11" spans="1:79" ht="15" customHeight="1" x14ac:dyDescent="0.2">
      <c r="A11" s="13" t="s">
        <v>618</v>
      </c>
      <c r="B11" s="71" t="s">
        <v>189</v>
      </c>
      <c r="C11" s="14">
        <v>369055</v>
      </c>
      <c r="D11" s="14">
        <v>402615</v>
      </c>
      <c r="E11" s="14">
        <v>404095</v>
      </c>
      <c r="F11" s="14">
        <v>403465</v>
      </c>
      <c r="G11" s="14">
        <v>402235</v>
      </c>
      <c r="H11" s="14">
        <v>435263</v>
      </c>
      <c r="I11" s="14">
        <v>435292</v>
      </c>
      <c r="J11" s="14">
        <v>440255</v>
      </c>
      <c r="K11" s="14">
        <v>440255</v>
      </c>
      <c r="L11" s="14">
        <v>465548</v>
      </c>
      <c r="M11" s="14">
        <v>456919</v>
      </c>
      <c r="N11" s="14">
        <v>456919</v>
      </c>
      <c r="O11" s="14">
        <v>456919</v>
      </c>
      <c r="P11" s="14">
        <v>458100</v>
      </c>
      <c r="Q11" s="14">
        <v>522287</v>
      </c>
      <c r="R11" s="14">
        <v>579461</v>
      </c>
      <c r="S11" s="14">
        <v>580028</v>
      </c>
      <c r="T11" s="14">
        <v>626951</v>
      </c>
      <c r="U11" s="14">
        <v>626951</v>
      </c>
      <c r="V11" s="14">
        <v>626951</v>
      </c>
      <c r="W11" s="14">
        <v>626951</v>
      </c>
      <c r="X11" s="9">
        <v>646122</v>
      </c>
      <c r="Y11" s="9">
        <v>681410</v>
      </c>
      <c r="Z11" s="9">
        <v>681410</v>
      </c>
      <c r="AA11" s="9">
        <v>681410</v>
      </c>
      <c r="AB11" s="9">
        <v>701786</v>
      </c>
      <c r="AC11" s="9">
        <v>701786</v>
      </c>
      <c r="AD11" s="9">
        <v>701786</v>
      </c>
      <c r="AE11" s="9">
        <v>701786</v>
      </c>
      <c r="AF11" s="9">
        <v>701786</v>
      </c>
      <c r="AG11" s="9">
        <v>701786</v>
      </c>
      <c r="AH11" s="9">
        <v>701786</v>
      </c>
      <c r="AI11" s="9">
        <v>698594.57900000003</v>
      </c>
      <c r="AJ11" s="9">
        <v>698596.34900000005</v>
      </c>
      <c r="AK11" s="9">
        <v>698596.34900000005</v>
      </c>
      <c r="AL11" s="9">
        <v>718484.25900000008</v>
      </c>
      <c r="AM11" s="9">
        <v>719464.93900000013</v>
      </c>
      <c r="AN11" s="9">
        <v>719464.93900000013</v>
      </c>
      <c r="AO11" s="14">
        <v>689140.93900000013</v>
      </c>
      <c r="AP11" s="14">
        <v>671118.25899999996</v>
      </c>
      <c r="AQ11" s="14">
        <v>671703.18900000001</v>
      </c>
      <c r="AR11" s="14">
        <v>671638.80900000001</v>
      </c>
      <c r="AS11" s="14">
        <v>671698.12900000007</v>
      </c>
      <c r="AT11" s="14">
        <v>671909.27100000007</v>
      </c>
      <c r="AU11" s="14">
        <v>672211.87733333337</v>
      </c>
      <c r="AV11" s="14">
        <v>669689.85900000005</v>
      </c>
      <c r="AW11" s="14">
        <v>670312.54200000002</v>
      </c>
      <c r="AX11" s="14">
        <v>670294.71499999997</v>
      </c>
      <c r="AY11" s="115">
        <v>670439.429</v>
      </c>
      <c r="AZ11" s="79">
        <v>670143.33900000004</v>
      </c>
      <c r="BA11" s="79">
        <v>669934.57900000003</v>
      </c>
      <c r="BB11" s="79">
        <v>669969.67299999995</v>
      </c>
      <c r="BC11" s="79">
        <v>672823.12800000003</v>
      </c>
      <c r="BD11" s="79">
        <v>673595.82700000005</v>
      </c>
      <c r="BE11" s="79">
        <v>673611.28</v>
      </c>
      <c r="BF11" s="79">
        <v>673827.46766666672</v>
      </c>
      <c r="BG11" s="79">
        <v>672731.63399999996</v>
      </c>
      <c r="BH11" s="79">
        <v>672814.23133333342</v>
      </c>
      <c r="BI11" s="79">
        <v>662210.42499999993</v>
      </c>
      <c r="BJ11" s="79">
        <v>699525.90178858442</v>
      </c>
      <c r="BK11" s="79">
        <v>697541.53945525119</v>
      </c>
      <c r="BM11" s="14">
        <v>403465</v>
      </c>
      <c r="BN11" s="14">
        <v>440255</v>
      </c>
      <c r="BO11" s="14">
        <v>456919</v>
      </c>
      <c r="BP11" s="14">
        <v>579461</v>
      </c>
      <c r="BQ11" s="14">
        <v>626951</v>
      </c>
      <c r="BR11" s="14">
        <v>681410</v>
      </c>
      <c r="BS11" s="14">
        <v>701786</v>
      </c>
      <c r="BT11" s="14">
        <v>701786</v>
      </c>
      <c r="BU11" s="14">
        <v>718484.25900000008</v>
      </c>
      <c r="BV11" s="14">
        <v>671118.25899999996</v>
      </c>
      <c r="BW11" s="14">
        <v>671909.27100000007</v>
      </c>
      <c r="BX11" s="212">
        <v>670294.71499999997</v>
      </c>
      <c r="BY11" s="14">
        <v>669969.67299999995</v>
      </c>
      <c r="BZ11" s="14">
        <v>673827.46766666672</v>
      </c>
      <c r="CA11" s="14">
        <v>676820.45219714602</v>
      </c>
    </row>
    <row r="12" spans="1:79" ht="15" customHeight="1" x14ac:dyDescent="0.2">
      <c r="A12" s="13" t="s">
        <v>619</v>
      </c>
      <c r="B12" s="71" t="s">
        <v>190</v>
      </c>
      <c r="C12" s="14">
        <v>186016</v>
      </c>
      <c r="D12" s="14">
        <v>207924</v>
      </c>
      <c r="E12" s="14">
        <v>208598</v>
      </c>
      <c r="F12" s="14">
        <v>208349</v>
      </c>
      <c r="G12" s="14">
        <v>209211</v>
      </c>
      <c r="H12" s="14">
        <v>234097</v>
      </c>
      <c r="I12" s="14">
        <v>236569</v>
      </c>
      <c r="J12" s="14">
        <v>245993</v>
      </c>
      <c r="K12" s="14">
        <v>245993</v>
      </c>
      <c r="L12" s="14">
        <v>258639</v>
      </c>
      <c r="M12" s="14">
        <v>249395</v>
      </c>
      <c r="N12" s="14">
        <v>249395</v>
      </c>
      <c r="O12" s="14">
        <v>250379</v>
      </c>
      <c r="P12" s="14">
        <v>251717</v>
      </c>
      <c r="Q12" s="14">
        <v>308732</v>
      </c>
      <c r="R12" s="14">
        <v>348144</v>
      </c>
      <c r="S12" s="14">
        <v>345862</v>
      </c>
      <c r="T12" s="14">
        <v>393501</v>
      </c>
      <c r="U12" s="14">
        <v>393501</v>
      </c>
      <c r="V12" s="14">
        <v>393501</v>
      </c>
      <c r="W12" s="14">
        <v>393610</v>
      </c>
      <c r="X12" s="9">
        <v>407030</v>
      </c>
      <c r="Y12" s="9">
        <v>408744.71860000002</v>
      </c>
      <c r="Z12" s="9">
        <v>411595.47860000003</v>
      </c>
      <c r="AA12" s="9">
        <v>411728.34019999998</v>
      </c>
      <c r="AB12" s="9">
        <v>419064.70819999994</v>
      </c>
      <c r="AC12" s="9">
        <v>419064.70819999994</v>
      </c>
      <c r="AD12" s="9">
        <v>419064.70819999994</v>
      </c>
      <c r="AE12" s="9">
        <v>419064.70819999994</v>
      </c>
      <c r="AF12" s="9">
        <v>419064.70819999994</v>
      </c>
      <c r="AG12" s="9">
        <v>419078.90479999996</v>
      </c>
      <c r="AH12" s="9">
        <v>419083.63699999993</v>
      </c>
      <c r="AI12" s="9">
        <v>415489.60832340003</v>
      </c>
      <c r="AJ12" s="9">
        <v>415514.42065540003</v>
      </c>
      <c r="AK12" s="9">
        <v>415519.30945200002</v>
      </c>
      <c r="AL12" s="9">
        <v>426273.44724180002</v>
      </c>
      <c r="AM12" s="9">
        <v>426807.82355880004</v>
      </c>
      <c r="AN12" s="9">
        <v>426807.82355880004</v>
      </c>
      <c r="AO12" s="14">
        <v>424260.60755880002</v>
      </c>
      <c r="AP12" s="14">
        <v>420640.65678580001</v>
      </c>
      <c r="AQ12" s="14">
        <v>437733.68048528</v>
      </c>
      <c r="AR12" s="14">
        <v>437693.79343327996</v>
      </c>
      <c r="AS12" s="14">
        <v>437722.18080527999</v>
      </c>
      <c r="AT12" s="14">
        <v>437843.73373727995</v>
      </c>
      <c r="AU12" s="14">
        <v>437923.43195961328</v>
      </c>
      <c r="AV12" s="14">
        <v>435857.96496027993</v>
      </c>
      <c r="AW12" s="14">
        <v>436274.02162495995</v>
      </c>
      <c r="AX12" s="14">
        <v>436248.31294134661</v>
      </c>
      <c r="AY12" s="115">
        <v>436384.05055628007</v>
      </c>
      <c r="AZ12" s="79">
        <v>436195.56389028009</v>
      </c>
      <c r="BA12" s="79">
        <v>436073.89681728015</v>
      </c>
      <c r="BB12" s="79">
        <v>448199.89906232007</v>
      </c>
      <c r="BC12" s="79">
        <v>449395.22880127997</v>
      </c>
      <c r="BD12" s="79">
        <v>449563.63264328003</v>
      </c>
      <c r="BE12" s="79">
        <v>449565.41222243995</v>
      </c>
      <c r="BF12" s="79">
        <v>449769.0546135187</v>
      </c>
      <c r="BG12" s="79">
        <v>450620.54136853339</v>
      </c>
      <c r="BH12" s="79">
        <v>450781.46886658797</v>
      </c>
      <c r="BI12" s="79">
        <v>442319.93201422662</v>
      </c>
      <c r="BJ12" s="79">
        <v>440318.83454319491</v>
      </c>
      <c r="BK12" s="79">
        <v>438596.46699929493</v>
      </c>
      <c r="BM12" s="14">
        <v>208249</v>
      </c>
      <c r="BN12" s="14">
        <v>245993</v>
      </c>
      <c r="BO12" s="14">
        <v>249395</v>
      </c>
      <c r="BP12" s="14">
        <v>348144</v>
      </c>
      <c r="BQ12" s="14">
        <v>393501</v>
      </c>
      <c r="BR12" s="14">
        <v>411595.47860000003</v>
      </c>
      <c r="BS12" s="14">
        <v>419064.70819999994</v>
      </c>
      <c r="BT12" s="14">
        <v>419083.63699999993</v>
      </c>
      <c r="BU12" s="14">
        <v>426273.44724180002</v>
      </c>
      <c r="BV12" s="14">
        <v>420640.65678580001</v>
      </c>
      <c r="BW12" s="14">
        <v>437843.73373727995</v>
      </c>
      <c r="BX12" s="212">
        <v>436248.31294134661</v>
      </c>
      <c r="BY12" s="14">
        <v>448199.89906232007</v>
      </c>
      <c r="BZ12" s="14">
        <v>449769.0546135187</v>
      </c>
      <c r="CA12" s="14">
        <v>444171.14628146909</v>
      </c>
    </row>
    <row r="13" spans="1:79" ht="15" customHeight="1" x14ac:dyDescent="0.2">
      <c r="A13" s="15" t="s">
        <v>155</v>
      </c>
      <c r="B13" s="133" t="s">
        <v>191</v>
      </c>
      <c r="C13" s="22">
        <v>11</v>
      </c>
      <c r="D13" s="22">
        <v>12</v>
      </c>
      <c r="E13" s="22">
        <v>12</v>
      </c>
      <c r="F13" s="22">
        <v>12</v>
      </c>
      <c r="G13" s="22">
        <v>12</v>
      </c>
      <c r="H13" s="22">
        <v>13</v>
      </c>
      <c r="I13" s="22">
        <v>13</v>
      </c>
      <c r="J13" s="22">
        <v>13</v>
      </c>
      <c r="K13" s="22">
        <v>13</v>
      </c>
      <c r="L13" s="22">
        <v>14</v>
      </c>
      <c r="M13" s="22">
        <v>13</v>
      </c>
      <c r="N13" s="22">
        <v>13</v>
      </c>
      <c r="O13" s="22">
        <v>13</v>
      </c>
      <c r="P13" s="22">
        <v>13</v>
      </c>
      <c r="Q13" s="22">
        <v>15</v>
      </c>
      <c r="R13" s="22">
        <v>16</v>
      </c>
      <c r="S13" s="22">
        <v>16</v>
      </c>
      <c r="T13" s="22">
        <v>16</v>
      </c>
      <c r="U13" s="22">
        <v>16</v>
      </c>
      <c r="V13" s="22">
        <v>16</v>
      </c>
      <c r="W13" s="22">
        <v>16</v>
      </c>
      <c r="X13" s="22">
        <v>16</v>
      </c>
      <c r="Y13" s="22">
        <v>17</v>
      </c>
      <c r="Z13" s="22">
        <v>17</v>
      </c>
      <c r="AA13" s="22">
        <v>17</v>
      </c>
      <c r="AB13" s="22">
        <v>17</v>
      </c>
      <c r="AC13" s="22">
        <v>17</v>
      </c>
      <c r="AD13" s="22">
        <v>17</v>
      </c>
      <c r="AE13" s="22">
        <v>17</v>
      </c>
      <c r="AF13" s="22">
        <v>17</v>
      </c>
      <c r="AG13" s="22">
        <v>17</v>
      </c>
      <c r="AH13" s="22">
        <v>17</v>
      </c>
      <c r="AI13" s="22">
        <v>17</v>
      </c>
      <c r="AJ13" s="22">
        <v>17</v>
      </c>
      <c r="AK13" s="22">
        <v>17</v>
      </c>
      <c r="AL13" s="22">
        <v>18</v>
      </c>
      <c r="AM13" s="22">
        <v>18</v>
      </c>
      <c r="AN13" s="22">
        <v>18</v>
      </c>
      <c r="AO13" s="22">
        <v>17</v>
      </c>
      <c r="AP13" s="22">
        <v>16</v>
      </c>
      <c r="AQ13" s="22">
        <v>16</v>
      </c>
      <c r="AR13" s="22">
        <v>16</v>
      </c>
      <c r="AS13" s="22">
        <v>16</v>
      </c>
      <c r="AT13" s="22">
        <v>16</v>
      </c>
      <c r="AU13" s="22">
        <v>16</v>
      </c>
      <c r="AV13" s="22">
        <v>16</v>
      </c>
      <c r="AW13" s="22">
        <v>16</v>
      </c>
      <c r="AX13" s="22">
        <v>16</v>
      </c>
      <c r="AY13" s="116">
        <v>16</v>
      </c>
      <c r="AZ13" s="80">
        <v>16</v>
      </c>
      <c r="BA13" s="80">
        <v>16</v>
      </c>
      <c r="BB13" s="80">
        <v>16</v>
      </c>
      <c r="BC13" s="80">
        <v>16</v>
      </c>
      <c r="BD13" s="80">
        <v>16</v>
      </c>
      <c r="BE13" s="80">
        <v>16</v>
      </c>
      <c r="BF13" s="80">
        <v>16</v>
      </c>
      <c r="BG13" s="80">
        <v>16</v>
      </c>
      <c r="BH13" s="80">
        <v>16</v>
      </c>
      <c r="BI13" s="80">
        <v>15</v>
      </c>
      <c r="BJ13" s="80">
        <v>16</v>
      </c>
      <c r="BK13" s="80">
        <v>16</v>
      </c>
      <c r="BM13" s="22">
        <v>12</v>
      </c>
      <c r="BN13" s="22">
        <v>13</v>
      </c>
      <c r="BO13" s="22">
        <v>13</v>
      </c>
      <c r="BP13" s="22">
        <v>15</v>
      </c>
      <c r="BQ13" s="22">
        <v>16</v>
      </c>
      <c r="BR13" s="22">
        <v>17</v>
      </c>
      <c r="BS13" s="22">
        <v>17</v>
      </c>
      <c r="BT13" s="22">
        <v>17</v>
      </c>
      <c r="BU13" s="22">
        <v>18</v>
      </c>
      <c r="BV13" s="22">
        <v>16</v>
      </c>
      <c r="BW13" s="22">
        <v>16</v>
      </c>
      <c r="BX13" s="227">
        <v>16</v>
      </c>
      <c r="BY13" s="22">
        <v>16</v>
      </c>
      <c r="BZ13" s="22">
        <v>16</v>
      </c>
      <c r="CA13" s="22">
        <v>16</v>
      </c>
    </row>
    <row r="14" spans="1:79" ht="15" customHeight="1" x14ac:dyDescent="0.2">
      <c r="A14" s="71" t="s">
        <v>101</v>
      </c>
      <c r="B14" s="71" t="s">
        <v>192</v>
      </c>
      <c r="C14" s="14">
        <v>1273080</v>
      </c>
      <c r="D14" s="14">
        <v>1495135</v>
      </c>
      <c r="E14" s="14">
        <v>1500665</v>
      </c>
      <c r="F14" s="14">
        <v>1990692</v>
      </c>
      <c r="G14" s="14">
        <v>1507656</v>
      </c>
      <c r="H14" s="14">
        <v>1787864</v>
      </c>
      <c r="I14" s="14">
        <v>1746690</v>
      </c>
      <c r="J14" s="14">
        <v>2321075</v>
      </c>
      <c r="K14" s="14">
        <v>1775184</v>
      </c>
      <c r="L14" s="14">
        <v>1897797</v>
      </c>
      <c r="M14" s="14">
        <v>1980254</v>
      </c>
      <c r="N14" s="14">
        <v>2553032</v>
      </c>
      <c r="O14" s="14">
        <v>1965689</v>
      </c>
      <c r="P14" s="14">
        <v>2149038</v>
      </c>
      <c r="Q14" s="14">
        <v>2168132</v>
      </c>
      <c r="R14" s="14">
        <v>2932228</v>
      </c>
      <c r="S14" s="14">
        <v>2254453</v>
      </c>
      <c r="T14" s="14">
        <v>2520032</v>
      </c>
      <c r="U14" s="14">
        <v>2468993</v>
      </c>
      <c r="V14" s="14">
        <v>3299856.9307199991</v>
      </c>
      <c r="W14" s="14">
        <v>2486165.4595799996</v>
      </c>
      <c r="X14" s="9">
        <v>2724638.5418519997</v>
      </c>
      <c r="Y14" s="9">
        <v>2846453.0588249005</v>
      </c>
      <c r="Z14" s="9">
        <v>3793592.8620406999</v>
      </c>
      <c r="AA14" s="9">
        <v>2835874</v>
      </c>
      <c r="AB14" s="9">
        <v>3085262.60747028</v>
      </c>
      <c r="AC14" s="9">
        <v>2901263.1960132001</v>
      </c>
      <c r="AD14" s="9">
        <v>3896858.2402168401</v>
      </c>
      <c r="AE14" s="9">
        <v>2910195.5538631999</v>
      </c>
      <c r="AF14" s="9">
        <v>3248347.8114974</v>
      </c>
      <c r="AG14" s="9">
        <v>3097345.4034083998</v>
      </c>
      <c r="AH14" s="9">
        <v>4018835.2812822098</v>
      </c>
      <c r="AI14" s="9">
        <v>2973200.3556262199</v>
      </c>
      <c r="AJ14" s="9">
        <v>3252406.0188122499</v>
      </c>
      <c r="AK14" s="9">
        <v>3245305.8157465602</v>
      </c>
      <c r="AL14" s="9">
        <v>4219623.5283327997</v>
      </c>
      <c r="AM14" s="9">
        <v>3134792.1738010002</v>
      </c>
      <c r="AN14" s="9">
        <v>3508228.5936819999</v>
      </c>
      <c r="AO14" s="9">
        <v>3324207.0819243998</v>
      </c>
      <c r="AP14" s="9">
        <v>4250371.7986668004</v>
      </c>
      <c r="AQ14" s="9">
        <v>2633733.3292225502</v>
      </c>
      <c r="AR14" s="9">
        <v>603633.49087650003</v>
      </c>
      <c r="AS14" s="9">
        <v>1820455.3492816</v>
      </c>
      <c r="AT14" s="9">
        <v>3639343.5173450001</v>
      </c>
      <c r="AU14" s="9">
        <v>1885292.1334900002</v>
      </c>
      <c r="AV14" s="9">
        <v>2742934.0005831998</v>
      </c>
      <c r="AW14" s="9">
        <v>3326673.4609687999</v>
      </c>
      <c r="AX14" s="9">
        <v>4751746.9824236995</v>
      </c>
      <c r="AY14" s="117">
        <v>3341466.1834486006</v>
      </c>
      <c r="AZ14" s="81">
        <v>4280442.6742262002</v>
      </c>
      <c r="BA14" s="81">
        <v>4084236.7633504998</v>
      </c>
      <c r="BB14" s="81">
        <v>5259166.9453609986</v>
      </c>
      <c r="BC14" s="81">
        <v>3903522.3615493998</v>
      </c>
      <c r="BD14" s="81">
        <v>4624551.2982533993</v>
      </c>
      <c r="BE14" s="81">
        <v>4462534.7733412012</v>
      </c>
      <c r="BF14" s="81">
        <v>5875594.2274739994</v>
      </c>
      <c r="BG14" s="81">
        <v>4306838.729274651</v>
      </c>
      <c r="BH14" s="81">
        <v>4949663.0814099498</v>
      </c>
      <c r="BI14" s="81">
        <v>4896417.1695508007</v>
      </c>
      <c r="BJ14" s="81">
        <v>7003319.3793752026</v>
      </c>
      <c r="BK14" s="81">
        <v>5037473.8943705512</v>
      </c>
      <c r="BM14" s="14">
        <v>6259572</v>
      </c>
      <c r="BN14" s="14">
        <v>7363285</v>
      </c>
      <c r="BO14" s="14">
        <v>8115637</v>
      </c>
      <c r="BP14" s="14">
        <v>9128208</v>
      </c>
      <c r="BQ14" s="14">
        <v>10544580</v>
      </c>
      <c r="BR14" s="14">
        <v>11850849.922297601</v>
      </c>
      <c r="BS14" s="14">
        <v>12719257.562333001</v>
      </c>
      <c r="BT14" s="14">
        <v>13272438.7440394</v>
      </c>
      <c r="BU14" s="14">
        <v>13690535.718517801</v>
      </c>
      <c r="BV14" s="14">
        <v>14217599.6480742</v>
      </c>
      <c r="BW14" s="14">
        <v>8697165.68672565</v>
      </c>
      <c r="BX14" s="212">
        <v>12706646.5774657</v>
      </c>
      <c r="BY14" s="14">
        <v>16968641</v>
      </c>
      <c r="BZ14" s="14">
        <v>18866202.660618</v>
      </c>
      <c r="CA14" s="14">
        <v>21156238.359610602</v>
      </c>
    </row>
    <row r="15" spans="1:79" s="17" customFormat="1" ht="15" customHeight="1" x14ac:dyDescent="0.2">
      <c r="A15" s="18" t="s">
        <v>127</v>
      </c>
      <c r="B15" s="2" t="s">
        <v>193</v>
      </c>
      <c r="C15" s="16">
        <v>0.113</v>
      </c>
      <c r="D15" s="16">
        <v>8.5000000000000006E-2</v>
      </c>
      <c r="E15" s="16">
        <v>9.6000000000000002E-2</v>
      </c>
      <c r="F15" s="16">
        <v>6.9000000000000006E-2</v>
      </c>
      <c r="G15" s="16">
        <v>5.3999999999999999E-2</v>
      </c>
      <c r="H15" s="16">
        <v>0.104</v>
      </c>
      <c r="I15" s="16">
        <v>7.4999999999999997E-2</v>
      </c>
      <c r="J15" s="16">
        <v>8.4000000000000005E-2</v>
      </c>
      <c r="K15" s="16">
        <v>8.1100000000000005E-2</v>
      </c>
      <c r="L15" s="16">
        <v>7.2999999999999995E-2</v>
      </c>
      <c r="M15" s="16">
        <v>8.8999999999999996E-2</v>
      </c>
      <c r="N15" s="16">
        <v>0.08</v>
      </c>
      <c r="O15" s="16">
        <v>0.08</v>
      </c>
      <c r="P15" s="16">
        <v>6.8000000000000005E-2</v>
      </c>
      <c r="Q15" s="16">
        <v>8.1000000000000003E-2</v>
      </c>
      <c r="R15" s="16">
        <v>8.1000000000000003E-2</v>
      </c>
      <c r="S15" s="16">
        <v>7.3999999999999996E-2</v>
      </c>
      <c r="T15" s="16">
        <v>8.2000000000000003E-2</v>
      </c>
      <c r="U15" s="16">
        <v>6.9000000000000006E-2</v>
      </c>
      <c r="V15" s="16">
        <v>8.1000000000000003E-2</v>
      </c>
      <c r="W15" s="16">
        <v>7.1999999999999995E-2</v>
      </c>
      <c r="X15" s="16">
        <v>0.06</v>
      </c>
      <c r="Y15" s="16">
        <v>4.5999999999999999E-2</v>
      </c>
      <c r="Z15" s="16">
        <v>4.2341080383346302E-2</v>
      </c>
      <c r="AA15" s="16">
        <v>1.7999999999999999E-2</v>
      </c>
      <c r="AB15" s="16">
        <v>0.03</v>
      </c>
      <c r="AC15" s="16">
        <v>0.01</v>
      </c>
      <c r="AD15" s="16">
        <v>0</v>
      </c>
      <c r="AE15" s="16">
        <v>1.7000000000000001E-2</v>
      </c>
      <c r="AF15" s="16">
        <v>4.1000000000000002E-2</v>
      </c>
      <c r="AG15" s="16">
        <v>5.8759933762104699E-2</v>
      </c>
      <c r="AH15" s="16">
        <v>2.5000000000000001E-2</v>
      </c>
      <c r="AI15" s="16">
        <v>1.0999999999999999E-2</v>
      </c>
      <c r="AJ15" s="16">
        <v>-1.8797828155735302E-2</v>
      </c>
      <c r="AK15" s="16">
        <v>2.8648292469234799E-2</v>
      </c>
      <c r="AL15" s="16">
        <v>3.4407316739397197E-2</v>
      </c>
      <c r="AM15" s="16">
        <v>3.0676882784647801E-2</v>
      </c>
      <c r="AN15" s="16">
        <v>6.9203643007790402E-2</v>
      </c>
      <c r="AO15" s="16">
        <v>3.0856797616432008E-2</v>
      </c>
      <c r="AP15" s="16">
        <v>5.7036795857590403E-2</v>
      </c>
      <c r="AQ15" s="16">
        <v>-0.12853046628265999</v>
      </c>
      <c r="AR15" s="16">
        <v>-0.70626385716256901</v>
      </c>
      <c r="AS15" s="16">
        <v>-0.37520430329966997</v>
      </c>
      <c r="AT15" s="16">
        <v>-0.11799999999999999</v>
      </c>
      <c r="AU15" s="16">
        <v>-0.256185199433414</v>
      </c>
      <c r="AV15" s="16">
        <v>2.2301821198545402</v>
      </c>
      <c r="AW15" s="16">
        <v>7.8194651023406392E-2</v>
      </c>
      <c r="AX15" s="16">
        <v>0.27519297803267301</v>
      </c>
      <c r="AY15" s="118">
        <v>0.70699999999999996</v>
      </c>
      <c r="AZ15" s="16">
        <v>0.50117292053888396</v>
      </c>
      <c r="BA15" s="16">
        <v>0.19551138290793535</v>
      </c>
      <c r="BB15" s="16">
        <v>8.9306137991959203E-2</v>
      </c>
      <c r="BC15" s="16">
        <v>0.15049134248787499</v>
      </c>
      <c r="BD15" s="16">
        <v>6.5310998832424E-2</v>
      </c>
      <c r="BE15" s="16">
        <v>6.3468812712991401E-2</v>
      </c>
      <c r="BF15" s="16">
        <v>9.4E-2</v>
      </c>
      <c r="BG15" s="16">
        <v>7.2702965393482102E-2</v>
      </c>
      <c r="BH15" s="16">
        <v>4.0110544838223738E-2</v>
      </c>
      <c r="BI15" s="16">
        <v>8.8999999999999996E-2</v>
      </c>
      <c r="BJ15" s="16">
        <v>9.5000000000000001E-2</v>
      </c>
      <c r="BK15" s="16">
        <v>6.3E-2</v>
      </c>
      <c r="BM15" s="16">
        <v>8.6999999999999994E-2</v>
      </c>
      <c r="BN15" s="16">
        <v>7.0800000000000002E-2</v>
      </c>
      <c r="BO15" s="16">
        <v>7.8799999999999995E-2</v>
      </c>
      <c r="BP15" s="16">
        <v>7.8E-2</v>
      </c>
      <c r="BQ15" s="16">
        <v>7.8E-2</v>
      </c>
      <c r="BR15" s="16">
        <v>5.5085270095836573E-2</v>
      </c>
      <c r="BS15" s="16">
        <v>1.0999999999999999E-2</v>
      </c>
      <c r="BT15" s="16">
        <v>3.5000000000000003E-2</v>
      </c>
      <c r="BU15" s="16">
        <v>1.50765930047845E-2</v>
      </c>
      <c r="BV15" s="16">
        <v>4.79503625258225E-2</v>
      </c>
      <c r="BW15" s="16">
        <v>-0.28087341339053701</v>
      </c>
      <c r="BX15" s="280">
        <v>0.34683552641767201</v>
      </c>
      <c r="BY15" s="10">
        <v>0.30038915872108801</v>
      </c>
      <c r="BZ15" s="10">
        <v>9.0387818960243602E-2</v>
      </c>
      <c r="CA15" s="10">
        <v>7.4999999999999997E-2</v>
      </c>
    </row>
    <row r="16" spans="1:79" s="17" customFormat="1" ht="15" customHeight="1" x14ac:dyDescent="0.2">
      <c r="A16" s="18" t="s">
        <v>128</v>
      </c>
      <c r="B16" s="2" t="s">
        <v>194</v>
      </c>
      <c r="C16" s="16">
        <v>0.114</v>
      </c>
      <c r="D16" s="16">
        <v>0.104</v>
      </c>
      <c r="E16" s="16">
        <v>0.114</v>
      </c>
      <c r="F16" s="16">
        <v>9.5000000000000001E-2</v>
      </c>
      <c r="G16" s="16">
        <v>8.1000000000000003E-2</v>
      </c>
      <c r="H16" s="16">
        <v>0.13600000000000001</v>
      </c>
      <c r="I16" s="16">
        <v>0.114</v>
      </c>
      <c r="J16" s="16">
        <v>0.10199999999999999</v>
      </c>
      <c r="K16" s="16">
        <v>0.109</v>
      </c>
      <c r="L16" s="16">
        <v>7.4999999999999997E-2</v>
      </c>
      <c r="M16" s="16">
        <v>9.0999999999999998E-2</v>
      </c>
      <c r="N16" s="16">
        <v>8.1000000000000003E-2</v>
      </c>
      <c r="O16" s="16">
        <v>8.4000000000000005E-2</v>
      </c>
      <c r="P16" s="16">
        <v>7.2999999999999995E-2</v>
      </c>
      <c r="Q16" s="16">
        <v>8.2000000000000003E-2</v>
      </c>
      <c r="R16" s="16">
        <v>9.9000000000000005E-2</v>
      </c>
      <c r="S16" s="16">
        <v>7.5999999999999998E-2</v>
      </c>
      <c r="T16" s="16">
        <v>8.3000000000000004E-2</v>
      </c>
      <c r="U16" s="16">
        <v>7.0999999999999994E-2</v>
      </c>
      <c r="V16" s="16">
        <v>8.2000000000000003E-2</v>
      </c>
      <c r="W16" s="16">
        <v>7.2999999999999995E-2</v>
      </c>
      <c r="X16" s="16">
        <v>6.2E-2</v>
      </c>
      <c r="Y16" s="16">
        <v>4.7E-2</v>
      </c>
      <c r="Z16" s="16">
        <v>5.1999999999999998E-2</v>
      </c>
      <c r="AA16" s="16">
        <v>0.04</v>
      </c>
      <c r="AB16" s="16">
        <v>3.2000000000000001E-2</v>
      </c>
      <c r="AC16" s="16">
        <v>2.4E-2</v>
      </c>
      <c r="AD16" s="16">
        <v>2E-3</v>
      </c>
      <c r="AE16" s="16">
        <v>1.6E-2</v>
      </c>
      <c r="AF16" s="16">
        <v>5.0999999999999997E-2</v>
      </c>
      <c r="AG16" s="16">
        <v>6.8000000000000005E-2</v>
      </c>
      <c r="AH16" s="16">
        <v>3.1E-2</v>
      </c>
      <c r="AI16" s="16">
        <v>2.1649679754127682E-2</v>
      </c>
      <c r="AJ16" s="16">
        <v>1.2493142823211123E-3</v>
      </c>
      <c r="AK16" s="16">
        <v>4.7770071809021042E-2</v>
      </c>
      <c r="AL16" s="16">
        <v>4.9961800620633712E-2</v>
      </c>
      <c r="AM16" s="16">
        <v>4.54655343017751E-2</v>
      </c>
      <c r="AN16" s="16">
        <v>7.2096292997693379E-2</v>
      </c>
      <c r="AO16" s="16">
        <v>4.2298612663929536E-2</v>
      </c>
      <c r="AP16" s="16">
        <v>7.3915939182044504E-2</v>
      </c>
      <c r="AQ16" s="16">
        <v>-9.5889311733593607E-2</v>
      </c>
      <c r="AR16" s="16">
        <v>-0.81638925013691876</v>
      </c>
      <c r="AS16" s="16">
        <v>-0.42890509018375722</v>
      </c>
      <c r="AT16" s="16">
        <v>-0.14375878399942776</v>
      </c>
      <c r="AU16" s="16">
        <v>-0.28417501021391633</v>
      </c>
      <c r="AV16" s="16">
        <v>3.5440387951310504</v>
      </c>
      <c r="AW16" s="16">
        <v>4.3610479614232256E-2</v>
      </c>
      <c r="AX16" s="16">
        <v>0.30616237877137364</v>
      </c>
      <c r="AY16" s="118">
        <v>0.77200000000000002</v>
      </c>
      <c r="AZ16" s="16">
        <v>0.56167087237960311</v>
      </c>
      <c r="BA16" s="16">
        <v>0.22500000000000001</v>
      </c>
      <c r="BB16" s="16">
        <v>0.10748640107259799</v>
      </c>
      <c r="BC16" s="16">
        <v>0.16830987068980785</v>
      </c>
      <c r="BD16" s="16">
        <v>8.0390896506844722E-2</v>
      </c>
      <c r="BE16" s="16">
        <v>9.2623917737904682E-2</v>
      </c>
      <c r="BF16" s="16">
        <v>0.11721006169175485</v>
      </c>
      <c r="BG16" s="16">
        <v>0.10332113675023646</v>
      </c>
      <c r="BH16" s="16">
        <v>7.0301259990204423E-2</v>
      </c>
      <c r="BI16" s="16">
        <v>0.1027418663132158</v>
      </c>
      <c r="BJ16" s="16">
        <v>0.11085560123095206</v>
      </c>
      <c r="BK16" s="16">
        <v>7.5605820123127998E-2</v>
      </c>
      <c r="BM16" s="16">
        <v>0.10199999999999999</v>
      </c>
      <c r="BN16" s="16">
        <v>9.5100000000000004E-2</v>
      </c>
      <c r="BO16" s="16">
        <v>8.1299999999999997E-2</v>
      </c>
      <c r="BP16" s="16">
        <v>7.8E-2</v>
      </c>
      <c r="BQ16" s="16">
        <v>0.08</v>
      </c>
      <c r="BR16" s="16">
        <v>5.8000000000000003E-2</v>
      </c>
      <c r="BS16" s="16">
        <v>0.02</v>
      </c>
      <c r="BT16" s="16">
        <v>4.9000000000000002E-2</v>
      </c>
      <c r="BU16" s="16">
        <v>3.15011417676474E-2</v>
      </c>
      <c r="BV16" s="16">
        <v>6.0691998456128715E-2</v>
      </c>
      <c r="BW16" s="16">
        <v>-0.36225576064018794</v>
      </c>
      <c r="BX16" s="280">
        <v>0.46101006180204895</v>
      </c>
      <c r="BY16" s="10">
        <v>0.33656262050309338</v>
      </c>
      <c r="BZ16" s="10">
        <v>0.1118275565272433</v>
      </c>
      <c r="CA16" s="10">
        <v>9.7000000000000003E-2</v>
      </c>
    </row>
    <row r="17" spans="1:79" s="17" customFormat="1" ht="15" customHeight="1" x14ac:dyDescent="0.2">
      <c r="A17" s="18" t="s">
        <v>129</v>
      </c>
      <c r="B17" s="2" t="s">
        <v>195</v>
      </c>
      <c r="C17" s="16">
        <v>6.3E-2</v>
      </c>
      <c r="D17" s="16">
        <v>6.3E-2</v>
      </c>
      <c r="E17" s="16">
        <v>7.9000000000000001E-2</v>
      </c>
      <c r="F17" s="16">
        <v>7.9000000000000001E-2</v>
      </c>
      <c r="G17" s="16">
        <v>7.1999999999999995E-2</v>
      </c>
      <c r="H17" s="16">
        <v>0.11600000000000001</v>
      </c>
      <c r="I17" s="16">
        <v>0.1</v>
      </c>
      <c r="J17" s="16">
        <v>0.09</v>
      </c>
      <c r="K17" s="16">
        <v>0.10050000000000001</v>
      </c>
      <c r="L17" s="16">
        <v>8.1000000000000003E-2</v>
      </c>
      <c r="M17" s="16">
        <v>8.1000000000000003E-2</v>
      </c>
      <c r="N17" s="16">
        <v>8.7999999999999995E-2</v>
      </c>
      <c r="O17" s="16">
        <v>0.14099999999999999</v>
      </c>
      <c r="P17" s="16">
        <v>8.7999999999999995E-2</v>
      </c>
      <c r="Q17" s="16">
        <v>8.4000000000000005E-2</v>
      </c>
      <c r="R17" s="16">
        <v>0.109</v>
      </c>
      <c r="S17" s="16">
        <v>9.1999999999999998E-2</v>
      </c>
      <c r="T17" s="16">
        <v>9.0999999999999998E-2</v>
      </c>
      <c r="U17" s="16">
        <v>8.5999999999999993E-2</v>
      </c>
      <c r="V17" s="16">
        <v>8.6999999999999994E-2</v>
      </c>
      <c r="W17" s="16">
        <v>8.1000000000000003E-2</v>
      </c>
      <c r="X17" s="16">
        <v>6.8000000000000005E-2</v>
      </c>
      <c r="Y17" s="16">
        <v>5.5E-2</v>
      </c>
      <c r="Z17" s="16">
        <v>6.9028785829616093E-2</v>
      </c>
      <c r="AA17" s="16">
        <v>6.5000000000000002E-2</v>
      </c>
      <c r="AB17" s="16">
        <v>6.4000000000000001E-2</v>
      </c>
      <c r="AC17" s="16">
        <v>7.3999999999999996E-2</v>
      </c>
      <c r="AD17" s="16">
        <v>6.5000000000000002E-2</v>
      </c>
      <c r="AE17" s="16">
        <v>7.2999999999999995E-2</v>
      </c>
      <c r="AF17" s="16">
        <v>6.3E-2</v>
      </c>
      <c r="AG17" s="16">
        <v>5.7762639737653401E-2</v>
      </c>
      <c r="AH17" s="16">
        <v>4.3999999999999997E-2</v>
      </c>
      <c r="AI17" s="16">
        <v>2.8000000000000001E-2</v>
      </c>
      <c r="AJ17" s="16">
        <v>1.82150911735059E-2</v>
      </c>
      <c r="AK17" s="16">
        <v>1.7561170753688699E-2</v>
      </c>
      <c r="AL17" s="16">
        <v>4.3313160232847099E-2</v>
      </c>
      <c r="AM17" s="16">
        <v>6.3572529815206502E-2</v>
      </c>
      <c r="AN17" s="16">
        <v>0.10040555602567901</v>
      </c>
      <c r="AO17" s="16">
        <v>8.7636037337891104E-2</v>
      </c>
      <c r="AP17" s="16">
        <v>5.2129371830090698E-2</v>
      </c>
      <c r="AQ17" s="16">
        <v>-0.26474240888692668</v>
      </c>
      <c r="AR17" s="16">
        <v>-0.79121178808050341</v>
      </c>
      <c r="AS17" s="16">
        <v>-0.28526568528160035</v>
      </c>
      <c r="AT17" s="16">
        <v>-3.2727140087501327E-2</v>
      </c>
      <c r="AU17" s="16">
        <v>-4.2000000000000003E-2</v>
      </c>
      <c r="AV17" s="16">
        <v>4.1085577964065614</v>
      </c>
      <c r="AW17" s="16">
        <v>0.22871950021836285</v>
      </c>
      <c r="AX17" s="16">
        <v>0.28000000000000003</v>
      </c>
      <c r="AY17" s="118">
        <v>0.69899999999999995</v>
      </c>
      <c r="AZ17" s="16">
        <v>0.57875271029689856</v>
      </c>
      <c r="BA17" s="16">
        <v>0.35699999999999998</v>
      </c>
      <c r="BB17" s="16">
        <v>0.21973458803096446</v>
      </c>
      <c r="BC17" s="16">
        <v>0.19739854043130034</v>
      </c>
      <c r="BD17" s="16">
        <v>0.10492063742511459</v>
      </c>
      <c r="BE17" s="16">
        <v>8.2574347720572261E-2</v>
      </c>
      <c r="BF17" s="16">
        <v>6.5583485739878267E-2</v>
      </c>
      <c r="BG17" s="16">
        <v>5.5E-2</v>
      </c>
      <c r="BH17" s="16">
        <v>2.9000000000000001E-2</v>
      </c>
      <c r="BI17" s="16">
        <v>6.3E-2</v>
      </c>
      <c r="BJ17" s="16">
        <v>7.6010557650981525E-2</v>
      </c>
      <c r="BK17" s="16">
        <v>5.8898481238644398E-2</v>
      </c>
      <c r="BM17" s="16">
        <v>6.7000000000000004E-2</v>
      </c>
      <c r="BN17" s="16">
        <v>8.3000000000000004E-2</v>
      </c>
      <c r="BO17" s="16">
        <v>9.6799999999999997E-2</v>
      </c>
      <c r="BP17" s="16">
        <v>0.105</v>
      </c>
      <c r="BQ17" s="16">
        <v>9.0999999999999998E-2</v>
      </c>
      <c r="BR17" s="16">
        <v>6.8000000000000005E-2</v>
      </c>
      <c r="BS17" s="16">
        <v>6.4000000000000001E-2</v>
      </c>
      <c r="BT17" s="16">
        <v>5.8000000000000003E-2</v>
      </c>
      <c r="BU17" s="16">
        <v>2.6955411357243102E-2</v>
      </c>
      <c r="BV17" s="16">
        <v>7.3430795642378796E-2</v>
      </c>
      <c r="BW17" s="16">
        <v>-0.24520875902295414</v>
      </c>
      <c r="BX17" s="280">
        <v>0.51700000000000002</v>
      </c>
      <c r="BY17" s="10">
        <v>0.44131735490595303</v>
      </c>
      <c r="BZ17" s="10">
        <v>0.10149327934818664</v>
      </c>
      <c r="CA17" s="10">
        <v>6.114412668985425E-2</v>
      </c>
    </row>
    <row r="18" spans="1:79" s="17" customFormat="1" ht="15" customHeight="1" x14ac:dyDescent="0.2">
      <c r="A18" s="19" t="s">
        <v>130</v>
      </c>
      <c r="B18" s="134" t="s">
        <v>196</v>
      </c>
      <c r="C18" s="20">
        <v>6.4000000000000001E-2</v>
      </c>
      <c r="D18" s="20">
        <v>6.4000000000000001E-2</v>
      </c>
      <c r="E18" s="20">
        <v>7.2999999999999995E-2</v>
      </c>
      <c r="F18" s="20">
        <v>9.0999999999999998E-2</v>
      </c>
      <c r="G18" s="20">
        <v>7.0000000000000007E-2</v>
      </c>
      <c r="H18" s="20">
        <v>0.129</v>
      </c>
      <c r="I18" s="20">
        <v>0.113</v>
      </c>
      <c r="J18" s="20">
        <v>9.6000000000000002E-2</v>
      </c>
      <c r="K18" s="20">
        <v>0.1142</v>
      </c>
      <c r="L18" s="20">
        <v>8.1000000000000003E-2</v>
      </c>
      <c r="M18" s="20">
        <v>0.09</v>
      </c>
      <c r="N18" s="20">
        <v>9.4E-2</v>
      </c>
      <c r="O18" s="20">
        <v>0.14499999999999999</v>
      </c>
      <c r="P18" s="20">
        <v>9.2999999999999999E-2</v>
      </c>
      <c r="Q18" s="20">
        <v>8.5000000000000006E-2</v>
      </c>
      <c r="R18" s="20">
        <v>0.114</v>
      </c>
      <c r="S18" s="20">
        <v>0.108</v>
      </c>
      <c r="T18" s="20">
        <v>9.2999999999999999E-2</v>
      </c>
      <c r="U18" s="20">
        <v>8.7999999999999995E-2</v>
      </c>
      <c r="V18" s="20">
        <v>8.8999999999999996E-2</v>
      </c>
      <c r="W18" s="20">
        <v>8.1000000000000003E-2</v>
      </c>
      <c r="X18" s="20">
        <v>6.8000000000000005E-2</v>
      </c>
      <c r="Y18" s="20">
        <v>5.3999999999999999E-2</v>
      </c>
      <c r="Z18" s="20">
        <v>7.0999999999999994E-2</v>
      </c>
      <c r="AA18" s="20">
        <v>7.3999999999999996E-2</v>
      </c>
      <c r="AB18" s="20">
        <v>6.0999999999999999E-2</v>
      </c>
      <c r="AC18" s="20">
        <v>6.4000000000000001E-2</v>
      </c>
      <c r="AD18" s="20">
        <v>6.2E-2</v>
      </c>
      <c r="AE18" s="20">
        <v>6.9000000000000006E-2</v>
      </c>
      <c r="AF18" s="20">
        <v>6.6000000000000003E-2</v>
      </c>
      <c r="AG18" s="20">
        <v>6.0999999999999999E-2</v>
      </c>
      <c r="AH18" s="20">
        <v>4.1000000000000002E-2</v>
      </c>
      <c r="AI18" s="20">
        <v>4.3346978995447497E-2</v>
      </c>
      <c r="AJ18" s="20">
        <v>5.6805731918551983E-2</v>
      </c>
      <c r="AK18" s="20">
        <v>5.2621686016932623E-2</v>
      </c>
      <c r="AL18" s="20">
        <v>4.7289397474290951E-2</v>
      </c>
      <c r="AM18" s="20">
        <v>4.5999999999999999E-2</v>
      </c>
      <c r="AN18" s="20">
        <v>7.4428638427008975E-2</v>
      </c>
      <c r="AO18" s="20">
        <v>6.2379456742114092E-2</v>
      </c>
      <c r="AP18" s="20">
        <v>4.5917882978520064E-2</v>
      </c>
      <c r="AQ18" s="20">
        <v>-0.27139643986300444</v>
      </c>
      <c r="AR18" s="20">
        <v>-0.79797025820258738</v>
      </c>
      <c r="AS18" s="20">
        <v>-0.32767281484526101</v>
      </c>
      <c r="AT18" s="20">
        <v>-0.10099496779302453</v>
      </c>
      <c r="AU18" s="20">
        <v>-0.128</v>
      </c>
      <c r="AV18" s="20">
        <v>3.6761304684865825</v>
      </c>
      <c r="AW18" s="20">
        <v>0.11853374177955156</v>
      </c>
      <c r="AX18" s="20">
        <v>0.24299999999999999</v>
      </c>
      <c r="AY18" s="119">
        <v>0.72199999999999998</v>
      </c>
      <c r="AZ18" s="77">
        <v>0.54697836347581918</v>
      </c>
      <c r="BA18" s="77">
        <v>0.32400000000000001</v>
      </c>
      <c r="BB18" s="77">
        <v>0.25729734535152349</v>
      </c>
      <c r="BC18" s="77">
        <v>0.17325217789480107</v>
      </c>
      <c r="BD18" s="77">
        <v>9.0014880438433309E-2</v>
      </c>
      <c r="BE18" s="77">
        <v>6.4798552086217542E-2</v>
      </c>
      <c r="BF18" s="77">
        <v>4.6111502758251932E-2</v>
      </c>
      <c r="BG18" s="77">
        <v>3.6647917773536154E-2</v>
      </c>
      <c r="BH18" s="77">
        <v>2.1000000000000001E-2</v>
      </c>
      <c r="BI18" s="77">
        <v>3.7999999999999999E-2</v>
      </c>
      <c r="BJ18" s="77">
        <v>5.9691717495954366E-2</v>
      </c>
      <c r="BK18" s="77">
        <v>4.1489034392666997E-2</v>
      </c>
      <c r="BM18" s="20">
        <v>7.2999999999999995E-2</v>
      </c>
      <c r="BN18" s="20">
        <v>8.7999999999999995E-2</v>
      </c>
      <c r="BO18" s="20">
        <v>9.8000000000000004E-2</v>
      </c>
      <c r="BP18" s="20">
        <v>0.108</v>
      </c>
      <c r="BQ18" s="20">
        <v>9.2999999999999999E-2</v>
      </c>
      <c r="BR18" s="20">
        <v>6.8000000000000005E-2</v>
      </c>
      <c r="BS18" s="20">
        <v>6.9000000000000006E-2</v>
      </c>
      <c r="BT18" s="20">
        <v>5.8999999999999997E-2</v>
      </c>
      <c r="BU18" s="20">
        <v>4.3737525186438253E-2</v>
      </c>
      <c r="BV18" s="20">
        <v>5.6800029821845399E-2</v>
      </c>
      <c r="BW18" s="20">
        <v>-0.28479213716332408</v>
      </c>
      <c r="BX18" s="281">
        <v>0.44800000000000001</v>
      </c>
      <c r="BY18" s="12">
        <v>0.40809968673992003</v>
      </c>
      <c r="BZ18" s="12">
        <v>8.2097603697700583E-2</v>
      </c>
      <c r="CA18" s="12">
        <v>4.3868843022562443E-2</v>
      </c>
    </row>
    <row r="19" spans="1:79" s="17" customFormat="1" ht="15" customHeight="1" x14ac:dyDescent="0.2">
      <c r="A19" s="135" t="s">
        <v>102</v>
      </c>
      <c r="B19" s="2" t="s">
        <v>197</v>
      </c>
      <c r="C19" s="16">
        <v>0.12</v>
      </c>
      <c r="D19" s="16">
        <v>0.113</v>
      </c>
      <c r="E19" s="16">
        <v>0.113</v>
      </c>
      <c r="F19" s="16">
        <v>0.107</v>
      </c>
      <c r="G19" s="16">
        <v>0.122</v>
      </c>
      <c r="H19" s="16">
        <v>0.112</v>
      </c>
      <c r="I19" s="16">
        <v>0.106</v>
      </c>
      <c r="J19" s="16">
        <v>0.10100000000000001</v>
      </c>
      <c r="K19" s="16">
        <v>0.11600000000000001</v>
      </c>
      <c r="L19" s="16">
        <v>0.106</v>
      </c>
      <c r="M19" s="16">
        <v>0.107</v>
      </c>
      <c r="N19" s="16">
        <v>0.106</v>
      </c>
      <c r="O19" s="16">
        <v>0.11600000000000001</v>
      </c>
      <c r="P19" s="16">
        <v>0.107</v>
      </c>
      <c r="Q19" s="16">
        <v>0.108</v>
      </c>
      <c r="R19" s="16">
        <v>0.108</v>
      </c>
      <c r="S19" s="16">
        <v>0.124</v>
      </c>
      <c r="T19" s="16">
        <v>0.11600000000000001</v>
      </c>
      <c r="U19" s="16">
        <v>0.11899999999999999</v>
      </c>
      <c r="V19" s="16">
        <v>0.11</v>
      </c>
      <c r="W19" s="16">
        <v>0.128</v>
      </c>
      <c r="X19" s="16">
        <v>0.11600000000000001</v>
      </c>
      <c r="Y19" s="16">
        <v>0.121</v>
      </c>
      <c r="Z19" s="16">
        <v>0.11</v>
      </c>
      <c r="AA19" s="16">
        <v>0.127</v>
      </c>
      <c r="AB19" s="16">
        <v>0.11700000000000001</v>
      </c>
      <c r="AC19" s="16">
        <v>0.125</v>
      </c>
      <c r="AD19" s="16">
        <v>0.11461711868719784</v>
      </c>
      <c r="AE19" s="16">
        <v>0.127393444988637</v>
      </c>
      <c r="AF19" s="16">
        <v>0.115</v>
      </c>
      <c r="AG19" s="16">
        <v>0.119991748683888</v>
      </c>
      <c r="AH19" s="16">
        <v>0.112491734384613</v>
      </c>
      <c r="AI19" s="16">
        <v>0.13019444401753499</v>
      </c>
      <c r="AJ19" s="16">
        <v>0.117552602187852</v>
      </c>
      <c r="AK19" s="16">
        <v>0.119999942713833</v>
      </c>
      <c r="AL19" s="16">
        <v>0.11435184332739901</v>
      </c>
      <c r="AM19" s="16">
        <v>0.125965202953285</v>
      </c>
      <c r="AN19" s="16">
        <v>0.116911765999761</v>
      </c>
      <c r="AO19" s="16">
        <v>0.119312362627588</v>
      </c>
      <c r="AP19" s="16">
        <v>0.1095</v>
      </c>
      <c r="AQ19" s="16">
        <v>0.115309087542648</v>
      </c>
      <c r="AR19" s="16">
        <v>0.22489290742717599</v>
      </c>
      <c r="AS19" s="16">
        <v>0.14356025389765101</v>
      </c>
      <c r="AT19" s="16">
        <v>0.12987237561622608</v>
      </c>
      <c r="AU19" s="16">
        <v>0.167747542368923</v>
      </c>
      <c r="AV19" s="16">
        <v>0.12827078526003199</v>
      </c>
      <c r="AW19" s="16">
        <v>0.12254186091748</v>
      </c>
      <c r="AX19" s="16">
        <v>0.113</v>
      </c>
      <c r="AY19" s="118">
        <v>0.13800000000000001</v>
      </c>
      <c r="AZ19" s="16">
        <v>0.113</v>
      </c>
      <c r="BA19" s="16">
        <v>0.122</v>
      </c>
      <c r="BB19" s="140">
        <v>0.118349825369907</v>
      </c>
      <c r="BC19" s="16">
        <v>0.13189496777309601</v>
      </c>
      <c r="BD19" s="16">
        <v>0.113418778613625</v>
      </c>
      <c r="BE19" s="16">
        <v>0.11855715322949301</v>
      </c>
      <c r="BF19" s="16">
        <v>0.111</v>
      </c>
      <c r="BG19" s="16">
        <v>0.12479188096418201</v>
      </c>
      <c r="BH19" s="16">
        <v>0.108</v>
      </c>
      <c r="BI19" s="16">
        <v>0.11</v>
      </c>
      <c r="BJ19" s="16">
        <v>0.105</v>
      </c>
      <c r="BK19" s="16">
        <v>0.11799999999999999</v>
      </c>
      <c r="BM19" s="16">
        <v>0.113</v>
      </c>
      <c r="BN19" s="16">
        <v>0.105</v>
      </c>
      <c r="BO19" s="16">
        <v>0.107</v>
      </c>
      <c r="BP19" s="16">
        <v>0.113</v>
      </c>
      <c r="BQ19" s="16">
        <v>0.11600000000000001</v>
      </c>
      <c r="BR19" s="16">
        <v>0.11600000000000001</v>
      </c>
      <c r="BS19" s="16">
        <v>0.11981369399154275</v>
      </c>
      <c r="BT19" s="16">
        <v>0.120861114384267</v>
      </c>
      <c r="BU19" s="16">
        <v>0.120338167864273</v>
      </c>
      <c r="BV19" s="16">
        <v>0.11682306246334601</v>
      </c>
      <c r="BW19" s="16">
        <v>0.13532543375287301</v>
      </c>
      <c r="BX19" s="280">
        <v>0.126</v>
      </c>
      <c r="BY19" s="10">
        <v>0.121147435431239</v>
      </c>
      <c r="BZ19" s="10">
        <v>0.11700000000000001</v>
      </c>
      <c r="CA19" s="10">
        <v>0.111</v>
      </c>
    </row>
    <row r="20" spans="1:79" s="17" customFormat="1" ht="15" customHeight="1" x14ac:dyDescent="0.2">
      <c r="A20" s="18" t="s">
        <v>10</v>
      </c>
      <c r="B20" s="2" t="s">
        <v>198</v>
      </c>
      <c r="C20" s="16">
        <v>0.97199999999999998</v>
      </c>
      <c r="D20" s="16">
        <v>0.97199999999999998</v>
      </c>
      <c r="E20" s="16">
        <v>0.97899999999999998</v>
      </c>
      <c r="F20" s="16">
        <v>0.97099999999999997</v>
      </c>
      <c r="G20" s="16">
        <v>0.96699999999999997</v>
      </c>
      <c r="H20" s="16">
        <v>0.96599999999999997</v>
      </c>
      <c r="I20" s="16">
        <v>0.96799999999999997</v>
      </c>
      <c r="J20" s="16">
        <v>0.96899999999999997</v>
      </c>
      <c r="K20" s="16">
        <v>0.96599999999999997</v>
      </c>
      <c r="L20" s="16">
        <v>0.96099999999999997</v>
      </c>
      <c r="M20" s="16">
        <v>0.96099999999999997</v>
      </c>
      <c r="N20" s="16">
        <v>0.96099999999999997</v>
      </c>
      <c r="O20" s="16">
        <v>0.95399999999999996</v>
      </c>
      <c r="P20" s="16">
        <v>0.95799999999999996</v>
      </c>
      <c r="Q20" s="16">
        <v>0.96699999999999997</v>
      </c>
      <c r="R20" s="16">
        <v>0.95499999999999996</v>
      </c>
      <c r="S20" s="16">
        <v>0.95</v>
      </c>
      <c r="T20" s="16">
        <v>0.95199999999999996</v>
      </c>
      <c r="U20" s="16">
        <v>0.95099999999999996</v>
      </c>
      <c r="V20" s="16">
        <v>0.95299999999999996</v>
      </c>
      <c r="W20" s="16">
        <v>0.96</v>
      </c>
      <c r="X20" s="16">
        <v>0.95</v>
      </c>
      <c r="Y20" s="16">
        <v>0.94099999999999995</v>
      </c>
      <c r="Z20" s="16">
        <v>0.94</v>
      </c>
      <c r="AA20" s="16">
        <v>0.94</v>
      </c>
      <c r="AB20" s="16">
        <v>0.93799999999999994</v>
      </c>
      <c r="AC20" s="16">
        <v>0.9325</v>
      </c>
      <c r="AD20" s="16">
        <v>0.93359999999999999</v>
      </c>
      <c r="AE20" s="16">
        <v>0.93</v>
      </c>
      <c r="AF20" s="16">
        <v>0.93100000000000005</v>
      </c>
      <c r="AG20" s="16">
        <v>0.93300000000000005</v>
      </c>
      <c r="AH20" s="16">
        <v>0.94199999999999995</v>
      </c>
      <c r="AI20" s="16">
        <v>0.94650000000000001</v>
      </c>
      <c r="AJ20" s="16">
        <v>0.94580497111824058</v>
      </c>
      <c r="AK20" s="16">
        <v>0.94369989587384029</v>
      </c>
      <c r="AL20" s="16">
        <v>0.94604374640130351</v>
      </c>
      <c r="AM20" s="16">
        <v>0.93700000000000006</v>
      </c>
      <c r="AN20" s="16">
        <v>0.92101260290966402</v>
      </c>
      <c r="AO20" s="16">
        <v>0.92425839614790317</v>
      </c>
      <c r="AP20" s="16">
        <v>0.93989872366531724</v>
      </c>
      <c r="AQ20" s="16">
        <v>0.94138129462813469</v>
      </c>
      <c r="AR20" s="16">
        <v>0.93569278345061602</v>
      </c>
      <c r="AS20" s="16">
        <v>0.91561892579476478</v>
      </c>
      <c r="AT20" s="16">
        <v>0.90986471296955806</v>
      </c>
      <c r="AU20" s="16">
        <v>0.90300000000000002</v>
      </c>
      <c r="AV20" s="16">
        <v>0.90071270897638023</v>
      </c>
      <c r="AW20" s="16">
        <v>0.90700000000000003</v>
      </c>
      <c r="AX20" s="16">
        <v>0.92</v>
      </c>
      <c r="AY20" s="118">
        <v>0.92700000000000005</v>
      </c>
      <c r="AZ20" s="16">
        <v>0.92600000000000005</v>
      </c>
      <c r="BA20" s="16">
        <v>0.93200000000000005</v>
      </c>
      <c r="BB20" s="16">
        <v>0.92895229254155609</v>
      </c>
      <c r="BC20" s="16">
        <v>0.92700000000000005</v>
      </c>
      <c r="BD20" s="16">
        <v>0.92400000000000004</v>
      </c>
      <c r="BE20" s="16">
        <v>0.93438367926437793</v>
      </c>
      <c r="BF20" s="16">
        <v>0.94451212445206723</v>
      </c>
      <c r="BG20" s="16">
        <v>0.9406312755615116</v>
      </c>
      <c r="BH20" s="16">
        <v>0.95</v>
      </c>
      <c r="BI20" s="16">
        <v>0.95899999999999996</v>
      </c>
      <c r="BJ20" s="16">
        <v>0.97699999999999998</v>
      </c>
      <c r="BK20" s="16">
        <v>0.96561367463210113</v>
      </c>
      <c r="BM20" s="16">
        <v>0.97099999999999997</v>
      </c>
      <c r="BN20" s="16">
        <v>0.97</v>
      </c>
      <c r="BO20" s="16">
        <v>0.96099999999999997</v>
      </c>
      <c r="BP20" s="16">
        <v>0.96299999999999997</v>
      </c>
      <c r="BQ20" s="16">
        <v>0.95199999999999996</v>
      </c>
      <c r="BR20" s="16">
        <v>0.94599999999999995</v>
      </c>
      <c r="BS20" s="16">
        <v>0.93469999999999998</v>
      </c>
      <c r="BT20" s="16">
        <v>0.93600000000000005</v>
      </c>
      <c r="BU20" s="16">
        <v>0.9455214246464031</v>
      </c>
      <c r="BV20" s="16">
        <v>0.93049704120628673</v>
      </c>
      <c r="BW20" s="16">
        <v>0.93089766795783857</v>
      </c>
      <c r="BX20" s="280">
        <v>0.90773627227205256</v>
      </c>
      <c r="BY20" s="10">
        <v>0.92855231995849319</v>
      </c>
      <c r="BZ20" s="10">
        <v>0.93256455118329618</v>
      </c>
      <c r="CA20" s="10">
        <v>0.95718276086938958</v>
      </c>
    </row>
    <row r="21" spans="1:79" ht="15" customHeight="1" x14ac:dyDescent="0.2">
      <c r="A21" s="15" t="s">
        <v>131</v>
      </c>
      <c r="B21" s="133" t="s">
        <v>199</v>
      </c>
      <c r="C21" s="21">
        <v>3.6999999999999998E-2</v>
      </c>
      <c r="D21" s="21">
        <v>3.6999999999999998E-2</v>
      </c>
      <c r="E21" s="21">
        <v>4.1000000000000002E-2</v>
      </c>
      <c r="F21" s="21">
        <v>1.9E-2</v>
      </c>
      <c r="G21" s="21">
        <v>3.1E-2</v>
      </c>
      <c r="H21" s="21">
        <v>3.3000000000000002E-2</v>
      </c>
      <c r="I21" s="21">
        <v>2.1999999999999999E-2</v>
      </c>
      <c r="J21" s="21">
        <v>2.5999999999999999E-2</v>
      </c>
      <c r="K21" s="21">
        <v>2.5000000000000001E-2</v>
      </c>
      <c r="L21" s="21">
        <v>1.2E-2</v>
      </c>
      <c r="M21" s="21">
        <v>1.2E-2</v>
      </c>
      <c r="N21" s="21">
        <v>8.9999999999999993E-3</v>
      </c>
      <c r="O21" s="21">
        <v>1.6E-2</v>
      </c>
      <c r="P21" s="21">
        <v>0.01</v>
      </c>
      <c r="Q21" s="21">
        <v>1.4E-2</v>
      </c>
      <c r="R21" s="21">
        <v>1.4E-2</v>
      </c>
      <c r="S21" s="21">
        <v>1.9800000000000002E-2</v>
      </c>
      <c r="T21" s="21">
        <v>1.7000000000000001E-2</v>
      </c>
      <c r="U21" s="21">
        <v>0.01</v>
      </c>
      <c r="V21" s="21">
        <v>1.7999999999999999E-2</v>
      </c>
      <c r="W21" s="21">
        <v>2.5999999999999999E-2</v>
      </c>
      <c r="X21" s="21">
        <v>1.7000000000000001E-2</v>
      </c>
      <c r="Y21" s="21">
        <v>2.4E-2</v>
      </c>
      <c r="Z21" s="21">
        <v>1.1050607828491328E-2</v>
      </c>
      <c r="AA21" s="21">
        <v>3.7400000000000003E-2</v>
      </c>
      <c r="AB21" s="21">
        <v>0.03</v>
      </c>
      <c r="AC21" s="21">
        <v>1.0500000000000001E-2</v>
      </c>
      <c r="AD21" s="21">
        <v>2E-3</v>
      </c>
      <c r="AE21" s="21">
        <v>3.6869851083848118E-2</v>
      </c>
      <c r="AF21" s="21">
        <v>1.2E-2</v>
      </c>
      <c r="AG21" s="21">
        <v>1.4612327520015201E-2</v>
      </c>
      <c r="AH21" s="21">
        <v>1.6999999999999999E-3</v>
      </c>
      <c r="AI21" s="21">
        <v>0.04</v>
      </c>
      <c r="AJ21" s="21">
        <v>1.6309593341694101E-2</v>
      </c>
      <c r="AK21" s="21">
        <v>7.3853304430460901E-3</v>
      </c>
      <c r="AL21" s="21">
        <v>1.28224538130139E-2</v>
      </c>
      <c r="AM21" s="21">
        <v>2.88242547515879E-2</v>
      </c>
      <c r="AN21" s="21">
        <v>5.6647958544341001E-3</v>
      </c>
      <c r="AO21" s="21">
        <v>4.1308883553191301E-3</v>
      </c>
      <c r="AP21" s="21">
        <v>-7.9400734478477404E-3</v>
      </c>
      <c r="AQ21" s="21">
        <v>3.7232123411912399E-2</v>
      </c>
      <c r="AR21" s="21">
        <v>-0.26200000000000001</v>
      </c>
      <c r="AS21" s="21">
        <v>0.13434129921424301</v>
      </c>
      <c r="AT21" s="21">
        <v>9.2999999999999999E-2</v>
      </c>
      <c r="AU21" s="21">
        <v>0.113</v>
      </c>
      <c r="AV21" s="21">
        <v>-3.9539903073718241E-2</v>
      </c>
      <c r="AW21" s="21">
        <v>2.083277083461204E-2</v>
      </c>
      <c r="AX21" s="21">
        <v>1.4E-2</v>
      </c>
      <c r="AY21" s="120">
        <v>5.2999999999999999E-2</v>
      </c>
      <c r="AZ21" s="77">
        <v>-2.3E-2</v>
      </c>
      <c r="BA21" s="77">
        <v>-7.4000000000000003E-3</v>
      </c>
      <c r="BB21" s="77">
        <v>-3.7872382220736495E-2</v>
      </c>
      <c r="BC21" s="77">
        <v>4.3567397813065255E-2</v>
      </c>
      <c r="BD21" s="77">
        <v>7.470633784352474E-4</v>
      </c>
      <c r="BE21" s="77">
        <v>-2.6495322595894459E-3</v>
      </c>
      <c r="BF21" s="77">
        <v>-1.7076243014092517E-2</v>
      </c>
      <c r="BG21" s="77">
        <v>2.1186800709673E-2</v>
      </c>
      <c r="BH21" s="77">
        <v>-1.4E-2</v>
      </c>
      <c r="BI21" s="77">
        <v>-3.0638847649873582E-2</v>
      </c>
      <c r="BJ21" s="77">
        <v>-0.03</v>
      </c>
      <c r="BK21" s="77">
        <v>1.4E-2</v>
      </c>
      <c r="BM21" s="21">
        <v>1.9E-2</v>
      </c>
      <c r="BN21" s="21">
        <v>2.1999999999999999E-2</v>
      </c>
      <c r="BO21" s="21">
        <v>1.6E-2</v>
      </c>
      <c r="BP21" s="21">
        <v>1.4E-2</v>
      </c>
      <c r="BQ21" s="21">
        <v>1.7000000000000001E-2</v>
      </c>
      <c r="BR21" s="21">
        <v>1.9941080644932604E-2</v>
      </c>
      <c r="BS21" s="21">
        <v>2.8000000000000001E-2</v>
      </c>
      <c r="BT21" s="21">
        <v>1.7561255304915199E-2</v>
      </c>
      <c r="BU21" s="21">
        <v>1.9751523539588998E-2</v>
      </c>
      <c r="BV21" s="21">
        <v>7.5159413882286003E-3</v>
      </c>
      <c r="BW21" s="21">
        <v>5.8066518143979798E-2</v>
      </c>
      <c r="BX21" s="246">
        <v>2.4E-2</v>
      </c>
      <c r="BY21" s="12">
        <v>-2.2109060603722115E-3</v>
      </c>
      <c r="BZ21" s="12">
        <v>1.1544612905368562E-2</v>
      </c>
      <c r="CA21" s="12">
        <v>-1.0625807281014938E-2</v>
      </c>
    </row>
    <row r="22" spans="1:79" ht="15" customHeight="1" x14ac:dyDescent="0.2">
      <c r="A22" s="4" t="s">
        <v>174</v>
      </c>
      <c r="B22" s="4" t="s">
        <v>200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313">
        <v>5318.7234463612576</v>
      </c>
      <c r="AZ22" s="70">
        <v>6832.3090759646766</v>
      </c>
      <c r="BA22" s="70">
        <v>6512.1121526874731</v>
      </c>
      <c r="BB22" s="70">
        <v>8408.5228321479317</v>
      </c>
      <c r="BC22" s="70">
        <v>6192.5547824665673</v>
      </c>
      <c r="BD22" s="70">
        <v>7344.6122397660438</v>
      </c>
      <c r="BE22" s="70">
        <v>7079.389505713063</v>
      </c>
      <c r="BF22" s="70">
        <v>9343.5595634658239</v>
      </c>
      <c r="BG22" s="70">
        <v>6852.3381127755129</v>
      </c>
      <c r="BH22" s="70">
        <v>7929.1312510963053</v>
      </c>
      <c r="BI22" s="70">
        <v>7923.073713992565</v>
      </c>
      <c r="BJ22" s="70">
        <v>10726.688725750881</v>
      </c>
      <c r="BK22" s="70">
        <v>7683.7351305401526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212">
        <v>0</v>
      </c>
      <c r="BY22" s="141">
        <v>25448.411463996501</v>
      </c>
      <c r="BZ22" s="141">
        <v>29947.522336222901</v>
      </c>
      <c r="CA22" s="141">
        <v>33442.091551890611</v>
      </c>
    </row>
    <row r="23" spans="1:79" ht="15" customHeight="1" x14ac:dyDescent="0.2">
      <c r="A23" s="4" t="s">
        <v>173</v>
      </c>
      <c r="B23" s="4" t="s">
        <v>201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313">
        <f>SUM('Portfólio | Portfolio'!AY8:AY23)/(AY8-SUM('Portfólio | Portfolio'!AY151:AY156))*1000</f>
        <v>502.9327363890531</v>
      </c>
      <c r="AZ23" s="70">
        <f>SUM('Portfólio | Portfolio'!AZ8:AZ23)/(AZ8-SUM('Portfólio | Portfolio'!AZ151:AZ156))*1000</f>
        <v>534.57814313854522</v>
      </c>
      <c r="BA23" s="70">
        <f>SUM('Portfólio | Portfolio'!BA8:BA23)/(BA8-SUM('Portfólio | Portfolio'!BA151:BA156))*1000</f>
        <v>544.6007978231288</v>
      </c>
      <c r="BB23" s="70">
        <f>SUM('Portfólio | Portfolio'!BB8:BB23)/(BB8-SUM('Portfólio | Portfolio'!BB151:BB156))*1000</f>
        <v>702.65712786063841</v>
      </c>
      <c r="BC23" s="70">
        <f>SUM('Portfólio | Portfolio'!BC8:BC23)/(BC8-SUM('Portfólio | Portfolio'!BC151:BC156))*1000</f>
        <v>550.03975879572192</v>
      </c>
      <c r="BD23" s="70">
        <f>SUM('Portfólio | Portfolio'!BD8:BD23)/(BD8-SUM('Portfólio | Portfolio'!BD151:BD156))*1000</f>
        <v>571.99362239620132</v>
      </c>
      <c r="BE23" s="70">
        <f>SUM('Portfólio | Portfolio'!BE8:BE23)/(BE8-SUM('Portfólio | Portfolio'!BE151:BE156))*1000</f>
        <v>567.75916308540036</v>
      </c>
      <c r="BF23" s="70">
        <f>SUM('Portfólio | Portfolio'!BF8:BF23)/(BF8-SUM('Portfólio | Portfolio'!BF151:BF156))*1000</f>
        <v>732.92344430740991</v>
      </c>
      <c r="BG23" s="70">
        <f>SUM('Portfólio | Portfolio'!BG8:BG23)/(BG8-SUM('Portfólio | Portfolio'!BG151:BG156))*1000</f>
        <v>560.92770590792816</v>
      </c>
      <c r="BH23" s="70">
        <f>SUM('Portfólio | Portfolio'!BH8:BH23)/(BH8-SUM('Portfólio | Portfolio'!BH151:BH156))*1000</f>
        <v>593.20226807294898</v>
      </c>
      <c r="BI23" s="70">
        <f>SUM('Portfólio | Portfolio'!BI8:BI23)/(BI8-SUM('Portfólio | Portfolio'!BI151:BI156))*1000</f>
        <v>598.26509438414143</v>
      </c>
      <c r="BJ23" s="70">
        <v>794.54221947261465</v>
      </c>
      <c r="BK23" s="70">
        <v>613.21451092643451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212">
        <v>0</v>
      </c>
      <c r="BY23" s="70">
        <v>2000.934659334928</v>
      </c>
      <c r="BZ23" s="70">
        <v>2421.6568423753911</v>
      </c>
      <c r="CA23" s="70">
        <v>2546.8555401424378</v>
      </c>
    </row>
    <row r="24" spans="1:79" ht="15" customHeight="1" x14ac:dyDescent="0.2">
      <c r="A24" s="75" t="s">
        <v>164</v>
      </c>
      <c r="B24" s="75" t="s">
        <v>202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314">
        <f>SUM('Portfólio | Portfolio'!AY8:AY30)/AY8*1000</f>
        <v>448.82301025856498</v>
      </c>
      <c r="AZ24" s="315">
        <f>SUM('Portfólio | Portfolio'!AZ8:AZ30)/AZ8*1000</f>
        <v>476.91913665233398</v>
      </c>
      <c r="BA24" s="315">
        <f>SUM('Portfólio | Portfolio'!BA8:BA30)/BA8*1000</f>
        <v>484.80326888852613</v>
      </c>
      <c r="BB24" s="315">
        <f>SUM('Portfólio | Portfolio'!BB8:BB30)/BB8*1000</f>
        <v>611.89800424427426</v>
      </c>
      <c r="BC24" s="315">
        <f>SUM('Portfólio | Portfolio'!BC8:BC30)/BC8*1000</f>
        <v>483.64850993000545</v>
      </c>
      <c r="BD24" s="315">
        <f>SUM('Portfólio | Portfolio'!BD8:BD30)/BD8*1000</f>
        <v>504.28455263913054</v>
      </c>
      <c r="BE24" s="315">
        <f>SUM('Portfólio | Portfolio'!BE8:BE30)/BE8*1000</f>
        <v>499.94702933188807</v>
      </c>
      <c r="BF24" s="315">
        <f>SUM('Portfólio | Portfolio'!BF8:BF30)/BF8*1000</f>
        <v>641.47943274087788</v>
      </c>
      <c r="BG24" s="315">
        <f>SUM('Portfólio | Portfolio'!BG8:BG30)/BG8*1000</f>
        <v>495.35266339467415</v>
      </c>
      <c r="BH24" s="315">
        <f>SUM('Portfólio | Portfolio'!BH8:BH30)/BH8*1000</f>
        <v>522.4377343619891</v>
      </c>
      <c r="BI24" s="315">
        <f>SUM('Portfólio | Portfolio'!BI8:BI30)/BI8*1000</f>
        <v>527.33163107647795</v>
      </c>
      <c r="BJ24" s="315">
        <v>699.21054491270718</v>
      </c>
      <c r="BK24" s="315">
        <v>543.83745072209717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7">
        <v>0</v>
      </c>
      <c r="BY24" s="22">
        <v>0</v>
      </c>
      <c r="BZ24" s="22">
        <v>2128.3824780761338</v>
      </c>
      <c r="CA24" s="22">
        <v>2244.2128277550887</v>
      </c>
    </row>
    <row r="25" spans="1:79" ht="15" customHeight="1" x14ac:dyDescent="0.2">
      <c r="B25" s="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AY25" s="311"/>
      <c r="AZ25" s="311"/>
      <c r="BA25" s="311"/>
      <c r="BB25" s="311"/>
      <c r="BC25" s="311"/>
      <c r="BD25" s="311"/>
      <c r="BE25" s="311"/>
      <c r="BF25" s="311"/>
      <c r="BG25" s="311"/>
      <c r="BH25" s="311"/>
      <c r="BM25" s="24"/>
      <c r="BN25" s="24"/>
      <c r="BO25" s="24"/>
      <c r="BP25" s="24"/>
      <c r="BX25" s="144"/>
    </row>
    <row r="26" spans="1:79" ht="15" customHeight="1" x14ac:dyDescent="0.2">
      <c r="A26" s="1" t="s">
        <v>419</v>
      </c>
      <c r="B26" s="1" t="s">
        <v>416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AY26" s="70"/>
      <c r="BI26" s="311"/>
      <c r="BJ26" s="311"/>
      <c r="BK26" s="311"/>
      <c r="BM26" s="24"/>
      <c r="BN26" s="24"/>
      <c r="BO26" s="24"/>
      <c r="BP26" s="24"/>
    </row>
    <row r="27" spans="1:79" ht="15" customHeight="1" x14ac:dyDescent="0.2">
      <c r="A27" s="2" t="s">
        <v>420</v>
      </c>
      <c r="B27" s="2" t="s">
        <v>417</v>
      </c>
      <c r="AY27" s="310"/>
      <c r="BH27" s="312"/>
      <c r="BI27" s="312"/>
      <c r="BJ27" s="312"/>
      <c r="BK27" s="312"/>
    </row>
    <row r="28" spans="1:79" ht="15" customHeight="1" x14ac:dyDescent="0.2">
      <c r="A28" s="4" t="s">
        <v>421</v>
      </c>
      <c r="B28" s="4" t="s">
        <v>418</v>
      </c>
      <c r="AY28" s="4"/>
    </row>
    <row r="29" spans="1:79" ht="15" customHeight="1" x14ac:dyDescent="0.2">
      <c r="AY29" s="4"/>
      <c r="BZ29" s="295"/>
    </row>
    <row r="30" spans="1:79" ht="15" customHeight="1" x14ac:dyDescent="0.2">
      <c r="AY30" s="4"/>
      <c r="BV30" s="296"/>
      <c r="BW30" s="296"/>
      <c r="BX30" s="296"/>
      <c r="BY30" s="296"/>
      <c r="BZ30" s="296"/>
    </row>
    <row r="31" spans="1:79" ht="15" customHeight="1" x14ac:dyDescent="0.2">
      <c r="A31" s="336" t="s">
        <v>543</v>
      </c>
      <c r="B31" s="337" t="s">
        <v>544</v>
      </c>
      <c r="C31" s="332" t="s">
        <v>481</v>
      </c>
      <c r="D31" s="332" t="s">
        <v>482</v>
      </c>
      <c r="E31" s="332" t="s">
        <v>483</v>
      </c>
      <c r="F31" s="333" t="s">
        <v>484</v>
      </c>
      <c r="G31" s="331" t="s">
        <v>485</v>
      </c>
      <c r="H31" s="332" t="s">
        <v>486</v>
      </c>
      <c r="I31" s="332" t="s">
        <v>487</v>
      </c>
      <c r="J31" s="333" t="s">
        <v>488</v>
      </c>
      <c r="K31" s="331" t="s">
        <v>489</v>
      </c>
      <c r="L31" s="332" t="s">
        <v>490</v>
      </c>
      <c r="M31" s="332" t="s">
        <v>491</v>
      </c>
      <c r="N31" s="333" t="s">
        <v>492</v>
      </c>
      <c r="O31" s="331" t="s">
        <v>493</v>
      </c>
      <c r="P31" s="332" t="s">
        <v>494</v>
      </c>
      <c r="Q31" s="332" t="s">
        <v>495</v>
      </c>
      <c r="R31" s="333" t="s">
        <v>496</v>
      </c>
      <c r="S31" s="331" t="s">
        <v>497</v>
      </c>
      <c r="T31" s="332" t="s">
        <v>498</v>
      </c>
      <c r="U31" s="332" t="s">
        <v>499</v>
      </c>
      <c r="V31" s="333" t="s">
        <v>500</v>
      </c>
      <c r="W31" s="331" t="s">
        <v>501</v>
      </c>
      <c r="X31" s="332" t="s">
        <v>502</v>
      </c>
      <c r="Y31" s="332" t="s">
        <v>503</v>
      </c>
      <c r="Z31" s="333" t="s">
        <v>504</v>
      </c>
      <c r="AA31" s="331" t="s">
        <v>505</v>
      </c>
      <c r="AB31" s="332" t="s">
        <v>506</v>
      </c>
      <c r="AC31" s="332" t="s">
        <v>507</v>
      </c>
      <c r="AD31" s="333" t="s">
        <v>508</v>
      </c>
      <c r="AE31" s="331" t="s">
        <v>509</v>
      </c>
      <c r="AF31" s="332" t="s">
        <v>510</v>
      </c>
      <c r="AG31" s="332" t="s">
        <v>511</v>
      </c>
      <c r="AH31" s="333" t="s">
        <v>512</v>
      </c>
      <c r="AI31" s="331" t="s">
        <v>513</v>
      </c>
      <c r="AJ31" s="332" t="s">
        <v>514</v>
      </c>
      <c r="AK31" s="332" t="s">
        <v>515</v>
      </c>
      <c r="AL31" s="333" t="s">
        <v>516</v>
      </c>
      <c r="AM31" s="331" t="s">
        <v>517</v>
      </c>
      <c r="AN31" s="332" t="s">
        <v>518</v>
      </c>
      <c r="AO31" s="332" t="s">
        <v>519</v>
      </c>
      <c r="AP31" s="333" t="s">
        <v>520</v>
      </c>
      <c r="AQ31" s="331" t="s">
        <v>521</v>
      </c>
      <c r="AR31" s="332" t="s">
        <v>522</v>
      </c>
      <c r="AS31" s="332" t="s">
        <v>523</v>
      </c>
      <c r="AT31" s="333" t="s">
        <v>524</v>
      </c>
      <c r="AU31" s="331" t="s">
        <v>525</v>
      </c>
      <c r="AV31" s="332" t="s">
        <v>526</v>
      </c>
      <c r="AW31" s="332" t="s">
        <v>527</v>
      </c>
      <c r="AX31" s="333" t="s">
        <v>528</v>
      </c>
      <c r="AY31" s="331" t="s">
        <v>529</v>
      </c>
      <c r="AZ31" s="332" t="s">
        <v>530</v>
      </c>
      <c r="BA31" s="332" t="s">
        <v>531</v>
      </c>
      <c r="BB31" s="333" t="s">
        <v>532</v>
      </c>
      <c r="BC31" s="331" t="s">
        <v>533</v>
      </c>
      <c r="BD31" s="332" t="s">
        <v>534</v>
      </c>
      <c r="BE31" s="332" t="s">
        <v>535</v>
      </c>
      <c r="BF31" s="332" t="s">
        <v>536</v>
      </c>
      <c r="BG31" s="331" t="s">
        <v>537</v>
      </c>
      <c r="BH31" s="332" t="str">
        <f>BH7</f>
        <v>2Q24</v>
      </c>
      <c r="BI31" s="332" t="str">
        <f>BI7</f>
        <v>3Q24</v>
      </c>
      <c r="BJ31" s="333" t="str">
        <f>BJ7</f>
        <v>4Q24</v>
      </c>
      <c r="BK31" s="333" t="str">
        <f>BK7</f>
        <v>1Q25</v>
      </c>
      <c r="BM31" s="24"/>
      <c r="BQ31" s="4"/>
    </row>
    <row r="32" spans="1:79" s="17" customFormat="1" ht="15" customHeight="1" x14ac:dyDescent="0.2">
      <c r="A32" s="346" t="s">
        <v>471</v>
      </c>
      <c r="B32" s="17" t="s">
        <v>476</v>
      </c>
      <c r="C32" s="88"/>
      <c r="D32" s="88"/>
      <c r="E32" s="88"/>
      <c r="F32" s="88"/>
      <c r="G32" s="88"/>
      <c r="H32" s="88"/>
      <c r="AM32" s="382">
        <v>0.12480456173955634</v>
      </c>
      <c r="AN32" s="382">
        <v>0.12632926195430039</v>
      </c>
      <c r="AO32" s="382">
        <v>2.0955039314024093E-2</v>
      </c>
      <c r="AP32" s="382">
        <v>9.9284892715767681E-2</v>
      </c>
      <c r="AQ32" s="382">
        <v>-9.8791524714302525E-2</v>
      </c>
      <c r="AR32" s="382">
        <v>-0.59840638003261426</v>
      </c>
      <c r="AS32" s="382">
        <v>-0.43161428317929296</v>
      </c>
      <c r="AT32" s="382">
        <v>-0.15086438124343249</v>
      </c>
      <c r="AU32" s="382">
        <v>-0.23290258514269213</v>
      </c>
      <c r="AV32" s="382">
        <v>1.0811033278072237</v>
      </c>
      <c r="AW32" s="382">
        <v>0.43017977137114194</v>
      </c>
      <c r="AX32" s="382">
        <v>0.36142850090728551</v>
      </c>
      <c r="AY32" s="382">
        <v>0.66367558839833118</v>
      </c>
      <c r="AZ32" s="382">
        <v>0.41332755794616638</v>
      </c>
      <c r="BA32" s="383">
        <v>9.2742632216706422E-2</v>
      </c>
      <c r="BB32" s="383">
        <v>-1.1860477143239234E-2</v>
      </c>
      <c r="BC32" s="383">
        <v>2.7349229622704252E-2</v>
      </c>
      <c r="BD32" s="382">
        <v>-1.2136877140305202E-3</v>
      </c>
      <c r="BE32" s="382">
        <v>-5.7682096526703086E-2</v>
      </c>
      <c r="BF32" s="382">
        <v>-3.5756407851768035E-3</v>
      </c>
      <c r="BG32" s="382">
        <v>1.3855258209913845E-2</v>
      </c>
      <c r="BH32" s="382">
        <v>-5.9327578188584251E-2</v>
      </c>
      <c r="BI32" s="382">
        <v>-1.5035354081474828E-2</v>
      </c>
      <c r="BJ32" s="382">
        <v>2.8570068757318712E-2</v>
      </c>
      <c r="BK32" s="382">
        <v>-8.8293340565086642E-2</v>
      </c>
      <c r="BM32" s="88"/>
    </row>
    <row r="33" spans="1:77" s="17" customFormat="1" ht="15" customHeight="1" x14ac:dyDescent="0.2">
      <c r="A33" s="346" t="s">
        <v>472</v>
      </c>
      <c r="B33" s="78" t="s">
        <v>477</v>
      </c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382">
        <v>7.276126302229291E-2</v>
      </c>
      <c r="AN33" s="382">
        <v>6.7046363978985557E-2</v>
      </c>
      <c r="AO33" s="382">
        <v>0.10463949127102334</v>
      </c>
      <c r="AP33" s="382">
        <v>0.12531649677357182</v>
      </c>
      <c r="AQ33" s="382">
        <v>-0.10320989580561779</v>
      </c>
      <c r="AR33" s="382">
        <v>-0.80175822985950862</v>
      </c>
      <c r="AS33" s="382">
        <v>-0.50376967752354174</v>
      </c>
      <c r="AT33" s="382">
        <v>-0.17401184896769395</v>
      </c>
      <c r="AU33" s="382">
        <v>-0.35976682283447914</v>
      </c>
      <c r="AV33" s="382">
        <v>4.1522496242093769</v>
      </c>
      <c r="AW33" s="382">
        <v>0.66216451881153815</v>
      </c>
      <c r="AX33" s="382">
        <v>0.42298883159815448</v>
      </c>
      <c r="AY33" s="382">
        <v>1.1585526529639183</v>
      </c>
      <c r="AZ33" s="382">
        <v>0.63400328263575467</v>
      </c>
      <c r="BA33" s="383">
        <v>0.21300706303907324</v>
      </c>
      <c r="BB33" s="383">
        <v>9.9960920041776369E-2</v>
      </c>
      <c r="BC33" s="383">
        <v>0.18460937220655382</v>
      </c>
      <c r="BD33" s="382">
        <v>0.10365686422927589</v>
      </c>
      <c r="BE33" s="382">
        <v>0.137282504537384</v>
      </c>
      <c r="BF33" s="382">
        <v>0.17870985840735187</v>
      </c>
      <c r="BG33" s="382">
        <v>0.13519914816239398</v>
      </c>
      <c r="BH33" s="382">
        <v>-5.0722084246756061E-2</v>
      </c>
      <c r="BI33" s="382">
        <v>7.8516875001518605E-2</v>
      </c>
      <c r="BJ33" s="382">
        <v>0.10092824414880974</v>
      </c>
      <c r="BK33" s="382">
        <v>7.8040130148536058E-2</v>
      </c>
      <c r="BM33" s="137"/>
      <c r="BN33" s="137"/>
      <c r="BO33" s="137"/>
      <c r="BP33" s="138"/>
      <c r="BQ33" s="138"/>
      <c r="BR33" s="138"/>
      <c r="BS33" s="138"/>
      <c r="BT33" s="138"/>
      <c r="BU33" s="138"/>
      <c r="BV33" s="138"/>
      <c r="BW33" s="138"/>
      <c r="BX33" s="138"/>
      <c r="BY33" s="138"/>
    </row>
    <row r="34" spans="1:77" s="17" customFormat="1" ht="15" customHeight="1" x14ac:dyDescent="0.2">
      <c r="A34" s="346" t="s">
        <v>473</v>
      </c>
      <c r="B34" s="139" t="s">
        <v>478</v>
      </c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382">
        <v>-0.13882643582482801</v>
      </c>
      <c r="AN34" s="382">
        <v>-4.7494403714737121E-2</v>
      </c>
      <c r="AO34" s="382">
        <v>-5.997696988009249E-2</v>
      </c>
      <c r="AP34" s="382">
        <v>-6.2798336771823338E-2</v>
      </c>
      <c r="AQ34" s="382">
        <v>-0.24025066114278038</v>
      </c>
      <c r="AR34" s="382">
        <v>-0.70169662370512542</v>
      </c>
      <c r="AS34" s="382">
        <v>-0.33482165604879677</v>
      </c>
      <c r="AT34" s="382">
        <v>-0.12596538534353818</v>
      </c>
      <c r="AU34" s="382">
        <v>-0.30501488124188036</v>
      </c>
      <c r="AV34" s="382">
        <v>1.4736106807917131</v>
      </c>
      <c r="AW34" s="382">
        <v>0.15808196886423453</v>
      </c>
      <c r="AX34" s="382">
        <v>8.5172361991977974E-2</v>
      </c>
      <c r="AY34" s="382">
        <v>0.42713615851021203</v>
      </c>
      <c r="AZ34" s="382">
        <v>7.57983915335394E-2</v>
      </c>
      <c r="BA34" s="383">
        <v>-9.8920916325880071E-2</v>
      </c>
      <c r="BB34" s="383">
        <v>-0.11193559037707146</v>
      </c>
      <c r="BC34" s="383">
        <v>-1.9258105290212546E-2</v>
      </c>
      <c r="BD34" s="382">
        <v>-6.9995945779241842E-2</v>
      </c>
      <c r="BE34" s="382">
        <v>-8.4884026297148418E-2</v>
      </c>
      <c r="BF34" s="382">
        <v>-2.571146418838155E-2</v>
      </c>
      <c r="BG34" s="382">
        <v>-4.6159682838346039E-2</v>
      </c>
      <c r="BH34" s="382">
        <v>-4.0489644942409697E-3</v>
      </c>
      <c r="BI34" s="382">
        <v>0.10249842941615772</v>
      </c>
      <c r="BJ34" s="382">
        <v>7.7593946858477869E-2</v>
      </c>
      <c r="BK34" s="382">
        <v>3.4273318632274119E-2</v>
      </c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</row>
    <row r="35" spans="1:77" s="17" customFormat="1" ht="15" customHeight="1" x14ac:dyDescent="0.2">
      <c r="A35" s="346" t="s">
        <v>474</v>
      </c>
      <c r="B35" s="139" t="s">
        <v>479</v>
      </c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382">
        <v>-8.5346680206381142E-2</v>
      </c>
      <c r="AN35" s="382">
        <v>0.16760543087405733</v>
      </c>
      <c r="AO35" s="382">
        <v>-3.5892484045542572E-2</v>
      </c>
      <c r="AP35" s="382">
        <v>-3.5487965664049326E-2</v>
      </c>
      <c r="AQ35" s="382">
        <v>-0.14628725719843216</v>
      </c>
      <c r="AR35" s="382">
        <v>-0.7696034805828833</v>
      </c>
      <c r="AS35" s="382">
        <v>-0.49418646154984724</v>
      </c>
      <c r="AT35" s="382">
        <v>-0.21985447887860521</v>
      </c>
      <c r="AU35" s="382">
        <v>-0.3723178650680502</v>
      </c>
      <c r="AV35" s="382">
        <v>2.1923738946974134</v>
      </c>
      <c r="AW35" s="382">
        <v>0.29128177283743706</v>
      </c>
      <c r="AX35" s="382">
        <v>0.16382821383497048</v>
      </c>
      <c r="AY35" s="382">
        <v>0.73313236654829539</v>
      </c>
      <c r="AZ35" s="382">
        <v>0.46772130114881683</v>
      </c>
      <c r="BA35" s="383">
        <v>0.2090839601772041</v>
      </c>
      <c r="BB35" s="383">
        <v>8.4671873621231741E-2</v>
      </c>
      <c r="BC35" s="383">
        <v>3.1017880386681629E-2</v>
      </c>
      <c r="BD35" s="382">
        <v>-7.4923644224199948E-2</v>
      </c>
      <c r="BE35" s="382">
        <v>-3.4367842715586905E-3</v>
      </c>
      <c r="BF35" s="382">
        <v>-3.2998909653729536E-2</v>
      </c>
      <c r="BG35" s="382">
        <v>4.7493370696863879E-2</v>
      </c>
      <c r="BH35" s="382">
        <v>-3.9779659933003697E-2</v>
      </c>
      <c r="BI35" s="382">
        <v>6.7365621939799558E-2</v>
      </c>
      <c r="BJ35" s="382">
        <v>5.4794605638918803E-2</v>
      </c>
      <c r="BK35" s="382">
        <v>2.5535729409947194E-2</v>
      </c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</row>
    <row r="36" spans="1:77" s="17" customFormat="1" ht="15" customHeight="1" x14ac:dyDescent="0.2">
      <c r="A36" s="346" t="s">
        <v>475</v>
      </c>
      <c r="B36" s="348" t="s">
        <v>480</v>
      </c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384">
        <v>2.5778448697888479E-6</v>
      </c>
      <c r="AN36" s="384">
        <v>0.13004610583797493</v>
      </c>
      <c r="AO36" s="384">
        <v>6.6540281790517408E-2</v>
      </c>
      <c r="AP36" s="384">
        <v>7.9059563849337433E-3</v>
      </c>
      <c r="AQ36" s="384">
        <v>-3.5563634767837526E-2</v>
      </c>
      <c r="AR36" s="384">
        <v>-0.10244061173292718</v>
      </c>
      <c r="AS36" s="384">
        <v>-0.16925012704005538</v>
      </c>
      <c r="AT36" s="384">
        <v>-0.2075626551303188</v>
      </c>
      <c r="AU36" s="384">
        <v>-0.25889747351704928</v>
      </c>
      <c r="AV36" s="384">
        <v>0.18708473505772205</v>
      </c>
      <c r="AW36" s="384">
        <v>5.0944935269026104E-3</v>
      </c>
      <c r="AX36" s="384">
        <v>0.30772378872475858</v>
      </c>
      <c r="AY36" s="384">
        <v>0.2916822528771883</v>
      </c>
      <c r="AZ36" s="384">
        <v>0.38636919074204812</v>
      </c>
      <c r="BA36" s="385">
        <v>0.53087319901432228</v>
      </c>
      <c r="BB36" s="385">
        <v>0.11101512236174549</v>
      </c>
      <c r="BC36" s="385">
        <v>0.15252711269976338</v>
      </c>
      <c r="BD36" s="384">
        <v>9.8493826447079602E-2</v>
      </c>
      <c r="BE36" s="384">
        <v>0.12284021250724875</v>
      </c>
      <c r="BF36" s="384">
        <v>7.4171429162478875E-2</v>
      </c>
      <c r="BG36" s="384">
        <v>0.11572688061356651</v>
      </c>
      <c r="BH36" s="384">
        <v>2.1348977007515924E-3</v>
      </c>
      <c r="BI36" s="384">
        <v>3.2287946495339837E-2</v>
      </c>
      <c r="BJ36" s="384">
        <v>0.1181193284979758</v>
      </c>
      <c r="BK36" s="384">
        <v>2.8897415233301693E-2</v>
      </c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</row>
    <row r="37" spans="1:77" s="17" customFormat="1" ht="15" customHeight="1" x14ac:dyDescent="0.2">
      <c r="A37" s="353" t="s">
        <v>9</v>
      </c>
      <c r="B37" s="139" t="s">
        <v>9</v>
      </c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386">
        <v>2.8108013311420876E-3</v>
      </c>
      <c r="AN37" s="386">
        <v>7.535940189495216E-2</v>
      </c>
      <c r="AO37" s="386">
        <v>5.3150593237232924E-2</v>
      </c>
      <c r="AP37" s="386">
        <v>4.0930629200936375E-2</v>
      </c>
      <c r="AQ37" s="386">
        <v>-0.10689993906236084</v>
      </c>
      <c r="AR37" s="386">
        <v>-0.58566630819912557</v>
      </c>
      <c r="AS37" s="386">
        <v>-0.39344695450231781</v>
      </c>
      <c r="AT37" s="386">
        <v>-0.18262560113843118</v>
      </c>
      <c r="AU37" s="386">
        <v>-0.30838039505692327</v>
      </c>
      <c r="AV37" s="386">
        <v>1.1697822651418424</v>
      </c>
      <c r="AW37" s="386">
        <v>0.27995810318113423</v>
      </c>
      <c r="AX37" s="386">
        <v>0.31580483723488695</v>
      </c>
      <c r="AY37" s="386">
        <v>0.64509502792998474</v>
      </c>
      <c r="AZ37" s="386">
        <v>0.47931208564038874</v>
      </c>
      <c r="BA37" s="387">
        <v>0.23874598890455423</v>
      </c>
      <c r="BB37" s="387">
        <v>7.3148060839539175E-2</v>
      </c>
      <c r="BC37" s="387">
        <v>0.12234747643279831</v>
      </c>
      <c r="BD37" s="386">
        <v>6.2175672693284501E-2</v>
      </c>
      <c r="BE37" s="386">
        <v>8.2205154599891195E-2</v>
      </c>
      <c r="BF37" s="386">
        <v>9.2962177927252698E-2</v>
      </c>
      <c r="BG37" s="386">
        <v>9.555663724664587E-2</v>
      </c>
      <c r="BH37" s="386">
        <v>-3.3647950619783873E-2</v>
      </c>
      <c r="BI37" s="386">
        <v>5.8700627020127571E-2</v>
      </c>
      <c r="BJ37" s="386">
        <v>9.355706976046041E-2</v>
      </c>
      <c r="BK37" s="386">
        <v>4.19130073934606E-2</v>
      </c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</row>
    <row r="38" spans="1:77" s="17" customFormat="1" ht="15" customHeight="1" x14ac:dyDescent="0.2">
      <c r="A38" s="346" t="s">
        <v>542</v>
      </c>
      <c r="B38" s="139" t="s">
        <v>541</v>
      </c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344"/>
      <c r="AN38" s="344"/>
      <c r="AO38" s="344"/>
      <c r="AP38" s="344"/>
      <c r="AQ38" s="344"/>
      <c r="AR38" s="344"/>
      <c r="AS38" s="344"/>
      <c r="AT38" s="344"/>
      <c r="AU38" s="344"/>
      <c r="AV38" s="344"/>
      <c r="AW38" s="344"/>
      <c r="AX38" s="344"/>
      <c r="AY38" s="344"/>
      <c r="AZ38" s="344"/>
      <c r="BA38" s="349"/>
      <c r="BB38" s="349"/>
      <c r="BC38" s="349"/>
      <c r="BD38" s="344"/>
      <c r="BE38" s="344"/>
      <c r="BF38" s="344"/>
      <c r="BG38" s="344"/>
      <c r="BH38" s="344"/>
      <c r="BI38" s="344"/>
      <c r="BJ38" s="344"/>
      <c r="BK38" s="344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</row>
    <row r="39" spans="1:77" ht="15" customHeight="1" x14ac:dyDescent="0.2">
      <c r="A39" s="347"/>
      <c r="B39" s="71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2"/>
      <c r="AN39" s="345"/>
      <c r="AO39" s="345"/>
      <c r="AP39" s="345"/>
      <c r="AQ39" s="345"/>
      <c r="AR39" s="345"/>
      <c r="AS39" s="345"/>
      <c r="AT39" s="345"/>
      <c r="AU39" s="345"/>
      <c r="AV39" s="345"/>
      <c r="AW39" s="345"/>
      <c r="AX39" s="345"/>
      <c r="AY39" s="345"/>
      <c r="AZ39" s="345"/>
      <c r="BA39" s="2"/>
      <c r="BB39" s="2"/>
      <c r="BC39" s="2"/>
      <c r="BD39" s="345"/>
      <c r="BE39" s="345"/>
      <c r="BF39" s="345"/>
      <c r="BG39" s="345"/>
      <c r="BH39" s="345"/>
      <c r="BI39" s="345"/>
      <c r="BJ39" s="345"/>
      <c r="BK39" s="345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</row>
    <row r="40" spans="1:77" ht="15" customHeight="1" x14ac:dyDescent="0.2">
      <c r="A40" s="336" t="s">
        <v>538</v>
      </c>
      <c r="B40" s="337" t="s">
        <v>545</v>
      </c>
      <c r="C40" s="332" t="s">
        <v>481</v>
      </c>
      <c r="D40" s="332" t="s">
        <v>482</v>
      </c>
      <c r="E40" s="332" t="s">
        <v>483</v>
      </c>
      <c r="F40" s="333" t="s">
        <v>484</v>
      </c>
      <c r="G40" s="331" t="s">
        <v>485</v>
      </c>
      <c r="H40" s="332" t="s">
        <v>486</v>
      </c>
      <c r="I40" s="332" t="s">
        <v>487</v>
      </c>
      <c r="J40" s="333" t="s">
        <v>488</v>
      </c>
      <c r="K40" s="331" t="s">
        <v>489</v>
      </c>
      <c r="L40" s="332" t="s">
        <v>490</v>
      </c>
      <c r="M40" s="332" t="s">
        <v>491</v>
      </c>
      <c r="N40" s="333" t="s">
        <v>492</v>
      </c>
      <c r="O40" s="331" t="s">
        <v>493</v>
      </c>
      <c r="P40" s="332" t="s">
        <v>494</v>
      </c>
      <c r="Q40" s="332" t="s">
        <v>495</v>
      </c>
      <c r="R40" s="333" t="s">
        <v>496</v>
      </c>
      <c r="S40" s="331" t="s">
        <v>497</v>
      </c>
      <c r="T40" s="332" t="s">
        <v>498</v>
      </c>
      <c r="U40" s="332" t="s">
        <v>499</v>
      </c>
      <c r="V40" s="333" t="s">
        <v>500</v>
      </c>
      <c r="W40" s="331" t="s">
        <v>501</v>
      </c>
      <c r="X40" s="332" t="s">
        <v>502</v>
      </c>
      <c r="Y40" s="332" t="s">
        <v>503</v>
      </c>
      <c r="Z40" s="333" t="s">
        <v>504</v>
      </c>
      <c r="AA40" s="331" t="s">
        <v>505</v>
      </c>
      <c r="AB40" s="332" t="s">
        <v>506</v>
      </c>
      <c r="AC40" s="332" t="s">
        <v>507</v>
      </c>
      <c r="AD40" s="333" t="s">
        <v>508</v>
      </c>
      <c r="AE40" s="331" t="s">
        <v>509</v>
      </c>
      <c r="AF40" s="332" t="s">
        <v>510</v>
      </c>
      <c r="AG40" s="332" t="s">
        <v>511</v>
      </c>
      <c r="AH40" s="333" t="s">
        <v>512</v>
      </c>
      <c r="AI40" s="331" t="s">
        <v>513</v>
      </c>
      <c r="AJ40" s="332" t="s">
        <v>514</v>
      </c>
      <c r="AK40" s="332" t="s">
        <v>515</v>
      </c>
      <c r="AL40" s="333" t="s">
        <v>516</v>
      </c>
      <c r="AM40" s="331" t="s">
        <v>517</v>
      </c>
      <c r="AN40" s="332" t="s">
        <v>518</v>
      </c>
      <c r="AO40" s="332" t="s">
        <v>519</v>
      </c>
      <c r="AP40" s="333" t="s">
        <v>520</v>
      </c>
      <c r="AQ40" s="331" t="s">
        <v>521</v>
      </c>
      <c r="AR40" s="332" t="s">
        <v>522</v>
      </c>
      <c r="AS40" s="332" t="s">
        <v>523</v>
      </c>
      <c r="AT40" s="333" t="s">
        <v>524</v>
      </c>
      <c r="AU40" s="331" t="s">
        <v>525</v>
      </c>
      <c r="AV40" s="332" t="s">
        <v>526</v>
      </c>
      <c r="AW40" s="332" t="s">
        <v>527</v>
      </c>
      <c r="AX40" s="333" t="s">
        <v>528</v>
      </c>
      <c r="AY40" s="331" t="s">
        <v>529</v>
      </c>
      <c r="AZ40" s="332" t="s">
        <v>530</v>
      </c>
      <c r="BA40" s="332" t="s">
        <v>531</v>
      </c>
      <c r="BB40" s="333" t="s">
        <v>532</v>
      </c>
      <c r="BC40" s="331" t="s">
        <v>533</v>
      </c>
      <c r="BD40" s="332" t="s">
        <v>534</v>
      </c>
      <c r="BE40" s="332" t="s">
        <v>535</v>
      </c>
      <c r="BF40" s="333" t="s">
        <v>536</v>
      </c>
      <c r="BG40" s="331" t="s">
        <v>537</v>
      </c>
      <c r="BH40" s="332" t="str">
        <f>BH31</f>
        <v>2Q24</v>
      </c>
      <c r="BI40" s="332" t="str">
        <f>BI31</f>
        <v>3Q24</v>
      </c>
      <c r="BJ40" s="333" t="str">
        <f>BJ31</f>
        <v>4Q24</v>
      </c>
      <c r="BK40" s="333" t="str">
        <f>BK31</f>
        <v>1Q25</v>
      </c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</row>
    <row r="41" spans="1:77" ht="15" customHeight="1" x14ac:dyDescent="0.2">
      <c r="A41" s="346" t="s">
        <v>471</v>
      </c>
      <c r="B41" s="17" t="s">
        <v>476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382">
        <v>1.0056411477910698E-2</v>
      </c>
      <c r="AN41" s="382">
        <v>0.1211345965166255</v>
      </c>
      <c r="AO41" s="382">
        <v>2.7603846349297356E-2</v>
      </c>
      <c r="AP41" s="382">
        <v>3.1510899888025357E-2</v>
      </c>
      <c r="AQ41" s="382">
        <v>-0.16675303780128359</v>
      </c>
      <c r="AR41" s="382">
        <v>-0.77392334200744628</v>
      </c>
      <c r="AS41" s="382">
        <v>-0.57455486494131569</v>
      </c>
      <c r="AT41" s="382">
        <v>-0.27923097582191569</v>
      </c>
      <c r="AU41" s="382">
        <v>-0.37402762160867031</v>
      </c>
      <c r="AV41" s="382">
        <v>2.1729594792054776</v>
      </c>
      <c r="AW41" s="382">
        <v>0.29814491180482272</v>
      </c>
      <c r="AX41" s="382">
        <v>0.43477123687272212</v>
      </c>
      <c r="AY41" s="382">
        <v>0.89941171671003883</v>
      </c>
      <c r="AZ41" s="382">
        <v>0.82748861877007585</v>
      </c>
      <c r="BA41" s="383">
        <v>0.28083458983835752</v>
      </c>
      <c r="BB41" s="383">
        <v>0.14012836610838919</v>
      </c>
      <c r="BC41" s="383">
        <v>0.21591870099151467</v>
      </c>
      <c r="BD41" s="382">
        <v>0.1002721199217016</v>
      </c>
      <c r="BE41" s="382">
        <v>0.10836845541479856</v>
      </c>
      <c r="BF41" s="382">
        <v>0.12345751193491217</v>
      </c>
      <c r="BG41" s="382">
        <v>0.12557294085610726</v>
      </c>
      <c r="BH41" s="382">
        <v>1.0050267992713247E-2</v>
      </c>
      <c r="BI41" s="388">
        <v>3.5289591563682166E-2</v>
      </c>
      <c r="BJ41" s="388">
        <v>6.7944827449478273E-2</v>
      </c>
      <c r="BK41" s="388">
        <v>-1.2797686076236214E-2</v>
      </c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</row>
    <row r="42" spans="1:77" s="17" customFormat="1" ht="15" customHeight="1" x14ac:dyDescent="0.2">
      <c r="A42" s="346" t="s">
        <v>472</v>
      </c>
      <c r="B42" s="78" t="s">
        <v>477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382">
        <v>4.2090107381838715E-2</v>
      </c>
      <c r="AN42" s="382">
        <v>6.6278587776915865E-2</v>
      </c>
      <c r="AO42" s="382">
        <v>1.6981053618425834E-2</v>
      </c>
      <c r="AP42" s="382">
        <v>4.2857005739440179E-2</v>
      </c>
      <c r="AQ42" s="382">
        <v>-0.13876202677891469</v>
      </c>
      <c r="AR42" s="382">
        <v>-0.76117614436979042</v>
      </c>
      <c r="AS42" s="382">
        <v>-0.36111764561723947</v>
      </c>
      <c r="AT42" s="382">
        <v>-6.3258684918901964E-2</v>
      </c>
      <c r="AU42" s="382">
        <v>-0.21739556698937312</v>
      </c>
      <c r="AV42" s="382">
        <v>3.3906202231178835</v>
      </c>
      <c r="AW42" s="382">
        <v>0.61866305696357093</v>
      </c>
      <c r="AX42" s="382">
        <v>0.3478175946760429</v>
      </c>
      <c r="AY42" s="382">
        <v>0.92680318984985877</v>
      </c>
      <c r="AZ42" s="382">
        <v>0.55098955038116304</v>
      </c>
      <c r="BA42" s="383">
        <v>0.19764308412560672</v>
      </c>
      <c r="BB42" s="383">
        <v>5.7196828027806124E-2</v>
      </c>
      <c r="BC42" s="383">
        <v>0.1137558688919047</v>
      </c>
      <c r="BD42" s="382">
        <v>3.9364559190544046E-2</v>
      </c>
      <c r="BE42" s="382">
        <v>4.1498238783645114E-2</v>
      </c>
      <c r="BF42" s="382">
        <v>8.9160831780901395E-2</v>
      </c>
      <c r="BG42" s="382">
        <v>4.2977167132167038E-2</v>
      </c>
      <c r="BH42" s="382">
        <v>2.9706633214438893E-2</v>
      </c>
      <c r="BI42" s="388">
        <v>8.7289372976670165E-2</v>
      </c>
      <c r="BJ42" s="388">
        <v>9.3176807891202529E-2</v>
      </c>
      <c r="BK42" s="388">
        <v>9.7322765509304965E-2</v>
      </c>
      <c r="BM42" s="16"/>
      <c r="BN42" s="16"/>
      <c r="BO42" s="16"/>
      <c r="BP42" s="10"/>
      <c r="BQ42" s="10"/>
      <c r="BR42" s="10"/>
      <c r="BS42" s="10"/>
      <c r="BT42" s="10"/>
      <c r="BU42" s="10"/>
      <c r="BV42" s="10"/>
      <c r="BW42" s="10"/>
      <c r="BX42" s="10"/>
      <c r="BY42" s="10"/>
    </row>
    <row r="43" spans="1:77" s="17" customFormat="1" ht="15" customHeight="1" x14ac:dyDescent="0.2">
      <c r="A43" s="346" t="s">
        <v>473</v>
      </c>
      <c r="B43" s="139" t="s">
        <v>478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382">
        <v>-8.8327961946166322E-4</v>
      </c>
      <c r="AN43" s="382">
        <v>-5.6796206085915513E-2</v>
      </c>
      <c r="AO43" s="382">
        <v>-2.6044930598791316E-2</v>
      </c>
      <c r="AP43" s="382">
        <v>2.9681973460693012E-2</v>
      </c>
      <c r="AQ43" s="382">
        <v>-0.1612752842309495</v>
      </c>
      <c r="AR43" s="382">
        <v>-0.69843622088322377</v>
      </c>
      <c r="AS43" s="382">
        <v>-0.26433307893496605</v>
      </c>
      <c r="AT43" s="382">
        <v>-8.4776067318692805E-2</v>
      </c>
      <c r="AU43" s="382">
        <v>-0.26650852276878989</v>
      </c>
      <c r="AV43" s="382">
        <v>2.0486634664256491</v>
      </c>
      <c r="AW43" s="382">
        <v>0.15241663040354014</v>
      </c>
      <c r="AX43" s="382">
        <v>4.3582102401475975E-3</v>
      </c>
      <c r="AY43" s="382">
        <v>0.44470347424160472</v>
      </c>
      <c r="AZ43" s="382">
        <v>0.23161016601721496</v>
      </c>
      <c r="BA43" s="383">
        <v>0.11421692688639706</v>
      </c>
      <c r="BB43" s="383">
        <v>0.12388740167671908</v>
      </c>
      <c r="BC43" s="383">
        <v>0.13789798179151003</v>
      </c>
      <c r="BD43" s="382">
        <v>-8.3658385404438151E-3</v>
      </c>
      <c r="BE43" s="382">
        <v>-1.3029978516015395E-2</v>
      </c>
      <c r="BF43" s="382">
        <v>2.3554918511564438E-2</v>
      </c>
      <c r="BG43" s="382">
        <v>-6.9601010205598834E-3</v>
      </c>
      <c r="BH43" s="382">
        <v>8.3390590923093866E-2</v>
      </c>
      <c r="BI43" s="388">
        <v>7.5282241348374912E-2</v>
      </c>
      <c r="BJ43" s="388">
        <v>9.6890975301400672E-2</v>
      </c>
      <c r="BK43" s="388">
        <v>7.6120108161405131E-2</v>
      </c>
      <c r="BM43" s="16"/>
      <c r="BN43" s="16"/>
      <c r="BO43" s="16"/>
      <c r="BP43" s="10"/>
      <c r="BQ43" s="10"/>
      <c r="BR43" s="10"/>
      <c r="BS43" s="10"/>
      <c r="BT43" s="10"/>
      <c r="BU43" s="10"/>
      <c r="BV43" s="10"/>
      <c r="BW43" s="10"/>
      <c r="BX43" s="10"/>
      <c r="BY43" s="10"/>
    </row>
    <row r="44" spans="1:77" s="17" customFormat="1" ht="15" customHeight="1" x14ac:dyDescent="0.2">
      <c r="A44" s="346" t="s">
        <v>474</v>
      </c>
      <c r="B44" s="139" t="s">
        <v>479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382">
        <v>8.4258445821420835E-2</v>
      </c>
      <c r="AN44" s="382">
        <v>0.10034869778588451</v>
      </c>
      <c r="AO44" s="382">
        <v>6.7209924060027237E-2</v>
      </c>
      <c r="AP44" s="382">
        <v>0.12790565040644108</v>
      </c>
      <c r="AQ44" s="382">
        <v>-7.9497520169233615E-2</v>
      </c>
      <c r="AR44" s="382">
        <v>-0.68645577976978345</v>
      </c>
      <c r="AS44" s="382">
        <v>-0.27610475988342986</v>
      </c>
      <c r="AT44" s="382">
        <v>-4.110445701207921E-2</v>
      </c>
      <c r="AU44" s="382">
        <v>-0.15049291089800154</v>
      </c>
      <c r="AV44" s="382">
        <v>2.345566968760096</v>
      </c>
      <c r="AW44" s="382">
        <v>0.40808139936075505</v>
      </c>
      <c r="AX44" s="382">
        <v>0.17544697598498815</v>
      </c>
      <c r="AY44" s="382">
        <v>0.50076860550815017</v>
      </c>
      <c r="AZ44" s="382">
        <v>0.36725692330932946</v>
      </c>
      <c r="BA44" s="383">
        <v>0.17150858323054297</v>
      </c>
      <c r="BB44" s="383">
        <v>0.10595331900774108</v>
      </c>
      <c r="BC44" s="383">
        <v>0.18089003324856878</v>
      </c>
      <c r="BD44" s="382">
        <v>0.10574891592465807</v>
      </c>
      <c r="BE44" s="382">
        <v>7.2001333543595614E-2</v>
      </c>
      <c r="BF44" s="382">
        <v>0.10628511325883516</v>
      </c>
      <c r="BG44" s="382">
        <v>9.4006094016540587E-2</v>
      </c>
      <c r="BH44" s="382">
        <v>0.12779469455603354</v>
      </c>
      <c r="BI44" s="388">
        <v>0.16026089822981948</v>
      </c>
      <c r="BJ44" s="388">
        <v>0.11725280074959188</v>
      </c>
      <c r="BK44" s="388">
        <v>8.2630782272238523E-2</v>
      </c>
      <c r="BM44" s="16"/>
      <c r="BN44" s="16"/>
      <c r="BO44" s="16"/>
      <c r="BP44" s="10"/>
      <c r="BQ44" s="10"/>
      <c r="BR44" s="10"/>
      <c r="BS44" s="10"/>
      <c r="BT44" s="10"/>
      <c r="BU44" s="10"/>
      <c r="BV44" s="10"/>
      <c r="BW44" s="10"/>
      <c r="BX44" s="10"/>
      <c r="BY44" s="10"/>
    </row>
    <row r="45" spans="1:77" s="17" customFormat="1" ht="15" customHeight="1" x14ac:dyDescent="0.2">
      <c r="A45" s="346" t="s">
        <v>475</v>
      </c>
      <c r="B45" s="348" t="s">
        <v>480</v>
      </c>
      <c r="C45" s="350"/>
      <c r="D45" s="350"/>
      <c r="E45" s="350"/>
      <c r="F45" s="350"/>
      <c r="G45" s="350"/>
      <c r="H45" s="350"/>
      <c r="I45" s="350"/>
      <c r="J45" s="350"/>
      <c r="K45" s="350"/>
      <c r="L45" s="350"/>
      <c r="M45" s="350"/>
      <c r="N45" s="350"/>
      <c r="O45" s="350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384">
        <v>-1.375460045837662E-2</v>
      </c>
      <c r="AN45" s="384">
        <v>6.9507943064383237E-2</v>
      </c>
      <c r="AO45" s="384">
        <v>3.5536178161102105E-2</v>
      </c>
      <c r="AP45" s="384">
        <v>1.6106752242451616E-2</v>
      </c>
      <c r="AQ45" s="384">
        <v>-0.14829347919024094</v>
      </c>
      <c r="AR45" s="384">
        <v>-0.66998509590332067</v>
      </c>
      <c r="AS45" s="384">
        <v>-0.53643013230760583</v>
      </c>
      <c r="AT45" s="384">
        <v>-0.35957372049328817</v>
      </c>
      <c r="AU45" s="384">
        <v>-0.40882993782724697</v>
      </c>
      <c r="AV45" s="384">
        <v>1.1691599133870025</v>
      </c>
      <c r="AW45" s="384">
        <v>6.8423725448852224E-2</v>
      </c>
      <c r="AX45" s="384">
        <v>0.27523790603529763</v>
      </c>
      <c r="AY45" s="384">
        <v>0.54954826212762198</v>
      </c>
      <c r="AZ45" s="384">
        <v>0.63872839600183262</v>
      </c>
      <c r="BA45" s="385">
        <v>-3.0430033998878669E-2</v>
      </c>
      <c r="BB45" s="385">
        <v>0.21441701353683418</v>
      </c>
      <c r="BC45" s="385">
        <v>0.28467731510105976</v>
      </c>
      <c r="BD45" s="384">
        <v>0.16796063347001078</v>
      </c>
      <c r="BE45" s="384">
        <v>0.13830321477386898</v>
      </c>
      <c r="BF45" s="384">
        <v>9.7426908047715477E-2</v>
      </c>
      <c r="BG45" s="384">
        <v>4.5687776911059963E-2</v>
      </c>
      <c r="BH45" s="384">
        <v>0.11076449986850223</v>
      </c>
      <c r="BI45" s="389">
        <v>0.13014046589788064</v>
      </c>
      <c r="BJ45" s="389">
        <v>7.9903712116668135E-2</v>
      </c>
      <c r="BK45" s="389">
        <v>3.6823009538130336E-2</v>
      </c>
      <c r="BM45" s="16"/>
      <c r="BN45" s="16"/>
      <c r="BO45" s="16"/>
      <c r="BP45" s="10"/>
      <c r="BQ45" s="10"/>
      <c r="BR45" s="10"/>
      <c r="BS45" s="10"/>
      <c r="BT45" s="10"/>
      <c r="BU45" s="10"/>
      <c r="BV45" s="10"/>
      <c r="BW45" s="10"/>
      <c r="BX45" s="10"/>
      <c r="BY45" s="10"/>
    </row>
    <row r="46" spans="1:77" s="17" customFormat="1" ht="15" customHeight="1" x14ac:dyDescent="0.2">
      <c r="A46" s="353" t="s">
        <v>9</v>
      </c>
      <c r="B46" s="2" t="s">
        <v>9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386">
        <v>3.6633166581716115E-2</v>
      </c>
      <c r="AN46" s="386">
        <v>6.7746202398527799E-2</v>
      </c>
      <c r="AO46" s="386">
        <v>2.5938375855724338E-2</v>
      </c>
      <c r="AP46" s="386">
        <v>6.0028703090611701E-2</v>
      </c>
      <c r="AQ46" s="386">
        <v>-0.13340126690518017</v>
      </c>
      <c r="AR46" s="386">
        <v>-0.73492599399080283</v>
      </c>
      <c r="AS46" s="386">
        <v>-0.3714853235851977</v>
      </c>
      <c r="AT46" s="386">
        <v>-0.10470579709444927</v>
      </c>
      <c r="AU46" s="386">
        <v>-0.24362331067870158</v>
      </c>
      <c r="AV46" s="386">
        <v>2.6788343816396711</v>
      </c>
      <c r="AW46" s="386">
        <v>0.42886173686322793</v>
      </c>
      <c r="AX46" s="386">
        <v>0.26720949125519677</v>
      </c>
      <c r="AY46" s="386">
        <v>0.72336687257493537</v>
      </c>
      <c r="AZ46" s="386">
        <v>0.50594663168136145</v>
      </c>
      <c r="BA46" s="387">
        <v>0.18638101475084645</v>
      </c>
      <c r="BB46" s="387">
        <v>9.2811534556404451E-2</v>
      </c>
      <c r="BC46" s="387">
        <v>0.15699218175310792</v>
      </c>
      <c r="BD46" s="386">
        <v>6.6048854965238712E-2</v>
      </c>
      <c r="BE46" s="386">
        <v>5.9186303211925528E-2</v>
      </c>
      <c r="BF46" s="386">
        <v>9.4064818989469723E-2</v>
      </c>
      <c r="BG46" s="386">
        <v>6.7499589999992615E-2</v>
      </c>
      <c r="BH46" s="386">
        <v>5.7627724409909264E-2</v>
      </c>
      <c r="BI46" s="390">
        <v>9.6040727248419611E-2</v>
      </c>
      <c r="BJ46" s="390">
        <v>9.5752507691858835E-2</v>
      </c>
      <c r="BK46" s="390">
        <v>6.8292701768498665E-2</v>
      </c>
      <c r="BM46" s="16"/>
      <c r="BN46" s="16"/>
      <c r="BO46" s="16"/>
      <c r="BP46" s="10"/>
      <c r="BQ46" s="10"/>
      <c r="BR46" s="10"/>
      <c r="BS46" s="10"/>
      <c r="BT46" s="10"/>
      <c r="BU46" s="10"/>
      <c r="BV46" s="10"/>
      <c r="BW46" s="10"/>
      <c r="BX46" s="10"/>
      <c r="BY46" s="10"/>
    </row>
    <row r="47" spans="1:77" s="17" customFormat="1" ht="15" customHeight="1" x14ac:dyDescent="0.2">
      <c r="A47" s="347"/>
      <c r="B47" s="2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2"/>
      <c r="AN47" s="345"/>
      <c r="AO47" s="345"/>
      <c r="AP47" s="345"/>
      <c r="AQ47" s="345"/>
      <c r="AR47" s="345"/>
      <c r="AS47" s="345"/>
      <c r="AT47" s="345"/>
      <c r="AU47" s="345"/>
      <c r="AV47" s="345"/>
      <c r="AW47" s="345"/>
      <c r="AX47" s="345"/>
      <c r="AY47" s="345"/>
      <c r="AZ47" s="345"/>
      <c r="BA47" s="2"/>
      <c r="BB47" s="2"/>
      <c r="BC47" s="2"/>
      <c r="BD47" s="345"/>
      <c r="BE47" s="345"/>
      <c r="BF47" s="345"/>
      <c r="BG47" s="345"/>
      <c r="BH47" s="345"/>
      <c r="BI47" s="345"/>
      <c r="BJ47" s="345"/>
      <c r="BK47" s="345"/>
      <c r="BM47" s="16"/>
      <c r="BN47" s="16"/>
      <c r="BO47" s="16"/>
      <c r="BP47" s="10"/>
      <c r="BQ47" s="10"/>
      <c r="BR47" s="10"/>
      <c r="BS47" s="10"/>
      <c r="BT47" s="10"/>
      <c r="BU47" s="10"/>
      <c r="BV47" s="10"/>
      <c r="BW47" s="10"/>
      <c r="BX47" s="10"/>
      <c r="BY47" s="10"/>
    </row>
    <row r="48" spans="1:77" ht="15" customHeight="1" x14ac:dyDescent="0.2">
      <c r="A48" s="336" t="s">
        <v>539</v>
      </c>
      <c r="B48" s="337" t="s">
        <v>540</v>
      </c>
      <c r="C48" s="332" t="s">
        <v>481</v>
      </c>
      <c r="D48" s="332" t="s">
        <v>482</v>
      </c>
      <c r="E48" s="332" t="s">
        <v>483</v>
      </c>
      <c r="F48" s="333" t="s">
        <v>484</v>
      </c>
      <c r="G48" s="331" t="s">
        <v>485</v>
      </c>
      <c r="H48" s="332" t="s">
        <v>486</v>
      </c>
      <c r="I48" s="332" t="s">
        <v>487</v>
      </c>
      <c r="J48" s="333" t="s">
        <v>488</v>
      </c>
      <c r="K48" s="331" t="s">
        <v>489</v>
      </c>
      <c r="L48" s="332" t="s">
        <v>490</v>
      </c>
      <c r="M48" s="332" t="s">
        <v>491</v>
      </c>
      <c r="N48" s="333" t="s">
        <v>492</v>
      </c>
      <c r="O48" s="331" t="s">
        <v>493</v>
      </c>
      <c r="P48" s="332" t="s">
        <v>494</v>
      </c>
      <c r="Q48" s="332" t="s">
        <v>495</v>
      </c>
      <c r="R48" s="333" t="s">
        <v>496</v>
      </c>
      <c r="S48" s="331" t="s">
        <v>497</v>
      </c>
      <c r="T48" s="332" t="s">
        <v>498</v>
      </c>
      <c r="U48" s="332" t="s">
        <v>499</v>
      </c>
      <c r="V48" s="333" t="s">
        <v>500</v>
      </c>
      <c r="W48" s="331" t="s">
        <v>501</v>
      </c>
      <c r="X48" s="332" t="s">
        <v>502</v>
      </c>
      <c r="Y48" s="332" t="s">
        <v>503</v>
      </c>
      <c r="Z48" s="333" t="s">
        <v>504</v>
      </c>
      <c r="AA48" s="331" t="s">
        <v>505</v>
      </c>
      <c r="AB48" s="332" t="s">
        <v>506</v>
      </c>
      <c r="AC48" s="332" t="s">
        <v>507</v>
      </c>
      <c r="AD48" s="333" t="s">
        <v>508</v>
      </c>
      <c r="AE48" s="331" t="s">
        <v>509</v>
      </c>
      <c r="AF48" s="332" t="s">
        <v>510</v>
      </c>
      <c r="AG48" s="332" t="s">
        <v>511</v>
      </c>
      <c r="AH48" s="333" t="s">
        <v>512</v>
      </c>
      <c r="AI48" s="331" t="s">
        <v>513</v>
      </c>
      <c r="AJ48" s="332" t="s">
        <v>514</v>
      </c>
      <c r="AK48" s="332" t="s">
        <v>515</v>
      </c>
      <c r="AL48" s="333" t="s">
        <v>516</v>
      </c>
      <c r="AM48" s="331" t="s">
        <v>517</v>
      </c>
      <c r="AN48" s="332" t="s">
        <v>518</v>
      </c>
      <c r="AO48" s="332" t="s">
        <v>519</v>
      </c>
      <c r="AP48" s="333" t="s">
        <v>520</v>
      </c>
      <c r="AQ48" s="331" t="s">
        <v>521</v>
      </c>
      <c r="AR48" s="332" t="s">
        <v>522</v>
      </c>
      <c r="AS48" s="332" t="s">
        <v>523</v>
      </c>
      <c r="AT48" s="333" t="s">
        <v>524</v>
      </c>
      <c r="AU48" s="331" t="s">
        <v>525</v>
      </c>
      <c r="AV48" s="332" t="s">
        <v>526</v>
      </c>
      <c r="AW48" s="332" t="s">
        <v>527</v>
      </c>
      <c r="AX48" s="333" t="s">
        <v>528</v>
      </c>
      <c r="AY48" s="331" t="s">
        <v>529</v>
      </c>
      <c r="AZ48" s="332" t="s">
        <v>530</v>
      </c>
      <c r="BA48" s="332" t="s">
        <v>531</v>
      </c>
      <c r="BB48" s="333" t="s">
        <v>532</v>
      </c>
      <c r="BC48" s="331" t="s">
        <v>533</v>
      </c>
      <c r="BD48" s="332" t="s">
        <v>534</v>
      </c>
      <c r="BE48" s="332" t="s">
        <v>535</v>
      </c>
      <c r="BF48" s="332" t="s">
        <v>536</v>
      </c>
      <c r="BG48" s="331" t="s">
        <v>537</v>
      </c>
      <c r="BH48" s="332" t="s">
        <v>469</v>
      </c>
      <c r="BI48" s="332" t="str">
        <f>BI40</f>
        <v>3Q24</v>
      </c>
      <c r="BJ48" s="333" t="str">
        <f>BJ40</f>
        <v>4Q24</v>
      </c>
      <c r="BK48" s="333" t="str">
        <f>BK40</f>
        <v>1Q25</v>
      </c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</row>
    <row r="49" spans="1:69" ht="15" customHeight="1" x14ac:dyDescent="0.2">
      <c r="A49" s="346" t="s">
        <v>471</v>
      </c>
      <c r="B49" s="17" t="s">
        <v>476</v>
      </c>
      <c r="C49" s="16"/>
      <c r="D49" s="16"/>
      <c r="E49" s="16"/>
      <c r="F49" s="16"/>
      <c r="G49" s="16"/>
      <c r="H49" s="16"/>
      <c r="U49" s="4"/>
      <c r="V49" s="4"/>
      <c r="W49" s="4"/>
      <c r="X49" s="4"/>
      <c r="Y49" s="4"/>
      <c r="AM49" s="382">
        <v>1.5633488991257716E-2</v>
      </c>
      <c r="AN49" s="382">
        <v>0.12147671418999084</v>
      </c>
      <c r="AO49" s="382">
        <v>2.7152108393541319E-2</v>
      </c>
      <c r="AP49" s="382">
        <v>3.5906257110855933E-2</v>
      </c>
      <c r="AQ49" s="382">
        <v>-0.16219496144144041</v>
      </c>
      <c r="AR49" s="382">
        <v>-0.75328754905346251</v>
      </c>
      <c r="AS49" s="382">
        <v>-0.56407461669961867</v>
      </c>
      <c r="AT49" s="382">
        <v>-0.27157413316061252</v>
      </c>
      <c r="AU49" s="382">
        <v>-0.36428063372846686</v>
      </c>
      <c r="AV49" s="382">
        <v>1.9643990321449261</v>
      </c>
      <c r="AW49" s="382">
        <v>0.30987223738595837</v>
      </c>
      <c r="AX49" s="382">
        <v>0.42936879934564454</v>
      </c>
      <c r="AY49" s="382">
        <v>0.87971994887947225</v>
      </c>
      <c r="AZ49" s="382">
        <v>0.79151413392548187</v>
      </c>
      <c r="BA49" s="383">
        <v>0.26108550048273504</v>
      </c>
      <c r="BB49" s="383">
        <v>0.12425697444214889</v>
      </c>
      <c r="BC49" s="383">
        <v>0.19642737701791102</v>
      </c>
      <c r="BD49" s="382">
        <v>9.099889505043679E-2</v>
      </c>
      <c r="BE49" s="382">
        <v>9.2844261530112382E-2</v>
      </c>
      <c r="BF49" s="382">
        <v>0.11236540054321731</v>
      </c>
      <c r="BG49" s="382">
        <v>0.11571891735100404</v>
      </c>
      <c r="BH49" s="382">
        <v>4.1640639265037027E-3</v>
      </c>
      <c r="BI49" s="388">
        <v>3.0981472445226865E-2</v>
      </c>
      <c r="BJ49" s="388">
        <v>6.4585813472493925E-2</v>
      </c>
      <c r="BK49" s="388">
        <v>-1.8997861268103766E-2</v>
      </c>
      <c r="BM49" s="16"/>
      <c r="BQ49" s="4"/>
    </row>
    <row r="50" spans="1:69" ht="15" customHeight="1" x14ac:dyDescent="0.2">
      <c r="A50" s="346" t="s">
        <v>472</v>
      </c>
      <c r="B50" s="78" t="s">
        <v>477</v>
      </c>
      <c r="C50" s="24"/>
      <c r="D50" s="24"/>
      <c r="E50" s="24"/>
      <c r="F50" s="24"/>
      <c r="G50" s="24"/>
      <c r="H50" s="24"/>
      <c r="U50" s="4"/>
      <c r="V50" s="4"/>
      <c r="W50" s="4"/>
      <c r="X50" s="4"/>
      <c r="Y50" s="4"/>
      <c r="AM50" s="382">
        <v>4.7492617238369839E-2</v>
      </c>
      <c r="AN50" s="382">
        <v>6.6432093613897125E-2</v>
      </c>
      <c r="AO50" s="382">
        <v>3.3455577224824617E-2</v>
      </c>
      <c r="AP50" s="382">
        <v>5.4337222315656186E-2</v>
      </c>
      <c r="AQ50" s="382">
        <v>-0.13246365456877762</v>
      </c>
      <c r="AR50" s="382">
        <v>-0.76833128475281853</v>
      </c>
      <c r="AS50" s="382">
        <v>-0.38760295596450334</v>
      </c>
      <c r="AT50" s="382">
        <v>-8.2641546020491674E-2</v>
      </c>
      <c r="AU50" s="382">
        <v>-0.24271502369918407</v>
      </c>
      <c r="AV50" s="382">
        <v>3.5068586349549991</v>
      </c>
      <c r="AW50" s="382">
        <v>0.6258280343555811</v>
      </c>
      <c r="AX50" s="382">
        <v>0.35998360914036387</v>
      </c>
      <c r="AY50" s="382">
        <v>0.96386399615667018</v>
      </c>
      <c r="AZ50" s="382">
        <v>0.56710330392632979</v>
      </c>
      <c r="BA50" s="383">
        <v>0.20040945328067683</v>
      </c>
      <c r="BB50" s="383">
        <v>6.4492976007919367E-2</v>
      </c>
      <c r="BC50" s="383">
        <v>0.12595129931578186</v>
      </c>
      <c r="BD50" s="382">
        <v>5.1844834310070809E-2</v>
      </c>
      <c r="BE50" s="382">
        <v>5.8102435683194731E-2</v>
      </c>
      <c r="BF50" s="382">
        <v>0.10424222654575588</v>
      </c>
      <c r="BG50" s="382">
        <v>5.9744678357128933E-2</v>
      </c>
      <c r="BH50" s="382">
        <v>1.3013694308219081E-2</v>
      </c>
      <c r="BI50" s="388">
        <v>8.5623729216821376E-2</v>
      </c>
      <c r="BJ50" s="388">
        <v>9.4585550940305518E-2</v>
      </c>
      <c r="BK50" s="388">
        <v>9.3641732015648405E-2</v>
      </c>
      <c r="BM50" s="24"/>
      <c r="BQ50" s="4"/>
    </row>
    <row r="51" spans="1:69" ht="15" customHeight="1" x14ac:dyDescent="0.2">
      <c r="A51" s="346" t="s">
        <v>473</v>
      </c>
      <c r="B51" s="139" t="s">
        <v>478</v>
      </c>
      <c r="C51" s="24"/>
      <c r="D51" s="24"/>
      <c r="E51" s="24"/>
      <c r="F51" s="24"/>
      <c r="G51" s="24"/>
      <c r="H51" s="24"/>
      <c r="U51" s="4"/>
      <c r="V51" s="4"/>
      <c r="W51" s="4"/>
      <c r="X51" s="4"/>
      <c r="Y51" s="4"/>
      <c r="AM51" s="382">
        <v>-2.8750458072625662E-2</v>
      </c>
      <c r="AN51" s="382">
        <v>-5.4720195981480368E-2</v>
      </c>
      <c r="AO51" s="382">
        <v>-3.2223192979441984E-2</v>
      </c>
      <c r="AP51" s="382">
        <v>1.1890861925503593E-2</v>
      </c>
      <c r="AQ51" s="382">
        <v>-0.17807285771451675</v>
      </c>
      <c r="AR51" s="382">
        <v>-0.69924209765503909</v>
      </c>
      <c r="AS51" s="382">
        <v>-0.27737491960156502</v>
      </c>
      <c r="AT51" s="382">
        <v>-9.1449001120539886E-2</v>
      </c>
      <c r="AU51" s="382">
        <v>-0.27453661889513148</v>
      </c>
      <c r="AV51" s="382">
        <v>1.9127030379839782</v>
      </c>
      <c r="AW51" s="382">
        <v>0.15352053837537705</v>
      </c>
      <c r="AX51" s="382">
        <v>1.7349989245529995E-2</v>
      </c>
      <c r="AY51" s="382">
        <v>0.44120318262286773</v>
      </c>
      <c r="AZ51" s="382">
        <v>0.20469790159085366</v>
      </c>
      <c r="BA51" s="383">
        <v>7.5409010987970593E-2</v>
      </c>
      <c r="BB51" s="383">
        <v>8.378536392546776E-2</v>
      </c>
      <c r="BC51" s="383">
        <v>0.10906117418775718</v>
      </c>
      <c r="BD51" s="382">
        <v>-1.8110899396156954E-2</v>
      </c>
      <c r="BE51" s="382">
        <v>-2.4986702725702137E-2</v>
      </c>
      <c r="BF51" s="382">
        <v>1.6640028393727802E-2</v>
      </c>
      <c r="BG51" s="382">
        <v>-1.3447373297657883E-2</v>
      </c>
      <c r="BH51" s="382">
        <v>6.9833530641615793E-2</v>
      </c>
      <c r="BI51" s="388">
        <v>7.951394943646406E-2</v>
      </c>
      <c r="BJ51" s="388">
        <v>9.423687107619072E-2</v>
      </c>
      <c r="BK51" s="388">
        <v>6.9272823146657503E-2</v>
      </c>
      <c r="BM51" s="24"/>
      <c r="BQ51" s="4"/>
    </row>
    <row r="52" spans="1:69" ht="15" customHeight="1" x14ac:dyDescent="0.2">
      <c r="A52" s="346" t="s">
        <v>474</v>
      </c>
      <c r="B52" s="139" t="s">
        <v>479</v>
      </c>
      <c r="C52" s="24"/>
      <c r="D52" s="24"/>
      <c r="E52" s="24"/>
      <c r="F52" s="24"/>
      <c r="G52" s="24"/>
      <c r="H52" s="24"/>
      <c r="U52" s="4"/>
      <c r="V52" s="4"/>
      <c r="W52" s="4"/>
      <c r="X52" s="4"/>
      <c r="Y52" s="4"/>
      <c r="AM52" s="382">
        <v>7.317262287362003E-2</v>
      </c>
      <c r="AN52" s="382">
        <v>0.10446504351905483</v>
      </c>
      <c r="AO52" s="382">
        <v>5.944627452496154E-2</v>
      </c>
      <c r="AP52" s="382">
        <v>0.11262282709797677</v>
      </c>
      <c r="AQ52" s="382">
        <v>-8.5060436773351622E-2</v>
      </c>
      <c r="AR52" s="382">
        <v>-0.69416900185358266</v>
      </c>
      <c r="AS52" s="382">
        <v>-0.291819423410836</v>
      </c>
      <c r="AT52" s="382">
        <v>-5.5818602632814684E-2</v>
      </c>
      <c r="AU52" s="382">
        <v>-0.16713538597977884</v>
      </c>
      <c r="AV52" s="382">
        <v>2.3346487783188645</v>
      </c>
      <c r="AW52" s="382">
        <v>0.39998493467697771</v>
      </c>
      <c r="AX52" s="382">
        <v>0.17451878984292701</v>
      </c>
      <c r="AY52" s="382">
        <v>0.52041495006974769</v>
      </c>
      <c r="AZ52" s="382">
        <v>0.37515369266712839</v>
      </c>
      <c r="BA52" s="383">
        <v>0.17505820145219153</v>
      </c>
      <c r="BB52" s="383">
        <v>0.10388241566947709</v>
      </c>
      <c r="BC52" s="383">
        <v>0.16585340195479836</v>
      </c>
      <c r="BD52" s="382">
        <v>8.7646569984751954E-2</v>
      </c>
      <c r="BE52" s="382">
        <v>6.4571430254965811E-2</v>
      </c>
      <c r="BF52" s="382">
        <v>9.3067098861191022E-2</v>
      </c>
      <c r="BG52" s="382">
        <v>9.0016204276938128E-2</v>
      </c>
      <c r="BH52" s="382">
        <v>0.11365089601354228</v>
      </c>
      <c r="BI52" s="388">
        <v>0.15235036870356433</v>
      </c>
      <c r="BJ52" s="388">
        <v>0.11260423464363445</v>
      </c>
      <c r="BK52" s="388">
        <v>7.8318277330759356E-2</v>
      </c>
      <c r="BM52" s="24"/>
      <c r="BQ52" s="4"/>
    </row>
    <row r="53" spans="1:69" ht="15" customHeight="1" x14ac:dyDescent="0.2">
      <c r="A53" s="346" t="s">
        <v>475</v>
      </c>
      <c r="B53" s="348" t="s">
        <v>480</v>
      </c>
      <c r="C53" s="351"/>
      <c r="D53" s="351"/>
      <c r="E53" s="351"/>
      <c r="F53" s="351"/>
      <c r="G53" s="351"/>
      <c r="H53" s="351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384">
        <v>-5.6563118620350794E-3</v>
      </c>
      <c r="AN53" s="384">
        <v>0.10668744540533348</v>
      </c>
      <c r="AO53" s="384">
        <v>5.4267893467475181E-2</v>
      </c>
      <c r="AP53" s="384">
        <v>1.1402723483123101E-2</v>
      </c>
      <c r="AQ53" s="384">
        <v>-7.9501889964886163E-2</v>
      </c>
      <c r="AR53" s="384">
        <v>-0.27858564322949819</v>
      </c>
      <c r="AS53" s="384">
        <v>-0.33173788928803716</v>
      </c>
      <c r="AT53" s="384">
        <v>-0.26534670416398454</v>
      </c>
      <c r="AU53" s="384">
        <v>-0.30799368982506881</v>
      </c>
      <c r="AV53" s="384">
        <v>0.31028354900444288</v>
      </c>
      <c r="AW53" s="384">
        <v>2.1869309380453394E-2</v>
      </c>
      <c r="AX53" s="384">
        <v>0.29764743271199623</v>
      </c>
      <c r="AY53" s="384">
        <v>0.36008234948985196</v>
      </c>
      <c r="AZ53" s="384">
        <v>0.45535263419689676</v>
      </c>
      <c r="BA53" s="385">
        <v>0.26104826677262549</v>
      </c>
      <c r="BB53" s="385">
        <v>0.14234347598532837</v>
      </c>
      <c r="BC53" s="385">
        <v>0.19255036196580733</v>
      </c>
      <c r="BD53" s="384">
        <v>0.12006873196610934</v>
      </c>
      <c r="BE53" s="384">
        <v>0.12766980862498611</v>
      </c>
      <c r="BF53" s="384">
        <v>8.1529520502598984E-2</v>
      </c>
      <c r="BG53" s="384">
        <v>9.4423508866049888E-2</v>
      </c>
      <c r="BH53" s="384">
        <v>3.808227068422454E-2</v>
      </c>
      <c r="BI53" s="389">
        <v>6.0523841817628599E-2</v>
      </c>
      <c r="BJ53" s="389">
        <v>0.10588817215436719</v>
      </c>
      <c r="BK53" s="389">
        <v>3.1212875945288543E-2</v>
      </c>
      <c r="BM53" s="24"/>
      <c r="BQ53" s="4"/>
    </row>
    <row r="54" spans="1:69" ht="15" customHeight="1" x14ac:dyDescent="0.2">
      <c r="A54" s="353" t="s">
        <v>9</v>
      </c>
      <c r="B54" s="2" t="s">
        <v>9</v>
      </c>
      <c r="C54" s="24"/>
      <c r="D54" s="24"/>
      <c r="E54" s="24"/>
      <c r="F54" s="24"/>
      <c r="G54" s="24"/>
      <c r="H54" s="24"/>
      <c r="U54" s="4"/>
      <c r="V54" s="4"/>
      <c r="W54" s="4"/>
      <c r="X54" s="4"/>
      <c r="Y54" s="4"/>
      <c r="AM54" s="386">
        <v>3.0698059747015005E-2</v>
      </c>
      <c r="AN54" s="386">
        <v>6.9183990731451539E-2</v>
      </c>
      <c r="AO54" s="386">
        <v>3.0856797616432008E-2</v>
      </c>
      <c r="AP54" s="386">
        <v>5.7033994501818785E-2</v>
      </c>
      <c r="AQ54" s="386">
        <v>-0.12853046628265941</v>
      </c>
      <c r="AR54" s="386">
        <v>-0.70597380285863487</v>
      </c>
      <c r="AS54" s="386">
        <v>-0.375222014614914</v>
      </c>
      <c r="AT54" s="386">
        <v>-0.11775188110209778</v>
      </c>
      <c r="AU54" s="386">
        <v>-0.25618519943341389</v>
      </c>
      <c r="AV54" s="386">
        <v>2.2305520742928144</v>
      </c>
      <c r="AW54" s="386">
        <v>0.39901956024064944</v>
      </c>
      <c r="AX54" s="386">
        <v>0.27519297803267295</v>
      </c>
      <c r="AY54" s="386">
        <v>0.70818550309624406</v>
      </c>
      <c r="AZ54" s="386">
        <v>0.5008483966478634</v>
      </c>
      <c r="BA54" s="387">
        <v>0.19551138290793535</v>
      </c>
      <c r="BB54" s="387">
        <v>8.9353998215724539E-2</v>
      </c>
      <c r="BC54" s="387">
        <v>0.15049134248787421</v>
      </c>
      <c r="BD54" s="386">
        <v>6.5310998832424971E-2</v>
      </c>
      <c r="BE54" s="386">
        <v>6.3420533533901313E-2</v>
      </c>
      <c r="BF54" s="386">
        <v>9.3876465428926137E-2</v>
      </c>
      <c r="BG54" s="386">
        <v>7.2702965393481644E-2</v>
      </c>
      <c r="BH54" s="386">
        <v>4.0110544838223738E-2</v>
      </c>
      <c r="BI54" s="390">
        <v>8.9003048816274521E-2</v>
      </c>
      <c r="BJ54" s="390">
        <v>9.5382264089346469E-2</v>
      </c>
      <c r="BK54" s="390">
        <v>6.3437538445752173E-2</v>
      </c>
      <c r="BM54" s="24"/>
      <c r="BQ54" s="4"/>
    </row>
    <row r="55" spans="1:69" ht="15" customHeight="1" x14ac:dyDescent="0.2">
      <c r="B55" s="2"/>
      <c r="C55" s="24"/>
      <c r="D55" s="24"/>
      <c r="E55" s="24"/>
      <c r="F55" s="24"/>
      <c r="G55" s="24"/>
      <c r="H55" s="24"/>
      <c r="U55" s="4"/>
      <c r="V55" s="4"/>
      <c r="W55" s="4"/>
      <c r="X55" s="4"/>
      <c r="Y55" s="4"/>
      <c r="AY55" s="4"/>
      <c r="BM55" s="24"/>
      <c r="BQ55" s="4"/>
    </row>
    <row r="56" spans="1:69" ht="15" customHeight="1" x14ac:dyDescent="0.2">
      <c r="AY56" s="4"/>
    </row>
    <row r="57" spans="1:69" ht="15" customHeight="1" x14ac:dyDescent="0.2">
      <c r="AY57" s="4"/>
    </row>
    <row r="58" spans="1:69" ht="15" customHeight="1" x14ac:dyDescent="0.2">
      <c r="AY58" s="4"/>
    </row>
    <row r="59" spans="1:69" ht="15" customHeight="1" x14ac:dyDescent="0.2">
      <c r="AY59" s="4"/>
    </row>
    <row r="60" spans="1:69" ht="15" customHeight="1" x14ac:dyDescent="0.2">
      <c r="AY60" s="4"/>
    </row>
    <row r="61" spans="1:69" ht="15" customHeight="1" x14ac:dyDescent="0.2">
      <c r="AY61" s="4"/>
    </row>
    <row r="62" spans="1:69" ht="15" customHeight="1" x14ac:dyDescent="0.2">
      <c r="AY62" s="4"/>
    </row>
    <row r="63" spans="1:69" ht="15" customHeight="1" x14ac:dyDescent="0.2">
      <c r="AY63" s="4"/>
    </row>
    <row r="64" spans="1:69" ht="15" customHeight="1" x14ac:dyDescent="0.2">
      <c r="AY64" s="4"/>
    </row>
    <row r="65" spans="51:51" ht="15" customHeight="1" x14ac:dyDescent="0.2">
      <c r="AY65" s="4"/>
    </row>
    <row r="66" spans="51:51" ht="15" customHeight="1" x14ac:dyDescent="0.2">
      <c r="AY66" s="4"/>
    </row>
    <row r="67" spans="51:51" ht="15" customHeight="1" x14ac:dyDescent="0.2">
      <c r="AY67" s="4"/>
    </row>
    <row r="68" spans="51:51" ht="15" customHeight="1" x14ac:dyDescent="0.2">
      <c r="AY68" s="4"/>
    </row>
    <row r="69" spans="51:51" ht="15" customHeight="1" x14ac:dyDescent="0.2">
      <c r="AY69" s="4"/>
    </row>
    <row r="70" spans="51:51" ht="15" customHeight="1" x14ac:dyDescent="0.2">
      <c r="AY70" s="4"/>
    </row>
    <row r="71" spans="51:51" ht="15" customHeight="1" x14ac:dyDescent="0.2">
      <c r="AY71" s="4"/>
    </row>
    <row r="72" spans="51:51" ht="15" customHeight="1" x14ac:dyDescent="0.2">
      <c r="AY72" s="4"/>
    </row>
    <row r="73" spans="51:51" ht="15" customHeight="1" x14ac:dyDescent="0.2">
      <c r="AY73" s="4"/>
    </row>
    <row r="74" spans="51:51" ht="15" customHeight="1" x14ac:dyDescent="0.2">
      <c r="AY74" s="4"/>
    </row>
    <row r="75" spans="51:51" ht="15" customHeight="1" x14ac:dyDescent="0.2">
      <c r="AY75" s="4"/>
    </row>
    <row r="76" spans="51:51" ht="15" customHeight="1" x14ac:dyDescent="0.2">
      <c r="AY76" s="4"/>
    </row>
    <row r="77" spans="51:51" ht="15" customHeight="1" x14ac:dyDescent="0.2">
      <c r="AY77" s="4"/>
    </row>
    <row r="78" spans="51:51" ht="15" customHeight="1" x14ac:dyDescent="0.2">
      <c r="AY78" s="4"/>
    </row>
    <row r="79" spans="51:51" ht="15" customHeight="1" x14ac:dyDescent="0.2">
      <c r="AY79" s="4"/>
    </row>
    <row r="80" spans="51:51" ht="15" customHeight="1" x14ac:dyDescent="0.2">
      <c r="AY80" s="4"/>
    </row>
    <row r="81" spans="51:51" ht="15" customHeight="1" x14ac:dyDescent="0.2">
      <c r="AY81" s="4"/>
    </row>
    <row r="82" spans="51:51" ht="15" customHeight="1" x14ac:dyDescent="0.2">
      <c r="AY82" s="4"/>
    </row>
    <row r="83" spans="51:51" ht="15" customHeight="1" x14ac:dyDescent="0.2">
      <c r="AY83" s="4"/>
    </row>
    <row r="84" spans="51:51" ht="15" customHeight="1" x14ac:dyDescent="0.2">
      <c r="AY84" s="4"/>
    </row>
    <row r="85" spans="51:51" ht="15" customHeight="1" x14ac:dyDescent="0.2">
      <c r="AY85" s="4"/>
    </row>
    <row r="86" spans="51:51" ht="15" customHeight="1" x14ac:dyDescent="0.2">
      <c r="AY86" s="4"/>
    </row>
    <row r="87" spans="51:51" ht="15" customHeight="1" x14ac:dyDescent="0.2">
      <c r="AY87" s="4"/>
    </row>
    <row r="88" spans="51:51" ht="15" customHeight="1" x14ac:dyDescent="0.2">
      <c r="AY88" s="4"/>
    </row>
    <row r="89" spans="51:51" ht="15" customHeight="1" x14ac:dyDescent="0.2">
      <c r="AY89" s="4"/>
    </row>
    <row r="90" spans="51:51" ht="15" customHeight="1" x14ac:dyDescent="0.2">
      <c r="AY90" s="4"/>
    </row>
    <row r="91" spans="51:51" ht="15" customHeight="1" x14ac:dyDescent="0.2">
      <c r="AY91" s="4"/>
    </row>
    <row r="92" spans="51:51" ht="15" customHeight="1" x14ac:dyDescent="0.2">
      <c r="AY92" s="4"/>
    </row>
    <row r="93" spans="51:51" ht="15" customHeight="1" x14ac:dyDescent="0.2">
      <c r="AY93" s="4"/>
    </row>
    <row r="94" spans="51:51" ht="15" customHeight="1" x14ac:dyDescent="0.2">
      <c r="AY94" s="4"/>
    </row>
    <row r="95" spans="51:51" ht="15" customHeight="1" x14ac:dyDescent="0.2">
      <c r="AY95" s="4"/>
    </row>
    <row r="96" spans="51:51" ht="15" customHeight="1" x14ac:dyDescent="0.2">
      <c r="AY96" s="4"/>
    </row>
    <row r="97" spans="51:51" ht="15" customHeight="1" x14ac:dyDescent="0.2">
      <c r="AY97" s="4"/>
    </row>
    <row r="98" spans="51:51" ht="15" customHeight="1" x14ac:dyDescent="0.2">
      <c r="AY98" s="4"/>
    </row>
    <row r="99" spans="51:51" ht="15" customHeight="1" x14ac:dyDescent="0.2">
      <c r="AY99" s="4"/>
    </row>
    <row r="100" spans="51:51" ht="15" customHeight="1" x14ac:dyDescent="0.2">
      <c r="AY100" s="4"/>
    </row>
    <row r="101" spans="51:51" ht="15" customHeight="1" x14ac:dyDescent="0.2">
      <c r="AY101" s="4"/>
    </row>
    <row r="102" spans="51:51" ht="15" customHeight="1" x14ac:dyDescent="0.2">
      <c r="AY102" s="4"/>
    </row>
    <row r="103" spans="51:51" ht="15" customHeight="1" x14ac:dyDescent="0.2">
      <c r="AY103" s="4"/>
    </row>
    <row r="104" spans="51:51" ht="15" customHeight="1" x14ac:dyDescent="0.2">
      <c r="AY104" s="4"/>
    </row>
    <row r="105" spans="51:51" ht="15" customHeight="1" x14ac:dyDescent="0.2">
      <c r="AY105" s="4"/>
    </row>
    <row r="106" spans="51:51" ht="15" customHeight="1" x14ac:dyDescent="0.2">
      <c r="AY106" s="4"/>
    </row>
    <row r="107" spans="51:51" ht="15" customHeight="1" x14ac:dyDescent="0.2">
      <c r="AY107" s="4"/>
    </row>
    <row r="108" spans="51:51" ht="15" customHeight="1" x14ac:dyDescent="0.2">
      <c r="AY108" s="4"/>
    </row>
    <row r="109" spans="51:51" ht="15" customHeight="1" x14ac:dyDescent="0.2">
      <c r="AY109" s="4"/>
    </row>
    <row r="110" spans="51:51" ht="15" customHeight="1" x14ac:dyDescent="0.2">
      <c r="AY110" s="4"/>
    </row>
    <row r="111" spans="51:51" ht="15" customHeight="1" x14ac:dyDescent="0.2">
      <c r="AY111" s="4"/>
    </row>
    <row r="112" spans="51:51" ht="15" customHeight="1" x14ac:dyDescent="0.2">
      <c r="AY112" s="4"/>
    </row>
    <row r="113" spans="51:51" ht="15" customHeight="1" x14ac:dyDescent="0.2">
      <c r="AY113" s="4"/>
    </row>
    <row r="114" spans="51:51" ht="15" customHeight="1" x14ac:dyDescent="0.2">
      <c r="AY114" s="4"/>
    </row>
    <row r="115" spans="51:51" ht="15" customHeight="1" x14ac:dyDescent="0.2">
      <c r="AY115" s="4"/>
    </row>
    <row r="116" spans="51:51" ht="15" customHeight="1" x14ac:dyDescent="0.2">
      <c r="AY116" s="4"/>
    </row>
    <row r="117" spans="51:51" ht="15" customHeight="1" x14ac:dyDescent="0.2">
      <c r="AY117" s="4"/>
    </row>
    <row r="118" spans="51:51" ht="15" customHeight="1" x14ac:dyDescent="0.2">
      <c r="AY118" s="4"/>
    </row>
    <row r="119" spans="51:51" ht="15" customHeight="1" x14ac:dyDescent="0.2">
      <c r="AY119" s="4"/>
    </row>
    <row r="120" spans="51:51" ht="15" customHeight="1" x14ac:dyDescent="0.2">
      <c r="AY120" s="4"/>
    </row>
    <row r="121" spans="51:51" ht="15" customHeight="1" x14ac:dyDescent="0.2">
      <c r="AY121" s="4"/>
    </row>
    <row r="122" spans="51:51" ht="15" customHeight="1" x14ac:dyDescent="0.2">
      <c r="AY122" s="4"/>
    </row>
    <row r="123" spans="51:51" ht="15" customHeight="1" x14ac:dyDescent="0.2">
      <c r="AY123" s="4"/>
    </row>
    <row r="124" spans="51:51" ht="15" customHeight="1" x14ac:dyDescent="0.2">
      <c r="AY124" s="4"/>
    </row>
    <row r="125" spans="51:51" ht="15" customHeight="1" x14ac:dyDescent="0.2">
      <c r="AY125" s="4"/>
    </row>
    <row r="126" spans="51:51" ht="15" customHeight="1" x14ac:dyDescent="0.2">
      <c r="AY126" s="4"/>
    </row>
    <row r="127" spans="51:51" ht="15" customHeight="1" x14ac:dyDescent="0.2">
      <c r="AY127" s="4"/>
    </row>
    <row r="128" spans="51:51" ht="15" customHeight="1" x14ac:dyDescent="0.2">
      <c r="AY128" s="4"/>
    </row>
    <row r="129" spans="51:51" ht="15" customHeight="1" x14ac:dyDescent="0.2">
      <c r="AY129" s="4"/>
    </row>
    <row r="130" spans="51:51" ht="15" customHeight="1" x14ac:dyDescent="0.2">
      <c r="AY130" s="4"/>
    </row>
    <row r="131" spans="51:51" ht="15" customHeight="1" x14ac:dyDescent="0.2">
      <c r="AY131" s="4"/>
    </row>
    <row r="132" spans="51:51" ht="15" customHeight="1" x14ac:dyDescent="0.2">
      <c r="AY132" s="4"/>
    </row>
    <row r="133" spans="51:51" ht="15" customHeight="1" x14ac:dyDescent="0.2">
      <c r="AY133" s="4"/>
    </row>
    <row r="134" spans="51:51" ht="15" customHeight="1" x14ac:dyDescent="0.2">
      <c r="AY134" s="4"/>
    </row>
    <row r="135" spans="51:51" ht="15" customHeight="1" x14ac:dyDescent="0.2">
      <c r="AY135" s="4"/>
    </row>
    <row r="136" spans="51:51" ht="15" customHeight="1" x14ac:dyDescent="0.2">
      <c r="AY136" s="4"/>
    </row>
    <row r="137" spans="51:51" ht="15" customHeight="1" x14ac:dyDescent="0.2">
      <c r="AY137" s="4"/>
    </row>
    <row r="138" spans="51:51" ht="15" customHeight="1" x14ac:dyDescent="0.2">
      <c r="AY138" s="4"/>
    </row>
    <row r="139" spans="51:51" ht="15" customHeight="1" x14ac:dyDescent="0.2">
      <c r="AY139" s="4"/>
    </row>
    <row r="140" spans="51:51" ht="15" customHeight="1" x14ac:dyDescent="0.2">
      <c r="AY140" s="4"/>
    </row>
    <row r="141" spans="51:51" ht="15" customHeight="1" x14ac:dyDescent="0.2">
      <c r="AY141" s="4"/>
    </row>
    <row r="142" spans="51:51" ht="15" customHeight="1" x14ac:dyDescent="0.2">
      <c r="AY142" s="4"/>
    </row>
    <row r="143" spans="51:51" ht="15" customHeight="1" x14ac:dyDescent="0.2">
      <c r="AY143" s="4"/>
    </row>
    <row r="144" spans="51:51" ht="15" customHeight="1" x14ac:dyDescent="0.2">
      <c r="AY144" s="4"/>
    </row>
    <row r="145" spans="51:51" ht="15" customHeight="1" x14ac:dyDescent="0.2">
      <c r="AY145" s="4"/>
    </row>
    <row r="146" spans="51:51" ht="15" customHeight="1" x14ac:dyDescent="0.2">
      <c r="AY146" s="4"/>
    </row>
    <row r="147" spans="51:51" ht="15" customHeight="1" x14ac:dyDescent="0.2">
      <c r="AY147" s="4"/>
    </row>
    <row r="148" spans="51:51" x14ac:dyDescent="0.2">
      <c r="AY148" s="4"/>
    </row>
    <row r="149" spans="51:51" x14ac:dyDescent="0.2">
      <c r="AY149" s="4"/>
    </row>
    <row r="150" spans="51:51" x14ac:dyDescent="0.2">
      <c r="AY150" s="4"/>
    </row>
    <row r="151" spans="51:51" x14ac:dyDescent="0.2">
      <c r="AY151" s="4"/>
    </row>
    <row r="152" spans="51:51" x14ac:dyDescent="0.2">
      <c r="AY152" s="4"/>
    </row>
    <row r="153" spans="51:51" x14ac:dyDescent="0.2">
      <c r="AY153" s="4"/>
    </row>
    <row r="154" spans="51:51" x14ac:dyDescent="0.2">
      <c r="AY154" s="4"/>
    </row>
    <row r="155" spans="51:51" x14ac:dyDescent="0.2">
      <c r="AY155" s="4"/>
    </row>
    <row r="156" spans="51:51" x14ac:dyDescent="0.2">
      <c r="AY156" s="4"/>
    </row>
    <row r="157" spans="51:51" x14ac:dyDescent="0.2">
      <c r="AY157" s="4"/>
    </row>
    <row r="158" spans="51:51" x14ac:dyDescent="0.2">
      <c r="AY158" s="4"/>
    </row>
    <row r="159" spans="51:51" x14ac:dyDescent="0.2">
      <c r="AY159" s="4"/>
    </row>
    <row r="160" spans="51:51" x14ac:dyDescent="0.2">
      <c r="AY160" s="4"/>
    </row>
    <row r="161" spans="51:51" x14ac:dyDescent="0.2">
      <c r="AY161" s="4"/>
    </row>
    <row r="162" spans="51:51" x14ac:dyDescent="0.2">
      <c r="AY162" s="4"/>
    </row>
    <row r="163" spans="51:51" x14ac:dyDescent="0.2">
      <c r="AY163" s="4"/>
    </row>
    <row r="164" spans="51:51" x14ac:dyDescent="0.2">
      <c r="AY164" s="4"/>
    </row>
    <row r="165" spans="51:51" x14ac:dyDescent="0.2">
      <c r="AY165" s="4"/>
    </row>
    <row r="166" spans="51:51" x14ac:dyDescent="0.2">
      <c r="AY166" s="4"/>
    </row>
    <row r="167" spans="51:51" x14ac:dyDescent="0.2">
      <c r="AY167" s="4"/>
    </row>
    <row r="168" spans="51:51" x14ac:dyDescent="0.2">
      <c r="AY168" s="4"/>
    </row>
    <row r="169" spans="51:51" x14ac:dyDescent="0.2">
      <c r="AY169" s="4"/>
    </row>
    <row r="170" spans="51:51" x14ac:dyDescent="0.2">
      <c r="AY170" s="4"/>
    </row>
    <row r="171" spans="51:51" x14ac:dyDescent="0.2">
      <c r="AY171" s="4"/>
    </row>
    <row r="172" spans="51:51" x14ac:dyDescent="0.2">
      <c r="AY172" s="4"/>
    </row>
    <row r="173" spans="51:51" x14ac:dyDescent="0.2">
      <c r="AY173" s="4"/>
    </row>
    <row r="174" spans="51:51" x14ac:dyDescent="0.2">
      <c r="AY174" s="4"/>
    </row>
    <row r="175" spans="51:51" x14ac:dyDescent="0.2">
      <c r="AY175" s="4"/>
    </row>
    <row r="176" spans="51:51" x14ac:dyDescent="0.2">
      <c r="AY176" s="4"/>
    </row>
    <row r="177" spans="51:51" x14ac:dyDescent="0.2">
      <c r="AY177" s="4"/>
    </row>
    <row r="178" spans="51:51" x14ac:dyDescent="0.2">
      <c r="AY178" s="4"/>
    </row>
    <row r="179" spans="51:51" x14ac:dyDescent="0.2">
      <c r="AY179" s="4"/>
    </row>
    <row r="180" spans="51:51" x14ac:dyDescent="0.2">
      <c r="AY180" s="4"/>
    </row>
    <row r="181" spans="51:51" x14ac:dyDescent="0.2">
      <c r="AY181" s="4"/>
    </row>
    <row r="182" spans="51:51" x14ac:dyDescent="0.2">
      <c r="AY182" s="4"/>
    </row>
    <row r="183" spans="51:51" x14ac:dyDescent="0.2">
      <c r="AY183" s="4"/>
    </row>
    <row r="184" spans="51:51" x14ac:dyDescent="0.2">
      <c r="AY184" s="4"/>
    </row>
    <row r="185" spans="51:51" x14ac:dyDescent="0.2">
      <c r="AY185" s="4"/>
    </row>
    <row r="186" spans="51:51" x14ac:dyDescent="0.2">
      <c r="AY186" s="4"/>
    </row>
    <row r="187" spans="51:51" x14ac:dyDescent="0.2">
      <c r="AY187" s="4"/>
    </row>
    <row r="188" spans="51:51" x14ac:dyDescent="0.2">
      <c r="AY188" s="4"/>
    </row>
    <row r="189" spans="51:51" x14ac:dyDescent="0.2">
      <c r="AY189" s="4"/>
    </row>
    <row r="190" spans="51:51" x14ac:dyDescent="0.2">
      <c r="AY190" s="4"/>
    </row>
    <row r="191" spans="51:51" x14ac:dyDescent="0.2">
      <c r="AY191" s="4"/>
    </row>
    <row r="192" spans="51:51" x14ac:dyDescent="0.2">
      <c r="AY192" s="4"/>
    </row>
    <row r="193" spans="51:51" x14ac:dyDescent="0.2">
      <c r="AY193" s="4"/>
    </row>
    <row r="194" spans="51:51" x14ac:dyDescent="0.2">
      <c r="AY194" s="4"/>
    </row>
    <row r="195" spans="51:51" x14ac:dyDescent="0.2">
      <c r="AY195" s="4"/>
    </row>
    <row r="196" spans="51:51" x14ac:dyDescent="0.2">
      <c r="AY196" s="4"/>
    </row>
    <row r="197" spans="51:51" x14ac:dyDescent="0.2">
      <c r="AY197" s="4"/>
    </row>
    <row r="198" spans="51:51" x14ac:dyDescent="0.2">
      <c r="AY198" s="4"/>
    </row>
    <row r="199" spans="51:51" x14ac:dyDescent="0.2">
      <c r="AY199" s="4"/>
    </row>
    <row r="200" spans="51:51" x14ac:dyDescent="0.2">
      <c r="AY200" s="4"/>
    </row>
    <row r="201" spans="51:51" x14ac:dyDescent="0.2">
      <c r="AY201" s="4"/>
    </row>
    <row r="202" spans="51:51" x14ac:dyDescent="0.2">
      <c r="AY202" s="4"/>
    </row>
    <row r="203" spans="51:51" x14ac:dyDescent="0.2">
      <c r="AY203" s="4"/>
    </row>
    <row r="204" spans="51:51" x14ac:dyDescent="0.2">
      <c r="AY204" s="4"/>
    </row>
    <row r="205" spans="51:51" x14ac:dyDescent="0.2">
      <c r="AY205" s="4"/>
    </row>
    <row r="206" spans="51:51" x14ac:dyDescent="0.2">
      <c r="AY206" s="4"/>
    </row>
    <row r="207" spans="51:51" x14ac:dyDescent="0.2">
      <c r="AY207" s="4"/>
    </row>
    <row r="208" spans="51:51" x14ac:dyDescent="0.2">
      <c r="AY208" s="4"/>
    </row>
    <row r="209" spans="51:51" x14ac:dyDescent="0.2">
      <c r="AY209" s="4"/>
    </row>
    <row r="210" spans="51:51" x14ac:dyDescent="0.2">
      <c r="AY210" s="4"/>
    </row>
    <row r="211" spans="51:51" x14ac:dyDescent="0.2">
      <c r="AY211" s="4"/>
    </row>
    <row r="212" spans="51:51" x14ac:dyDescent="0.2">
      <c r="AY212" s="4"/>
    </row>
    <row r="213" spans="51:51" x14ac:dyDescent="0.2">
      <c r="AY213" s="4"/>
    </row>
    <row r="214" spans="51:51" x14ac:dyDescent="0.2">
      <c r="AY214" s="4"/>
    </row>
    <row r="215" spans="51:51" x14ac:dyDescent="0.2">
      <c r="AY215" s="4"/>
    </row>
    <row r="216" spans="51:51" x14ac:dyDescent="0.2">
      <c r="AY216" s="4"/>
    </row>
    <row r="217" spans="51:51" x14ac:dyDescent="0.2">
      <c r="AY217" s="4"/>
    </row>
    <row r="218" spans="51:51" x14ac:dyDescent="0.2">
      <c r="AY218" s="4"/>
    </row>
    <row r="219" spans="51:51" x14ac:dyDescent="0.2">
      <c r="AY219" s="4"/>
    </row>
    <row r="220" spans="51:51" x14ac:dyDescent="0.2">
      <c r="AY220" s="4"/>
    </row>
    <row r="221" spans="51:51" x14ac:dyDescent="0.2">
      <c r="AY221" s="4"/>
    </row>
    <row r="222" spans="51:51" x14ac:dyDescent="0.2">
      <c r="AY222" s="4"/>
    </row>
    <row r="223" spans="51:51" x14ac:dyDescent="0.2">
      <c r="AY223" s="4"/>
    </row>
    <row r="224" spans="51:51" x14ac:dyDescent="0.2">
      <c r="AY224" s="4"/>
    </row>
    <row r="225" spans="51:51" x14ac:dyDescent="0.2">
      <c r="AY225" s="4"/>
    </row>
    <row r="226" spans="51:51" x14ac:dyDescent="0.2">
      <c r="AY226" s="4"/>
    </row>
    <row r="227" spans="51:51" x14ac:dyDescent="0.2">
      <c r="AY227" s="4"/>
    </row>
    <row r="228" spans="51:51" x14ac:dyDescent="0.2">
      <c r="AY228" s="4"/>
    </row>
    <row r="229" spans="51:51" x14ac:dyDescent="0.2">
      <c r="AY229" s="4"/>
    </row>
    <row r="230" spans="51:51" x14ac:dyDescent="0.2">
      <c r="AY230" s="4"/>
    </row>
    <row r="231" spans="51:51" x14ac:dyDescent="0.2">
      <c r="AY231" s="4"/>
    </row>
    <row r="232" spans="51:51" x14ac:dyDescent="0.2">
      <c r="AY232" s="4"/>
    </row>
    <row r="233" spans="51:51" x14ac:dyDescent="0.2">
      <c r="AY233" s="4"/>
    </row>
    <row r="234" spans="51:51" x14ac:dyDescent="0.2">
      <c r="AY234" s="4"/>
    </row>
    <row r="235" spans="51:51" x14ac:dyDescent="0.2">
      <c r="AY235" s="4"/>
    </row>
    <row r="236" spans="51:51" x14ac:dyDescent="0.2">
      <c r="AY236" s="4"/>
    </row>
    <row r="237" spans="51:51" x14ac:dyDescent="0.2">
      <c r="AY237" s="4"/>
    </row>
    <row r="238" spans="51:51" x14ac:dyDescent="0.2">
      <c r="AY238" s="4"/>
    </row>
    <row r="239" spans="51:51" x14ac:dyDescent="0.2">
      <c r="AY239" s="4"/>
    </row>
    <row r="240" spans="51:51" x14ac:dyDescent="0.2">
      <c r="AY240" s="4"/>
    </row>
    <row r="241" spans="51:51" x14ac:dyDescent="0.2">
      <c r="AY241" s="4"/>
    </row>
    <row r="242" spans="51:51" x14ac:dyDescent="0.2">
      <c r="AY242" s="4"/>
    </row>
    <row r="243" spans="51:51" x14ac:dyDescent="0.2">
      <c r="AY243" s="4"/>
    </row>
    <row r="244" spans="51:51" x14ac:dyDescent="0.2">
      <c r="AY244" s="4"/>
    </row>
    <row r="245" spans="51:51" x14ac:dyDescent="0.2">
      <c r="AY245" s="4"/>
    </row>
    <row r="246" spans="51:51" x14ac:dyDescent="0.2">
      <c r="AY246" s="4"/>
    </row>
    <row r="247" spans="51:51" x14ac:dyDescent="0.2">
      <c r="AY247" s="4"/>
    </row>
    <row r="248" spans="51:51" x14ac:dyDescent="0.2">
      <c r="AY248" s="4"/>
    </row>
    <row r="249" spans="51:51" x14ac:dyDescent="0.2">
      <c r="AY249" s="4"/>
    </row>
    <row r="250" spans="51:51" x14ac:dyDescent="0.2">
      <c r="AY250" s="4"/>
    </row>
    <row r="251" spans="51:51" x14ac:dyDescent="0.2">
      <c r="AY251" s="4"/>
    </row>
    <row r="252" spans="51:51" x14ac:dyDescent="0.2">
      <c r="AY252" s="4"/>
    </row>
    <row r="253" spans="51:51" x14ac:dyDescent="0.2">
      <c r="AY253" s="4"/>
    </row>
    <row r="254" spans="51:51" x14ac:dyDescent="0.2">
      <c r="AY254" s="4"/>
    </row>
    <row r="255" spans="51:51" x14ac:dyDescent="0.2">
      <c r="AY255" s="4"/>
    </row>
    <row r="256" spans="51:51" x14ac:dyDescent="0.2">
      <c r="AY256" s="4"/>
    </row>
    <row r="257" spans="51:51" x14ac:dyDescent="0.2">
      <c r="AY257" s="4"/>
    </row>
    <row r="258" spans="51:51" x14ac:dyDescent="0.2">
      <c r="AY258" s="4"/>
    </row>
    <row r="259" spans="51:51" x14ac:dyDescent="0.2">
      <c r="AY259" s="4"/>
    </row>
    <row r="260" spans="51:51" x14ac:dyDescent="0.2">
      <c r="AY260" s="4"/>
    </row>
    <row r="261" spans="51:51" x14ac:dyDescent="0.2">
      <c r="AY261" s="4"/>
    </row>
    <row r="262" spans="51:51" x14ac:dyDescent="0.2">
      <c r="AY262" s="4"/>
    </row>
    <row r="263" spans="51:51" x14ac:dyDescent="0.2">
      <c r="AY263" s="4"/>
    </row>
    <row r="264" spans="51:51" x14ac:dyDescent="0.2">
      <c r="AY264" s="4"/>
    </row>
    <row r="265" spans="51:51" x14ac:dyDescent="0.2">
      <c r="AY265" s="4"/>
    </row>
    <row r="266" spans="51:51" x14ac:dyDescent="0.2">
      <c r="AY266" s="4"/>
    </row>
    <row r="267" spans="51:51" x14ac:dyDescent="0.2">
      <c r="AY267" s="4"/>
    </row>
    <row r="268" spans="51:51" x14ac:dyDescent="0.2">
      <c r="AY268" s="4"/>
    </row>
    <row r="269" spans="51:51" x14ac:dyDescent="0.2">
      <c r="AY269" s="4"/>
    </row>
    <row r="270" spans="51:51" x14ac:dyDescent="0.2">
      <c r="AY270" s="4"/>
    </row>
    <row r="271" spans="51:51" x14ac:dyDescent="0.2">
      <c r="AY271" s="4"/>
    </row>
    <row r="272" spans="51:51" x14ac:dyDescent="0.2">
      <c r="AY272" s="4"/>
    </row>
    <row r="273" spans="51:51" x14ac:dyDescent="0.2">
      <c r="AY273" s="4"/>
    </row>
    <row r="274" spans="51:51" x14ac:dyDescent="0.2">
      <c r="AY274" s="4"/>
    </row>
    <row r="275" spans="51:51" x14ac:dyDescent="0.2">
      <c r="AY275" s="4"/>
    </row>
    <row r="276" spans="51:51" x14ac:dyDescent="0.2">
      <c r="AY276" s="4"/>
    </row>
    <row r="277" spans="51:51" x14ac:dyDescent="0.2">
      <c r="AY277" s="4"/>
    </row>
    <row r="278" spans="51:51" x14ac:dyDescent="0.2">
      <c r="AY278" s="4"/>
    </row>
    <row r="279" spans="51:51" x14ac:dyDescent="0.2">
      <c r="AY279" s="4"/>
    </row>
    <row r="280" spans="51:51" x14ac:dyDescent="0.2">
      <c r="AY280" s="4"/>
    </row>
    <row r="281" spans="51:51" x14ac:dyDescent="0.2">
      <c r="AY281" s="4"/>
    </row>
    <row r="282" spans="51:51" x14ac:dyDescent="0.2">
      <c r="AY282" s="4"/>
    </row>
    <row r="283" spans="51:51" x14ac:dyDescent="0.2">
      <c r="AY283" s="4"/>
    </row>
    <row r="284" spans="51:51" x14ac:dyDescent="0.2">
      <c r="AY284" s="4"/>
    </row>
    <row r="285" spans="51:51" x14ac:dyDescent="0.2">
      <c r="AY285" s="4"/>
    </row>
    <row r="286" spans="51:51" x14ac:dyDescent="0.2">
      <c r="AY286" s="4"/>
    </row>
    <row r="287" spans="51:51" x14ac:dyDescent="0.2">
      <c r="AY287" s="4"/>
    </row>
    <row r="288" spans="51:51" x14ac:dyDescent="0.2">
      <c r="AY288" s="4"/>
    </row>
    <row r="289" spans="51:51" x14ac:dyDescent="0.2">
      <c r="AY289" s="4"/>
    </row>
    <row r="290" spans="51:51" x14ac:dyDescent="0.2">
      <c r="AY290" s="4"/>
    </row>
    <row r="291" spans="51:51" x14ac:dyDescent="0.2">
      <c r="AY291" s="4"/>
    </row>
    <row r="292" spans="51:51" x14ac:dyDescent="0.2">
      <c r="AY292" s="4"/>
    </row>
    <row r="293" spans="51:51" x14ac:dyDescent="0.2">
      <c r="AY293" s="4"/>
    </row>
    <row r="294" spans="51:51" x14ac:dyDescent="0.2">
      <c r="AY294" s="4"/>
    </row>
    <row r="295" spans="51:51" x14ac:dyDescent="0.2">
      <c r="AY295" s="4"/>
    </row>
    <row r="296" spans="51:51" x14ac:dyDescent="0.2">
      <c r="AY296" s="4"/>
    </row>
    <row r="297" spans="51:51" x14ac:dyDescent="0.2">
      <c r="AY297" s="4"/>
    </row>
    <row r="298" spans="51:51" x14ac:dyDescent="0.2">
      <c r="AY298" s="4"/>
    </row>
    <row r="299" spans="51:51" x14ac:dyDescent="0.2">
      <c r="AY299" s="4"/>
    </row>
    <row r="300" spans="51:51" x14ac:dyDescent="0.2">
      <c r="AY300" s="4"/>
    </row>
    <row r="301" spans="51:51" x14ac:dyDescent="0.2">
      <c r="AY301" s="4"/>
    </row>
    <row r="302" spans="51:51" x14ac:dyDescent="0.2">
      <c r="AY302" s="4"/>
    </row>
    <row r="303" spans="51:51" x14ac:dyDescent="0.2">
      <c r="AY303" s="4"/>
    </row>
    <row r="304" spans="51:51" x14ac:dyDescent="0.2">
      <c r="AY304" s="4"/>
    </row>
    <row r="305" spans="51:51" x14ac:dyDescent="0.2">
      <c r="AY305" s="4"/>
    </row>
    <row r="306" spans="51:51" x14ac:dyDescent="0.2">
      <c r="AY306" s="4"/>
    </row>
    <row r="307" spans="51:51" x14ac:dyDescent="0.2">
      <c r="AY307" s="4"/>
    </row>
    <row r="308" spans="51:51" x14ac:dyDescent="0.2">
      <c r="AY308" s="4"/>
    </row>
    <row r="309" spans="51:51" x14ac:dyDescent="0.2">
      <c r="AY309" s="4"/>
    </row>
    <row r="310" spans="51:51" x14ac:dyDescent="0.2">
      <c r="AY310" s="4"/>
    </row>
    <row r="311" spans="51:51" x14ac:dyDescent="0.2">
      <c r="AY311" s="4"/>
    </row>
    <row r="312" spans="51:51" x14ac:dyDescent="0.2">
      <c r="AY312" s="4"/>
    </row>
    <row r="313" spans="51:51" x14ac:dyDescent="0.2">
      <c r="AY313" s="4"/>
    </row>
    <row r="314" spans="51:51" x14ac:dyDescent="0.2">
      <c r="AY314" s="4"/>
    </row>
    <row r="315" spans="51:51" x14ac:dyDescent="0.2">
      <c r="AY315" s="4"/>
    </row>
    <row r="316" spans="51:51" x14ac:dyDescent="0.2">
      <c r="AY316" s="4"/>
    </row>
    <row r="317" spans="51:51" x14ac:dyDescent="0.2">
      <c r="AY317" s="4"/>
    </row>
    <row r="318" spans="51:51" x14ac:dyDescent="0.2">
      <c r="AY318" s="4"/>
    </row>
    <row r="319" spans="51:51" x14ac:dyDescent="0.2">
      <c r="AY319" s="4"/>
    </row>
    <row r="320" spans="51:51" x14ac:dyDescent="0.2">
      <c r="AY320" s="4"/>
    </row>
    <row r="321" spans="51:51" x14ac:dyDescent="0.2">
      <c r="AY321" s="4"/>
    </row>
    <row r="322" spans="51:51" x14ac:dyDescent="0.2">
      <c r="AY322" s="4"/>
    </row>
    <row r="323" spans="51:51" x14ac:dyDescent="0.2">
      <c r="AY323" s="4"/>
    </row>
    <row r="324" spans="51:51" x14ac:dyDescent="0.2">
      <c r="AY324" s="4"/>
    </row>
    <row r="325" spans="51:51" x14ac:dyDescent="0.2">
      <c r="AY325" s="4"/>
    </row>
    <row r="326" spans="51:51" x14ac:dyDescent="0.2">
      <c r="AY326" s="4"/>
    </row>
    <row r="327" spans="51:51" x14ac:dyDescent="0.2">
      <c r="AY327" s="4"/>
    </row>
    <row r="328" spans="51:51" x14ac:dyDescent="0.2">
      <c r="AY328" s="4"/>
    </row>
    <row r="329" spans="51:51" x14ac:dyDescent="0.2">
      <c r="AY329" s="4"/>
    </row>
    <row r="330" spans="51:51" x14ac:dyDescent="0.2">
      <c r="AY330" s="4"/>
    </row>
    <row r="331" spans="51:51" x14ac:dyDescent="0.2">
      <c r="AY331" s="4"/>
    </row>
    <row r="332" spans="51:51" x14ac:dyDescent="0.2">
      <c r="AY332" s="4"/>
    </row>
    <row r="333" spans="51:51" x14ac:dyDescent="0.2">
      <c r="AY333" s="4"/>
    </row>
    <row r="334" spans="51:51" x14ac:dyDescent="0.2">
      <c r="AY334" s="4"/>
    </row>
    <row r="335" spans="51:51" x14ac:dyDescent="0.2">
      <c r="AY335" s="4"/>
    </row>
    <row r="336" spans="51:51" x14ac:dyDescent="0.2">
      <c r="AY336" s="4"/>
    </row>
    <row r="337" spans="51:51" x14ac:dyDescent="0.2">
      <c r="AY337" s="4"/>
    </row>
    <row r="338" spans="51:51" x14ac:dyDescent="0.2">
      <c r="AY338" s="4"/>
    </row>
    <row r="339" spans="51:51" x14ac:dyDescent="0.2">
      <c r="AY339" s="4"/>
    </row>
    <row r="340" spans="51:51" x14ac:dyDescent="0.2">
      <c r="AY340" s="4"/>
    </row>
    <row r="341" spans="51:51" x14ac:dyDescent="0.2">
      <c r="AY341" s="4"/>
    </row>
    <row r="342" spans="51:51" x14ac:dyDescent="0.2">
      <c r="AY342" s="4"/>
    </row>
    <row r="343" spans="51:51" x14ac:dyDescent="0.2">
      <c r="AY343" s="4"/>
    </row>
    <row r="344" spans="51:51" x14ac:dyDescent="0.2">
      <c r="AY344" s="4"/>
    </row>
    <row r="345" spans="51:51" x14ac:dyDescent="0.2">
      <c r="AY345" s="4"/>
    </row>
    <row r="346" spans="51:51" x14ac:dyDescent="0.2">
      <c r="AY346" s="4"/>
    </row>
    <row r="347" spans="51:51" x14ac:dyDescent="0.2">
      <c r="AY347" s="4"/>
    </row>
    <row r="348" spans="51:51" x14ac:dyDescent="0.2">
      <c r="AY348" s="4"/>
    </row>
    <row r="349" spans="51:51" x14ac:dyDescent="0.2">
      <c r="AY349" s="4"/>
    </row>
    <row r="350" spans="51:51" x14ac:dyDescent="0.2">
      <c r="AY350" s="4"/>
    </row>
    <row r="351" spans="51:51" x14ac:dyDescent="0.2">
      <c r="AY351" s="4"/>
    </row>
    <row r="352" spans="51:51" x14ac:dyDescent="0.2">
      <c r="AY352" s="4"/>
    </row>
    <row r="353" spans="51:51" x14ac:dyDescent="0.2">
      <c r="AY353" s="4"/>
    </row>
    <row r="354" spans="51:51" x14ac:dyDescent="0.2">
      <c r="AY354" s="4"/>
    </row>
    <row r="355" spans="51:51" x14ac:dyDescent="0.2">
      <c r="AY355" s="4"/>
    </row>
    <row r="356" spans="51:51" x14ac:dyDescent="0.2">
      <c r="AY356" s="4"/>
    </row>
    <row r="357" spans="51:51" x14ac:dyDescent="0.2">
      <c r="AY357" s="4"/>
    </row>
    <row r="358" spans="51:51" x14ac:dyDescent="0.2">
      <c r="AY358" s="4"/>
    </row>
    <row r="359" spans="51:51" x14ac:dyDescent="0.2">
      <c r="AY359" s="4"/>
    </row>
    <row r="360" spans="51:51" x14ac:dyDescent="0.2">
      <c r="AY360" s="4"/>
    </row>
    <row r="361" spans="51:51" x14ac:dyDescent="0.2">
      <c r="AY361" s="4"/>
    </row>
    <row r="362" spans="51:51" x14ac:dyDescent="0.2">
      <c r="AY362" s="4"/>
    </row>
    <row r="363" spans="51:51" x14ac:dyDescent="0.2">
      <c r="AY363" s="4"/>
    </row>
    <row r="364" spans="51:51" x14ac:dyDescent="0.2">
      <c r="AY364" s="4"/>
    </row>
    <row r="365" spans="51:51" x14ac:dyDescent="0.2">
      <c r="AY365" s="4"/>
    </row>
    <row r="366" spans="51:51" x14ac:dyDescent="0.2">
      <c r="AY366" s="4"/>
    </row>
    <row r="367" spans="51:51" x14ac:dyDescent="0.2">
      <c r="AY367" s="4"/>
    </row>
    <row r="368" spans="51:51" x14ac:dyDescent="0.2">
      <c r="AY368" s="4"/>
    </row>
    <row r="369" spans="51:51" x14ac:dyDescent="0.2">
      <c r="AY369" s="4"/>
    </row>
    <row r="370" spans="51:51" x14ac:dyDescent="0.2">
      <c r="AY370" s="4"/>
    </row>
    <row r="371" spans="51:51" x14ac:dyDescent="0.2">
      <c r="AY371" s="4"/>
    </row>
    <row r="372" spans="51:51" x14ac:dyDescent="0.2">
      <c r="AY372" s="4"/>
    </row>
    <row r="373" spans="51:51" x14ac:dyDescent="0.2">
      <c r="AY373" s="4"/>
    </row>
    <row r="374" spans="51:51" x14ac:dyDescent="0.2">
      <c r="AY374" s="4"/>
    </row>
    <row r="375" spans="51:51" x14ac:dyDescent="0.2">
      <c r="AY375" s="4"/>
    </row>
    <row r="376" spans="51:51" x14ac:dyDescent="0.2">
      <c r="AY376" s="4"/>
    </row>
    <row r="377" spans="51:51" x14ac:dyDescent="0.2">
      <c r="AY377" s="4"/>
    </row>
    <row r="378" spans="51:51" x14ac:dyDescent="0.2">
      <c r="AY378" s="4"/>
    </row>
    <row r="379" spans="51:51" x14ac:dyDescent="0.2">
      <c r="AY379" s="4"/>
    </row>
    <row r="380" spans="51:51" x14ac:dyDescent="0.2">
      <c r="AY380" s="4"/>
    </row>
    <row r="381" spans="51:51" x14ac:dyDescent="0.2">
      <c r="AY381" s="4"/>
    </row>
    <row r="382" spans="51:51" x14ac:dyDescent="0.2">
      <c r="AY382" s="4"/>
    </row>
    <row r="383" spans="51:51" x14ac:dyDescent="0.2">
      <c r="AY383" s="4"/>
    </row>
    <row r="384" spans="51:51" x14ac:dyDescent="0.2">
      <c r="AY384" s="4"/>
    </row>
    <row r="385" spans="51:51" x14ac:dyDescent="0.2">
      <c r="AY385" s="4"/>
    </row>
    <row r="386" spans="51:51" x14ac:dyDescent="0.2">
      <c r="AY386" s="4"/>
    </row>
    <row r="387" spans="51:51" x14ac:dyDescent="0.2">
      <c r="AY387" s="4"/>
    </row>
    <row r="388" spans="51:51" x14ac:dyDescent="0.2">
      <c r="AY388" s="4"/>
    </row>
    <row r="389" spans="51:51" x14ac:dyDescent="0.2">
      <c r="AY389" s="4"/>
    </row>
    <row r="390" spans="51:51" x14ac:dyDescent="0.2">
      <c r="AY390" s="4"/>
    </row>
    <row r="391" spans="51:51" x14ac:dyDescent="0.2">
      <c r="AY391" s="4"/>
    </row>
    <row r="392" spans="51:51" x14ac:dyDescent="0.2">
      <c r="AY392" s="4"/>
    </row>
    <row r="393" spans="51:51" x14ac:dyDescent="0.2">
      <c r="AY393" s="4"/>
    </row>
    <row r="394" spans="51:51" x14ac:dyDescent="0.2">
      <c r="AY394" s="4"/>
    </row>
    <row r="395" spans="51:51" x14ac:dyDescent="0.2">
      <c r="AY395" s="4"/>
    </row>
    <row r="396" spans="51:51" x14ac:dyDescent="0.2">
      <c r="AY396" s="4"/>
    </row>
    <row r="397" spans="51:51" x14ac:dyDescent="0.2">
      <c r="AY397" s="4"/>
    </row>
    <row r="398" spans="51:51" x14ac:dyDescent="0.2">
      <c r="AY398" s="4"/>
    </row>
    <row r="399" spans="51:51" x14ac:dyDescent="0.2">
      <c r="AY399" s="4"/>
    </row>
    <row r="400" spans="51:51" x14ac:dyDescent="0.2">
      <c r="AY400" s="4"/>
    </row>
    <row r="401" spans="51:51" x14ac:dyDescent="0.2">
      <c r="AY401" s="4"/>
    </row>
    <row r="402" spans="51:51" x14ac:dyDescent="0.2">
      <c r="AY402" s="4"/>
    </row>
    <row r="403" spans="51:51" x14ac:dyDescent="0.2">
      <c r="AY403" s="4"/>
    </row>
    <row r="404" spans="51:51" x14ac:dyDescent="0.2">
      <c r="AY404" s="4"/>
    </row>
    <row r="405" spans="51:51" x14ac:dyDescent="0.2">
      <c r="AY405" s="4"/>
    </row>
    <row r="406" spans="51:51" x14ac:dyDescent="0.2">
      <c r="AY406" s="4"/>
    </row>
    <row r="407" spans="51:51" x14ac:dyDescent="0.2">
      <c r="AY407" s="4"/>
    </row>
    <row r="408" spans="51:51" x14ac:dyDescent="0.2">
      <c r="AY408" s="4"/>
    </row>
    <row r="409" spans="51:51" x14ac:dyDescent="0.2">
      <c r="AY409" s="4"/>
    </row>
    <row r="410" spans="51:51" x14ac:dyDescent="0.2">
      <c r="AY410" s="4"/>
    </row>
    <row r="411" spans="51:51" x14ac:dyDescent="0.2">
      <c r="AY411" s="4"/>
    </row>
    <row r="412" spans="51:51" x14ac:dyDescent="0.2">
      <c r="AY412" s="4"/>
    </row>
    <row r="413" spans="51:51" x14ac:dyDescent="0.2">
      <c r="AY413" s="4"/>
    </row>
    <row r="414" spans="51:51" x14ac:dyDescent="0.2">
      <c r="AY414" s="4"/>
    </row>
    <row r="415" spans="51:51" x14ac:dyDescent="0.2">
      <c r="AY415" s="4"/>
    </row>
    <row r="416" spans="51:51" x14ac:dyDescent="0.2">
      <c r="AY416" s="4"/>
    </row>
    <row r="417" spans="51:51" x14ac:dyDescent="0.2">
      <c r="AY417" s="4"/>
    </row>
    <row r="418" spans="51:51" x14ac:dyDescent="0.2">
      <c r="AY418" s="4"/>
    </row>
    <row r="419" spans="51:51" x14ac:dyDescent="0.2">
      <c r="AY419" s="4"/>
    </row>
    <row r="420" spans="51:51" x14ac:dyDescent="0.2">
      <c r="AY420" s="4"/>
    </row>
    <row r="421" spans="51:51" x14ac:dyDescent="0.2">
      <c r="AY421" s="4"/>
    </row>
    <row r="422" spans="51:51" x14ac:dyDescent="0.2">
      <c r="AY422" s="4"/>
    </row>
    <row r="423" spans="51:51" x14ac:dyDescent="0.2">
      <c r="AY423" s="4"/>
    </row>
    <row r="424" spans="51:51" x14ac:dyDescent="0.2">
      <c r="AY424" s="4"/>
    </row>
    <row r="425" spans="51:51" x14ac:dyDescent="0.2">
      <c r="AY425" s="4"/>
    </row>
    <row r="426" spans="51:51" x14ac:dyDescent="0.2">
      <c r="AY426" s="4"/>
    </row>
    <row r="427" spans="51:51" x14ac:dyDescent="0.2">
      <c r="AY427" s="4"/>
    </row>
    <row r="428" spans="51:51" x14ac:dyDescent="0.2">
      <c r="AY428" s="4"/>
    </row>
    <row r="429" spans="51:51" x14ac:dyDescent="0.2">
      <c r="AY429" s="4"/>
    </row>
    <row r="430" spans="51:51" x14ac:dyDescent="0.2">
      <c r="AY430" s="4"/>
    </row>
    <row r="431" spans="51:51" x14ac:dyDescent="0.2">
      <c r="AY431" s="4"/>
    </row>
    <row r="432" spans="51:51" x14ac:dyDescent="0.2">
      <c r="AY432" s="4"/>
    </row>
    <row r="433" spans="51:51" x14ac:dyDescent="0.2">
      <c r="AY433" s="4"/>
    </row>
    <row r="434" spans="51:51" x14ac:dyDescent="0.2">
      <c r="AY434" s="4"/>
    </row>
    <row r="435" spans="51:51" x14ac:dyDescent="0.2">
      <c r="AY435" s="4"/>
    </row>
    <row r="436" spans="51:51" x14ac:dyDescent="0.2">
      <c r="AY436" s="4"/>
    </row>
    <row r="437" spans="51:51" x14ac:dyDescent="0.2">
      <c r="AY437" s="4"/>
    </row>
    <row r="438" spans="51:51" x14ac:dyDescent="0.2">
      <c r="AY438" s="4"/>
    </row>
    <row r="439" spans="51:51" x14ac:dyDescent="0.2">
      <c r="AY439" s="4"/>
    </row>
    <row r="440" spans="51:51" x14ac:dyDescent="0.2">
      <c r="AY440" s="4"/>
    </row>
    <row r="441" spans="51:51" x14ac:dyDescent="0.2">
      <c r="AY441" s="4"/>
    </row>
    <row r="442" spans="51:51" x14ac:dyDescent="0.2">
      <c r="AY442" s="4"/>
    </row>
    <row r="443" spans="51:51" x14ac:dyDescent="0.2">
      <c r="AY443" s="4"/>
    </row>
    <row r="444" spans="51:51" x14ac:dyDescent="0.2">
      <c r="AY444" s="4"/>
    </row>
    <row r="445" spans="51:51" x14ac:dyDescent="0.2">
      <c r="AY445" s="4"/>
    </row>
    <row r="446" spans="51:51" x14ac:dyDescent="0.2">
      <c r="AY446" s="4"/>
    </row>
    <row r="447" spans="51:51" x14ac:dyDescent="0.2">
      <c r="AY447" s="4"/>
    </row>
    <row r="448" spans="51:51" x14ac:dyDescent="0.2">
      <c r="AY448" s="4"/>
    </row>
    <row r="449" spans="51:51" x14ac:dyDescent="0.2">
      <c r="AY449" s="4"/>
    </row>
    <row r="450" spans="51:51" x14ac:dyDescent="0.2">
      <c r="AY450" s="4"/>
    </row>
    <row r="451" spans="51:51" x14ac:dyDescent="0.2">
      <c r="AY451" s="4"/>
    </row>
    <row r="452" spans="51:51" x14ac:dyDescent="0.2">
      <c r="AY452" s="4"/>
    </row>
    <row r="453" spans="51:51" x14ac:dyDescent="0.2">
      <c r="AY453" s="4"/>
    </row>
    <row r="454" spans="51:51" x14ac:dyDescent="0.2">
      <c r="AY454" s="4"/>
    </row>
    <row r="455" spans="51:51" x14ac:dyDescent="0.2">
      <c r="AY455" s="4"/>
    </row>
    <row r="456" spans="51:51" x14ac:dyDescent="0.2">
      <c r="AY456" s="4"/>
    </row>
    <row r="457" spans="51:51" x14ac:dyDescent="0.2">
      <c r="AY457" s="4"/>
    </row>
    <row r="458" spans="51:51" x14ac:dyDescent="0.2">
      <c r="AY458" s="4"/>
    </row>
    <row r="459" spans="51:51" x14ac:dyDescent="0.2">
      <c r="AY459" s="4"/>
    </row>
    <row r="460" spans="51:51" x14ac:dyDescent="0.2">
      <c r="AY460" s="4"/>
    </row>
    <row r="461" spans="51:51" x14ac:dyDescent="0.2">
      <c r="AY461" s="4"/>
    </row>
    <row r="462" spans="51:51" x14ac:dyDescent="0.2">
      <c r="AY462" s="4"/>
    </row>
    <row r="463" spans="51:51" x14ac:dyDescent="0.2">
      <c r="AY463" s="4"/>
    </row>
    <row r="464" spans="51:51" x14ac:dyDescent="0.2">
      <c r="AY464" s="4"/>
    </row>
    <row r="465" spans="51:51" x14ac:dyDescent="0.2">
      <c r="AY465" s="4"/>
    </row>
    <row r="466" spans="51:51" x14ac:dyDescent="0.2">
      <c r="AY466" s="4"/>
    </row>
    <row r="467" spans="51:51" x14ac:dyDescent="0.2">
      <c r="AY467" s="4"/>
    </row>
    <row r="468" spans="51:51" x14ac:dyDescent="0.2">
      <c r="AY468" s="4"/>
    </row>
    <row r="469" spans="51:51" x14ac:dyDescent="0.2">
      <c r="AY469" s="4"/>
    </row>
    <row r="470" spans="51:51" x14ac:dyDescent="0.2">
      <c r="AY470" s="4"/>
    </row>
    <row r="471" spans="51:51" x14ac:dyDescent="0.2">
      <c r="AY471" s="4"/>
    </row>
    <row r="472" spans="51:51" x14ac:dyDescent="0.2">
      <c r="AY472" s="4"/>
    </row>
    <row r="473" spans="51:51" x14ac:dyDescent="0.2">
      <c r="AY473" s="4"/>
    </row>
    <row r="474" spans="51:51" x14ac:dyDescent="0.2">
      <c r="AY474" s="4"/>
    </row>
    <row r="475" spans="51:51" x14ac:dyDescent="0.2">
      <c r="AY475" s="4"/>
    </row>
    <row r="476" spans="51:51" x14ac:dyDescent="0.2">
      <c r="AY476" s="4"/>
    </row>
    <row r="477" spans="51:51" x14ac:dyDescent="0.2">
      <c r="AY477" s="4"/>
    </row>
    <row r="478" spans="51:51" x14ac:dyDescent="0.2">
      <c r="AY478" s="4"/>
    </row>
    <row r="479" spans="51:51" x14ac:dyDescent="0.2">
      <c r="AY479" s="4"/>
    </row>
    <row r="480" spans="51:51" x14ac:dyDescent="0.2">
      <c r="AY480" s="4"/>
    </row>
    <row r="481" spans="51:51" x14ac:dyDescent="0.2">
      <c r="AY481" s="4"/>
    </row>
    <row r="482" spans="51:51" x14ac:dyDescent="0.2">
      <c r="AY482" s="4"/>
    </row>
    <row r="483" spans="51:51" x14ac:dyDescent="0.2">
      <c r="AY483" s="4"/>
    </row>
    <row r="484" spans="51:51" x14ac:dyDescent="0.2">
      <c r="AY484" s="4"/>
    </row>
    <row r="485" spans="51:51" x14ac:dyDescent="0.2">
      <c r="AY485" s="4"/>
    </row>
    <row r="486" spans="51:51" x14ac:dyDescent="0.2">
      <c r="AY486" s="4"/>
    </row>
    <row r="487" spans="51:51" x14ac:dyDescent="0.2">
      <c r="AY487" s="4"/>
    </row>
    <row r="488" spans="51:51" x14ac:dyDescent="0.2">
      <c r="AY488" s="4"/>
    </row>
    <row r="489" spans="51:51" x14ac:dyDescent="0.2">
      <c r="AY489" s="4"/>
    </row>
    <row r="490" spans="51:51" x14ac:dyDescent="0.2">
      <c r="AY490" s="4"/>
    </row>
    <row r="491" spans="51:51" x14ac:dyDescent="0.2">
      <c r="AY491" s="4"/>
    </row>
    <row r="492" spans="51:51" x14ac:dyDescent="0.2">
      <c r="AY492" s="4"/>
    </row>
    <row r="493" spans="51:51" x14ac:dyDescent="0.2">
      <c r="AY493" s="4"/>
    </row>
    <row r="494" spans="51:51" x14ac:dyDescent="0.2">
      <c r="AY494" s="4"/>
    </row>
    <row r="495" spans="51:51" x14ac:dyDescent="0.2">
      <c r="AY495" s="4"/>
    </row>
    <row r="496" spans="51:51" x14ac:dyDescent="0.2">
      <c r="AY496" s="4"/>
    </row>
    <row r="497" spans="51:51" x14ac:dyDescent="0.2">
      <c r="AY497" s="4"/>
    </row>
    <row r="498" spans="51:51" x14ac:dyDescent="0.2">
      <c r="AY498" s="4"/>
    </row>
    <row r="499" spans="51:51" x14ac:dyDescent="0.2">
      <c r="AY499" s="4"/>
    </row>
    <row r="500" spans="51:51" x14ac:dyDescent="0.2">
      <c r="AY500" s="4"/>
    </row>
    <row r="501" spans="51:51" x14ac:dyDescent="0.2">
      <c r="AY501" s="4"/>
    </row>
    <row r="502" spans="51:51" x14ac:dyDescent="0.2">
      <c r="AY502" s="4"/>
    </row>
    <row r="503" spans="51:51" x14ac:dyDescent="0.2">
      <c r="AY503" s="4"/>
    </row>
    <row r="504" spans="51:51" x14ac:dyDescent="0.2">
      <c r="AY504" s="4"/>
    </row>
    <row r="505" spans="51:51" x14ac:dyDescent="0.2">
      <c r="AY505" s="4"/>
    </row>
    <row r="506" spans="51:51" x14ac:dyDescent="0.2">
      <c r="AY506" s="4"/>
    </row>
    <row r="507" spans="51:51" x14ac:dyDescent="0.2">
      <c r="AY507" s="4"/>
    </row>
    <row r="508" spans="51:51" x14ac:dyDescent="0.2">
      <c r="AY508" s="4"/>
    </row>
    <row r="509" spans="51:51" x14ac:dyDescent="0.2">
      <c r="AY509" s="4"/>
    </row>
    <row r="510" spans="51:51" x14ac:dyDescent="0.2">
      <c r="AY510" s="4"/>
    </row>
    <row r="511" spans="51:51" x14ac:dyDescent="0.2">
      <c r="AY511" s="4"/>
    </row>
    <row r="512" spans="51:51" x14ac:dyDescent="0.2">
      <c r="AY512" s="4"/>
    </row>
    <row r="513" spans="51:51" x14ac:dyDescent="0.2">
      <c r="AY513" s="4"/>
    </row>
    <row r="514" spans="51:51" x14ac:dyDescent="0.2">
      <c r="AY514" s="4"/>
    </row>
    <row r="515" spans="51:51" x14ac:dyDescent="0.2">
      <c r="AY515" s="4"/>
    </row>
    <row r="516" spans="51:51" x14ac:dyDescent="0.2">
      <c r="AY516" s="4"/>
    </row>
    <row r="517" spans="51:51" x14ac:dyDescent="0.2">
      <c r="AY517" s="4"/>
    </row>
    <row r="518" spans="51:51" x14ac:dyDescent="0.2">
      <c r="AY518" s="4"/>
    </row>
    <row r="519" spans="51:51" x14ac:dyDescent="0.2">
      <c r="AY519" s="4"/>
    </row>
    <row r="520" spans="51:51" x14ac:dyDescent="0.2">
      <c r="AY520" s="4"/>
    </row>
    <row r="521" spans="51:51" x14ac:dyDescent="0.2">
      <c r="AY521" s="4"/>
    </row>
    <row r="522" spans="51:51" x14ac:dyDescent="0.2">
      <c r="AY522" s="4"/>
    </row>
    <row r="523" spans="51:51" x14ac:dyDescent="0.2">
      <c r="AY523" s="4"/>
    </row>
    <row r="524" spans="51:51" x14ac:dyDescent="0.2">
      <c r="AY524" s="4"/>
    </row>
    <row r="525" spans="51:51" x14ac:dyDescent="0.2">
      <c r="AY525" s="4"/>
    </row>
    <row r="526" spans="51:51" x14ac:dyDescent="0.2">
      <c r="AY526" s="4"/>
    </row>
    <row r="527" spans="51:51" x14ac:dyDescent="0.2">
      <c r="AY527" s="4"/>
    </row>
    <row r="528" spans="51:51" x14ac:dyDescent="0.2">
      <c r="AY528" s="4"/>
    </row>
    <row r="529" spans="51:51" x14ac:dyDescent="0.2">
      <c r="AY529" s="4"/>
    </row>
    <row r="530" spans="51:51" x14ac:dyDescent="0.2">
      <c r="AY530" s="4"/>
    </row>
    <row r="531" spans="51:51" x14ac:dyDescent="0.2">
      <c r="AY531" s="4"/>
    </row>
    <row r="532" spans="51:51" x14ac:dyDescent="0.2">
      <c r="AY532" s="4"/>
    </row>
    <row r="533" spans="51:51" x14ac:dyDescent="0.2">
      <c r="AY533" s="4"/>
    </row>
    <row r="534" spans="51:51" x14ac:dyDescent="0.2">
      <c r="AY534" s="4"/>
    </row>
    <row r="535" spans="51:51" x14ac:dyDescent="0.2">
      <c r="AY535" s="4"/>
    </row>
    <row r="536" spans="51:51" x14ac:dyDescent="0.2">
      <c r="AY536" s="4"/>
    </row>
    <row r="537" spans="51:51" x14ac:dyDescent="0.2">
      <c r="AY537" s="4"/>
    </row>
    <row r="538" spans="51:51" x14ac:dyDescent="0.2">
      <c r="AY538" s="4"/>
    </row>
    <row r="539" spans="51:51" x14ac:dyDescent="0.2">
      <c r="AY539" s="4"/>
    </row>
    <row r="540" spans="51:51" x14ac:dyDescent="0.2">
      <c r="AY540" s="4"/>
    </row>
    <row r="541" spans="51:51" x14ac:dyDescent="0.2">
      <c r="AY541" s="4"/>
    </row>
    <row r="542" spans="51:51" x14ac:dyDescent="0.2">
      <c r="AY542" s="4"/>
    </row>
    <row r="543" spans="51:51" x14ac:dyDescent="0.2">
      <c r="AY543" s="4"/>
    </row>
    <row r="544" spans="51:51" x14ac:dyDescent="0.2">
      <c r="AY544" s="4"/>
    </row>
    <row r="545" spans="51:51" x14ac:dyDescent="0.2">
      <c r="AY545" s="4"/>
    </row>
    <row r="546" spans="51:51" x14ac:dyDescent="0.2">
      <c r="AY546" s="4"/>
    </row>
    <row r="547" spans="51:51" x14ac:dyDescent="0.2">
      <c r="AY547" s="4"/>
    </row>
    <row r="548" spans="51:51" x14ac:dyDescent="0.2">
      <c r="AY548" s="4"/>
    </row>
    <row r="549" spans="51:51" x14ac:dyDescent="0.2">
      <c r="AY549" s="4"/>
    </row>
    <row r="550" spans="51:51" x14ac:dyDescent="0.2">
      <c r="AY550" s="4"/>
    </row>
    <row r="551" spans="51:51" x14ac:dyDescent="0.2">
      <c r="AY551" s="4"/>
    </row>
    <row r="552" spans="51:51" x14ac:dyDescent="0.2">
      <c r="AY552" s="4"/>
    </row>
    <row r="553" spans="51:51" x14ac:dyDescent="0.2">
      <c r="AY553" s="4"/>
    </row>
    <row r="554" spans="51:51" x14ac:dyDescent="0.2">
      <c r="AY554" s="4"/>
    </row>
    <row r="555" spans="51:51" x14ac:dyDescent="0.2">
      <c r="AY555" s="4"/>
    </row>
    <row r="556" spans="51:51" x14ac:dyDescent="0.2">
      <c r="AY556" s="4"/>
    </row>
    <row r="557" spans="51:51" x14ac:dyDescent="0.2">
      <c r="AY557" s="4"/>
    </row>
    <row r="558" spans="51:51" x14ac:dyDescent="0.2">
      <c r="AY558" s="4"/>
    </row>
    <row r="559" spans="51:51" x14ac:dyDescent="0.2">
      <c r="AY559" s="4"/>
    </row>
    <row r="560" spans="51:51" x14ac:dyDescent="0.2">
      <c r="AY560" s="4"/>
    </row>
    <row r="561" spans="51:51" x14ac:dyDescent="0.2">
      <c r="AY561" s="4"/>
    </row>
    <row r="562" spans="51:51" x14ac:dyDescent="0.2">
      <c r="AY562" s="4"/>
    </row>
    <row r="563" spans="51:51" x14ac:dyDescent="0.2">
      <c r="AY563" s="4"/>
    </row>
    <row r="564" spans="51:51" x14ac:dyDescent="0.2">
      <c r="AY564" s="4"/>
    </row>
    <row r="565" spans="51:51" x14ac:dyDescent="0.2">
      <c r="AY565" s="4"/>
    </row>
    <row r="566" spans="51:51" x14ac:dyDescent="0.2">
      <c r="AY566" s="4"/>
    </row>
    <row r="567" spans="51:51" x14ac:dyDescent="0.2">
      <c r="AY567" s="4"/>
    </row>
    <row r="568" spans="51:51" x14ac:dyDescent="0.2">
      <c r="AY568" s="4"/>
    </row>
    <row r="569" spans="51:51" x14ac:dyDescent="0.2">
      <c r="AY569" s="4"/>
    </row>
    <row r="570" spans="51:51" x14ac:dyDescent="0.2">
      <c r="AY570" s="4"/>
    </row>
    <row r="571" spans="51:51" x14ac:dyDescent="0.2">
      <c r="AY571" s="4"/>
    </row>
    <row r="572" spans="51:51" x14ac:dyDescent="0.2">
      <c r="AY572" s="4"/>
    </row>
    <row r="573" spans="51:51" x14ac:dyDescent="0.2">
      <c r="AY573" s="4"/>
    </row>
    <row r="574" spans="51:51" x14ac:dyDescent="0.2">
      <c r="AY574" s="4"/>
    </row>
    <row r="575" spans="51:51" x14ac:dyDescent="0.2">
      <c r="AY575" s="4"/>
    </row>
    <row r="576" spans="51:51" x14ac:dyDescent="0.2">
      <c r="AY576" s="4"/>
    </row>
    <row r="577" spans="51:51" x14ac:dyDescent="0.2">
      <c r="AY577" s="4"/>
    </row>
    <row r="578" spans="51:51" x14ac:dyDescent="0.2">
      <c r="AY578" s="4"/>
    </row>
    <row r="579" spans="51:51" x14ac:dyDescent="0.2">
      <c r="AY579" s="4"/>
    </row>
    <row r="580" spans="51:51" x14ac:dyDescent="0.2">
      <c r="AY580" s="4"/>
    </row>
    <row r="581" spans="51:51" x14ac:dyDescent="0.2">
      <c r="AY581" s="4"/>
    </row>
    <row r="582" spans="51:51" x14ac:dyDescent="0.2">
      <c r="AY582" s="4"/>
    </row>
    <row r="583" spans="51:51" x14ac:dyDescent="0.2">
      <c r="AY583" s="4"/>
    </row>
    <row r="584" spans="51:51" x14ac:dyDescent="0.2">
      <c r="AY584" s="4"/>
    </row>
    <row r="585" spans="51:51" x14ac:dyDescent="0.2">
      <c r="AY585" s="4"/>
    </row>
    <row r="586" spans="51:51" x14ac:dyDescent="0.2">
      <c r="AY586" s="4"/>
    </row>
    <row r="587" spans="51:51" x14ac:dyDescent="0.2">
      <c r="AY587" s="4"/>
    </row>
    <row r="588" spans="51:51" x14ac:dyDescent="0.2">
      <c r="AY588" s="4"/>
    </row>
    <row r="589" spans="51:51" x14ac:dyDescent="0.2">
      <c r="AY589" s="4"/>
    </row>
    <row r="590" spans="51:51" x14ac:dyDescent="0.2">
      <c r="AY590" s="4"/>
    </row>
    <row r="591" spans="51:51" x14ac:dyDescent="0.2">
      <c r="AY591" s="4"/>
    </row>
    <row r="592" spans="51:51" x14ac:dyDescent="0.2">
      <c r="AY592" s="4"/>
    </row>
    <row r="593" spans="51:51" x14ac:dyDescent="0.2">
      <c r="AY593" s="4"/>
    </row>
    <row r="594" spans="51:51" x14ac:dyDescent="0.2">
      <c r="AY594" s="4"/>
    </row>
    <row r="595" spans="51:51" x14ac:dyDescent="0.2">
      <c r="AY595" s="4"/>
    </row>
    <row r="596" spans="51:51" x14ac:dyDescent="0.2">
      <c r="AY596" s="4"/>
    </row>
    <row r="597" spans="51:51" x14ac:dyDescent="0.2">
      <c r="AY597" s="4"/>
    </row>
    <row r="598" spans="51:51" x14ac:dyDescent="0.2">
      <c r="AY598" s="4"/>
    </row>
    <row r="599" spans="51:51" x14ac:dyDescent="0.2">
      <c r="AY599" s="4"/>
    </row>
    <row r="600" spans="51:51" x14ac:dyDescent="0.2">
      <c r="AY600" s="4"/>
    </row>
    <row r="601" spans="51:51" x14ac:dyDescent="0.2">
      <c r="AY601" s="4"/>
    </row>
    <row r="602" spans="51:51" x14ac:dyDescent="0.2">
      <c r="AY602" s="4"/>
    </row>
    <row r="603" spans="51:51" x14ac:dyDescent="0.2">
      <c r="AY603" s="4"/>
    </row>
    <row r="604" spans="51:51" x14ac:dyDescent="0.2">
      <c r="AY604" s="4"/>
    </row>
    <row r="605" spans="51:51" x14ac:dyDescent="0.2">
      <c r="AY605" s="4"/>
    </row>
    <row r="606" spans="51:51" x14ac:dyDescent="0.2">
      <c r="AY606" s="4"/>
    </row>
    <row r="607" spans="51:51" x14ac:dyDescent="0.2">
      <c r="AY607" s="4"/>
    </row>
    <row r="608" spans="51:51" x14ac:dyDescent="0.2">
      <c r="AY608" s="4"/>
    </row>
    <row r="609" spans="51:51" x14ac:dyDescent="0.2">
      <c r="AY609" s="4"/>
    </row>
    <row r="610" spans="51:51" x14ac:dyDescent="0.2">
      <c r="AY610" s="4"/>
    </row>
    <row r="611" spans="51:51" x14ac:dyDescent="0.2">
      <c r="AY611" s="4"/>
    </row>
    <row r="612" spans="51:51" x14ac:dyDescent="0.2">
      <c r="AY612" s="4"/>
    </row>
    <row r="613" spans="51:51" x14ac:dyDescent="0.2">
      <c r="AY613" s="4"/>
    </row>
    <row r="614" spans="51:51" x14ac:dyDescent="0.2">
      <c r="AY614" s="4"/>
    </row>
    <row r="615" spans="51:51" x14ac:dyDescent="0.2">
      <c r="AY615" s="4"/>
    </row>
    <row r="616" spans="51:51" x14ac:dyDescent="0.2">
      <c r="AY616" s="4"/>
    </row>
    <row r="617" spans="51:51" x14ac:dyDescent="0.2">
      <c r="AY617" s="4"/>
    </row>
    <row r="618" spans="51:51" x14ac:dyDescent="0.2">
      <c r="AY618" s="4"/>
    </row>
    <row r="619" spans="51:51" x14ac:dyDescent="0.2">
      <c r="AY619" s="4"/>
    </row>
    <row r="620" spans="51:51" x14ac:dyDescent="0.2">
      <c r="AY620" s="4"/>
    </row>
    <row r="621" spans="51:51" x14ac:dyDescent="0.2">
      <c r="AY621" s="4"/>
    </row>
    <row r="622" spans="51:51" x14ac:dyDescent="0.2">
      <c r="AY622" s="4"/>
    </row>
    <row r="623" spans="51:51" x14ac:dyDescent="0.2">
      <c r="AY623" s="4"/>
    </row>
    <row r="624" spans="51:51" x14ac:dyDescent="0.2">
      <c r="AY624" s="4"/>
    </row>
    <row r="625" spans="51:51" x14ac:dyDescent="0.2">
      <c r="AY625" s="4"/>
    </row>
    <row r="626" spans="51:51" x14ac:dyDescent="0.2">
      <c r="AY626" s="4"/>
    </row>
    <row r="627" spans="51:51" x14ac:dyDescent="0.2">
      <c r="AY627" s="4"/>
    </row>
    <row r="628" spans="51:51" x14ac:dyDescent="0.2">
      <c r="AY628" s="4"/>
    </row>
    <row r="629" spans="51:51" x14ac:dyDescent="0.2">
      <c r="AY629" s="4"/>
    </row>
    <row r="630" spans="51:51" x14ac:dyDescent="0.2">
      <c r="AY630" s="4"/>
    </row>
    <row r="631" spans="51:51" x14ac:dyDescent="0.2">
      <c r="AY631" s="4"/>
    </row>
    <row r="632" spans="51:51" x14ac:dyDescent="0.2">
      <c r="AY632" s="4"/>
    </row>
    <row r="633" spans="51:51" x14ac:dyDescent="0.2">
      <c r="AY633" s="4"/>
    </row>
    <row r="634" spans="51:51" x14ac:dyDescent="0.2">
      <c r="AY634" s="4"/>
    </row>
    <row r="635" spans="51:51" x14ac:dyDescent="0.2">
      <c r="AY635" s="4"/>
    </row>
    <row r="636" spans="51:51" x14ac:dyDescent="0.2">
      <c r="AY636" s="4"/>
    </row>
    <row r="637" spans="51:51" x14ac:dyDescent="0.2">
      <c r="AY637" s="4"/>
    </row>
    <row r="638" spans="51:51" x14ac:dyDescent="0.2">
      <c r="AY638" s="4"/>
    </row>
    <row r="639" spans="51:51" x14ac:dyDescent="0.2">
      <c r="AY639" s="4"/>
    </row>
    <row r="640" spans="51:51" x14ac:dyDescent="0.2">
      <c r="AY640" s="4"/>
    </row>
    <row r="641" spans="51:51" x14ac:dyDescent="0.2">
      <c r="AY641" s="4"/>
    </row>
    <row r="642" spans="51:51" x14ac:dyDescent="0.2">
      <c r="AY642" s="4"/>
    </row>
    <row r="643" spans="51:51" x14ac:dyDescent="0.2">
      <c r="AY643" s="4"/>
    </row>
    <row r="644" spans="51:51" x14ac:dyDescent="0.2">
      <c r="AY644" s="4"/>
    </row>
    <row r="645" spans="51:51" x14ac:dyDescent="0.2">
      <c r="AY645" s="4"/>
    </row>
    <row r="646" spans="51:51" x14ac:dyDescent="0.2">
      <c r="AY646" s="4"/>
    </row>
    <row r="647" spans="51:51" x14ac:dyDescent="0.2">
      <c r="AY647" s="4"/>
    </row>
    <row r="648" spans="51:51" x14ac:dyDescent="0.2">
      <c r="AY648" s="4"/>
    </row>
    <row r="649" spans="51:51" x14ac:dyDescent="0.2">
      <c r="AY649" s="4"/>
    </row>
    <row r="650" spans="51:51" x14ac:dyDescent="0.2">
      <c r="AY650" s="4"/>
    </row>
    <row r="651" spans="51:51" x14ac:dyDescent="0.2">
      <c r="AY651" s="4"/>
    </row>
    <row r="652" spans="51:51" x14ac:dyDescent="0.2">
      <c r="AY652" s="4"/>
    </row>
    <row r="653" spans="51:51" x14ac:dyDescent="0.2">
      <c r="AY653" s="4"/>
    </row>
    <row r="654" spans="51:51" x14ac:dyDescent="0.2">
      <c r="AY654" s="4"/>
    </row>
    <row r="655" spans="51:51" x14ac:dyDescent="0.2">
      <c r="AY655" s="4"/>
    </row>
    <row r="656" spans="51:51" x14ac:dyDescent="0.2">
      <c r="AY656" s="4"/>
    </row>
    <row r="657" spans="51:51" x14ac:dyDescent="0.2">
      <c r="AY657" s="4"/>
    </row>
    <row r="658" spans="51:51" x14ac:dyDescent="0.2">
      <c r="AY658" s="4"/>
    </row>
    <row r="659" spans="51:51" x14ac:dyDescent="0.2">
      <c r="AY659" s="4"/>
    </row>
    <row r="660" spans="51:51" x14ac:dyDescent="0.2">
      <c r="AY660" s="4"/>
    </row>
    <row r="661" spans="51:51" x14ac:dyDescent="0.2">
      <c r="AY661" s="4"/>
    </row>
    <row r="662" spans="51:51" x14ac:dyDescent="0.2">
      <c r="AY662" s="4"/>
    </row>
    <row r="663" spans="51:51" x14ac:dyDescent="0.2">
      <c r="AY663" s="4"/>
    </row>
    <row r="664" spans="51:51" x14ac:dyDescent="0.2">
      <c r="AY664" s="4"/>
    </row>
    <row r="665" spans="51:51" x14ac:dyDescent="0.2">
      <c r="AY665" s="4"/>
    </row>
    <row r="666" spans="51:51" x14ac:dyDescent="0.2">
      <c r="AY666" s="4"/>
    </row>
    <row r="667" spans="51:51" x14ac:dyDescent="0.2">
      <c r="AY667" s="4"/>
    </row>
    <row r="668" spans="51:51" x14ac:dyDescent="0.2">
      <c r="AY668" s="4"/>
    </row>
    <row r="669" spans="51:51" x14ac:dyDescent="0.2">
      <c r="AY669" s="4"/>
    </row>
    <row r="670" spans="51:51" x14ac:dyDescent="0.2">
      <c r="AY670" s="4"/>
    </row>
    <row r="671" spans="51:51" x14ac:dyDescent="0.2">
      <c r="AY671" s="4"/>
    </row>
    <row r="672" spans="51:51" x14ac:dyDescent="0.2">
      <c r="AY672" s="4"/>
    </row>
    <row r="673" spans="51:51" x14ac:dyDescent="0.2">
      <c r="AY673" s="4"/>
    </row>
    <row r="674" spans="51:51" x14ac:dyDescent="0.2">
      <c r="AY674" s="4"/>
    </row>
    <row r="675" spans="51:51" x14ac:dyDescent="0.2">
      <c r="AY675" s="4"/>
    </row>
    <row r="676" spans="51:51" x14ac:dyDescent="0.2">
      <c r="AY676" s="4"/>
    </row>
    <row r="677" spans="51:51" x14ac:dyDescent="0.2">
      <c r="AY677" s="4"/>
    </row>
    <row r="678" spans="51:51" x14ac:dyDescent="0.2">
      <c r="AY678" s="4"/>
    </row>
    <row r="679" spans="51:51" x14ac:dyDescent="0.2">
      <c r="AY679" s="4"/>
    </row>
    <row r="680" spans="51:51" x14ac:dyDescent="0.2">
      <c r="AY680" s="4"/>
    </row>
    <row r="681" spans="51:51" x14ac:dyDescent="0.2">
      <c r="AY681" s="4"/>
    </row>
    <row r="682" spans="51:51" x14ac:dyDescent="0.2">
      <c r="AY682" s="4"/>
    </row>
    <row r="683" spans="51:51" x14ac:dyDescent="0.2">
      <c r="AY683" s="4"/>
    </row>
    <row r="684" spans="51:51" x14ac:dyDescent="0.2">
      <c r="AY684" s="4"/>
    </row>
    <row r="685" spans="51:51" x14ac:dyDescent="0.2">
      <c r="AY685" s="4"/>
    </row>
    <row r="686" spans="51:51" x14ac:dyDescent="0.2">
      <c r="AY686" s="4"/>
    </row>
    <row r="687" spans="51:51" x14ac:dyDescent="0.2">
      <c r="AY687" s="4"/>
    </row>
    <row r="688" spans="51:51" x14ac:dyDescent="0.2">
      <c r="AY688" s="4"/>
    </row>
    <row r="689" spans="51:51" x14ac:dyDescent="0.2">
      <c r="AY689" s="4"/>
    </row>
    <row r="690" spans="51:51" x14ac:dyDescent="0.2">
      <c r="AY690" s="4"/>
    </row>
    <row r="691" spans="51:51" x14ac:dyDescent="0.2">
      <c r="AY691" s="4"/>
    </row>
    <row r="692" spans="51:51" x14ac:dyDescent="0.2">
      <c r="AY692" s="4"/>
    </row>
    <row r="693" spans="51:51" x14ac:dyDescent="0.2">
      <c r="AY693" s="4"/>
    </row>
    <row r="694" spans="51:51" x14ac:dyDescent="0.2">
      <c r="AY694" s="4"/>
    </row>
    <row r="695" spans="51:51" x14ac:dyDescent="0.2">
      <c r="AY695" s="4"/>
    </row>
    <row r="696" spans="51:51" x14ac:dyDescent="0.2">
      <c r="AY696" s="4"/>
    </row>
    <row r="697" spans="51:51" x14ac:dyDescent="0.2">
      <c r="AY697" s="4"/>
    </row>
    <row r="698" spans="51:51" x14ac:dyDescent="0.2">
      <c r="AY698" s="4"/>
    </row>
    <row r="699" spans="51:51" x14ac:dyDescent="0.2">
      <c r="AY699" s="4"/>
    </row>
    <row r="700" spans="51:51" x14ac:dyDescent="0.2">
      <c r="AY700" s="4"/>
    </row>
    <row r="701" spans="51:51" x14ac:dyDescent="0.2">
      <c r="AY701" s="4"/>
    </row>
    <row r="702" spans="51:51" x14ac:dyDescent="0.2">
      <c r="AY702" s="4"/>
    </row>
    <row r="703" spans="51:51" x14ac:dyDescent="0.2">
      <c r="AY703" s="4"/>
    </row>
    <row r="704" spans="51:51" x14ac:dyDescent="0.2">
      <c r="AY704" s="4"/>
    </row>
    <row r="705" spans="51:51" x14ac:dyDescent="0.2">
      <c r="AY705" s="4"/>
    </row>
    <row r="706" spans="51:51" x14ac:dyDescent="0.2">
      <c r="AY706" s="4"/>
    </row>
    <row r="707" spans="51:51" x14ac:dyDescent="0.2">
      <c r="AY707" s="4"/>
    </row>
    <row r="708" spans="51:51" x14ac:dyDescent="0.2">
      <c r="AY708" s="4"/>
    </row>
    <row r="709" spans="51:51" x14ac:dyDescent="0.2">
      <c r="AY709" s="4"/>
    </row>
    <row r="710" spans="51:51" x14ac:dyDescent="0.2">
      <c r="AY710" s="4"/>
    </row>
    <row r="711" spans="51:51" x14ac:dyDescent="0.2">
      <c r="AY711" s="4"/>
    </row>
    <row r="712" spans="51:51" x14ac:dyDescent="0.2">
      <c r="AY712" s="4"/>
    </row>
    <row r="713" spans="51:51" x14ac:dyDescent="0.2">
      <c r="AY713" s="4"/>
    </row>
    <row r="714" spans="51:51" x14ac:dyDescent="0.2">
      <c r="AY714" s="4"/>
    </row>
    <row r="715" spans="51:51" x14ac:dyDescent="0.2">
      <c r="AY715" s="4"/>
    </row>
    <row r="716" spans="51:51" x14ac:dyDescent="0.2">
      <c r="AY716" s="4"/>
    </row>
    <row r="717" spans="51:51" x14ac:dyDescent="0.2">
      <c r="AY717" s="4"/>
    </row>
    <row r="718" spans="51:51" x14ac:dyDescent="0.2">
      <c r="AY718" s="4"/>
    </row>
    <row r="719" spans="51:51" x14ac:dyDescent="0.2">
      <c r="AY719" s="4"/>
    </row>
    <row r="720" spans="51:51" x14ac:dyDescent="0.2">
      <c r="AY720" s="4"/>
    </row>
    <row r="721" spans="51:51" x14ac:dyDescent="0.2">
      <c r="AY721" s="4"/>
    </row>
    <row r="722" spans="51:51" x14ac:dyDescent="0.2">
      <c r="AY722" s="4"/>
    </row>
    <row r="723" spans="51:51" x14ac:dyDescent="0.2">
      <c r="AY723" s="4"/>
    </row>
    <row r="724" spans="51:51" x14ac:dyDescent="0.2">
      <c r="AY724" s="4"/>
    </row>
    <row r="725" spans="51:51" x14ac:dyDescent="0.2">
      <c r="AY725" s="4"/>
    </row>
    <row r="726" spans="51:51" x14ac:dyDescent="0.2">
      <c r="AY726" s="4"/>
    </row>
    <row r="727" spans="51:51" x14ac:dyDescent="0.2">
      <c r="AY727" s="4"/>
    </row>
    <row r="728" spans="51:51" x14ac:dyDescent="0.2">
      <c r="AY728" s="4"/>
    </row>
    <row r="729" spans="51:51" x14ac:dyDescent="0.2">
      <c r="AY729" s="4"/>
    </row>
    <row r="730" spans="51:51" x14ac:dyDescent="0.2">
      <c r="AY730" s="4"/>
    </row>
    <row r="731" spans="51:51" x14ac:dyDescent="0.2">
      <c r="AY731" s="4"/>
    </row>
    <row r="732" spans="51:51" x14ac:dyDescent="0.2">
      <c r="AY732" s="4"/>
    </row>
    <row r="733" spans="51:51" x14ac:dyDescent="0.2">
      <c r="AY733" s="4"/>
    </row>
    <row r="734" spans="51:51" x14ac:dyDescent="0.2">
      <c r="AY734" s="4"/>
    </row>
    <row r="735" spans="51:51" x14ac:dyDescent="0.2">
      <c r="AY735" s="4"/>
    </row>
    <row r="736" spans="51:51" x14ac:dyDescent="0.2">
      <c r="AY736" s="4"/>
    </row>
    <row r="737" spans="51:51" x14ac:dyDescent="0.2">
      <c r="AY737" s="4"/>
    </row>
    <row r="738" spans="51:51" x14ac:dyDescent="0.2">
      <c r="AY738" s="4"/>
    </row>
    <row r="739" spans="51:51" x14ac:dyDescent="0.2">
      <c r="AY739" s="4"/>
    </row>
    <row r="740" spans="51:51" x14ac:dyDescent="0.2">
      <c r="AY740" s="4"/>
    </row>
    <row r="741" spans="51:51" x14ac:dyDescent="0.2">
      <c r="AY741" s="4"/>
    </row>
    <row r="742" spans="51:51" x14ac:dyDescent="0.2">
      <c r="AY742" s="4"/>
    </row>
    <row r="743" spans="51:51" x14ac:dyDescent="0.2">
      <c r="AY743" s="4"/>
    </row>
    <row r="744" spans="51:51" x14ac:dyDescent="0.2">
      <c r="AY744" s="4"/>
    </row>
    <row r="745" spans="51:51" x14ac:dyDescent="0.2">
      <c r="AY745" s="4"/>
    </row>
    <row r="746" spans="51:51" x14ac:dyDescent="0.2">
      <c r="AY746" s="4"/>
    </row>
    <row r="747" spans="51:51" x14ac:dyDescent="0.2">
      <c r="AY747" s="4"/>
    </row>
    <row r="748" spans="51:51" x14ac:dyDescent="0.2">
      <c r="AY748" s="4"/>
    </row>
    <row r="749" spans="51:51" x14ac:dyDescent="0.2">
      <c r="AY749" s="4"/>
    </row>
    <row r="750" spans="51:51" x14ac:dyDescent="0.2">
      <c r="AY750" s="4"/>
    </row>
    <row r="751" spans="51:51" x14ac:dyDescent="0.2">
      <c r="AY751" s="4"/>
    </row>
    <row r="752" spans="51:51" x14ac:dyDescent="0.2">
      <c r="AY752" s="4"/>
    </row>
    <row r="753" spans="51:51" x14ac:dyDescent="0.2">
      <c r="AY753" s="4"/>
    </row>
    <row r="754" spans="51:51" x14ac:dyDescent="0.2">
      <c r="AY754" s="4"/>
    </row>
    <row r="755" spans="51:51" x14ac:dyDescent="0.2">
      <c r="AY755" s="4"/>
    </row>
    <row r="756" spans="51:51" x14ac:dyDescent="0.2">
      <c r="AY756" s="4"/>
    </row>
    <row r="757" spans="51:51" x14ac:dyDescent="0.2">
      <c r="AY757" s="4"/>
    </row>
    <row r="758" spans="51:51" x14ac:dyDescent="0.2">
      <c r="AY758" s="4"/>
    </row>
    <row r="759" spans="51:51" x14ac:dyDescent="0.2">
      <c r="AY759" s="4"/>
    </row>
    <row r="760" spans="51:51" x14ac:dyDescent="0.2">
      <c r="AY760" s="4"/>
    </row>
    <row r="761" spans="51:51" x14ac:dyDescent="0.2">
      <c r="AY761" s="4"/>
    </row>
    <row r="762" spans="51:51" x14ac:dyDescent="0.2">
      <c r="AY762" s="4"/>
    </row>
    <row r="763" spans="51:51" x14ac:dyDescent="0.2">
      <c r="AY763" s="4"/>
    </row>
    <row r="764" spans="51:51" x14ac:dyDescent="0.2">
      <c r="AY764" s="4"/>
    </row>
    <row r="765" spans="51:51" x14ac:dyDescent="0.2">
      <c r="AY765" s="4"/>
    </row>
    <row r="766" spans="51:51" x14ac:dyDescent="0.2">
      <c r="AY766" s="4"/>
    </row>
    <row r="767" spans="51:51" x14ac:dyDescent="0.2">
      <c r="AY767" s="4"/>
    </row>
    <row r="768" spans="51:51" x14ac:dyDescent="0.2">
      <c r="AY768" s="4"/>
    </row>
    <row r="769" spans="51:51" x14ac:dyDescent="0.2">
      <c r="AY769" s="4"/>
    </row>
    <row r="770" spans="51:51" x14ac:dyDescent="0.2">
      <c r="AY770" s="4"/>
    </row>
    <row r="771" spans="51:51" x14ac:dyDescent="0.2">
      <c r="AY771" s="4"/>
    </row>
    <row r="772" spans="51:51" x14ac:dyDescent="0.2">
      <c r="AY772" s="4"/>
    </row>
    <row r="773" spans="51:51" x14ac:dyDescent="0.2">
      <c r="AY773" s="4"/>
    </row>
    <row r="774" spans="51:51" x14ac:dyDescent="0.2">
      <c r="AY774" s="4"/>
    </row>
    <row r="775" spans="51:51" x14ac:dyDescent="0.2">
      <c r="AY775" s="4"/>
    </row>
    <row r="776" spans="51:51" x14ac:dyDescent="0.2">
      <c r="AY776" s="4"/>
    </row>
    <row r="777" spans="51:51" x14ac:dyDescent="0.2">
      <c r="AY777" s="4"/>
    </row>
    <row r="778" spans="51:51" x14ac:dyDescent="0.2">
      <c r="AY778" s="4"/>
    </row>
    <row r="779" spans="51:51" x14ac:dyDescent="0.2">
      <c r="AY779" s="4"/>
    </row>
    <row r="780" spans="51:51" x14ac:dyDescent="0.2">
      <c r="AY780" s="4"/>
    </row>
    <row r="781" spans="51:51" x14ac:dyDescent="0.2">
      <c r="AY781" s="4"/>
    </row>
    <row r="782" spans="51:51" x14ac:dyDescent="0.2">
      <c r="AY782" s="4"/>
    </row>
    <row r="783" spans="51:51" x14ac:dyDescent="0.2">
      <c r="AY783" s="4"/>
    </row>
    <row r="784" spans="51:51" x14ac:dyDescent="0.2">
      <c r="AY784" s="4"/>
    </row>
    <row r="785" spans="51:51" x14ac:dyDescent="0.2">
      <c r="AY785" s="4"/>
    </row>
    <row r="786" spans="51:51" x14ac:dyDescent="0.2">
      <c r="AY786" s="4"/>
    </row>
    <row r="787" spans="51:51" x14ac:dyDescent="0.2">
      <c r="AY787" s="4"/>
    </row>
    <row r="788" spans="51:51" x14ac:dyDescent="0.2">
      <c r="AY788" s="4"/>
    </row>
    <row r="789" spans="51:51" x14ac:dyDescent="0.2">
      <c r="AY789" s="4"/>
    </row>
    <row r="790" spans="51:51" x14ac:dyDescent="0.2">
      <c r="AY790" s="4"/>
    </row>
    <row r="791" spans="51:51" x14ac:dyDescent="0.2">
      <c r="AY791" s="4"/>
    </row>
    <row r="792" spans="51:51" x14ac:dyDescent="0.2">
      <c r="AY792" s="4"/>
    </row>
    <row r="793" spans="51:51" x14ac:dyDescent="0.2">
      <c r="AY793" s="4"/>
    </row>
    <row r="794" spans="51:51" x14ac:dyDescent="0.2">
      <c r="AY794" s="4"/>
    </row>
    <row r="795" spans="51:51" x14ac:dyDescent="0.2">
      <c r="AY795" s="4"/>
    </row>
    <row r="796" spans="51:51" x14ac:dyDescent="0.2">
      <c r="AY796" s="4"/>
    </row>
    <row r="797" spans="51:51" x14ac:dyDescent="0.2">
      <c r="AY797" s="4"/>
    </row>
    <row r="798" spans="51:51" x14ac:dyDescent="0.2">
      <c r="AY798" s="4"/>
    </row>
    <row r="799" spans="51:51" x14ac:dyDescent="0.2">
      <c r="AY799" s="4"/>
    </row>
    <row r="800" spans="51:51" x14ac:dyDescent="0.2">
      <c r="AY800" s="4"/>
    </row>
    <row r="801" spans="51:51" x14ac:dyDescent="0.2">
      <c r="AY801" s="4"/>
    </row>
    <row r="802" spans="51:51" x14ac:dyDescent="0.2">
      <c r="AY802" s="4"/>
    </row>
    <row r="803" spans="51:51" x14ac:dyDescent="0.2">
      <c r="AY803" s="4"/>
    </row>
    <row r="804" spans="51:51" x14ac:dyDescent="0.2">
      <c r="AY804" s="4"/>
    </row>
    <row r="805" spans="51:51" x14ac:dyDescent="0.2">
      <c r="AY805" s="4"/>
    </row>
    <row r="806" spans="51:51" x14ac:dyDescent="0.2">
      <c r="AY806" s="4"/>
    </row>
    <row r="807" spans="51:51" x14ac:dyDescent="0.2">
      <c r="AY807" s="4"/>
    </row>
    <row r="808" spans="51:51" x14ac:dyDescent="0.2">
      <c r="AY808" s="4"/>
    </row>
    <row r="809" spans="51:51" x14ac:dyDescent="0.2">
      <c r="AY809" s="4"/>
    </row>
    <row r="810" spans="51:51" x14ac:dyDescent="0.2">
      <c r="AY810" s="4"/>
    </row>
    <row r="811" spans="51:51" x14ac:dyDescent="0.2">
      <c r="AY811" s="4"/>
    </row>
    <row r="812" spans="51:51" x14ac:dyDescent="0.2">
      <c r="AY812" s="4"/>
    </row>
    <row r="813" spans="51:51" x14ac:dyDescent="0.2">
      <c r="AY813" s="4"/>
    </row>
    <row r="814" spans="51:51" x14ac:dyDescent="0.2">
      <c r="AY814" s="4"/>
    </row>
    <row r="815" spans="51:51" x14ac:dyDescent="0.2">
      <c r="AY815" s="4"/>
    </row>
    <row r="816" spans="51:51" x14ac:dyDescent="0.2">
      <c r="AY816" s="4"/>
    </row>
    <row r="817" spans="51:51" x14ac:dyDescent="0.2">
      <c r="AY817" s="4"/>
    </row>
    <row r="818" spans="51:51" x14ac:dyDescent="0.2">
      <c r="AY818" s="4"/>
    </row>
    <row r="819" spans="51:51" x14ac:dyDescent="0.2">
      <c r="AY819" s="4"/>
    </row>
    <row r="820" spans="51:51" x14ac:dyDescent="0.2">
      <c r="AY820" s="4"/>
    </row>
    <row r="821" spans="51:51" x14ac:dyDescent="0.2">
      <c r="AY821" s="4"/>
    </row>
    <row r="822" spans="51:51" x14ac:dyDescent="0.2">
      <c r="AY822" s="4"/>
    </row>
    <row r="823" spans="51:51" x14ac:dyDescent="0.2">
      <c r="AY823" s="4"/>
    </row>
    <row r="824" spans="51:51" x14ac:dyDescent="0.2">
      <c r="AY824" s="4"/>
    </row>
    <row r="825" spans="51:51" x14ac:dyDescent="0.2">
      <c r="AY825" s="4"/>
    </row>
    <row r="826" spans="51:51" x14ac:dyDescent="0.2">
      <c r="AY826" s="4"/>
    </row>
    <row r="827" spans="51:51" x14ac:dyDescent="0.2">
      <c r="AY827" s="4"/>
    </row>
    <row r="828" spans="51:51" x14ac:dyDescent="0.2">
      <c r="AY828" s="4"/>
    </row>
    <row r="829" spans="51:51" x14ac:dyDescent="0.2">
      <c r="AY829" s="4"/>
    </row>
    <row r="830" spans="51:51" x14ac:dyDescent="0.2">
      <c r="AY830" s="4"/>
    </row>
    <row r="831" spans="51:51" x14ac:dyDescent="0.2">
      <c r="AY831" s="4"/>
    </row>
    <row r="832" spans="51:51" x14ac:dyDescent="0.2">
      <c r="AY832" s="4"/>
    </row>
    <row r="833" spans="51:51" x14ac:dyDescent="0.2">
      <c r="AY833" s="4"/>
    </row>
    <row r="834" spans="51:51" x14ac:dyDescent="0.2">
      <c r="AY834" s="4"/>
    </row>
    <row r="835" spans="51:51" x14ac:dyDescent="0.2">
      <c r="AY835" s="4"/>
    </row>
    <row r="836" spans="51:51" x14ac:dyDescent="0.2">
      <c r="AY836" s="4"/>
    </row>
    <row r="837" spans="51:51" x14ac:dyDescent="0.2">
      <c r="AY837" s="4"/>
    </row>
    <row r="838" spans="51:51" x14ac:dyDescent="0.2">
      <c r="AY838" s="4"/>
    </row>
    <row r="839" spans="51:51" x14ac:dyDescent="0.2">
      <c r="AY839" s="4"/>
    </row>
    <row r="840" spans="51:51" x14ac:dyDescent="0.2">
      <c r="AY840" s="4"/>
    </row>
    <row r="841" spans="51:51" x14ac:dyDescent="0.2">
      <c r="AY841" s="4"/>
    </row>
    <row r="842" spans="51:51" x14ac:dyDescent="0.2">
      <c r="AY842" s="4"/>
    </row>
    <row r="843" spans="51:51" x14ac:dyDescent="0.2">
      <c r="AY843" s="4"/>
    </row>
    <row r="844" spans="51:51" x14ac:dyDescent="0.2">
      <c r="AY844" s="4"/>
    </row>
    <row r="845" spans="51:51" x14ac:dyDescent="0.2">
      <c r="AY845" s="4"/>
    </row>
    <row r="846" spans="51:51" x14ac:dyDescent="0.2">
      <c r="AY846" s="4"/>
    </row>
    <row r="847" spans="51:51" x14ac:dyDescent="0.2">
      <c r="AY847" s="4"/>
    </row>
    <row r="848" spans="51:51" x14ac:dyDescent="0.2">
      <c r="AY848" s="4"/>
    </row>
    <row r="849" spans="51:51" x14ac:dyDescent="0.2">
      <c r="AY849" s="4"/>
    </row>
    <row r="850" spans="51:51" x14ac:dyDescent="0.2">
      <c r="AY850" s="4"/>
    </row>
    <row r="851" spans="51:51" x14ac:dyDescent="0.2">
      <c r="AY851" s="4"/>
    </row>
    <row r="852" spans="51:51" x14ac:dyDescent="0.2">
      <c r="AY852" s="4"/>
    </row>
    <row r="853" spans="51:51" x14ac:dyDescent="0.2">
      <c r="AY853" s="4"/>
    </row>
    <row r="854" spans="51:51" x14ac:dyDescent="0.2">
      <c r="AY854" s="4"/>
    </row>
    <row r="855" spans="51:51" x14ac:dyDescent="0.2">
      <c r="AY855" s="4"/>
    </row>
    <row r="856" spans="51:51" x14ac:dyDescent="0.2">
      <c r="AY856" s="4"/>
    </row>
    <row r="857" spans="51:51" x14ac:dyDescent="0.2">
      <c r="AY857" s="4"/>
    </row>
    <row r="858" spans="51:51" x14ac:dyDescent="0.2">
      <c r="AY858" s="4"/>
    </row>
    <row r="859" spans="51:51" x14ac:dyDescent="0.2">
      <c r="AY859" s="4"/>
    </row>
    <row r="860" spans="51:51" x14ac:dyDescent="0.2">
      <c r="AY860" s="4"/>
    </row>
    <row r="861" spans="51:51" x14ac:dyDescent="0.2">
      <c r="AY861" s="4"/>
    </row>
    <row r="862" spans="51:51" x14ac:dyDescent="0.2">
      <c r="AY862" s="4"/>
    </row>
    <row r="863" spans="51:51" x14ac:dyDescent="0.2">
      <c r="AY863" s="4"/>
    </row>
    <row r="864" spans="51:51" x14ac:dyDescent="0.2">
      <c r="AY864" s="4"/>
    </row>
    <row r="865" spans="51:51" x14ac:dyDescent="0.2">
      <c r="AY865" s="4"/>
    </row>
    <row r="866" spans="51:51" x14ac:dyDescent="0.2">
      <c r="AY866" s="4"/>
    </row>
    <row r="867" spans="51:51" x14ac:dyDescent="0.2">
      <c r="AY867" s="4"/>
    </row>
    <row r="868" spans="51:51" x14ac:dyDescent="0.2">
      <c r="AY868" s="4"/>
    </row>
    <row r="869" spans="51:51" x14ac:dyDescent="0.2">
      <c r="AY869" s="4"/>
    </row>
    <row r="870" spans="51:51" x14ac:dyDescent="0.2">
      <c r="AY870" s="4"/>
    </row>
    <row r="871" spans="51:51" x14ac:dyDescent="0.2">
      <c r="AY871" s="4"/>
    </row>
    <row r="872" spans="51:51" x14ac:dyDescent="0.2">
      <c r="AY872" s="4"/>
    </row>
    <row r="873" spans="51:51" x14ac:dyDescent="0.2">
      <c r="AY873" s="4"/>
    </row>
    <row r="874" spans="51:51" x14ac:dyDescent="0.2">
      <c r="AY874" s="4"/>
    </row>
    <row r="875" spans="51:51" x14ac:dyDescent="0.2">
      <c r="AY875" s="4"/>
    </row>
    <row r="876" spans="51:51" x14ac:dyDescent="0.2">
      <c r="AY876" s="4"/>
    </row>
    <row r="877" spans="51:51" x14ac:dyDescent="0.2">
      <c r="AY877" s="4"/>
    </row>
    <row r="878" spans="51:51" x14ac:dyDescent="0.2">
      <c r="AY878" s="4"/>
    </row>
    <row r="879" spans="51:51" x14ac:dyDescent="0.2">
      <c r="AY879" s="4"/>
    </row>
    <row r="880" spans="51:51" x14ac:dyDescent="0.2">
      <c r="AY880" s="4"/>
    </row>
    <row r="881" spans="51:51" x14ac:dyDescent="0.2">
      <c r="AY881" s="4"/>
    </row>
    <row r="882" spans="51:51" x14ac:dyDescent="0.2">
      <c r="AY882" s="4"/>
    </row>
    <row r="883" spans="51:51" x14ac:dyDescent="0.2">
      <c r="AY883" s="4"/>
    </row>
    <row r="884" spans="51:51" x14ac:dyDescent="0.2">
      <c r="AY884" s="4"/>
    </row>
    <row r="885" spans="51:51" x14ac:dyDescent="0.2">
      <c r="AY885" s="4"/>
    </row>
    <row r="886" spans="51:51" x14ac:dyDescent="0.2">
      <c r="AY886" s="4"/>
    </row>
    <row r="887" spans="51:51" x14ac:dyDescent="0.2">
      <c r="AY887" s="4"/>
    </row>
    <row r="888" spans="51:51" x14ac:dyDescent="0.2">
      <c r="AY888" s="4"/>
    </row>
    <row r="889" spans="51:51" x14ac:dyDescent="0.2">
      <c r="AY889" s="4"/>
    </row>
    <row r="890" spans="51:51" x14ac:dyDescent="0.2">
      <c r="AY890" s="4"/>
    </row>
    <row r="891" spans="51:51" x14ac:dyDescent="0.2">
      <c r="AY891" s="4"/>
    </row>
    <row r="892" spans="51:51" x14ac:dyDescent="0.2">
      <c r="AY892" s="4"/>
    </row>
    <row r="893" spans="51:51" x14ac:dyDescent="0.2">
      <c r="AY893" s="4"/>
    </row>
    <row r="894" spans="51:51" x14ac:dyDescent="0.2">
      <c r="AY894" s="4"/>
    </row>
    <row r="895" spans="51:51" x14ac:dyDescent="0.2">
      <c r="AY895" s="4"/>
    </row>
    <row r="896" spans="51:51" x14ac:dyDescent="0.2">
      <c r="AY896" s="4"/>
    </row>
    <row r="897" spans="51:51" x14ac:dyDescent="0.2">
      <c r="AY897" s="4"/>
    </row>
    <row r="898" spans="51:51" x14ac:dyDescent="0.2">
      <c r="AY898" s="4"/>
    </row>
    <row r="899" spans="51:51" x14ac:dyDescent="0.2">
      <c r="AY899" s="4"/>
    </row>
    <row r="900" spans="51:51" x14ac:dyDescent="0.2">
      <c r="AY900" s="4"/>
    </row>
    <row r="901" spans="51:51" x14ac:dyDescent="0.2">
      <c r="AY901" s="4"/>
    </row>
    <row r="902" spans="51:51" x14ac:dyDescent="0.2">
      <c r="AY902" s="4"/>
    </row>
    <row r="903" spans="51:51" x14ac:dyDescent="0.2">
      <c r="AY903" s="4"/>
    </row>
    <row r="904" spans="51:51" x14ac:dyDescent="0.2">
      <c r="AY904" s="4"/>
    </row>
    <row r="905" spans="51:51" x14ac:dyDescent="0.2">
      <c r="AY905" s="4"/>
    </row>
    <row r="906" spans="51:51" x14ac:dyDescent="0.2">
      <c r="AY906" s="4"/>
    </row>
    <row r="907" spans="51:51" x14ac:dyDescent="0.2">
      <c r="AY907" s="4"/>
    </row>
    <row r="908" spans="51:51" x14ac:dyDescent="0.2">
      <c r="AY908" s="4"/>
    </row>
    <row r="909" spans="51:51" x14ac:dyDescent="0.2">
      <c r="AY909" s="4"/>
    </row>
    <row r="910" spans="51:51" x14ac:dyDescent="0.2">
      <c r="AY910" s="4"/>
    </row>
    <row r="911" spans="51:51" x14ac:dyDescent="0.2">
      <c r="AY911" s="4"/>
    </row>
    <row r="912" spans="51:51" x14ac:dyDescent="0.2">
      <c r="AY912" s="4"/>
    </row>
    <row r="913" spans="51:51" x14ac:dyDescent="0.2">
      <c r="AY913" s="4"/>
    </row>
    <row r="914" spans="51:51" x14ac:dyDescent="0.2">
      <c r="AY914" s="4"/>
    </row>
    <row r="915" spans="51:51" x14ac:dyDescent="0.2">
      <c r="AY915" s="4"/>
    </row>
    <row r="916" spans="51:51" x14ac:dyDescent="0.2">
      <c r="AY916" s="4"/>
    </row>
    <row r="917" spans="51:51" x14ac:dyDescent="0.2">
      <c r="AY917" s="4"/>
    </row>
    <row r="918" spans="51:51" x14ac:dyDescent="0.2">
      <c r="AY918" s="4"/>
    </row>
    <row r="919" spans="51:51" x14ac:dyDescent="0.2">
      <c r="AY919" s="4"/>
    </row>
    <row r="920" spans="51:51" x14ac:dyDescent="0.2">
      <c r="AY920" s="4"/>
    </row>
    <row r="921" spans="51:51" x14ac:dyDescent="0.2">
      <c r="AY921" s="4"/>
    </row>
    <row r="922" spans="51:51" x14ac:dyDescent="0.2">
      <c r="AY922" s="4"/>
    </row>
    <row r="923" spans="51:51" x14ac:dyDescent="0.2">
      <c r="AY923" s="4"/>
    </row>
    <row r="924" spans="51:51" x14ac:dyDescent="0.2">
      <c r="AY924" s="4"/>
    </row>
    <row r="925" spans="51:51" x14ac:dyDescent="0.2">
      <c r="AY925" s="4"/>
    </row>
    <row r="926" spans="51:51" x14ac:dyDescent="0.2">
      <c r="AY926" s="4"/>
    </row>
    <row r="927" spans="51:51" x14ac:dyDescent="0.2">
      <c r="AY927" s="4"/>
    </row>
    <row r="928" spans="51:51" x14ac:dyDescent="0.2">
      <c r="AY928" s="4"/>
    </row>
    <row r="929" spans="51:51" x14ac:dyDescent="0.2">
      <c r="AY929" s="4"/>
    </row>
    <row r="930" spans="51:51" x14ac:dyDescent="0.2">
      <c r="AY930" s="4"/>
    </row>
    <row r="931" spans="51:51" x14ac:dyDescent="0.2">
      <c r="AY931" s="4"/>
    </row>
    <row r="932" spans="51:51" x14ac:dyDescent="0.2">
      <c r="AY932" s="4"/>
    </row>
    <row r="933" spans="51:51" x14ac:dyDescent="0.2">
      <c r="AY933" s="4"/>
    </row>
    <row r="934" spans="51:51" x14ac:dyDescent="0.2">
      <c r="AY934" s="4"/>
    </row>
    <row r="935" spans="51:51" x14ac:dyDescent="0.2">
      <c r="AY935" s="4"/>
    </row>
    <row r="936" spans="51:51" x14ac:dyDescent="0.2">
      <c r="AY936" s="4"/>
    </row>
    <row r="937" spans="51:51" x14ac:dyDescent="0.2">
      <c r="AY937" s="4"/>
    </row>
    <row r="938" spans="51:51" x14ac:dyDescent="0.2">
      <c r="AY938" s="4"/>
    </row>
    <row r="939" spans="51:51" x14ac:dyDescent="0.2">
      <c r="AY939" s="4"/>
    </row>
    <row r="940" spans="51:51" x14ac:dyDescent="0.2">
      <c r="AY940" s="4"/>
    </row>
    <row r="941" spans="51:51" x14ac:dyDescent="0.2">
      <c r="AY941" s="4"/>
    </row>
    <row r="942" spans="51:51" x14ac:dyDescent="0.2">
      <c r="AY942" s="4"/>
    </row>
    <row r="943" spans="51:51" x14ac:dyDescent="0.2">
      <c r="AY943" s="4"/>
    </row>
    <row r="944" spans="51:51" x14ac:dyDescent="0.2">
      <c r="AY944" s="4"/>
    </row>
    <row r="945" spans="51:51" x14ac:dyDescent="0.2">
      <c r="AY945" s="4"/>
    </row>
    <row r="946" spans="51:51" x14ac:dyDescent="0.2">
      <c r="AY946" s="4"/>
    </row>
    <row r="947" spans="51:51" x14ac:dyDescent="0.2">
      <c r="AY947" s="4"/>
    </row>
    <row r="948" spans="51:51" x14ac:dyDescent="0.2">
      <c r="AY948" s="4"/>
    </row>
    <row r="949" spans="51:51" x14ac:dyDescent="0.2">
      <c r="AY949" s="4"/>
    </row>
    <row r="950" spans="51:51" x14ac:dyDescent="0.2">
      <c r="AY950" s="4"/>
    </row>
    <row r="951" spans="51:51" x14ac:dyDescent="0.2">
      <c r="AY951" s="4"/>
    </row>
    <row r="952" spans="51:51" x14ac:dyDescent="0.2">
      <c r="AY952" s="4"/>
    </row>
    <row r="953" spans="51:51" x14ac:dyDescent="0.2">
      <c r="AY953" s="4"/>
    </row>
    <row r="954" spans="51:51" x14ac:dyDescent="0.2">
      <c r="AY954" s="4"/>
    </row>
    <row r="955" spans="51:51" x14ac:dyDescent="0.2">
      <c r="AY955" s="4"/>
    </row>
    <row r="956" spans="51:51" x14ac:dyDescent="0.2">
      <c r="AY956" s="4"/>
    </row>
    <row r="957" spans="51:51" x14ac:dyDescent="0.2">
      <c r="AY957" s="4"/>
    </row>
    <row r="958" spans="51:51" x14ac:dyDescent="0.2">
      <c r="AY958" s="4"/>
    </row>
    <row r="959" spans="51:51" x14ac:dyDescent="0.2">
      <c r="AY959" s="4"/>
    </row>
    <row r="960" spans="51:51" x14ac:dyDescent="0.2">
      <c r="AY960" s="4"/>
    </row>
    <row r="961" spans="51:51" x14ac:dyDescent="0.2">
      <c r="AY961" s="4"/>
    </row>
    <row r="962" spans="51:51" x14ac:dyDescent="0.2">
      <c r="AY962" s="4"/>
    </row>
    <row r="963" spans="51:51" x14ac:dyDescent="0.2">
      <c r="AY963" s="4"/>
    </row>
    <row r="964" spans="51:51" x14ac:dyDescent="0.2">
      <c r="AY964" s="4"/>
    </row>
    <row r="965" spans="51:51" x14ac:dyDescent="0.2">
      <c r="AY965" s="4"/>
    </row>
    <row r="966" spans="51:51" x14ac:dyDescent="0.2">
      <c r="AY966" s="4"/>
    </row>
    <row r="967" spans="51:51" x14ac:dyDescent="0.2">
      <c r="AY967" s="4"/>
    </row>
    <row r="968" spans="51:51" x14ac:dyDescent="0.2">
      <c r="AY968" s="4"/>
    </row>
    <row r="969" spans="51:51" x14ac:dyDescent="0.2">
      <c r="AY969" s="4"/>
    </row>
    <row r="970" spans="51:51" x14ac:dyDescent="0.2">
      <c r="AY970" s="4"/>
    </row>
    <row r="971" spans="51:51" x14ac:dyDescent="0.2">
      <c r="AY971" s="4"/>
    </row>
    <row r="972" spans="51:51" x14ac:dyDescent="0.2">
      <c r="AY972" s="4"/>
    </row>
    <row r="973" spans="51:51" x14ac:dyDescent="0.2">
      <c r="AY973" s="4"/>
    </row>
    <row r="974" spans="51:51" x14ac:dyDescent="0.2">
      <c r="AY974" s="4"/>
    </row>
    <row r="975" spans="51:51" x14ac:dyDescent="0.2">
      <c r="AY975" s="4"/>
    </row>
    <row r="976" spans="51:51" x14ac:dyDescent="0.2">
      <c r="AY976" s="4"/>
    </row>
    <row r="977" spans="51:51" x14ac:dyDescent="0.2">
      <c r="AY977" s="4"/>
    </row>
    <row r="978" spans="51:51" x14ac:dyDescent="0.2">
      <c r="AY978" s="4"/>
    </row>
    <row r="979" spans="51:51" x14ac:dyDescent="0.2">
      <c r="AY979" s="4"/>
    </row>
    <row r="980" spans="51:51" x14ac:dyDescent="0.2">
      <c r="AY980" s="4"/>
    </row>
    <row r="981" spans="51:51" x14ac:dyDescent="0.2">
      <c r="AY981" s="4"/>
    </row>
    <row r="982" spans="51:51" x14ac:dyDescent="0.2">
      <c r="AY982" s="4"/>
    </row>
    <row r="983" spans="51:51" x14ac:dyDescent="0.2">
      <c r="AY983" s="4"/>
    </row>
    <row r="984" spans="51:51" x14ac:dyDescent="0.2">
      <c r="AY984" s="4"/>
    </row>
    <row r="985" spans="51:51" x14ac:dyDescent="0.2">
      <c r="AY985" s="4"/>
    </row>
    <row r="986" spans="51:51" x14ac:dyDescent="0.2">
      <c r="AY986" s="4"/>
    </row>
    <row r="987" spans="51:51" x14ac:dyDescent="0.2">
      <c r="AY987" s="4"/>
    </row>
    <row r="988" spans="51:51" x14ac:dyDescent="0.2">
      <c r="AY988" s="4"/>
    </row>
    <row r="989" spans="51:51" x14ac:dyDescent="0.2">
      <c r="AY989" s="4"/>
    </row>
    <row r="990" spans="51:51" x14ac:dyDescent="0.2">
      <c r="AY990" s="4"/>
    </row>
    <row r="991" spans="51:51" x14ac:dyDescent="0.2">
      <c r="AY991" s="4"/>
    </row>
    <row r="992" spans="51:51" x14ac:dyDescent="0.2">
      <c r="AY992" s="4"/>
    </row>
    <row r="993" spans="51:51" x14ac:dyDescent="0.2">
      <c r="AY993" s="4"/>
    </row>
    <row r="994" spans="51:51" x14ac:dyDescent="0.2">
      <c r="AY994" s="4"/>
    </row>
    <row r="995" spans="51:51" x14ac:dyDescent="0.2">
      <c r="AY995" s="4"/>
    </row>
    <row r="996" spans="51:51" x14ac:dyDescent="0.2">
      <c r="AY996" s="4"/>
    </row>
    <row r="997" spans="51:51" x14ac:dyDescent="0.2">
      <c r="AY997" s="4"/>
    </row>
    <row r="998" spans="51:51" x14ac:dyDescent="0.2">
      <c r="AY998" s="4"/>
    </row>
    <row r="999" spans="51:51" x14ac:dyDescent="0.2">
      <c r="AY999" s="4"/>
    </row>
    <row r="1000" spans="51:51" x14ac:dyDescent="0.2">
      <c r="AY1000" s="4"/>
    </row>
    <row r="1001" spans="51:51" x14ac:dyDescent="0.2">
      <c r="AY1001" s="4"/>
    </row>
    <row r="1002" spans="51:51" x14ac:dyDescent="0.2">
      <c r="AY1002" s="4"/>
    </row>
    <row r="1003" spans="51:51" x14ac:dyDescent="0.2">
      <c r="AY1003" s="4"/>
    </row>
    <row r="1004" spans="51:51" x14ac:dyDescent="0.2">
      <c r="AY1004" s="4"/>
    </row>
    <row r="1005" spans="51:51" x14ac:dyDescent="0.2">
      <c r="AY1005" s="4"/>
    </row>
    <row r="1006" spans="51:51" x14ac:dyDescent="0.2">
      <c r="AY1006" s="4"/>
    </row>
    <row r="1007" spans="51:51" x14ac:dyDescent="0.2">
      <c r="AY1007" s="4"/>
    </row>
    <row r="1008" spans="51:51" x14ac:dyDescent="0.2">
      <c r="AY1008" s="4"/>
    </row>
    <row r="1009" spans="51:51" x14ac:dyDescent="0.2">
      <c r="AY1009" s="4"/>
    </row>
    <row r="1010" spans="51:51" x14ac:dyDescent="0.2">
      <c r="AY1010" s="4"/>
    </row>
    <row r="1011" spans="51:51" x14ac:dyDescent="0.2">
      <c r="AY1011" s="4"/>
    </row>
    <row r="1012" spans="51:51" x14ac:dyDescent="0.2">
      <c r="AY1012" s="4"/>
    </row>
    <row r="1013" spans="51:51" x14ac:dyDescent="0.2">
      <c r="AY1013" s="4"/>
    </row>
    <row r="1014" spans="51:51" x14ac:dyDescent="0.2">
      <c r="AY1014" s="4"/>
    </row>
    <row r="1015" spans="51:51" x14ac:dyDescent="0.2">
      <c r="AY1015" s="4"/>
    </row>
    <row r="1016" spans="51:51" x14ac:dyDescent="0.2">
      <c r="AY1016" s="4"/>
    </row>
    <row r="1017" spans="51:51" x14ac:dyDescent="0.2">
      <c r="AY1017" s="4"/>
    </row>
    <row r="1018" spans="51:51" x14ac:dyDescent="0.2">
      <c r="AY1018" s="4"/>
    </row>
    <row r="1019" spans="51:51" x14ac:dyDescent="0.2">
      <c r="AY1019" s="4"/>
    </row>
    <row r="1020" spans="51:51" x14ac:dyDescent="0.2">
      <c r="AY1020" s="4"/>
    </row>
    <row r="1021" spans="51:51" x14ac:dyDescent="0.2">
      <c r="AY1021" s="4"/>
    </row>
    <row r="1022" spans="51:51" x14ac:dyDescent="0.2">
      <c r="AY1022" s="4"/>
    </row>
    <row r="1023" spans="51:51" x14ac:dyDescent="0.2">
      <c r="AY1023" s="4"/>
    </row>
    <row r="1024" spans="51:51" x14ac:dyDescent="0.2">
      <c r="AY1024" s="4"/>
    </row>
    <row r="1025" spans="51:51" x14ac:dyDescent="0.2">
      <c r="AY1025" s="4"/>
    </row>
    <row r="1026" spans="51:51" x14ac:dyDescent="0.2">
      <c r="AY1026" s="4"/>
    </row>
    <row r="1027" spans="51:51" x14ac:dyDescent="0.2">
      <c r="AY1027" s="4"/>
    </row>
    <row r="1028" spans="51:51" x14ac:dyDescent="0.2">
      <c r="AY1028" s="4"/>
    </row>
    <row r="1029" spans="51:51" x14ac:dyDescent="0.2">
      <c r="AY1029" s="4"/>
    </row>
    <row r="1030" spans="51:51" x14ac:dyDescent="0.2">
      <c r="AY1030" s="4"/>
    </row>
    <row r="1031" spans="51:51" x14ac:dyDescent="0.2">
      <c r="AY1031" s="4"/>
    </row>
    <row r="1032" spans="51:51" x14ac:dyDescent="0.2">
      <c r="AY1032" s="4"/>
    </row>
    <row r="1033" spans="51:51" x14ac:dyDescent="0.2">
      <c r="AY1033" s="4"/>
    </row>
    <row r="1034" spans="51:51" x14ac:dyDescent="0.2">
      <c r="AY1034" s="4"/>
    </row>
    <row r="1035" spans="51:51" x14ac:dyDescent="0.2">
      <c r="AY1035" s="4"/>
    </row>
    <row r="1036" spans="51:51" x14ac:dyDescent="0.2">
      <c r="AY1036" s="4"/>
    </row>
    <row r="1037" spans="51:51" x14ac:dyDescent="0.2">
      <c r="AY1037" s="4"/>
    </row>
    <row r="1038" spans="51:51" x14ac:dyDescent="0.2">
      <c r="AY1038" s="4"/>
    </row>
    <row r="1039" spans="51:51" x14ac:dyDescent="0.2">
      <c r="AY1039" s="4"/>
    </row>
    <row r="1040" spans="51:51" x14ac:dyDescent="0.2">
      <c r="AY1040" s="4"/>
    </row>
    <row r="1041" spans="51:51" x14ac:dyDescent="0.2">
      <c r="AY1041" s="4"/>
    </row>
    <row r="1042" spans="51:51" x14ac:dyDescent="0.2">
      <c r="AY1042" s="4"/>
    </row>
    <row r="1043" spans="51:51" x14ac:dyDescent="0.2">
      <c r="AY1043" s="4"/>
    </row>
    <row r="1044" spans="51:51" x14ac:dyDescent="0.2">
      <c r="AY1044" s="4"/>
    </row>
    <row r="1045" spans="51:51" x14ac:dyDescent="0.2">
      <c r="AY1045" s="4"/>
    </row>
    <row r="1046" spans="51:51" x14ac:dyDescent="0.2">
      <c r="AY1046" s="4"/>
    </row>
    <row r="1047" spans="51:51" x14ac:dyDescent="0.2">
      <c r="AY1047" s="4"/>
    </row>
    <row r="1048" spans="51:51" x14ac:dyDescent="0.2">
      <c r="AY1048" s="4"/>
    </row>
    <row r="1049" spans="51:51" x14ac:dyDescent="0.2">
      <c r="AY1049" s="4"/>
    </row>
    <row r="1050" spans="51:51" x14ac:dyDescent="0.2">
      <c r="AY1050" s="4"/>
    </row>
    <row r="1051" spans="51:51" x14ac:dyDescent="0.2">
      <c r="AY1051" s="4"/>
    </row>
    <row r="1052" spans="51:51" x14ac:dyDescent="0.2">
      <c r="AY1052" s="4"/>
    </row>
    <row r="1053" spans="51:51" x14ac:dyDescent="0.2">
      <c r="AY1053" s="4"/>
    </row>
    <row r="1054" spans="51:51" x14ac:dyDescent="0.2">
      <c r="AY1054" s="4"/>
    </row>
    <row r="1055" spans="51:51" x14ac:dyDescent="0.2">
      <c r="AY1055" s="4"/>
    </row>
    <row r="1056" spans="51:51" x14ac:dyDescent="0.2">
      <c r="AY1056" s="4"/>
    </row>
    <row r="1057" spans="51:51" x14ac:dyDescent="0.2">
      <c r="AY1057" s="4"/>
    </row>
    <row r="1058" spans="51:51" x14ac:dyDescent="0.2">
      <c r="AY1058" s="4"/>
    </row>
    <row r="1059" spans="51:51" x14ac:dyDescent="0.2">
      <c r="AY1059" s="4"/>
    </row>
    <row r="1060" spans="51:51" x14ac:dyDescent="0.2">
      <c r="AY1060" s="4"/>
    </row>
    <row r="1061" spans="51:51" x14ac:dyDescent="0.2">
      <c r="AY1061" s="4"/>
    </row>
    <row r="1062" spans="51:51" x14ac:dyDescent="0.2">
      <c r="AY1062" s="4"/>
    </row>
    <row r="1063" spans="51:51" x14ac:dyDescent="0.2">
      <c r="AY1063" s="4"/>
    </row>
    <row r="1064" spans="51:51" x14ac:dyDescent="0.2">
      <c r="AY1064" s="4"/>
    </row>
    <row r="1065" spans="51:51" x14ac:dyDescent="0.2">
      <c r="AY1065" s="4"/>
    </row>
    <row r="1066" spans="51:51" x14ac:dyDescent="0.2">
      <c r="AY1066" s="4"/>
    </row>
    <row r="1067" spans="51:51" x14ac:dyDescent="0.2">
      <c r="AY1067" s="4"/>
    </row>
    <row r="1068" spans="51:51" x14ac:dyDescent="0.2">
      <c r="AY1068" s="4"/>
    </row>
    <row r="1069" spans="51:51" x14ac:dyDescent="0.2">
      <c r="AY1069" s="4"/>
    </row>
    <row r="1070" spans="51:51" x14ac:dyDescent="0.2">
      <c r="AY1070" s="4"/>
    </row>
    <row r="1071" spans="51:51" x14ac:dyDescent="0.2">
      <c r="AY1071" s="4"/>
    </row>
    <row r="1072" spans="51:51" x14ac:dyDescent="0.2">
      <c r="AY1072" s="4"/>
    </row>
    <row r="1073" spans="51:51" x14ac:dyDescent="0.2">
      <c r="AY1073" s="4"/>
    </row>
    <row r="1074" spans="51:51" x14ac:dyDescent="0.2">
      <c r="AY1074" s="4"/>
    </row>
    <row r="1075" spans="51:51" x14ac:dyDescent="0.2">
      <c r="AY1075" s="4"/>
    </row>
    <row r="1076" spans="51:51" x14ac:dyDescent="0.2">
      <c r="AY1076" s="4"/>
    </row>
    <row r="1077" spans="51:51" x14ac:dyDescent="0.2">
      <c r="AY1077" s="4"/>
    </row>
    <row r="1078" spans="51:51" x14ac:dyDescent="0.2">
      <c r="AY1078" s="4"/>
    </row>
    <row r="1079" spans="51:51" x14ac:dyDescent="0.2">
      <c r="AY1079" s="4"/>
    </row>
    <row r="1080" spans="51:51" x14ac:dyDescent="0.2">
      <c r="AY1080" s="4"/>
    </row>
    <row r="1081" spans="51:51" x14ac:dyDescent="0.2">
      <c r="AY1081" s="4"/>
    </row>
    <row r="1082" spans="51:51" x14ac:dyDescent="0.2">
      <c r="AY1082" s="4"/>
    </row>
    <row r="1083" spans="51:51" x14ac:dyDescent="0.2">
      <c r="AY1083" s="4"/>
    </row>
    <row r="1084" spans="51:51" x14ac:dyDescent="0.2">
      <c r="AY1084" s="4"/>
    </row>
    <row r="1085" spans="51:51" x14ac:dyDescent="0.2">
      <c r="AY1085" s="4"/>
    </row>
    <row r="1086" spans="51:51" x14ac:dyDescent="0.2">
      <c r="AY1086" s="4"/>
    </row>
    <row r="1087" spans="51:51" x14ac:dyDescent="0.2">
      <c r="AY1087" s="4"/>
    </row>
    <row r="1088" spans="51:51" x14ac:dyDescent="0.2">
      <c r="AY1088" s="4"/>
    </row>
    <row r="1089" spans="51:51" x14ac:dyDescent="0.2">
      <c r="AY1089" s="4"/>
    </row>
    <row r="1090" spans="51:51" x14ac:dyDescent="0.2">
      <c r="AY1090" s="4"/>
    </row>
    <row r="1091" spans="51:51" x14ac:dyDescent="0.2">
      <c r="AY1091" s="4"/>
    </row>
    <row r="1092" spans="51:51" x14ac:dyDescent="0.2">
      <c r="AY1092" s="4"/>
    </row>
    <row r="1093" spans="51:51" x14ac:dyDescent="0.2">
      <c r="AY1093" s="4"/>
    </row>
    <row r="1094" spans="51:51" x14ac:dyDescent="0.2">
      <c r="AY1094" s="4"/>
    </row>
    <row r="1095" spans="51:51" x14ac:dyDescent="0.2">
      <c r="AY1095" s="4"/>
    </row>
    <row r="1096" spans="51:51" x14ac:dyDescent="0.2">
      <c r="AY1096" s="4"/>
    </row>
    <row r="1097" spans="51:51" x14ac:dyDescent="0.2">
      <c r="AY1097" s="4"/>
    </row>
    <row r="1098" spans="51:51" x14ac:dyDescent="0.2">
      <c r="AY1098" s="4"/>
    </row>
    <row r="1099" spans="51:51" x14ac:dyDescent="0.2">
      <c r="AY1099" s="4"/>
    </row>
    <row r="1100" spans="51:51" x14ac:dyDescent="0.2">
      <c r="AY1100" s="4"/>
    </row>
    <row r="1101" spans="51:51" x14ac:dyDescent="0.2">
      <c r="AY1101" s="4"/>
    </row>
    <row r="1102" spans="51:51" x14ac:dyDescent="0.2">
      <c r="AY1102" s="4"/>
    </row>
    <row r="1103" spans="51:51" x14ac:dyDescent="0.2">
      <c r="AY1103" s="4"/>
    </row>
    <row r="1104" spans="51:51" x14ac:dyDescent="0.2">
      <c r="AY1104" s="4"/>
    </row>
    <row r="1105" spans="51:51" x14ac:dyDescent="0.2">
      <c r="AY1105" s="4"/>
    </row>
    <row r="1106" spans="51:51" x14ac:dyDescent="0.2">
      <c r="AY1106" s="4"/>
    </row>
    <row r="1107" spans="51:51" x14ac:dyDescent="0.2">
      <c r="AY1107" s="4"/>
    </row>
    <row r="1108" spans="51:51" x14ac:dyDescent="0.2">
      <c r="AY1108" s="4"/>
    </row>
    <row r="1109" spans="51:51" x14ac:dyDescent="0.2">
      <c r="AY1109" s="4"/>
    </row>
    <row r="1110" spans="51:51" x14ac:dyDescent="0.2">
      <c r="AY1110" s="4"/>
    </row>
    <row r="1111" spans="51:51" x14ac:dyDescent="0.2">
      <c r="AY1111" s="4"/>
    </row>
    <row r="1112" spans="51:51" x14ac:dyDescent="0.2">
      <c r="AY1112" s="4"/>
    </row>
    <row r="1113" spans="51:51" x14ac:dyDescent="0.2">
      <c r="AY1113" s="4"/>
    </row>
    <row r="1114" spans="51:51" x14ac:dyDescent="0.2">
      <c r="AY1114" s="4"/>
    </row>
    <row r="1115" spans="51:51" x14ac:dyDescent="0.2">
      <c r="AY1115" s="4"/>
    </row>
    <row r="1116" spans="51:51" x14ac:dyDescent="0.2">
      <c r="AY1116" s="4"/>
    </row>
    <row r="1117" spans="51:51" x14ac:dyDescent="0.2">
      <c r="AY1117" s="4"/>
    </row>
    <row r="1118" spans="51:51" x14ac:dyDescent="0.2">
      <c r="AY1118" s="4"/>
    </row>
    <row r="1119" spans="51:51" x14ac:dyDescent="0.2">
      <c r="AY1119" s="4"/>
    </row>
    <row r="1120" spans="51:51" x14ac:dyDescent="0.2">
      <c r="AY1120" s="4"/>
    </row>
    <row r="1121" spans="51:51" x14ac:dyDescent="0.2">
      <c r="AY1121" s="4"/>
    </row>
    <row r="1122" spans="51:51" x14ac:dyDescent="0.2">
      <c r="AY1122" s="4"/>
    </row>
    <row r="1123" spans="51:51" x14ac:dyDescent="0.2">
      <c r="AY1123" s="4"/>
    </row>
    <row r="1124" spans="51:51" x14ac:dyDescent="0.2">
      <c r="AY1124" s="4"/>
    </row>
    <row r="1125" spans="51:51" x14ac:dyDescent="0.2">
      <c r="AY1125" s="4"/>
    </row>
    <row r="1126" spans="51:51" x14ac:dyDescent="0.2">
      <c r="AY1126" s="4"/>
    </row>
    <row r="1127" spans="51:51" x14ac:dyDescent="0.2">
      <c r="AY1127" s="4"/>
    </row>
    <row r="1128" spans="51:51" x14ac:dyDescent="0.2">
      <c r="AY1128" s="4"/>
    </row>
    <row r="1129" spans="51:51" x14ac:dyDescent="0.2">
      <c r="AY1129" s="4"/>
    </row>
    <row r="1130" spans="51:51" x14ac:dyDescent="0.2">
      <c r="AY1130" s="4"/>
    </row>
    <row r="1131" spans="51:51" x14ac:dyDescent="0.2">
      <c r="AY1131" s="4"/>
    </row>
    <row r="1132" spans="51:51" x14ac:dyDescent="0.2">
      <c r="AY1132" s="4"/>
    </row>
    <row r="1133" spans="51:51" x14ac:dyDescent="0.2">
      <c r="AY1133" s="4"/>
    </row>
    <row r="1134" spans="51:51" x14ac:dyDescent="0.2">
      <c r="AY1134" s="4"/>
    </row>
    <row r="1135" spans="51:51" x14ac:dyDescent="0.2">
      <c r="AY1135" s="4"/>
    </row>
    <row r="1136" spans="51:51" x14ac:dyDescent="0.2">
      <c r="AY1136" s="4"/>
    </row>
    <row r="1137" spans="51:51" x14ac:dyDescent="0.2">
      <c r="AY1137" s="4"/>
    </row>
    <row r="1138" spans="51:51" x14ac:dyDescent="0.2">
      <c r="AY1138" s="4"/>
    </row>
    <row r="1139" spans="51:51" x14ac:dyDescent="0.2">
      <c r="AY1139" s="4"/>
    </row>
    <row r="1140" spans="51:51" x14ac:dyDescent="0.2">
      <c r="AY1140" s="4"/>
    </row>
    <row r="1141" spans="51:51" x14ac:dyDescent="0.2">
      <c r="AY1141" s="4"/>
    </row>
    <row r="1142" spans="51:51" x14ac:dyDescent="0.2">
      <c r="AY1142" s="4"/>
    </row>
    <row r="1143" spans="51:51" x14ac:dyDescent="0.2">
      <c r="AY1143" s="4"/>
    </row>
    <row r="1144" spans="51:51" x14ac:dyDescent="0.2">
      <c r="AY1144" s="4"/>
    </row>
    <row r="1145" spans="51:51" x14ac:dyDescent="0.2">
      <c r="AY1145" s="4"/>
    </row>
    <row r="1146" spans="51:51" x14ac:dyDescent="0.2">
      <c r="AY1146" s="4"/>
    </row>
    <row r="1147" spans="51:51" x14ac:dyDescent="0.2">
      <c r="AY1147" s="4"/>
    </row>
    <row r="1148" spans="51:51" x14ac:dyDescent="0.2">
      <c r="AY1148" s="4"/>
    </row>
    <row r="1149" spans="51:51" x14ac:dyDescent="0.2">
      <c r="AY1149" s="4"/>
    </row>
    <row r="1150" spans="51:51" x14ac:dyDescent="0.2">
      <c r="AY1150" s="4"/>
    </row>
    <row r="1151" spans="51:51" x14ac:dyDescent="0.2">
      <c r="AY1151" s="4"/>
    </row>
    <row r="1152" spans="51:51" x14ac:dyDescent="0.2">
      <c r="AY1152" s="4"/>
    </row>
    <row r="1153" spans="51:51" x14ac:dyDescent="0.2">
      <c r="AY1153" s="4"/>
    </row>
    <row r="1154" spans="51:51" x14ac:dyDescent="0.2">
      <c r="AY1154" s="4"/>
    </row>
    <row r="1155" spans="51:51" x14ac:dyDescent="0.2">
      <c r="AY1155" s="4"/>
    </row>
    <row r="1156" spans="51:51" x14ac:dyDescent="0.2">
      <c r="AY1156" s="4"/>
    </row>
    <row r="1157" spans="51:51" x14ac:dyDescent="0.2">
      <c r="AY1157" s="4"/>
    </row>
    <row r="1158" spans="51:51" x14ac:dyDescent="0.2">
      <c r="AY1158" s="4"/>
    </row>
    <row r="1159" spans="51:51" x14ac:dyDescent="0.2">
      <c r="AY1159" s="4"/>
    </row>
    <row r="1160" spans="51:51" x14ac:dyDescent="0.2">
      <c r="AY1160" s="4"/>
    </row>
    <row r="1161" spans="51:51" x14ac:dyDescent="0.2">
      <c r="AY1161" s="4"/>
    </row>
    <row r="1162" spans="51:51" x14ac:dyDescent="0.2">
      <c r="AY1162" s="4"/>
    </row>
    <row r="1163" spans="51:51" x14ac:dyDescent="0.2">
      <c r="AY1163" s="4"/>
    </row>
    <row r="1164" spans="51:51" x14ac:dyDescent="0.2">
      <c r="AY1164" s="4"/>
    </row>
    <row r="1165" spans="51:51" x14ac:dyDescent="0.2">
      <c r="AY1165" s="4"/>
    </row>
    <row r="1166" spans="51:51" x14ac:dyDescent="0.2">
      <c r="AY1166" s="4"/>
    </row>
    <row r="1167" spans="51:51" x14ac:dyDescent="0.2">
      <c r="AY1167" s="4"/>
    </row>
    <row r="1168" spans="51:51" x14ac:dyDescent="0.2">
      <c r="AY1168" s="4"/>
    </row>
    <row r="1169" spans="51:51" x14ac:dyDescent="0.2">
      <c r="AY1169" s="4"/>
    </row>
    <row r="1170" spans="51:51" x14ac:dyDescent="0.2">
      <c r="AY1170" s="4"/>
    </row>
    <row r="1171" spans="51:51" x14ac:dyDescent="0.2">
      <c r="AY1171" s="4"/>
    </row>
    <row r="1172" spans="51:51" x14ac:dyDescent="0.2">
      <c r="AY1172" s="4"/>
    </row>
    <row r="1173" spans="51:51" x14ac:dyDescent="0.2">
      <c r="AY1173" s="4"/>
    </row>
    <row r="1174" spans="51:51" x14ac:dyDescent="0.2">
      <c r="AY1174" s="4"/>
    </row>
    <row r="1175" spans="51:51" x14ac:dyDescent="0.2">
      <c r="AY1175" s="4"/>
    </row>
    <row r="1176" spans="51:51" x14ac:dyDescent="0.2">
      <c r="AY1176" s="4"/>
    </row>
    <row r="1177" spans="51:51" x14ac:dyDescent="0.2">
      <c r="AY1177" s="4"/>
    </row>
    <row r="1178" spans="51:51" x14ac:dyDescent="0.2">
      <c r="AY1178" s="4"/>
    </row>
    <row r="1179" spans="51:51" x14ac:dyDescent="0.2">
      <c r="AY1179" s="4"/>
    </row>
    <row r="1180" spans="51:51" x14ac:dyDescent="0.2">
      <c r="AY1180" s="4"/>
    </row>
    <row r="1181" spans="51:51" x14ac:dyDescent="0.2">
      <c r="AY1181" s="4"/>
    </row>
    <row r="1182" spans="51:51" x14ac:dyDescent="0.2">
      <c r="AY1182" s="4"/>
    </row>
    <row r="1183" spans="51:51" x14ac:dyDescent="0.2">
      <c r="AY1183" s="4"/>
    </row>
    <row r="1184" spans="51:51" x14ac:dyDescent="0.2">
      <c r="AY1184" s="4"/>
    </row>
    <row r="1185" spans="51:51" x14ac:dyDescent="0.2">
      <c r="AY1185" s="4"/>
    </row>
    <row r="1186" spans="51:51" x14ac:dyDescent="0.2">
      <c r="AY1186" s="4"/>
    </row>
    <row r="1187" spans="51:51" x14ac:dyDescent="0.2">
      <c r="AY1187" s="4"/>
    </row>
    <row r="1188" spans="51:51" x14ac:dyDescent="0.2">
      <c r="AY1188" s="4"/>
    </row>
    <row r="1189" spans="51:51" x14ac:dyDescent="0.2">
      <c r="AY1189" s="4"/>
    </row>
    <row r="1190" spans="51:51" x14ac:dyDescent="0.2">
      <c r="AY1190" s="4"/>
    </row>
    <row r="1191" spans="51:51" x14ac:dyDescent="0.2">
      <c r="AY1191" s="4"/>
    </row>
    <row r="1192" spans="51:51" x14ac:dyDescent="0.2">
      <c r="AY1192" s="4"/>
    </row>
    <row r="1193" spans="51:51" x14ac:dyDescent="0.2">
      <c r="AY1193" s="4"/>
    </row>
    <row r="1194" spans="51:51" x14ac:dyDescent="0.2">
      <c r="AY1194" s="4"/>
    </row>
    <row r="1195" spans="51:51" x14ac:dyDescent="0.2">
      <c r="AY1195" s="4"/>
    </row>
    <row r="1196" spans="51:51" x14ac:dyDescent="0.2">
      <c r="AY1196" s="4"/>
    </row>
    <row r="1197" spans="51:51" x14ac:dyDescent="0.2">
      <c r="AY1197" s="4"/>
    </row>
    <row r="1198" spans="51:51" x14ac:dyDescent="0.2">
      <c r="AY1198" s="4"/>
    </row>
    <row r="1199" spans="51:51" x14ac:dyDescent="0.2">
      <c r="AY1199" s="4"/>
    </row>
    <row r="1200" spans="51:51" x14ac:dyDescent="0.2">
      <c r="AY1200" s="4"/>
    </row>
    <row r="1201" spans="51:51" x14ac:dyDescent="0.2">
      <c r="AY1201" s="4"/>
    </row>
    <row r="1202" spans="51:51" x14ac:dyDescent="0.2">
      <c r="AY1202" s="4"/>
    </row>
    <row r="1203" spans="51:51" x14ac:dyDescent="0.2">
      <c r="AY1203" s="4"/>
    </row>
    <row r="1204" spans="51:51" x14ac:dyDescent="0.2">
      <c r="AY1204" s="4"/>
    </row>
    <row r="1205" spans="51:51" x14ac:dyDescent="0.2">
      <c r="AY1205" s="4"/>
    </row>
    <row r="1206" spans="51:51" x14ac:dyDescent="0.2">
      <c r="AY1206" s="4"/>
    </row>
    <row r="1207" spans="51:51" x14ac:dyDescent="0.2">
      <c r="AY1207" s="4"/>
    </row>
    <row r="1208" spans="51:51" x14ac:dyDescent="0.2">
      <c r="AY1208" s="4"/>
    </row>
    <row r="1209" spans="51:51" x14ac:dyDescent="0.2">
      <c r="AY1209" s="4"/>
    </row>
    <row r="1210" spans="51:51" x14ac:dyDescent="0.2">
      <c r="AY1210" s="4"/>
    </row>
    <row r="1211" spans="51:51" x14ac:dyDescent="0.2">
      <c r="AY1211" s="4"/>
    </row>
    <row r="1212" spans="51:51" x14ac:dyDescent="0.2">
      <c r="AY1212" s="4"/>
    </row>
    <row r="1213" spans="51:51" x14ac:dyDescent="0.2">
      <c r="AY1213" s="4"/>
    </row>
    <row r="1214" spans="51:51" x14ac:dyDescent="0.2">
      <c r="AY1214" s="4"/>
    </row>
    <row r="1215" spans="51:51" x14ac:dyDescent="0.2">
      <c r="AY1215" s="4"/>
    </row>
    <row r="1216" spans="51:51" x14ac:dyDescent="0.2">
      <c r="AY1216" s="4"/>
    </row>
    <row r="1217" spans="51:51" x14ac:dyDescent="0.2">
      <c r="AY1217" s="4"/>
    </row>
    <row r="1218" spans="51:51" x14ac:dyDescent="0.2">
      <c r="AY1218" s="4"/>
    </row>
    <row r="1219" spans="51:51" x14ac:dyDescent="0.2">
      <c r="AY1219" s="4"/>
    </row>
    <row r="1220" spans="51:51" x14ac:dyDescent="0.2">
      <c r="AY1220" s="4"/>
    </row>
    <row r="1221" spans="51:51" x14ac:dyDescent="0.2">
      <c r="AY1221" s="4"/>
    </row>
    <row r="1222" spans="51:51" x14ac:dyDescent="0.2">
      <c r="AY1222" s="4"/>
    </row>
    <row r="1223" spans="51:51" x14ac:dyDescent="0.2">
      <c r="AY1223" s="4"/>
    </row>
    <row r="1224" spans="51:51" x14ac:dyDescent="0.2">
      <c r="AY1224" s="4"/>
    </row>
    <row r="1225" spans="51:51" x14ac:dyDescent="0.2">
      <c r="AY1225" s="4"/>
    </row>
    <row r="1226" spans="51:51" x14ac:dyDescent="0.2">
      <c r="AY1226" s="4"/>
    </row>
    <row r="1227" spans="51:51" x14ac:dyDescent="0.2">
      <c r="AY1227" s="4"/>
    </row>
    <row r="1228" spans="51:51" x14ac:dyDescent="0.2">
      <c r="AY1228" s="4"/>
    </row>
    <row r="1229" spans="51:51" x14ac:dyDescent="0.2">
      <c r="AY1229" s="4"/>
    </row>
    <row r="1230" spans="51:51" x14ac:dyDescent="0.2">
      <c r="AY1230" s="4"/>
    </row>
    <row r="1231" spans="51:51" x14ac:dyDescent="0.2">
      <c r="AY1231" s="4"/>
    </row>
    <row r="1232" spans="51:51" x14ac:dyDescent="0.2">
      <c r="AY1232" s="4"/>
    </row>
    <row r="1233" spans="51:51" x14ac:dyDescent="0.2">
      <c r="AY1233" s="4"/>
    </row>
    <row r="1234" spans="51:51" x14ac:dyDescent="0.2">
      <c r="AY1234" s="4"/>
    </row>
    <row r="1235" spans="51:51" x14ac:dyDescent="0.2">
      <c r="AY1235" s="4"/>
    </row>
    <row r="1236" spans="51:51" x14ac:dyDescent="0.2">
      <c r="AY1236" s="4"/>
    </row>
    <row r="1237" spans="51:51" x14ac:dyDescent="0.2">
      <c r="AY1237" s="4"/>
    </row>
    <row r="1238" spans="51:51" x14ac:dyDescent="0.2">
      <c r="AY1238" s="4"/>
    </row>
    <row r="1239" spans="51:51" x14ac:dyDescent="0.2">
      <c r="AY1239" s="4"/>
    </row>
    <row r="1240" spans="51:51" x14ac:dyDescent="0.2">
      <c r="AY1240" s="4"/>
    </row>
    <row r="1241" spans="51:51" x14ac:dyDescent="0.2">
      <c r="AY1241" s="4"/>
    </row>
    <row r="1242" spans="51:51" x14ac:dyDescent="0.2">
      <c r="AY1242" s="4"/>
    </row>
    <row r="1243" spans="51:51" x14ac:dyDescent="0.2">
      <c r="AY1243" s="4"/>
    </row>
    <row r="1244" spans="51:51" x14ac:dyDescent="0.2">
      <c r="AY1244" s="4"/>
    </row>
    <row r="1245" spans="51:51" x14ac:dyDescent="0.2">
      <c r="AY1245" s="4"/>
    </row>
    <row r="1246" spans="51:51" x14ac:dyDescent="0.2">
      <c r="AY1246" s="4"/>
    </row>
    <row r="1247" spans="51:51" x14ac:dyDescent="0.2">
      <c r="AY1247" s="4"/>
    </row>
    <row r="1248" spans="51:51" x14ac:dyDescent="0.2">
      <c r="AY1248" s="4"/>
    </row>
    <row r="1249" spans="51:51" x14ac:dyDescent="0.2">
      <c r="AY1249" s="4"/>
    </row>
    <row r="1250" spans="51:51" x14ac:dyDescent="0.2">
      <c r="AY1250" s="4"/>
    </row>
    <row r="1251" spans="51:51" x14ac:dyDescent="0.2">
      <c r="AY1251" s="4"/>
    </row>
    <row r="1252" spans="51:51" x14ac:dyDescent="0.2">
      <c r="AY1252" s="4"/>
    </row>
    <row r="1253" spans="51:51" x14ac:dyDescent="0.2">
      <c r="AY1253" s="4"/>
    </row>
    <row r="1254" spans="51:51" x14ac:dyDescent="0.2">
      <c r="AY1254" s="4"/>
    </row>
    <row r="1255" spans="51:51" x14ac:dyDescent="0.2">
      <c r="AY1255" s="4"/>
    </row>
    <row r="1256" spans="51:51" x14ac:dyDescent="0.2">
      <c r="AY1256" s="4"/>
    </row>
    <row r="1257" spans="51:51" x14ac:dyDescent="0.2">
      <c r="AY1257" s="4"/>
    </row>
    <row r="1258" spans="51:51" x14ac:dyDescent="0.2">
      <c r="AY1258" s="4"/>
    </row>
    <row r="1259" spans="51:51" x14ac:dyDescent="0.2">
      <c r="AY1259" s="4"/>
    </row>
    <row r="1260" spans="51:51" x14ac:dyDescent="0.2">
      <c r="AY1260" s="4"/>
    </row>
    <row r="1261" spans="51:51" x14ac:dyDescent="0.2">
      <c r="AY1261" s="4"/>
    </row>
    <row r="1262" spans="51:51" x14ac:dyDescent="0.2">
      <c r="AY1262" s="4"/>
    </row>
    <row r="1263" spans="51:51" x14ac:dyDescent="0.2">
      <c r="AY1263" s="4"/>
    </row>
    <row r="1264" spans="51:51" x14ac:dyDescent="0.2">
      <c r="AY1264" s="4"/>
    </row>
    <row r="1265" spans="51:51" x14ac:dyDescent="0.2">
      <c r="AY1265" s="4"/>
    </row>
    <row r="1266" spans="51:51" x14ac:dyDescent="0.2">
      <c r="AY1266" s="4"/>
    </row>
    <row r="1267" spans="51:51" x14ac:dyDescent="0.2">
      <c r="AY1267" s="4"/>
    </row>
    <row r="1268" spans="51:51" x14ac:dyDescent="0.2">
      <c r="AY1268" s="4"/>
    </row>
    <row r="1269" spans="51:51" x14ac:dyDescent="0.2">
      <c r="AY1269" s="4"/>
    </row>
    <row r="1270" spans="51:51" x14ac:dyDescent="0.2">
      <c r="AY1270" s="4"/>
    </row>
    <row r="1271" spans="51:51" x14ac:dyDescent="0.2">
      <c r="AY1271" s="4"/>
    </row>
    <row r="1272" spans="51:51" x14ac:dyDescent="0.2">
      <c r="AY1272" s="4"/>
    </row>
    <row r="1273" spans="51:51" x14ac:dyDescent="0.2">
      <c r="AY1273" s="4"/>
    </row>
    <row r="1274" spans="51:51" x14ac:dyDescent="0.2">
      <c r="AY1274" s="4"/>
    </row>
    <row r="1275" spans="51:51" x14ac:dyDescent="0.2">
      <c r="AY1275" s="4"/>
    </row>
    <row r="1276" spans="51:51" x14ac:dyDescent="0.2">
      <c r="AY1276" s="4"/>
    </row>
    <row r="1277" spans="51:51" x14ac:dyDescent="0.2">
      <c r="AY1277" s="4"/>
    </row>
    <row r="1278" spans="51:51" x14ac:dyDescent="0.2">
      <c r="AY1278" s="4"/>
    </row>
    <row r="1279" spans="51:51" x14ac:dyDescent="0.2">
      <c r="AY1279" s="4"/>
    </row>
    <row r="1280" spans="51:51" x14ac:dyDescent="0.2">
      <c r="AY1280" s="4"/>
    </row>
    <row r="1281" spans="51:51" x14ac:dyDescent="0.2">
      <c r="AY1281" s="4"/>
    </row>
    <row r="1282" spans="51:51" x14ac:dyDescent="0.2">
      <c r="AY1282" s="4"/>
    </row>
    <row r="1283" spans="51:51" x14ac:dyDescent="0.2">
      <c r="AY1283" s="4"/>
    </row>
    <row r="1284" spans="51:51" x14ac:dyDescent="0.2">
      <c r="AY1284" s="4"/>
    </row>
    <row r="1285" spans="51:51" x14ac:dyDescent="0.2">
      <c r="AY1285" s="4"/>
    </row>
    <row r="1286" spans="51:51" x14ac:dyDescent="0.2">
      <c r="AY1286" s="4"/>
    </row>
    <row r="1287" spans="51:51" x14ac:dyDescent="0.2">
      <c r="AY1287" s="4"/>
    </row>
    <row r="1288" spans="51:51" x14ac:dyDescent="0.2">
      <c r="AY1288" s="4"/>
    </row>
    <row r="1289" spans="51:51" x14ac:dyDescent="0.2">
      <c r="AY1289" s="4"/>
    </row>
    <row r="1290" spans="51:51" x14ac:dyDescent="0.2">
      <c r="AY1290" s="4"/>
    </row>
    <row r="1291" spans="51:51" x14ac:dyDescent="0.2">
      <c r="AY1291" s="4"/>
    </row>
    <row r="1292" spans="51:51" x14ac:dyDescent="0.2">
      <c r="AY1292" s="4"/>
    </row>
    <row r="1293" spans="51:51" x14ac:dyDescent="0.2">
      <c r="AY1293" s="4"/>
    </row>
    <row r="1294" spans="51:51" x14ac:dyDescent="0.2">
      <c r="AY1294" s="4"/>
    </row>
    <row r="1295" spans="51:51" x14ac:dyDescent="0.2">
      <c r="AY1295" s="4"/>
    </row>
    <row r="1296" spans="51:51" x14ac:dyDescent="0.2">
      <c r="AY1296" s="4"/>
    </row>
    <row r="1297" spans="51:51" x14ac:dyDescent="0.2">
      <c r="AY1297" s="4"/>
    </row>
    <row r="1298" spans="51:51" x14ac:dyDescent="0.2">
      <c r="AY1298" s="4"/>
    </row>
    <row r="1299" spans="51:51" x14ac:dyDescent="0.2">
      <c r="AY1299" s="4"/>
    </row>
    <row r="1300" spans="51:51" x14ac:dyDescent="0.2">
      <c r="AY1300" s="4"/>
    </row>
    <row r="1301" spans="51:51" x14ac:dyDescent="0.2">
      <c r="AY1301" s="4"/>
    </row>
    <row r="1302" spans="51:51" x14ac:dyDescent="0.2">
      <c r="AY1302" s="4"/>
    </row>
    <row r="1303" spans="51:51" x14ac:dyDescent="0.2">
      <c r="AY1303" s="4"/>
    </row>
    <row r="1304" spans="51:51" x14ac:dyDescent="0.2">
      <c r="AY1304" s="4"/>
    </row>
    <row r="1305" spans="51:51" x14ac:dyDescent="0.2">
      <c r="AY1305" s="4"/>
    </row>
    <row r="1306" spans="51:51" x14ac:dyDescent="0.2">
      <c r="AY1306" s="4"/>
    </row>
    <row r="1307" spans="51:51" x14ac:dyDescent="0.2">
      <c r="AY1307" s="4"/>
    </row>
    <row r="1308" spans="51:51" x14ac:dyDescent="0.2">
      <c r="AY1308" s="4"/>
    </row>
    <row r="1309" spans="51:51" x14ac:dyDescent="0.2">
      <c r="AY1309" s="4"/>
    </row>
    <row r="1310" spans="51:51" x14ac:dyDescent="0.2">
      <c r="AY1310" s="4"/>
    </row>
    <row r="1311" spans="51:51" x14ac:dyDescent="0.2">
      <c r="AY1311" s="4"/>
    </row>
    <row r="1312" spans="51:51" x14ac:dyDescent="0.2">
      <c r="AY1312" s="4"/>
    </row>
    <row r="1313" spans="51:51" x14ac:dyDescent="0.2">
      <c r="AY1313" s="4"/>
    </row>
    <row r="1314" spans="51:51" x14ac:dyDescent="0.2">
      <c r="AY1314" s="4"/>
    </row>
    <row r="1315" spans="51:51" x14ac:dyDescent="0.2">
      <c r="AY1315" s="4"/>
    </row>
    <row r="1316" spans="51:51" x14ac:dyDescent="0.2">
      <c r="AY1316" s="4"/>
    </row>
    <row r="1317" spans="51:51" x14ac:dyDescent="0.2">
      <c r="AY1317" s="4"/>
    </row>
    <row r="1318" spans="51:51" x14ac:dyDescent="0.2">
      <c r="AY1318" s="4"/>
    </row>
    <row r="1319" spans="51:51" x14ac:dyDescent="0.2">
      <c r="AY1319" s="4"/>
    </row>
    <row r="1320" spans="51:51" x14ac:dyDescent="0.2">
      <c r="AY1320" s="4"/>
    </row>
    <row r="1321" spans="51:51" x14ac:dyDescent="0.2">
      <c r="AY1321" s="4"/>
    </row>
    <row r="1322" spans="51:51" x14ac:dyDescent="0.2">
      <c r="AY1322" s="4"/>
    </row>
    <row r="1323" spans="51:51" x14ac:dyDescent="0.2">
      <c r="AY1323" s="4"/>
    </row>
    <row r="1324" spans="51:51" x14ac:dyDescent="0.2">
      <c r="AY1324" s="4"/>
    </row>
    <row r="1325" spans="51:51" x14ac:dyDescent="0.2">
      <c r="AY1325" s="4"/>
    </row>
    <row r="1326" spans="51:51" x14ac:dyDescent="0.2">
      <c r="AY1326" s="4"/>
    </row>
    <row r="1327" spans="51:51" x14ac:dyDescent="0.2">
      <c r="AY1327" s="4"/>
    </row>
    <row r="1328" spans="51:51" x14ac:dyDescent="0.2">
      <c r="AY1328" s="4"/>
    </row>
    <row r="1329" spans="51:51" x14ac:dyDescent="0.2">
      <c r="AY1329" s="4"/>
    </row>
    <row r="1330" spans="51:51" x14ac:dyDescent="0.2">
      <c r="AY1330" s="4"/>
    </row>
    <row r="1331" spans="51:51" x14ac:dyDescent="0.2">
      <c r="AY1331" s="4"/>
    </row>
    <row r="1332" spans="51:51" x14ac:dyDescent="0.2">
      <c r="AY1332" s="4"/>
    </row>
    <row r="1333" spans="51:51" x14ac:dyDescent="0.2">
      <c r="AY1333" s="4"/>
    </row>
    <row r="1334" spans="51:51" x14ac:dyDescent="0.2">
      <c r="AY1334" s="4"/>
    </row>
    <row r="1335" spans="51:51" x14ac:dyDescent="0.2">
      <c r="AY1335" s="4"/>
    </row>
    <row r="1336" spans="51:51" x14ac:dyDescent="0.2">
      <c r="AY1336" s="4"/>
    </row>
    <row r="1337" spans="51:51" x14ac:dyDescent="0.2">
      <c r="AY1337" s="4"/>
    </row>
    <row r="1338" spans="51:51" x14ac:dyDescent="0.2">
      <c r="AY1338" s="4"/>
    </row>
    <row r="1339" spans="51:51" x14ac:dyDescent="0.2">
      <c r="AY1339" s="4"/>
    </row>
    <row r="1340" spans="51:51" x14ac:dyDescent="0.2">
      <c r="AY1340" s="4"/>
    </row>
    <row r="1341" spans="51:51" x14ac:dyDescent="0.2">
      <c r="AY1341" s="4"/>
    </row>
    <row r="1342" spans="51:51" x14ac:dyDescent="0.2">
      <c r="AY1342" s="4"/>
    </row>
    <row r="1343" spans="51:51" x14ac:dyDescent="0.2">
      <c r="AY1343" s="4"/>
    </row>
    <row r="1344" spans="51:51" x14ac:dyDescent="0.2">
      <c r="AY1344" s="4"/>
    </row>
    <row r="1345" spans="51:51" x14ac:dyDescent="0.2">
      <c r="AY1345" s="4"/>
    </row>
    <row r="1346" spans="51:51" x14ac:dyDescent="0.2">
      <c r="AY1346" s="4"/>
    </row>
    <row r="1347" spans="51:51" x14ac:dyDescent="0.2">
      <c r="AY1347" s="4"/>
    </row>
    <row r="1348" spans="51:51" x14ac:dyDescent="0.2">
      <c r="AY1348" s="4"/>
    </row>
    <row r="1349" spans="51:51" x14ac:dyDescent="0.2">
      <c r="AY1349" s="4"/>
    </row>
    <row r="1350" spans="51:51" x14ac:dyDescent="0.2">
      <c r="AY1350" s="4"/>
    </row>
    <row r="1351" spans="51:51" x14ac:dyDescent="0.2">
      <c r="AY1351" s="4"/>
    </row>
    <row r="1352" spans="51:51" x14ac:dyDescent="0.2">
      <c r="AY1352" s="4"/>
    </row>
    <row r="1353" spans="51:51" x14ac:dyDescent="0.2">
      <c r="AY1353" s="4"/>
    </row>
    <row r="1354" spans="51:51" x14ac:dyDescent="0.2">
      <c r="AY1354" s="4"/>
    </row>
    <row r="1355" spans="51:51" x14ac:dyDescent="0.2">
      <c r="AY1355" s="4"/>
    </row>
    <row r="1356" spans="51:51" x14ac:dyDescent="0.2">
      <c r="AY1356" s="4"/>
    </row>
    <row r="1357" spans="51:51" x14ac:dyDescent="0.2">
      <c r="AY1357" s="4"/>
    </row>
    <row r="1358" spans="51:51" x14ac:dyDescent="0.2">
      <c r="AY1358" s="4"/>
    </row>
    <row r="1359" spans="51:51" x14ac:dyDescent="0.2">
      <c r="AY1359" s="4"/>
    </row>
    <row r="1360" spans="51:51" x14ac:dyDescent="0.2">
      <c r="AY1360" s="4"/>
    </row>
    <row r="1361" spans="51:51" x14ac:dyDescent="0.2">
      <c r="AY1361" s="4"/>
    </row>
    <row r="1362" spans="51:51" x14ac:dyDescent="0.2">
      <c r="AY1362" s="4"/>
    </row>
    <row r="1363" spans="51:51" x14ac:dyDescent="0.2">
      <c r="AY1363" s="4"/>
    </row>
    <row r="1364" spans="51:51" x14ac:dyDescent="0.2">
      <c r="AY1364" s="4"/>
    </row>
    <row r="1365" spans="51:51" x14ac:dyDescent="0.2">
      <c r="AY1365" s="4"/>
    </row>
    <row r="1366" spans="51:51" x14ac:dyDescent="0.2">
      <c r="AY1366" s="4"/>
    </row>
    <row r="1367" spans="51:51" x14ac:dyDescent="0.2">
      <c r="AY1367" s="4"/>
    </row>
    <row r="1368" spans="51:51" x14ac:dyDescent="0.2">
      <c r="AY1368" s="4"/>
    </row>
    <row r="1369" spans="51:51" x14ac:dyDescent="0.2">
      <c r="AY1369" s="4"/>
    </row>
    <row r="1370" spans="51:51" x14ac:dyDescent="0.2">
      <c r="AY1370" s="4"/>
    </row>
    <row r="1371" spans="51:51" x14ac:dyDescent="0.2">
      <c r="AY1371" s="4"/>
    </row>
    <row r="1372" spans="51:51" x14ac:dyDescent="0.2">
      <c r="AY1372" s="4"/>
    </row>
    <row r="1373" spans="51:51" x14ac:dyDescent="0.2">
      <c r="AY1373" s="4"/>
    </row>
    <row r="1374" spans="51:51" x14ac:dyDescent="0.2">
      <c r="AY1374" s="4"/>
    </row>
    <row r="1375" spans="51:51" x14ac:dyDescent="0.2">
      <c r="AY1375" s="4"/>
    </row>
    <row r="1376" spans="51:51" x14ac:dyDescent="0.2">
      <c r="AY1376" s="4"/>
    </row>
    <row r="1377" spans="51:51" x14ac:dyDescent="0.2">
      <c r="AY1377" s="4"/>
    </row>
    <row r="1378" spans="51:51" x14ac:dyDescent="0.2">
      <c r="AY1378" s="4"/>
    </row>
    <row r="1379" spans="51:51" x14ac:dyDescent="0.2">
      <c r="AY1379" s="4"/>
    </row>
    <row r="1380" spans="51:51" x14ac:dyDescent="0.2">
      <c r="AY1380" s="4"/>
    </row>
    <row r="1381" spans="51:51" x14ac:dyDescent="0.2">
      <c r="AY1381" s="4"/>
    </row>
    <row r="1382" spans="51:51" x14ac:dyDescent="0.2">
      <c r="AY1382" s="4"/>
    </row>
    <row r="1383" spans="51:51" x14ac:dyDescent="0.2">
      <c r="AY1383" s="4"/>
    </row>
    <row r="1384" spans="51:51" x14ac:dyDescent="0.2">
      <c r="AY1384" s="4"/>
    </row>
    <row r="1385" spans="51:51" x14ac:dyDescent="0.2">
      <c r="AY1385" s="4"/>
    </row>
    <row r="1386" spans="51:51" x14ac:dyDescent="0.2">
      <c r="AY1386" s="4"/>
    </row>
    <row r="1387" spans="51:51" x14ac:dyDescent="0.2">
      <c r="AY1387" s="4"/>
    </row>
    <row r="1388" spans="51:51" x14ac:dyDescent="0.2">
      <c r="AY1388" s="4"/>
    </row>
    <row r="1389" spans="51:51" x14ac:dyDescent="0.2">
      <c r="AY1389" s="4"/>
    </row>
    <row r="1390" spans="51:51" x14ac:dyDescent="0.2">
      <c r="AY1390" s="4"/>
    </row>
    <row r="1391" spans="51:51" x14ac:dyDescent="0.2">
      <c r="AY1391" s="4"/>
    </row>
    <row r="1392" spans="51:51" x14ac:dyDescent="0.2">
      <c r="AY1392" s="4"/>
    </row>
    <row r="1393" spans="51:51" x14ac:dyDescent="0.2">
      <c r="AY1393" s="4"/>
    </row>
    <row r="1394" spans="51:51" x14ac:dyDescent="0.2">
      <c r="AY1394" s="4"/>
    </row>
    <row r="1395" spans="51:51" x14ac:dyDescent="0.2">
      <c r="AY1395" s="4"/>
    </row>
    <row r="1396" spans="51:51" x14ac:dyDescent="0.2">
      <c r="AY1396" s="4"/>
    </row>
    <row r="1397" spans="51:51" x14ac:dyDescent="0.2">
      <c r="AY1397" s="4"/>
    </row>
    <row r="1398" spans="51:51" x14ac:dyDescent="0.2">
      <c r="AY1398" s="4"/>
    </row>
    <row r="1399" spans="51:51" x14ac:dyDescent="0.2">
      <c r="AY1399" s="4"/>
    </row>
    <row r="1400" spans="51:51" x14ac:dyDescent="0.2">
      <c r="AY1400" s="4"/>
    </row>
    <row r="1401" spans="51:51" x14ac:dyDescent="0.2">
      <c r="AY1401" s="4"/>
    </row>
    <row r="1402" spans="51:51" x14ac:dyDescent="0.2">
      <c r="AY1402" s="4"/>
    </row>
    <row r="1403" spans="51:51" x14ac:dyDescent="0.2">
      <c r="AY1403" s="4"/>
    </row>
    <row r="1404" spans="51:51" x14ac:dyDescent="0.2">
      <c r="AY1404" s="4"/>
    </row>
    <row r="1405" spans="51:51" x14ac:dyDescent="0.2">
      <c r="AY1405" s="4"/>
    </row>
    <row r="1406" spans="51:51" x14ac:dyDescent="0.2">
      <c r="AY1406" s="4"/>
    </row>
    <row r="1407" spans="51:51" x14ac:dyDescent="0.2">
      <c r="AY1407" s="4"/>
    </row>
    <row r="1408" spans="51:51" x14ac:dyDescent="0.2">
      <c r="AY1408" s="4"/>
    </row>
    <row r="1409" spans="51:51" x14ac:dyDescent="0.2">
      <c r="AY1409" s="4"/>
    </row>
    <row r="1410" spans="51:51" x14ac:dyDescent="0.2">
      <c r="AY1410" s="4"/>
    </row>
    <row r="1411" spans="51:51" x14ac:dyDescent="0.2">
      <c r="AY1411" s="4"/>
    </row>
    <row r="1412" spans="51:51" x14ac:dyDescent="0.2">
      <c r="AY1412" s="4"/>
    </row>
    <row r="1413" spans="51:51" x14ac:dyDescent="0.2">
      <c r="AY1413" s="4"/>
    </row>
    <row r="1414" spans="51:51" x14ac:dyDescent="0.2">
      <c r="AY1414" s="4"/>
    </row>
    <row r="1415" spans="51:51" x14ac:dyDescent="0.2">
      <c r="AY1415" s="4"/>
    </row>
    <row r="1416" spans="51:51" x14ac:dyDescent="0.2">
      <c r="AY1416" s="4"/>
    </row>
    <row r="1417" spans="51:51" x14ac:dyDescent="0.2">
      <c r="AY1417" s="4"/>
    </row>
    <row r="1418" spans="51:51" x14ac:dyDescent="0.2">
      <c r="AY1418" s="4"/>
    </row>
    <row r="1419" spans="51:51" x14ac:dyDescent="0.2">
      <c r="AY1419" s="4"/>
    </row>
    <row r="1420" spans="51:51" x14ac:dyDescent="0.2">
      <c r="AY1420" s="4"/>
    </row>
    <row r="1421" spans="51:51" x14ac:dyDescent="0.2">
      <c r="AY1421" s="4"/>
    </row>
    <row r="1422" spans="51:51" x14ac:dyDescent="0.2">
      <c r="AY1422" s="4"/>
    </row>
    <row r="1423" spans="51:51" x14ac:dyDescent="0.2">
      <c r="AY1423" s="4"/>
    </row>
    <row r="1424" spans="51:51" x14ac:dyDescent="0.2">
      <c r="AY1424" s="4"/>
    </row>
    <row r="1425" spans="51:51" x14ac:dyDescent="0.2">
      <c r="AY1425" s="4"/>
    </row>
    <row r="1426" spans="51:51" x14ac:dyDescent="0.2">
      <c r="AY1426" s="4"/>
    </row>
    <row r="1427" spans="51:51" x14ac:dyDescent="0.2">
      <c r="AY1427" s="4"/>
    </row>
    <row r="1428" spans="51:51" x14ac:dyDescent="0.2">
      <c r="AY1428" s="4"/>
    </row>
    <row r="1429" spans="51:51" x14ac:dyDescent="0.2">
      <c r="AY1429" s="4"/>
    </row>
    <row r="1430" spans="51:51" x14ac:dyDescent="0.2">
      <c r="AY1430" s="4"/>
    </row>
    <row r="1431" spans="51:51" x14ac:dyDescent="0.2">
      <c r="AY1431" s="4"/>
    </row>
    <row r="1432" spans="51:51" x14ac:dyDescent="0.2">
      <c r="AY1432" s="4"/>
    </row>
    <row r="1433" spans="51:51" x14ac:dyDescent="0.2">
      <c r="AY1433" s="4"/>
    </row>
    <row r="1434" spans="51:51" x14ac:dyDescent="0.2">
      <c r="AY1434" s="4"/>
    </row>
    <row r="1435" spans="51:51" x14ac:dyDescent="0.2">
      <c r="AY1435" s="4"/>
    </row>
    <row r="1436" spans="51:51" x14ac:dyDescent="0.2">
      <c r="AY1436" s="4"/>
    </row>
    <row r="1437" spans="51:51" x14ac:dyDescent="0.2">
      <c r="AY1437" s="4"/>
    </row>
    <row r="1438" spans="51:51" x14ac:dyDescent="0.2">
      <c r="AY1438" s="4"/>
    </row>
    <row r="1439" spans="51:51" x14ac:dyDescent="0.2">
      <c r="AY1439" s="4"/>
    </row>
    <row r="1440" spans="51:51" x14ac:dyDescent="0.2">
      <c r="AY1440" s="4"/>
    </row>
    <row r="1441" spans="51:51" x14ac:dyDescent="0.2">
      <c r="AY1441" s="4"/>
    </row>
    <row r="1442" spans="51:51" x14ac:dyDescent="0.2">
      <c r="AY1442" s="4"/>
    </row>
    <row r="1443" spans="51:51" x14ac:dyDescent="0.2">
      <c r="AY1443" s="4"/>
    </row>
    <row r="1444" spans="51:51" x14ac:dyDescent="0.2">
      <c r="AY1444" s="4"/>
    </row>
    <row r="1445" spans="51:51" x14ac:dyDescent="0.2">
      <c r="AY1445" s="4"/>
    </row>
    <row r="1446" spans="51:51" x14ac:dyDescent="0.2">
      <c r="AY1446" s="4"/>
    </row>
    <row r="1447" spans="51:51" x14ac:dyDescent="0.2">
      <c r="AY1447" s="4"/>
    </row>
    <row r="1448" spans="51:51" x14ac:dyDescent="0.2">
      <c r="AY1448" s="4"/>
    </row>
    <row r="1449" spans="51:51" x14ac:dyDescent="0.2">
      <c r="AY1449" s="4"/>
    </row>
    <row r="1450" spans="51:51" x14ac:dyDescent="0.2">
      <c r="AY1450" s="4"/>
    </row>
    <row r="1451" spans="51:51" x14ac:dyDescent="0.2">
      <c r="AY1451" s="4"/>
    </row>
    <row r="1452" spans="51:51" x14ac:dyDescent="0.2">
      <c r="AY1452" s="4"/>
    </row>
    <row r="1453" spans="51:51" x14ac:dyDescent="0.2">
      <c r="AY1453" s="4"/>
    </row>
    <row r="1454" spans="51:51" x14ac:dyDescent="0.2">
      <c r="AY1454" s="4"/>
    </row>
    <row r="1455" spans="51:51" x14ac:dyDescent="0.2">
      <c r="AY1455" s="4"/>
    </row>
    <row r="1456" spans="51:51" x14ac:dyDescent="0.2">
      <c r="AY1456" s="4"/>
    </row>
    <row r="1457" spans="51:51" x14ac:dyDescent="0.2">
      <c r="AY1457" s="4"/>
    </row>
    <row r="1458" spans="51:51" x14ac:dyDescent="0.2">
      <c r="AY1458" s="4"/>
    </row>
    <row r="1459" spans="51:51" x14ac:dyDescent="0.2">
      <c r="AY1459" s="4"/>
    </row>
    <row r="1460" spans="51:51" x14ac:dyDescent="0.2">
      <c r="AY1460" s="4"/>
    </row>
    <row r="1461" spans="51:51" x14ac:dyDescent="0.2">
      <c r="AY1461" s="4"/>
    </row>
    <row r="1462" spans="51:51" x14ac:dyDescent="0.2">
      <c r="AY1462" s="4"/>
    </row>
    <row r="1463" spans="51:51" x14ac:dyDescent="0.2">
      <c r="AY1463" s="4"/>
    </row>
    <row r="1464" spans="51:51" x14ac:dyDescent="0.2">
      <c r="AY1464" s="4"/>
    </row>
    <row r="1465" spans="51:51" x14ac:dyDescent="0.2">
      <c r="AY1465" s="4"/>
    </row>
    <row r="1466" spans="51:51" x14ac:dyDescent="0.2">
      <c r="AY1466" s="4"/>
    </row>
    <row r="1467" spans="51:51" x14ac:dyDescent="0.2">
      <c r="AY1467" s="4"/>
    </row>
    <row r="1468" spans="51:51" x14ac:dyDescent="0.2">
      <c r="AY1468" s="4"/>
    </row>
    <row r="1469" spans="51:51" x14ac:dyDescent="0.2">
      <c r="AY1469" s="4"/>
    </row>
    <row r="1470" spans="51:51" x14ac:dyDescent="0.2">
      <c r="AY1470" s="4"/>
    </row>
    <row r="1471" spans="51:51" x14ac:dyDescent="0.2">
      <c r="AY1471" s="4"/>
    </row>
    <row r="1472" spans="51:51" x14ac:dyDescent="0.2">
      <c r="AY1472" s="4"/>
    </row>
    <row r="1473" spans="51:51" x14ac:dyDescent="0.2">
      <c r="AY1473" s="4"/>
    </row>
    <row r="1474" spans="51:51" x14ac:dyDescent="0.2">
      <c r="AY1474" s="4"/>
    </row>
    <row r="1475" spans="51:51" x14ac:dyDescent="0.2">
      <c r="AY1475" s="4"/>
    </row>
    <row r="1476" spans="51:51" x14ac:dyDescent="0.2">
      <c r="AY1476" s="4"/>
    </row>
    <row r="1477" spans="51:51" x14ac:dyDescent="0.2">
      <c r="AY1477" s="4"/>
    </row>
    <row r="1478" spans="51:51" x14ac:dyDescent="0.2">
      <c r="AY1478" s="4"/>
    </row>
    <row r="1479" spans="51:51" x14ac:dyDescent="0.2">
      <c r="AY1479" s="4"/>
    </row>
    <row r="1480" spans="51:51" x14ac:dyDescent="0.2">
      <c r="AY1480" s="4"/>
    </row>
    <row r="1481" spans="51:51" x14ac:dyDescent="0.2">
      <c r="AY1481" s="4"/>
    </row>
    <row r="1482" spans="51:51" x14ac:dyDescent="0.2">
      <c r="AY1482" s="4"/>
    </row>
    <row r="1483" spans="51:51" x14ac:dyDescent="0.2">
      <c r="AY1483" s="4"/>
    </row>
    <row r="1484" spans="51:51" x14ac:dyDescent="0.2">
      <c r="AY1484" s="4"/>
    </row>
    <row r="1485" spans="51:51" x14ac:dyDescent="0.2">
      <c r="AY1485" s="4"/>
    </row>
    <row r="1486" spans="51:51" x14ac:dyDescent="0.2">
      <c r="AY1486" s="4"/>
    </row>
    <row r="1487" spans="51:51" x14ac:dyDescent="0.2">
      <c r="AY1487" s="4"/>
    </row>
    <row r="1488" spans="51:51" x14ac:dyDescent="0.2">
      <c r="AY1488" s="4"/>
    </row>
    <row r="1489" spans="51:51" x14ac:dyDescent="0.2">
      <c r="AY1489" s="4"/>
    </row>
    <row r="1490" spans="51:51" x14ac:dyDescent="0.2">
      <c r="AY1490" s="4"/>
    </row>
    <row r="1491" spans="51:51" x14ac:dyDescent="0.2">
      <c r="AY1491" s="4"/>
    </row>
    <row r="1492" spans="51:51" x14ac:dyDescent="0.2">
      <c r="AY1492" s="4"/>
    </row>
    <row r="1493" spans="51:51" x14ac:dyDescent="0.2">
      <c r="AY1493" s="4"/>
    </row>
    <row r="1494" spans="51:51" x14ac:dyDescent="0.2">
      <c r="AY1494" s="4"/>
    </row>
    <row r="1495" spans="51:51" x14ac:dyDescent="0.2">
      <c r="AY1495" s="4"/>
    </row>
    <row r="1496" spans="51:51" x14ac:dyDescent="0.2">
      <c r="AY1496" s="4"/>
    </row>
    <row r="1497" spans="51:51" x14ac:dyDescent="0.2">
      <c r="AY1497" s="4"/>
    </row>
    <row r="1498" spans="51:51" x14ac:dyDescent="0.2">
      <c r="AY1498" s="4"/>
    </row>
    <row r="1499" spans="51:51" x14ac:dyDescent="0.2">
      <c r="AY1499" s="4"/>
    </row>
    <row r="1500" spans="51:51" x14ac:dyDescent="0.2">
      <c r="AY1500" s="4"/>
    </row>
    <row r="1501" spans="51:51" x14ac:dyDescent="0.2">
      <c r="AY1501" s="4"/>
    </row>
    <row r="1502" spans="51:51" x14ac:dyDescent="0.2">
      <c r="AY1502" s="4"/>
    </row>
    <row r="1503" spans="51:51" x14ac:dyDescent="0.2">
      <c r="AY1503" s="4"/>
    </row>
    <row r="1504" spans="51:51" x14ac:dyDescent="0.2">
      <c r="AY1504" s="4"/>
    </row>
    <row r="1505" spans="51:51" x14ac:dyDescent="0.2">
      <c r="AY1505" s="4"/>
    </row>
    <row r="1506" spans="51:51" x14ac:dyDescent="0.2">
      <c r="AY1506" s="4"/>
    </row>
    <row r="1507" spans="51:51" x14ac:dyDescent="0.2">
      <c r="AY1507" s="4"/>
    </row>
    <row r="1508" spans="51:51" x14ac:dyDescent="0.2">
      <c r="AY1508" s="4"/>
    </row>
    <row r="1509" spans="51:51" x14ac:dyDescent="0.2">
      <c r="AY1509" s="4"/>
    </row>
    <row r="1510" spans="51:51" x14ac:dyDescent="0.2">
      <c r="AY1510" s="4"/>
    </row>
    <row r="1511" spans="51:51" x14ac:dyDescent="0.2">
      <c r="AY1511" s="4"/>
    </row>
    <row r="1512" spans="51:51" x14ac:dyDescent="0.2">
      <c r="AY1512" s="4"/>
    </row>
  </sheetData>
  <sheetProtection formatCells="0" formatColumns="0" formatRows="0" insertColumns="0" insertRows="0" insertHyperlinks="0" deleteColumns="0" deleteRows="0" sort="0" autoFilter="0" pivotTables="0"/>
  <mergeCells count="16">
    <mergeCell ref="BG4:BJ4"/>
    <mergeCell ref="BY4:CA4"/>
    <mergeCell ref="BC4:BF4"/>
    <mergeCell ref="G4:J4"/>
    <mergeCell ref="C4:F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Y23:BC23 BH23:BI23 BD23:BG23" formulaRange="1"/>
  </ignoredError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Z277"/>
  <sheetViews>
    <sheetView showGridLines="0" zoomScale="70" zoomScaleNormal="70" workbookViewId="0">
      <pane xSplit="2" ySplit="5" topLeftCell="BE6" activePane="bottomRight" state="frozen"/>
      <selection pane="topRight" activeCell="C1" sqref="C1"/>
      <selection pane="bottomLeft" activeCell="A6" sqref="A6"/>
      <selection pane="bottomRight" sqref="A1:XFD1048576"/>
    </sheetView>
  </sheetViews>
  <sheetFormatPr defaultColWidth="11.7109375" defaultRowHeight="10.5" customHeight="1" outlineLevelCol="1" x14ac:dyDescent="0.2"/>
  <cols>
    <col min="1" max="1" width="53.140625" style="24" customWidth="1"/>
    <col min="2" max="2" width="45.140625" style="4" customWidth="1"/>
    <col min="3" max="3" width="14.5703125" style="24" customWidth="1" outlineLevel="1"/>
    <col min="4" max="4" width="15.42578125" style="24" customWidth="1" outlineLevel="1"/>
    <col min="5" max="5" width="15.140625" style="24" customWidth="1" outlineLevel="1"/>
    <col min="6" max="6" width="14.5703125" style="24" customWidth="1" outlineLevel="1"/>
    <col min="7" max="50" width="13.7109375" style="24" customWidth="1" outlineLevel="1"/>
    <col min="51" max="56" width="13.7109375" style="45" customWidth="1"/>
    <col min="57" max="210" width="13.7109375" style="24" customWidth="1"/>
    <col min="211" max="16384" width="11.7109375" style="24"/>
  </cols>
  <sheetData>
    <row r="1" spans="1:63" ht="6" customHeight="1" x14ac:dyDescent="0.2"/>
    <row r="2" spans="1:63" ht="26.1" customHeight="1" x14ac:dyDescent="0.2"/>
    <row r="3" spans="1:63" ht="6" customHeight="1" x14ac:dyDescent="0.2"/>
    <row r="4" spans="1:63" ht="20.100000000000001" customHeight="1" x14ac:dyDescent="0.2">
      <c r="A4" s="97"/>
      <c r="B4" s="97"/>
      <c r="C4" s="448" t="s">
        <v>176</v>
      </c>
      <c r="D4" s="448"/>
      <c r="E4" s="448"/>
      <c r="F4" s="448"/>
      <c r="G4" s="448" t="s">
        <v>176</v>
      </c>
      <c r="H4" s="448"/>
      <c r="I4" s="448"/>
      <c r="J4" s="448"/>
      <c r="K4" s="448" t="s">
        <v>176</v>
      </c>
      <c r="L4" s="448"/>
      <c r="M4" s="448"/>
      <c r="N4" s="448"/>
      <c r="O4" s="448" t="s">
        <v>176</v>
      </c>
      <c r="P4" s="448"/>
      <c r="Q4" s="448"/>
      <c r="R4" s="448"/>
      <c r="S4" s="448" t="s">
        <v>176</v>
      </c>
      <c r="T4" s="448"/>
      <c r="U4" s="448"/>
      <c r="V4" s="448"/>
      <c r="W4" s="448" t="s">
        <v>176</v>
      </c>
      <c r="X4" s="448"/>
      <c r="Y4" s="448"/>
      <c r="Z4" s="448"/>
      <c r="AA4" s="448" t="s">
        <v>176</v>
      </c>
      <c r="AB4" s="448"/>
      <c r="AC4" s="448"/>
      <c r="AD4" s="448"/>
      <c r="AE4" s="448" t="s">
        <v>176</v>
      </c>
      <c r="AF4" s="448"/>
      <c r="AG4" s="448"/>
      <c r="AH4" s="448"/>
      <c r="AI4" s="448" t="s">
        <v>176</v>
      </c>
      <c r="AJ4" s="448"/>
      <c r="AK4" s="448"/>
      <c r="AL4" s="448"/>
      <c r="AM4" s="448" t="s">
        <v>176</v>
      </c>
      <c r="AN4" s="448"/>
      <c r="AO4" s="448"/>
      <c r="AP4" s="448"/>
      <c r="AQ4" s="448" t="s">
        <v>176</v>
      </c>
      <c r="AR4" s="448"/>
      <c r="AS4" s="448"/>
      <c r="AT4" s="448"/>
      <c r="AU4" s="448" t="s">
        <v>176</v>
      </c>
      <c r="AV4" s="448"/>
      <c r="AW4" s="448"/>
      <c r="AX4" s="448"/>
      <c r="AY4" s="446" t="s">
        <v>175</v>
      </c>
      <c r="AZ4" s="447"/>
      <c r="BA4" s="447"/>
      <c r="BB4" s="447"/>
      <c r="BC4" s="446" t="s">
        <v>175</v>
      </c>
      <c r="BD4" s="447"/>
      <c r="BE4" s="447"/>
      <c r="BF4" s="447"/>
      <c r="BG4" s="446" t="s">
        <v>175</v>
      </c>
      <c r="BH4" s="447"/>
      <c r="BI4" s="447"/>
      <c r="BJ4" s="447"/>
      <c r="BK4" s="442"/>
    </row>
    <row r="5" spans="1:63" ht="15" customHeight="1" x14ac:dyDescent="0.2">
      <c r="A5" s="7" t="s">
        <v>31</v>
      </c>
      <c r="B5" s="7" t="s">
        <v>206</v>
      </c>
      <c r="C5" s="328" t="str">
        <f>'Indicadores | Indicators'!C5</f>
        <v>1Q10</v>
      </c>
      <c r="D5" s="329" t="str">
        <f>'Indicadores | Indicators'!D5</f>
        <v>2Q10</v>
      </c>
      <c r="E5" s="329" t="str">
        <f>'Indicadores | Indicators'!E5</f>
        <v>3Q10</v>
      </c>
      <c r="F5" s="330" t="str">
        <f>'Indicadores | Indicators'!F5</f>
        <v>4Q10</v>
      </c>
      <c r="G5" s="328" t="str">
        <f>'Indicadores | Indicators'!G5</f>
        <v>1Q11</v>
      </c>
      <c r="H5" s="329" t="str">
        <f>'Indicadores | Indicators'!H5</f>
        <v>2Q11</v>
      </c>
      <c r="I5" s="329" t="str">
        <f>'Indicadores | Indicators'!I5</f>
        <v>3Q11</v>
      </c>
      <c r="J5" s="330" t="str">
        <f>'Indicadores | Indicators'!J5</f>
        <v>4Q11</v>
      </c>
      <c r="K5" s="328" t="str">
        <f>'Indicadores | Indicators'!K5</f>
        <v>1Q12</v>
      </c>
      <c r="L5" s="329" t="str">
        <f>'Indicadores | Indicators'!L5</f>
        <v>2Q12</v>
      </c>
      <c r="M5" s="329" t="str">
        <f>'Indicadores | Indicators'!M5</f>
        <v>3Q12</v>
      </c>
      <c r="N5" s="330" t="str">
        <f>'Indicadores | Indicators'!N5</f>
        <v>4Q12</v>
      </c>
      <c r="O5" s="328" t="str">
        <f>'Indicadores | Indicators'!O5</f>
        <v>1Q13</v>
      </c>
      <c r="P5" s="329" t="str">
        <f>'Indicadores | Indicators'!P5</f>
        <v>2Q13</v>
      </c>
      <c r="Q5" s="329" t="str">
        <f>'Indicadores | Indicators'!Q5</f>
        <v>3Q13</v>
      </c>
      <c r="R5" s="330" t="str">
        <f>'Indicadores | Indicators'!R5</f>
        <v>4Q13</v>
      </c>
      <c r="S5" s="328" t="str">
        <f>'Indicadores | Indicators'!S5</f>
        <v>1Q14</v>
      </c>
      <c r="T5" s="329" t="str">
        <f>'Indicadores | Indicators'!T5</f>
        <v>2Q14</v>
      </c>
      <c r="U5" s="329" t="str">
        <f>'Indicadores | Indicators'!U5</f>
        <v>3Q14</v>
      </c>
      <c r="V5" s="330" t="str">
        <f>'Indicadores | Indicators'!V5</f>
        <v>4Q14</v>
      </c>
      <c r="W5" s="328" t="str">
        <f>'Indicadores | Indicators'!W5</f>
        <v>1Q15</v>
      </c>
      <c r="X5" s="329" t="str">
        <f>'Indicadores | Indicators'!X5</f>
        <v>2Q15</v>
      </c>
      <c r="Y5" s="329" t="str">
        <f>'Indicadores | Indicators'!Y5</f>
        <v>3Q15</v>
      </c>
      <c r="Z5" s="330" t="str">
        <f>'Indicadores | Indicators'!Z5</f>
        <v>4Q15</v>
      </c>
      <c r="AA5" s="328" t="str">
        <f>'Indicadores | Indicators'!AA5</f>
        <v>1Q16</v>
      </c>
      <c r="AB5" s="329" t="str">
        <f>'Indicadores | Indicators'!AB5</f>
        <v>2Q16</v>
      </c>
      <c r="AC5" s="329" t="str">
        <f>'Indicadores | Indicators'!AC5</f>
        <v>3Q16</v>
      </c>
      <c r="AD5" s="330" t="str">
        <f>'Indicadores | Indicators'!AD5</f>
        <v>4Q16</v>
      </c>
      <c r="AE5" s="328" t="str">
        <f>'Indicadores | Indicators'!AE5</f>
        <v>1Q17</v>
      </c>
      <c r="AF5" s="329" t="str">
        <f>'Indicadores | Indicators'!AF5</f>
        <v>2Q17</v>
      </c>
      <c r="AG5" s="329" t="str">
        <f>'Indicadores | Indicators'!AG5</f>
        <v>3Q17</v>
      </c>
      <c r="AH5" s="330" t="str">
        <f>'Indicadores | Indicators'!AH5</f>
        <v>4Q17</v>
      </c>
      <c r="AI5" s="328" t="str">
        <f>'Indicadores | Indicators'!AI5</f>
        <v>1Q18</v>
      </c>
      <c r="AJ5" s="329" t="str">
        <f>'Indicadores | Indicators'!AJ5</f>
        <v>2Q18</v>
      </c>
      <c r="AK5" s="329" t="str">
        <f>'Indicadores | Indicators'!AK5</f>
        <v>3Q18</v>
      </c>
      <c r="AL5" s="330" t="str">
        <f>'Indicadores | Indicators'!AL5</f>
        <v>4Q18</v>
      </c>
      <c r="AM5" s="328" t="str">
        <f>'Indicadores | Indicators'!AM5</f>
        <v>1Q19</v>
      </c>
      <c r="AN5" s="329" t="str">
        <f>'Indicadores | Indicators'!AN5</f>
        <v>2Q19</v>
      </c>
      <c r="AO5" s="329" t="str">
        <f>'Indicadores | Indicators'!AO5</f>
        <v>3Q19</v>
      </c>
      <c r="AP5" s="330" t="str">
        <f>'Indicadores | Indicators'!AP5</f>
        <v>4Q19</v>
      </c>
      <c r="AQ5" s="328" t="str">
        <f>'Indicadores | Indicators'!AQ5</f>
        <v>1Q20</v>
      </c>
      <c r="AR5" s="329" t="str">
        <f>'Indicadores | Indicators'!AR5</f>
        <v>2Q20</v>
      </c>
      <c r="AS5" s="329" t="str">
        <f>'Indicadores | Indicators'!AS5</f>
        <v>3Q20</v>
      </c>
      <c r="AT5" s="330" t="str">
        <f>'Indicadores | Indicators'!AT5</f>
        <v>4Q20</v>
      </c>
      <c r="AU5" s="328" t="str">
        <f>'Indicadores | Indicators'!AU5</f>
        <v>1Q21</v>
      </c>
      <c r="AV5" s="329" t="str">
        <f>'Indicadores | Indicators'!AV5</f>
        <v>2Q21</v>
      </c>
      <c r="AW5" s="329" t="str">
        <f>'Indicadores | Indicators'!AW5</f>
        <v>3Q21</v>
      </c>
      <c r="AX5" s="330" t="str">
        <f>'Indicadores | Indicators'!AX5</f>
        <v>4Q21</v>
      </c>
      <c r="AY5" s="328" t="str">
        <f>'Indicadores | Indicators'!AY5</f>
        <v>1Q22</v>
      </c>
      <c r="AZ5" s="329" t="str">
        <f>'Indicadores | Indicators'!AZ5</f>
        <v>2Q22</v>
      </c>
      <c r="BA5" s="329" t="str">
        <f>'Indicadores | Indicators'!BA5</f>
        <v>3Q22</v>
      </c>
      <c r="BB5" s="330" t="str">
        <f>'Indicadores | Indicators'!BB5</f>
        <v>4Q22</v>
      </c>
      <c r="BC5" s="328" t="str">
        <f>'Indicadores | Indicators'!BC5</f>
        <v>1Q23</v>
      </c>
      <c r="BD5" s="329" t="str">
        <f>'Indicadores | Indicators'!BD5</f>
        <v>2Q23</v>
      </c>
      <c r="BE5" s="329" t="str">
        <f>'Indicadores | Indicators'!BE5</f>
        <v>3Q23</v>
      </c>
      <c r="BF5" s="330" t="str">
        <f>'Indicadores | Indicators'!BF5</f>
        <v>4Q23</v>
      </c>
      <c r="BG5" s="57" t="str">
        <f>'Indicadores | Indicators'!BG5</f>
        <v>1Q24</v>
      </c>
      <c r="BH5" s="57" t="str">
        <f>'Indicadores | Indicators'!BH5</f>
        <v>2Q24</v>
      </c>
      <c r="BI5" s="57" t="str">
        <f>'Indicadores | Indicators'!BI5</f>
        <v>3Q24</v>
      </c>
      <c r="BJ5" s="57" t="s">
        <v>736</v>
      </c>
      <c r="BK5" s="57" t="s">
        <v>741</v>
      </c>
    </row>
    <row r="6" spans="1:63" ht="15" customHeight="1" x14ac:dyDescent="0.2">
      <c r="A6" s="4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26"/>
      <c r="AZ6" s="40"/>
      <c r="BA6" s="40"/>
      <c r="BB6" s="40"/>
      <c r="BC6" s="40"/>
      <c r="BD6" s="40"/>
      <c r="BE6" s="6"/>
      <c r="BF6" s="6"/>
      <c r="BG6" s="6"/>
      <c r="BH6" s="6"/>
      <c r="BI6" s="6"/>
      <c r="BJ6" s="6"/>
      <c r="BK6" s="6"/>
    </row>
    <row r="7" spans="1:63" s="23" customFormat="1" ht="15" customHeight="1" x14ac:dyDescent="0.2">
      <c r="A7" s="95" t="s">
        <v>208</v>
      </c>
      <c r="B7" s="95" t="s">
        <v>209</v>
      </c>
      <c r="C7" s="151" t="str">
        <f>C5</f>
        <v>1Q10</v>
      </c>
      <c r="D7" s="151" t="str">
        <f t="shared" ref="D7:AW7" si="0">D5</f>
        <v>2Q10</v>
      </c>
      <c r="E7" s="151" t="str">
        <f t="shared" si="0"/>
        <v>3Q10</v>
      </c>
      <c r="F7" s="151" t="str">
        <f t="shared" si="0"/>
        <v>4Q10</v>
      </c>
      <c r="G7" s="151" t="str">
        <f t="shared" si="0"/>
        <v>1Q11</v>
      </c>
      <c r="H7" s="151" t="str">
        <f t="shared" si="0"/>
        <v>2Q11</v>
      </c>
      <c r="I7" s="151" t="str">
        <f t="shared" si="0"/>
        <v>3Q11</v>
      </c>
      <c r="J7" s="151" t="str">
        <f t="shared" si="0"/>
        <v>4Q11</v>
      </c>
      <c r="K7" s="151" t="str">
        <f t="shared" si="0"/>
        <v>1Q12</v>
      </c>
      <c r="L7" s="151" t="str">
        <f t="shared" si="0"/>
        <v>2Q12</v>
      </c>
      <c r="M7" s="151" t="str">
        <f t="shared" si="0"/>
        <v>3Q12</v>
      </c>
      <c r="N7" s="151" t="str">
        <f t="shared" si="0"/>
        <v>4Q12</v>
      </c>
      <c r="O7" s="151" t="str">
        <f t="shared" si="0"/>
        <v>1Q13</v>
      </c>
      <c r="P7" s="151" t="str">
        <f t="shared" si="0"/>
        <v>2Q13</v>
      </c>
      <c r="Q7" s="151" t="str">
        <f t="shared" si="0"/>
        <v>3Q13</v>
      </c>
      <c r="R7" s="151" t="str">
        <f t="shared" si="0"/>
        <v>4Q13</v>
      </c>
      <c r="S7" s="151" t="str">
        <f t="shared" si="0"/>
        <v>1Q14</v>
      </c>
      <c r="T7" s="151" t="str">
        <f t="shared" si="0"/>
        <v>2Q14</v>
      </c>
      <c r="U7" s="151" t="str">
        <f t="shared" si="0"/>
        <v>3Q14</v>
      </c>
      <c r="V7" s="151" t="str">
        <f t="shared" si="0"/>
        <v>4Q14</v>
      </c>
      <c r="W7" s="151" t="str">
        <f t="shared" si="0"/>
        <v>1Q15</v>
      </c>
      <c r="X7" s="151" t="str">
        <f t="shared" si="0"/>
        <v>2Q15</v>
      </c>
      <c r="Y7" s="151" t="str">
        <f t="shared" si="0"/>
        <v>3Q15</v>
      </c>
      <c r="Z7" s="151" t="str">
        <f t="shared" si="0"/>
        <v>4Q15</v>
      </c>
      <c r="AA7" s="151" t="str">
        <f t="shared" si="0"/>
        <v>1Q16</v>
      </c>
      <c r="AB7" s="151" t="str">
        <f t="shared" si="0"/>
        <v>2Q16</v>
      </c>
      <c r="AC7" s="151" t="str">
        <f t="shared" si="0"/>
        <v>3Q16</v>
      </c>
      <c r="AD7" s="151" t="str">
        <f t="shared" si="0"/>
        <v>4Q16</v>
      </c>
      <c r="AE7" s="151" t="str">
        <f t="shared" si="0"/>
        <v>1Q17</v>
      </c>
      <c r="AF7" s="151" t="str">
        <f t="shared" si="0"/>
        <v>2Q17</v>
      </c>
      <c r="AG7" s="151" t="str">
        <f t="shared" si="0"/>
        <v>3Q17</v>
      </c>
      <c r="AH7" s="151" t="str">
        <f t="shared" si="0"/>
        <v>4Q17</v>
      </c>
      <c r="AI7" s="151" t="str">
        <f t="shared" si="0"/>
        <v>1Q18</v>
      </c>
      <c r="AJ7" s="151" t="str">
        <f t="shared" si="0"/>
        <v>2Q18</v>
      </c>
      <c r="AK7" s="151" t="str">
        <f t="shared" si="0"/>
        <v>3Q18</v>
      </c>
      <c r="AL7" s="151" t="str">
        <f t="shared" si="0"/>
        <v>4Q18</v>
      </c>
      <c r="AM7" s="151" t="str">
        <f t="shared" si="0"/>
        <v>1Q19</v>
      </c>
      <c r="AN7" s="151" t="str">
        <f t="shared" si="0"/>
        <v>2Q19</v>
      </c>
      <c r="AO7" s="151" t="str">
        <f t="shared" si="0"/>
        <v>3Q19</v>
      </c>
      <c r="AP7" s="151" t="str">
        <f t="shared" si="0"/>
        <v>4Q19</v>
      </c>
      <c r="AQ7" s="151" t="str">
        <f t="shared" si="0"/>
        <v>1Q20</v>
      </c>
      <c r="AR7" s="151" t="str">
        <f t="shared" si="0"/>
        <v>2Q20</v>
      </c>
      <c r="AS7" s="151" t="str">
        <f t="shared" si="0"/>
        <v>3Q20</v>
      </c>
      <c r="AT7" s="151" t="str">
        <f t="shared" si="0"/>
        <v>4Q20</v>
      </c>
      <c r="AU7" s="151" t="str">
        <f t="shared" si="0"/>
        <v>1Q21</v>
      </c>
      <c r="AV7" s="151" t="str">
        <f t="shared" si="0"/>
        <v>2Q21</v>
      </c>
      <c r="AW7" s="151" t="str">
        <f t="shared" si="0"/>
        <v>3Q21</v>
      </c>
      <c r="AX7" s="142" t="str">
        <f t="shared" ref="AX7" si="1">AX5</f>
        <v>4Q21</v>
      </c>
      <c r="AY7" s="96" t="str">
        <f t="shared" ref="AY7:BE7" si="2">AY5</f>
        <v>1Q22</v>
      </c>
      <c r="AZ7" s="96" t="str">
        <f t="shared" si="2"/>
        <v>2Q22</v>
      </c>
      <c r="BA7" s="96" t="str">
        <f t="shared" si="2"/>
        <v>3Q22</v>
      </c>
      <c r="BB7" s="96" t="str">
        <f t="shared" si="2"/>
        <v>4Q22</v>
      </c>
      <c r="BC7" s="96" t="str">
        <f t="shared" si="2"/>
        <v>1Q23</v>
      </c>
      <c r="BD7" s="96" t="str">
        <f t="shared" si="2"/>
        <v>2Q23</v>
      </c>
      <c r="BE7" s="96" t="str">
        <f t="shared" si="2"/>
        <v>3Q23</v>
      </c>
      <c r="BF7" s="96" t="str">
        <f>BF$5</f>
        <v>4Q23</v>
      </c>
      <c r="BG7" s="96" t="str">
        <f t="shared" ref="BG7:BK7" si="3">BG$5</f>
        <v>1Q24</v>
      </c>
      <c r="BH7" s="96" t="str">
        <f t="shared" si="3"/>
        <v>2Q24</v>
      </c>
      <c r="BI7" s="96" t="str">
        <f t="shared" si="3"/>
        <v>3Q24</v>
      </c>
      <c r="BJ7" s="96" t="str">
        <f t="shared" si="3"/>
        <v>4Q24</v>
      </c>
      <c r="BK7" s="96" t="str">
        <f t="shared" si="3"/>
        <v>1Q25</v>
      </c>
    </row>
    <row r="8" spans="1:63" s="23" customFormat="1" ht="15" customHeight="1" x14ac:dyDescent="0.2">
      <c r="A8" s="8" t="s">
        <v>18</v>
      </c>
      <c r="B8" s="8" t="s">
        <v>18</v>
      </c>
      <c r="C8" s="145">
        <v>23087.838369999998</v>
      </c>
      <c r="D8" s="145">
        <v>25156.795650000004</v>
      </c>
      <c r="E8" s="145">
        <v>25023.156419999999</v>
      </c>
      <c r="F8" s="145">
        <v>35650.238570000001</v>
      </c>
      <c r="G8" s="145">
        <v>26113.24352</v>
      </c>
      <c r="H8" s="145">
        <v>28447.158199999998</v>
      </c>
      <c r="I8" s="145">
        <v>28317.589279999997</v>
      </c>
      <c r="J8" s="145">
        <v>40289.578530000006</v>
      </c>
      <c r="K8" s="145">
        <v>29588.191979999996</v>
      </c>
      <c r="L8" s="145">
        <v>32008.807720000004</v>
      </c>
      <c r="M8" s="145">
        <v>30575.838319999995</v>
      </c>
      <c r="N8" s="145">
        <v>41135.042439999997</v>
      </c>
      <c r="O8" s="145">
        <v>30653.259869999998</v>
      </c>
      <c r="P8" s="145">
        <v>33654.018429999996</v>
      </c>
      <c r="Q8" s="145">
        <v>33890.09562</v>
      </c>
      <c r="R8" s="145">
        <v>45504.733440000004</v>
      </c>
      <c r="S8" s="145">
        <v>34438.420380000003</v>
      </c>
      <c r="T8" s="145">
        <v>36205.364199999996</v>
      </c>
      <c r="U8" s="145">
        <v>36720.181549999994</v>
      </c>
      <c r="V8" s="145">
        <v>50782.093990000008</v>
      </c>
      <c r="W8" s="145">
        <v>37059.925210000001</v>
      </c>
      <c r="X8" s="145">
        <v>38768.960140000003</v>
      </c>
      <c r="Y8" s="145">
        <v>40368.388970000007</v>
      </c>
      <c r="Z8" s="145">
        <v>52981.82018000001</v>
      </c>
      <c r="AA8" s="145">
        <v>39889.390630000002</v>
      </c>
      <c r="AB8" s="145">
        <v>44469.800449999995</v>
      </c>
      <c r="AC8" s="145">
        <v>42429.840469999996</v>
      </c>
      <c r="AD8" s="145">
        <v>56986.330330000004</v>
      </c>
      <c r="AE8" s="145">
        <v>43241.985379999998</v>
      </c>
      <c r="AF8" s="145">
        <v>45805.598799999992</v>
      </c>
      <c r="AG8" s="145">
        <v>46036.473999999995</v>
      </c>
      <c r="AH8" s="145">
        <v>62831.587780000002</v>
      </c>
      <c r="AI8" s="145">
        <v>45095.724750000001</v>
      </c>
      <c r="AJ8" s="145">
        <v>49063.646140000004</v>
      </c>
      <c r="AK8" s="145">
        <v>48081.692649999997</v>
      </c>
      <c r="AL8" s="145">
        <v>58500.446020000003</v>
      </c>
      <c r="AM8" s="145">
        <v>47265.762870000006</v>
      </c>
      <c r="AN8" s="145">
        <v>50577.502619999999</v>
      </c>
      <c r="AO8" s="145">
        <v>51141.085889999995</v>
      </c>
      <c r="AP8" s="145">
        <v>69090.275389999995</v>
      </c>
      <c r="AQ8" s="145">
        <v>49577.066910000001</v>
      </c>
      <c r="AR8" s="145">
        <v>49787.56076</v>
      </c>
      <c r="AS8" s="145">
        <v>51101.231140000004</v>
      </c>
      <c r="AT8" s="145">
        <v>76388.815830000007</v>
      </c>
      <c r="AU8" s="145">
        <v>55497.316739999995</v>
      </c>
      <c r="AV8" s="145">
        <v>62110.480589999992</v>
      </c>
      <c r="AW8" s="145">
        <v>68221.935400000002</v>
      </c>
      <c r="AX8" s="215">
        <v>96116.517479999995</v>
      </c>
      <c r="AY8" s="43">
        <v>70983.109360000002</v>
      </c>
      <c r="AZ8" s="43">
        <v>75156.926370000001</v>
      </c>
      <c r="BA8" s="43">
        <v>77083.635400000014</v>
      </c>
      <c r="BB8" s="43">
        <v>101561.35241000001</v>
      </c>
      <c r="BC8" s="43">
        <v>76825.577939999988</v>
      </c>
      <c r="BD8" s="43">
        <v>82323.11699000001</v>
      </c>
      <c r="BE8" s="43">
        <v>80815.618749999994</v>
      </c>
      <c r="BF8" s="43">
        <v>106984.32429000002</v>
      </c>
      <c r="BG8" s="43">
        <v>79983.735090000002</v>
      </c>
      <c r="BH8" s="43">
        <v>87120.58971</v>
      </c>
      <c r="BI8" s="43">
        <v>84747.029419999992</v>
      </c>
      <c r="BJ8" s="43">
        <v>115756.23414</v>
      </c>
      <c r="BK8" s="43">
        <v>85032.071820000012</v>
      </c>
    </row>
    <row r="9" spans="1:63" s="23" customFormat="1" ht="15" customHeight="1" x14ac:dyDescent="0.2">
      <c r="A9" s="8" t="s">
        <v>19</v>
      </c>
      <c r="B9" s="8" t="s">
        <v>19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  <c r="H9" s="10" t="s">
        <v>14</v>
      </c>
      <c r="I9" s="10" t="s">
        <v>14</v>
      </c>
      <c r="J9" s="10" t="s">
        <v>14</v>
      </c>
      <c r="K9" s="10" t="s">
        <v>14</v>
      </c>
      <c r="L9" s="145">
        <v>1071.96415</v>
      </c>
      <c r="M9" s="145">
        <v>13481.096940000001</v>
      </c>
      <c r="N9" s="145">
        <v>18714.38363</v>
      </c>
      <c r="O9" s="145">
        <v>13451.813680000001</v>
      </c>
      <c r="P9" s="145">
        <v>15640.129370000001</v>
      </c>
      <c r="Q9" s="145">
        <v>15441.233330000001</v>
      </c>
      <c r="R9" s="145">
        <v>19564.630409999998</v>
      </c>
      <c r="S9" s="145">
        <v>15077.88751</v>
      </c>
      <c r="T9" s="145">
        <v>15387.202690000002</v>
      </c>
      <c r="U9" s="145">
        <v>17133.260159999998</v>
      </c>
      <c r="V9" s="145">
        <v>22154.099729999994</v>
      </c>
      <c r="W9" s="145">
        <v>16351.06371</v>
      </c>
      <c r="X9" s="145">
        <v>18400.441809999997</v>
      </c>
      <c r="Y9" s="145">
        <v>17048.80745</v>
      </c>
      <c r="Z9" s="145">
        <v>22326.159649999998</v>
      </c>
      <c r="AA9" s="145">
        <v>16559.63463</v>
      </c>
      <c r="AB9" s="145">
        <v>17748.799790000001</v>
      </c>
      <c r="AC9" s="145">
        <v>17938.62369</v>
      </c>
      <c r="AD9" s="145">
        <v>23859.265060000002</v>
      </c>
      <c r="AE9" s="145">
        <v>16808.447449999996</v>
      </c>
      <c r="AF9" s="145">
        <v>18345.976930000001</v>
      </c>
      <c r="AG9" s="145">
        <v>18022.685850000002</v>
      </c>
      <c r="AH9" s="145">
        <v>24493.38206</v>
      </c>
      <c r="AI9" s="145">
        <v>16936.785879999999</v>
      </c>
      <c r="AJ9" s="145">
        <v>19062.026120000002</v>
      </c>
      <c r="AK9" s="145">
        <v>19611.46011</v>
      </c>
      <c r="AL9" s="145">
        <v>26546.008380000003</v>
      </c>
      <c r="AM9" s="145">
        <v>19518.432259999998</v>
      </c>
      <c r="AN9" s="145">
        <v>22148.281199999998</v>
      </c>
      <c r="AO9" s="145">
        <v>21810.254980000002</v>
      </c>
      <c r="AP9" s="145">
        <v>28999.433720000001</v>
      </c>
      <c r="AQ9" s="145">
        <v>20250.7016</v>
      </c>
      <c r="AR9" s="145">
        <v>19065.267060000002</v>
      </c>
      <c r="AS9" s="145">
        <v>20524.466099999998</v>
      </c>
      <c r="AT9" s="145">
        <v>28490.986080000002</v>
      </c>
      <c r="AU9" s="145">
        <v>20735.264970000004</v>
      </c>
      <c r="AV9" s="145">
        <v>25088.001609999996</v>
      </c>
      <c r="AW9" s="145">
        <v>30858.657709999996</v>
      </c>
      <c r="AX9" s="215">
        <v>43090.235779999995</v>
      </c>
      <c r="AY9" s="43">
        <v>32140.301350000002</v>
      </c>
      <c r="AZ9" s="43">
        <v>36048.882159999994</v>
      </c>
      <c r="BA9" s="43">
        <v>36417.077290000001</v>
      </c>
      <c r="BB9" s="43">
        <v>45833.769540000001</v>
      </c>
      <c r="BC9" s="43">
        <v>37457.552109999997</v>
      </c>
      <c r="BD9" s="43">
        <v>39745.300169999995</v>
      </c>
      <c r="BE9" s="43">
        <v>38473.594670000006</v>
      </c>
      <c r="BF9" s="43">
        <v>50755.331269999995</v>
      </c>
      <c r="BG9" s="43">
        <v>37643.19111</v>
      </c>
      <c r="BH9" s="43">
        <v>43632.063829999999</v>
      </c>
      <c r="BI9" s="43">
        <v>43470.875270000004</v>
      </c>
      <c r="BJ9" s="43">
        <v>54308.307879999993</v>
      </c>
      <c r="BK9" s="43">
        <v>40197.888980000003</v>
      </c>
    </row>
    <row r="10" spans="1:63" s="23" customFormat="1" ht="15" customHeight="1" x14ac:dyDescent="0.2">
      <c r="A10" s="8" t="s">
        <v>636</v>
      </c>
      <c r="B10" s="8" t="s">
        <v>636</v>
      </c>
      <c r="C10" s="10" t="s">
        <v>14</v>
      </c>
      <c r="D10" s="10" t="s">
        <v>14</v>
      </c>
      <c r="E10" s="10" t="s">
        <v>14</v>
      </c>
      <c r="F10" s="10" t="s">
        <v>14</v>
      </c>
      <c r="G10" s="10" t="s">
        <v>14</v>
      </c>
      <c r="H10" s="10" t="s">
        <v>14</v>
      </c>
      <c r="I10" s="10" t="s">
        <v>14</v>
      </c>
      <c r="J10" s="10" t="s">
        <v>14</v>
      </c>
      <c r="K10" s="10" t="s">
        <v>14</v>
      </c>
      <c r="L10" s="10" t="s">
        <v>14</v>
      </c>
      <c r="M10" s="10" t="s">
        <v>14</v>
      </c>
      <c r="N10" s="10" t="s">
        <v>14</v>
      </c>
      <c r="O10" s="10" t="s">
        <v>14</v>
      </c>
      <c r="P10" s="10" t="s">
        <v>14</v>
      </c>
      <c r="Q10" s="10" t="s">
        <v>14</v>
      </c>
      <c r="R10" s="10" t="s">
        <v>14</v>
      </c>
      <c r="S10" s="10" t="s">
        <v>14</v>
      </c>
      <c r="T10" s="10" t="s">
        <v>14</v>
      </c>
      <c r="U10" s="10" t="s">
        <v>14</v>
      </c>
      <c r="V10" s="10" t="s">
        <v>14</v>
      </c>
      <c r="W10" s="10" t="s">
        <v>14</v>
      </c>
      <c r="X10" s="10" t="s">
        <v>14</v>
      </c>
      <c r="Y10" s="145">
        <v>19033.776879999998</v>
      </c>
      <c r="Z10" s="145">
        <v>25452.071539999997</v>
      </c>
      <c r="AA10" s="145">
        <v>21403.222479999997</v>
      </c>
      <c r="AB10" s="145">
        <v>22010.179729230767</v>
      </c>
      <c r="AC10" s="145">
        <v>20884.84763</v>
      </c>
      <c r="AD10" s="145">
        <v>27398.373530000001</v>
      </c>
      <c r="AE10" s="145">
        <v>22534.249929999998</v>
      </c>
      <c r="AF10" s="145">
        <v>23142.829529999999</v>
      </c>
      <c r="AG10" s="145">
        <v>22976.690690000003</v>
      </c>
      <c r="AH10" s="145">
        <v>31189.982300000003</v>
      </c>
      <c r="AI10" s="145">
        <v>22763.636729999998</v>
      </c>
      <c r="AJ10" s="145">
        <v>23601.59489</v>
      </c>
      <c r="AK10" s="145">
        <v>23936.601240000004</v>
      </c>
      <c r="AL10" s="145">
        <v>32035.13521</v>
      </c>
      <c r="AM10" s="145">
        <v>24693.882569999998</v>
      </c>
      <c r="AN10" s="145">
        <v>24993.072109999997</v>
      </c>
      <c r="AO10" s="145">
        <v>25161.703140000001</v>
      </c>
      <c r="AP10" s="145">
        <v>32922.437839999999</v>
      </c>
      <c r="AQ10" s="145">
        <v>25314.66963</v>
      </c>
      <c r="AR10" s="145">
        <v>24158.125390000001</v>
      </c>
      <c r="AS10" s="145">
        <v>23293.575369999999</v>
      </c>
      <c r="AT10" s="145">
        <v>31909.983049999999</v>
      </c>
      <c r="AU10" s="145">
        <v>24975.846779999996</v>
      </c>
      <c r="AV10" s="145">
        <v>25604.643059999999</v>
      </c>
      <c r="AW10" s="145">
        <v>27503.828180000004</v>
      </c>
      <c r="AX10" s="215">
        <v>38191.347440000005</v>
      </c>
      <c r="AY10" s="43">
        <v>29711.440620000001</v>
      </c>
      <c r="AZ10" s="43">
        <v>30097.2988</v>
      </c>
      <c r="BA10" s="43">
        <v>31416.24711</v>
      </c>
      <c r="BB10" s="43">
        <v>41430.472519999996</v>
      </c>
      <c r="BC10" s="43">
        <v>32155.080109999999</v>
      </c>
      <c r="BD10" s="43">
        <v>32658.030020000002</v>
      </c>
      <c r="BE10" s="43">
        <v>33469.664420000001</v>
      </c>
      <c r="BF10" s="43">
        <v>43462.349259999995</v>
      </c>
      <c r="BG10" s="43">
        <v>34734.131219999996</v>
      </c>
      <c r="BH10" s="43">
        <v>35671.168290000001</v>
      </c>
      <c r="BI10" s="43">
        <v>35468.779170000002</v>
      </c>
      <c r="BJ10" s="43">
        <v>46492.352850000003</v>
      </c>
      <c r="BK10" s="43">
        <v>35548.202129999998</v>
      </c>
    </row>
    <row r="11" spans="1:63" s="23" customFormat="1" ht="15" customHeight="1" x14ac:dyDescent="0.2">
      <c r="A11" s="8" t="s">
        <v>20</v>
      </c>
      <c r="B11" s="8" t="s">
        <v>20</v>
      </c>
      <c r="C11" s="145">
        <v>4797.1672200000003</v>
      </c>
      <c r="D11" s="145">
        <v>4885.6637000000001</v>
      </c>
      <c r="E11" s="145">
        <v>5154.9200299999993</v>
      </c>
      <c r="F11" s="145">
        <v>7129.117839999999</v>
      </c>
      <c r="G11" s="145">
        <v>5272.7378199999994</v>
      </c>
      <c r="H11" s="145">
        <v>5377.0799199999992</v>
      </c>
      <c r="I11" s="145">
        <v>6637.7791700000007</v>
      </c>
      <c r="J11" s="145">
        <v>8156.8430900000003</v>
      </c>
      <c r="K11" s="145">
        <v>5903.8789100000004</v>
      </c>
      <c r="L11" s="145">
        <v>6176.9050500000003</v>
      </c>
      <c r="M11" s="145">
        <v>6674.6967299999997</v>
      </c>
      <c r="N11" s="145">
        <v>8328.74856</v>
      </c>
      <c r="O11" s="145">
        <v>6053.6036700000004</v>
      </c>
      <c r="P11" s="145">
        <v>6602.1348500000004</v>
      </c>
      <c r="Q11" s="145">
        <v>6544.8145900000009</v>
      </c>
      <c r="R11" s="145">
        <v>8297.6917000000012</v>
      </c>
      <c r="S11" s="145">
        <v>6006.4668399999991</v>
      </c>
      <c r="T11" s="145">
        <v>6673.8947199999993</v>
      </c>
      <c r="U11" s="145">
        <v>6765.9277300000012</v>
      </c>
      <c r="V11" s="145">
        <v>9101.7372099999993</v>
      </c>
      <c r="W11" s="145">
        <v>6184.40769</v>
      </c>
      <c r="X11" s="145">
        <v>6415.7813100000003</v>
      </c>
      <c r="Y11" s="145">
        <v>7563.4336900000008</v>
      </c>
      <c r="Z11" s="145">
        <v>7969.6719599999988</v>
      </c>
      <c r="AA11" s="145">
        <v>6344.6000900000008</v>
      </c>
      <c r="AB11" s="145">
        <v>6725.1278499999999</v>
      </c>
      <c r="AC11" s="145">
        <v>7438.1187900000004</v>
      </c>
      <c r="AD11" s="145">
        <v>8956.2312199999997</v>
      </c>
      <c r="AE11" s="145">
        <v>6928.3422600000013</v>
      </c>
      <c r="AF11" s="145">
        <v>7069.2100800000007</v>
      </c>
      <c r="AG11" s="145">
        <v>6850.7042199999996</v>
      </c>
      <c r="AH11" s="145">
        <v>9887.7209000000003</v>
      </c>
      <c r="AI11" s="145">
        <v>6928.2922500000004</v>
      </c>
      <c r="AJ11" s="145">
        <v>6921.7592700000005</v>
      </c>
      <c r="AK11" s="145">
        <v>7096.8637399999998</v>
      </c>
      <c r="AL11" s="145">
        <v>8722.4151199999997</v>
      </c>
      <c r="AM11" s="145">
        <v>6406.3289800000002</v>
      </c>
      <c r="AN11" s="145">
        <v>6808.1723700000011</v>
      </c>
      <c r="AO11" s="145">
        <v>7744.6631799999996</v>
      </c>
      <c r="AP11" s="145">
        <v>9723.8289600000007</v>
      </c>
      <c r="AQ11" s="145">
        <v>6642.94679</v>
      </c>
      <c r="AR11" s="145">
        <v>6070.7980800000005</v>
      </c>
      <c r="AS11" s="145">
        <v>6367.5994300000002</v>
      </c>
      <c r="AT11" s="145">
        <v>7849.3568600000008</v>
      </c>
      <c r="AU11" s="145">
        <v>6201.4041500000012</v>
      </c>
      <c r="AV11" s="145">
        <v>6219.4079100000008</v>
      </c>
      <c r="AW11" s="145">
        <v>6993.5487400000002</v>
      </c>
      <c r="AX11" s="215">
        <v>8972.4134300000005</v>
      </c>
      <c r="AY11" s="43">
        <v>7914.1706899999999</v>
      </c>
      <c r="AZ11" s="43">
        <v>7663.4425600000004</v>
      </c>
      <c r="BA11" s="43">
        <v>7997.5446000000002</v>
      </c>
      <c r="BB11" s="43">
        <v>9747.1743299999998</v>
      </c>
      <c r="BC11" s="43">
        <v>7775.9688899999992</v>
      </c>
      <c r="BD11" s="43">
        <v>8480.0789400000012</v>
      </c>
      <c r="BE11" s="43">
        <v>7522.06333</v>
      </c>
      <c r="BF11" s="43">
        <v>9336.029129999999</v>
      </c>
      <c r="BG11" s="43">
        <v>6837.9396400000005</v>
      </c>
      <c r="BH11" s="43">
        <v>6733.2186199999996</v>
      </c>
      <c r="BI11" s="43">
        <v>6399.31369</v>
      </c>
      <c r="BJ11" s="43">
        <v>7203.8309499999996</v>
      </c>
      <c r="BK11" s="43">
        <v>5855.5838600000006</v>
      </c>
    </row>
    <row r="12" spans="1:63" s="23" customFormat="1" ht="15" customHeight="1" x14ac:dyDescent="0.2">
      <c r="A12" s="8" t="s">
        <v>21</v>
      </c>
      <c r="B12" s="8" t="s">
        <v>21</v>
      </c>
      <c r="C12" s="10" t="s">
        <v>14</v>
      </c>
      <c r="D12" s="10" t="s">
        <v>14</v>
      </c>
      <c r="E12" s="10" t="s">
        <v>14</v>
      </c>
      <c r="F12" s="10" t="s">
        <v>14</v>
      </c>
      <c r="G12" s="10" t="s">
        <v>14</v>
      </c>
      <c r="H12" s="145">
        <v>4271.9709199999998</v>
      </c>
      <c r="I12" s="145">
        <v>6455.2891099999997</v>
      </c>
      <c r="J12" s="145">
        <v>8495.7764699999989</v>
      </c>
      <c r="K12" s="145">
        <v>6450.5755499999996</v>
      </c>
      <c r="L12" s="145">
        <v>6784.5132999999996</v>
      </c>
      <c r="M12" s="145">
        <v>6728.9264700000003</v>
      </c>
      <c r="N12" s="145">
        <v>8332.4856299999992</v>
      </c>
      <c r="O12" s="145">
        <v>6231.4196200000015</v>
      </c>
      <c r="P12" s="145">
        <v>6556.2795900000001</v>
      </c>
      <c r="Q12" s="145">
        <v>6544.9042400000017</v>
      </c>
      <c r="R12" s="145">
        <v>8658.9049400000004</v>
      </c>
      <c r="S12" s="145">
        <v>6416.5170099999996</v>
      </c>
      <c r="T12" s="145">
        <v>6887.66165</v>
      </c>
      <c r="U12" s="145">
        <v>6740.8512200000005</v>
      </c>
      <c r="V12" s="145">
        <v>9167.7244100000007</v>
      </c>
      <c r="W12" s="145">
        <v>6773.00648</v>
      </c>
      <c r="X12" s="145">
        <v>7281.2051000000001</v>
      </c>
      <c r="Y12" s="145">
        <v>7251.2681500000008</v>
      </c>
      <c r="Z12" s="145">
        <v>11001.548870000001</v>
      </c>
      <c r="AA12" s="145">
        <v>6960.0324099999998</v>
      </c>
      <c r="AB12" s="145">
        <v>7434.5124099999994</v>
      </c>
      <c r="AC12" s="145">
        <v>7384.70964</v>
      </c>
      <c r="AD12" s="145">
        <v>11446.228009999999</v>
      </c>
      <c r="AE12" s="145">
        <v>6996.5224499999995</v>
      </c>
      <c r="AF12" s="145">
        <v>7490.58086</v>
      </c>
      <c r="AG12" s="145">
        <v>8247.3866699999999</v>
      </c>
      <c r="AH12" s="145">
        <v>9374.9440800000011</v>
      </c>
      <c r="AI12" s="145">
        <v>7312.9081699999997</v>
      </c>
      <c r="AJ12" s="145">
        <v>7598.5458599999993</v>
      </c>
      <c r="AK12" s="145">
        <v>8324.9860399999998</v>
      </c>
      <c r="AL12" s="145">
        <v>10963.05085</v>
      </c>
      <c r="AM12" s="145">
        <v>7138.0177500000009</v>
      </c>
      <c r="AN12" s="145">
        <v>7928.8392999999996</v>
      </c>
      <c r="AO12" s="145">
        <v>8378.1144000000004</v>
      </c>
      <c r="AP12" s="145">
        <v>11363.356450000001</v>
      </c>
      <c r="AQ12" s="145">
        <v>8247.2042199999996</v>
      </c>
      <c r="AR12" s="145">
        <v>7752.69938</v>
      </c>
      <c r="AS12" s="145">
        <v>7799.7695400000002</v>
      </c>
      <c r="AT12" s="145">
        <v>10331.740730000001</v>
      </c>
      <c r="AU12" s="145">
        <v>8127.3453599999993</v>
      </c>
      <c r="AV12" s="145">
        <v>8472.2962900000002</v>
      </c>
      <c r="AW12" s="145">
        <v>9387.40445</v>
      </c>
      <c r="AX12" s="215">
        <v>12677.168409999998</v>
      </c>
      <c r="AY12" s="43">
        <v>9556.3227399999996</v>
      </c>
      <c r="AZ12" s="43">
        <v>11014.658709999998</v>
      </c>
      <c r="BA12" s="43">
        <v>11048.734</v>
      </c>
      <c r="BB12" s="43">
        <v>13018.34395</v>
      </c>
      <c r="BC12" s="43">
        <v>10330.80538</v>
      </c>
      <c r="BD12" s="43">
        <v>10686.410760000001</v>
      </c>
      <c r="BE12" s="43">
        <v>11038.31306</v>
      </c>
      <c r="BF12" s="43">
        <v>14396.07278</v>
      </c>
      <c r="BG12" s="43">
        <v>10887.232050000001</v>
      </c>
      <c r="BH12" s="43">
        <v>11077.283030000001</v>
      </c>
      <c r="BI12" s="43">
        <v>11301.304259999999</v>
      </c>
      <c r="BJ12" s="43">
        <v>15043.600040000001</v>
      </c>
      <c r="BK12" s="43">
        <v>11201.383970000003</v>
      </c>
    </row>
    <row r="13" spans="1:63" s="23" customFormat="1" ht="15" customHeight="1" x14ac:dyDescent="0.2">
      <c r="A13" s="8" t="s">
        <v>23</v>
      </c>
      <c r="B13" s="8" t="s">
        <v>23</v>
      </c>
      <c r="C13" s="145">
        <v>11817.539940000001</v>
      </c>
      <c r="D13" s="145">
        <v>12372.129180000002</v>
      </c>
      <c r="E13" s="145">
        <v>12774.581710000002</v>
      </c>
      <c r="F13" s="145">
        <v>17208.716839999997</v>
      </c>
      <c r="G13" s="145">
        <v>12552.991579999998</v>
      </c>
      <c r="H13" s="145">
        <v>13358.41505</v>
      </c>
      <c r="I13" s="145">
        <v>13444.57861</v>
      </c>
      <c r="J13" s="145">
        <v>18981.11031</v>
      </c>
      <c r="K13" s="145">
        <v>13406.720189999998</v>
      </c>
      <c r="L13" s="145">
        <v>14623.848320000001</v>
      </c>
      <c r="M13" s="145">
        <v>15685.859349999999</v>
      </c>
      <c r="N13" s="145">
        <v>20171.145649999999</v>
      </c>
      <c r="O13" s="145">
        <v>15457.924060000001</v>
      </c>
      <c r="P13" s="145">
        <v>16189.36786</v>
      </c>
      <c r="Q13" s="145">
        <v>17040.541429999997</v>
      </c>
      <c r="R13" s="145">
        <v>22185.228149999999</v>
      </c>
      <c r="S13" s="145">
        <v>16907.674029999998</v>
      </c>
      <c r="T13" s="145">
        <v>17929.386839999999</v>
      </c>
      <c r="U13" s="145">
        <v>18114.348600000001</v>
      </c>
      <c r="V13" s="145">
        <v>23711.382949999999</v>
      </c>
      <c r="W13" s="145">
        <v>17969.030559999999</v>
      </c>
      <c r="X13" s="145">
        <v>20942.616330000001</v>
      </c>
      <c r="Y13" s="145">
        <v>22062.428219999998</v>
      </c>
      <c r="Z13" s="145">
        <v>29909.744880000002</v>
      </c>
      <c r="AA13" s="145">
        <v>22367.045750000001</v>
      </c>
      <c r="AB13" s="145">
        <v>23140.51053</v>
      </c>
      <c r="AC13" s="145">
        <v>24143.481110000001</v>
      </c>
      <c r="AD13" s="145">
        <v>34887.059589999997</v>
      </c>
      <c r="AE13" s="145">
        <v>23726.406590000002</v>
      </c>
      <c r="AF13" s="145">
        <v>25198.801759999998</v>
      </c>
      <c r="AG13" s="145">
        <v>25638.464229999998</v>
      </c>
      <c r="AH13" s="145">
        <v>34068.821370000005</v>
      </c>
      <c r="AI13" s="145">
        <v>25105.987900000004</v>
      </c>
      <c r="AJ13" s="145">
        <v>26316.778189999997</v>
      </c>
      <c r="AK13" s="145">
        <v>27355.876550000001</v>
      </c>
      <c r="AL13" s="145">
        <v>35303.084320000002</v>
      </c>
      <c r="AM13" s="145">
        <v>27210.833689999999</v>
      </c>
      <c r="AN13" s="145">
        <v>28434.54002</v>
      </c>
      <c r="AO13" s="145">
        <v>28737.256399999995</v>
      </c>
      <c r="AP13" s="145">
        <v>37095.961660000001</v>
      </c>
      <c r="AQ13" s="145">
        <v>27526.235159999997</v>
      </c>
      <c r="AR13" s="145">
        <v>25018.966130000001</v>
      </c>
      <c r="AS13" s="145">
        <v>24324.855739999999</v>
      </c>
      <c r="AT13" s="145">
        <v>33701.313930000004</v>
      </c>
      <c r="AU13" s="145">
        <v>25926.78328</v>
      </c>
      <c r="AV13" s="145">
        <v>28009.022250000002</v>
      </c>
      <c r="AW13" s="145">
        <v>30976.072640000002</v>
      </c>
      <c r="AX13" s="215">
        <v>43482.981599999999</v>
      </c>
      <c r="AY13" s="43">
        <v>33698.716760000003</v>
      </c>
      <c r="AZ13" s="43">
        <v>36258.385430000002</v>
      </c>
      <c r="BA13" s="43">
        <v>36402.114730000001</v>
      </c>
      <c r="BB13" s="43">
        <v>47885.949899999992</v>
      </c>
      <c r="BC13" s="43">
        <v>36563.309149999994</v>
      </c>
      <c r="BD13" s="43">
        <v>37847.911030000003</v>
      </c>
      <c r="BE13" s="43">
        <v>37495.362939999999</v>
      </c>
      <c r="BF13" s="43">
        <v>48953.891780000005</v>
      </c>
      <c r="BG13" s="43">
        <v>36527.536110000001</v>
      </c>
      <c r="BH13" s="43">
        <v>38311.559609999997</v>
      </c>
      <c r="BI13" s="43">
        <v>38206.546029999998</v>
      </c>
      <c r="BJ13" s="43">
        <v>50948.112789999999</v>
      </c>
      <c r="BK13" s="43">
        <v>37695.338839999997</v>
      </c>
    </row>
    <row r="14" spans="1:63" s="23" customFormat="1" ht="15" customHeight="1" x14ac:dyDescent="0.2">
      <c r="A14" s="8" t="s">
        <v>24</v>
      </c>
      <c r="B14" s="8" t="s">
        <v>24</v>
      </c>
      <c r="C14" s="145">
        <v>2495.71011</v>
      </c>
      <c r="D14" s="145">
        <v>2603.5661599999999</v>
      </c>
      <c r="E14" s="145">
        <v>2651.2866299999996</v>
      </c>
      <c r="F14" s="145">
        <v>4166.7200199999997</v>
      </c>
      <c r="G14" s="145">
        <v>2686.45028</v>
      </c>
      <c r="H14" s="145">
        <v>2927.2479200000002</v>
      </c>
      <c r="I14" s="145">
        <v>3176.2501900000002</v>
      </c>
      <c r="J14" s="145">
        <v>4113.8085300000002</v>
      </c>
      <c r="K14" s="145">
        <v>3074.5974099999999</v>
      </c>
      <c r="L14" s="145">
        <v>3279.79547</v>
      </c>
      <c r="M14" s="145">
        <v>3781.9052499999998</v>
      </c>
      <c r="N14" s="145">
        <v>6081.5023000000001</v>
      </c>
      <c r="O14" s="145">
        <v>4854.1101699999999</v>
      </c>
      <c r="P14" s="145">
        <v>4794.0781400000005</v>
      </c>
      <c r="Q14" s="145">
        <v>4966.2756999999992</v>
      </c>
      <c r="R14" s="145">
        <v>6376.9317000000001</v>
      </c>
      <c r="S14" s="145">
        <v>4917.5270700000001</v>
      </c>
      <c r="T14" s="145">
        <v>5072.2726700000003</v>
      </c>
      <c r="U14" s="145">
        <v>4991.19085</v>
      </c>
      <c r="V14" s="145">
        <v>7454.9936699999998</v>
      </c>
      <c r="W14" s="145">
        <v>4919.6752399999996</v>
      </c>
      <c r="X14" s="145">
        <v>5077.0903099999996</v>
      </c>
      <c r="Y14" s="145">
        <v>5041.3167400000002</v>
      </c>
      <c r="Z14" s="145">
        <v>6745.3426200000004</v>
      </c>
      <c r="AA14" s="145">
        <v>5136.9178500000007</v>
      </c>
      <c r="AB14" s="145">
        <v>5208.2419300000001</v>
      </c>
      <c r="AC14" s="145">
        <v>5137.5524000000005</v>
      </c>
      <c r="AD14" s="145">
        <v>6945.23351</v>
      </c>
      <c r="AE14" s="145">
        <v>5343.19751</v>
      </c>
      <c r="AF14" s="145">
        <v>5389.9156300000004</v>
      </c>
      <c r="AG14" s="145">
        <v>4784.4305600000007</v>
      </c>
      <c r="AH14" s="145">
        <v>7268.484730000001</v>
      </c>
      <c r="AI14" s="145">
        <v>5461.3944300000003</v>
      </c>
      <c r="AJ14" s="145">
        <v>5405.5814600000003</v>
      </c>
      <c r="AK14" s="145">
        <v>5579.8921500000006</v>
      </c>
      <c r="AL14" s="145">
        <v>7996.6815999999999</v>
      </c>
      <c r="AM14" s="145">
        <v>5272.0168699999995</v>
      </c>
      <c r="AN14" s="145">
        <v>5227.4169699999993</v>
      </c>
      <c r="AO14" s="145">
        <v>5222.4801399999997</v>
      </c>
      <c r="AP14" s="145">
        <v>6567.3396599999996</v>
      </c>
      <c r="AQ14" s="145">
        <v>5662.0230999999994</v>
      </c>
      <c r="AR14" s="145">
        <v>4998.7004299999999</v>
      </c>
      <c r="AS14" s="145">
        <v>5158.1464800000003</v>
      </c>
      <c r="AT14" s="145">
        <v>7156.7049699999998</v>
      </c>
      <c r="AU14" s="145">
        <v>5760.8203199999998</v>
      </c>
      <c r="AV14" s="145">
        <v>6134.3013999999994</v>
      </c>
      <c r="AW14" s="145">
        <v>6757.6539400000001</v>
      </c>
      <c r="AX14" s="215">
        <v>9706.7432600000011</v>
      </c>
      <c r="AY14" s="43">
        <v>7921.8995199999999</v>
      </c>
      <c r="AZ14" s="43">
        <v>8515.8260499999997</v>
      </c>
      <c r="BA14" s="43">
        <v>8415.6513599999998</v>
      </c>
      <c r="BB14" s="43">
        <v>10737.33088</v>
      </c>
      <c r="BC14" s="43">
        <v>8811.6639199999991</v>
      </c>
      <c r="BD14" s="43">
        <v>8999.2229900000002</v>
      </c>
      <c r="BE14" s="43">
        <v>8979.6992499999997</v>
      </c>
      <c r="BF14" s="43">
        <v>10840.552070000002</v>
      </c>
      <c r="BG14" s="43">
        <v>8384.2498400000004</v>
      </c>
      <c r="BH14" s="43">
        <v>8229.042019999999</v>
      </c>
      <c r="BI14" s="43">
        <v>8253.1761499999993</v>
      </c>
      <c r="BJ14" s="43">
        <v>10225.600309999998</v>
      </c>
      <c r="BK14" s="43">
        <v>8390.8685999999998</v>
      </c>
    </row>
    <row r="15" spans="1:63" s="23" customFormat="1" ht="15" customHeight="1" x14ac:dyDescent="0.2">
      <c r="A15" s="8" t="s">
        <v>637</v>
      </c>
      <c r="B15" s="8" t="s">
        <v>637</v>
      </c>
      <c r="C15" s="145">
        <v>5749.0915299999997</v>
      </c>
      <c r="D15" s="145">
        <v>5940.622229999999</v>
      </c>
      <c r="E15" s="145">
        <v>6101.0929399999995</v>
      </c>
      <c r="F15" s="145">
        <v>8051.8446100000001</v>
      </c>
      <c r="G15" s="145">
        <v>6158.0596500000001</v>
      </c>
      <c r="H15" s="145">
        <v>6511.4471299999996</v>
      </c>
      <c r="I15" s="145">
        <v>6710.5091200000006</v>
      </c>
      <c r="J15" s="145">
        <v>8998.81783</v>
      </c>
      <c r="K15" s="145">
        <v>7043.4479499999998</v>
      </c>
      <c r="L15" s="145">
        <v>7186.0050300000003</v>
      </c>
      <c r="M15" s="145">
        <v>7395.9225499999993</v>
      </c>
      <c r="N15" s="145">
        <v>9901.7919399999992</v>
      </c>
      <c r="O15" s="145">
        <v>7822.2315100000005</v>
      </c>
      <c r="P15" s="145">
        <v>7919.7265200000011</v>
      </c>
      <c r="Q15" s="145">
        <v>8044.2518299999992</v>
      </c>
      <c r="R15" s="145">
        <v>14733.86454</v>
      </c>
      <c r="S15" s="145">
        <v>14347.96391</v>
      </c>
      <c r="T15" s="145">
        <v>14066.96603</v>
      </c>
      <c r="U15" s="145">
        <v>14032.67686</v>
      </c>
      <c r="V15" s="145">
        <v>19674.777999999998</v>
      </c>
      <c r="W15" s="145">
        <v>14361.61191</v>
      </c>
      <c r="X15" s="145">
        <v>14590.28254</v>
      </c>
      <c r="Y15" s="145">
        <v>14530.832580000002</v>
      </c>
      <c r="Z15" s="145">
        <v>19309.107219999998</v>
      </c>
      <c r="AA15" s="145">
        <v>14845.271120000001</v>
      </c>
      <c r="AB15" s="145">
        <v>15065.597610000001</v>
      </c>
      <c r="AC15" s="145">
        <v>15082.634830000001</v>
      </c>
      <c r="AD15" s="145">
        <v>20381.722090000003</v>
      </c>
      <c r="AE15" s="145">
        <v>15870.05399</v>
      </c>
      <c r="AF15" s="145">
        <v>15838.37075</v>
      </c>
      <c r="AG15" s="145">
        <v>16199.44182</v>
      </c>
      <c r="AH15" s="145">
        <v>22560.409199999998</v>
      </c>
      <c r="AI15" s="145">
        <v>16164.206299999998</v>
      </c>
      <c r="AJ15" s="145">
        <v>16356.67756</v>
      </c>
      <c r="AK15" s="145">
        <v>16272.653990000001</v>
      </c>
      <c r="AL15" s="145">
        <v>22512.91012</v>
      </c>
      <c r="AM15" s="145">
        <v>15899.93072</v>
      </c>
      <c r="AN15" s="145">
        <v>16493.14184</v>
      </c>
      <c r="AO15" s="145">
        <v>16335.62945</v>
      </c>
      <c r="AP15" s="145">
        <v>21977.150150000001</v>
      </c>
      <c r="AQ15" s="145">
        <v>16484.208229999997</v>
      </c>
      <c r="AR15" s="145">
        <v>15458.090340000001</v>
      </c>
      <c r="AS15" s="145">
        <v>14627.1644</v>
      </c>
      <c r="AT15" s="145">
        <v>20065.602790000004</v>
      </c>
      <c r="AU15" s="145">
        <v>16320.473580000002</v>
      </c>
      <c r="AV15" s="145">
        <v>17479.330569999998</v>
      </c>
      <c r="AW15" s="145">
        <v>18572.789839999998</v>
      </c>
      <c r="AX15" s="215">
        <v>25898.743350000001</v>
      </c>
      <c r="AY15" s="43">
        <v>20970.34906</v>
      </c>
      <c r="AZ15" s="43">
        <v>21317.695739999999</v>
      </c>
      <c r="BA15" s="43">
        <v>21280.174950000001</v>
      </c>
      <c r="BB15" s="43">
        <v>26452.64011</v>
      </c>
      <c r="BC15" s="43">
        <v>23194.179899999996</v>
      </c>
      <c r="BD15" s="43">
        <v>22994.371220000001</v>
      </c>
      <c r="BE15" s="43">
        <v>23233.900379999999</v>
      </c>
      <c r="BF15" s="43">
        <v>29870.924159999999</v>
      </c>
      <c r="BG15" s="43">
        <v>23401.527690000003</v>
      </c>
      <c r="BH15" s="43">
        <v>24243.898020000001</v>
      </c>
      <c r="BI15" s="43">
        <v>24062.076209999999</v>
      </c>
      <c r="BJ15" s="43">
        <v>30833.61449</v>
      </c>
      <c r="BK15" s="43">
        <v>24733.87185</v>
      </c>
    </row>
    <row r="16" spans="1:63" s="23" customFormat="1" ht="15" customHeight="1" x14ac:dyDescent="0.2">
      <c r="A16" s="8" t="s">
        <v>25</v>
      </c>
      <c r="B16" s="8" t="s">
        <v>25</v>
      </c>
      <c r="C16" s="145">
        <v>1246.55026</v>
      </c>
      <c r="D16" s="145">
        <v>1383.0491900000002</v>
      </c>
      <c r="E16" s="145">
        <v>1357.9692</v>
      </c>
      <c r="F16" s="145">
        <v>2072.8303000000001</v>
      </c>
      <c r="G16" s="145">
        <v>1444.9460199999999</v>
      </c>
      <c r="H16" s="145">
        <v>1602.7944399999999</v>
      </c>
      <c r="I16" s="145">
        <v>1402.9120700000001</v>
      </c>
      <c r="J16" s="145">
        <v>2212.13508</v>
      </c>
      <c r="K16" s="145">
        <v>1513.9840100000004</v>
      </c>
      <c r="L16" s="145">
        <v>1740.4451800000002</v>
      </c>
      <c r="M16" s="145">
        <v>1703.6899700000001</v>
      </c>
      <c r="N16" s="145">
        <v>2344.5730399999998</v>
      </c>
      <c r="O16" s="145">
        <v>1783.2170900000001</v>
      </c>
      <c r="P16" s="145">
        <v>1786.9833799999999</v>
      </c>
      <c r="Q16" s="145">
        <v>1819.9702499999999</v>
      </c>
      <c r="R16" s="145">
        <v>2810.0523000000003</v>
      </c>
      <c r="S16" s="145">
        <v>1861.0468499999997</v>
      </c>
      <c r="T16" s="145">
        <v>2000.9552000000003</v>
      </c>
      <c r="U16" s="145">
        <v>2257.9800599999999</v>
      </c>
      <c r="V16" s="145">
        <v>3060.1164299999996</v>
      </c>
      <c r="W16" s="145">
        <v>2354.4091100000001</v>
      </c>
      <c r="X16" s="145">
        <v>2416.7923700000001</v>
      </c>
      <c r="Y16" s="145">
        <v>2469.2964300000003</v>
      </c>
      <c r="Z16" s="145">
        <v>3462.39408</v>
      </c>
      <c r="AA16" s="145">
        <v>2472.2468799999997</v>
      </c>
      <c r="AB16" s="145">
        <v>2716.5737199999999</v>
      </c>
      <c r="AC16" s="145">
        <v>2595.6464099999998</v>
      </c>
      <c r="AD16" s="145">
        <v>3734.9594900000002</v>
      </c>
      <c r="AE16" s="145">
        <v>2680.5911500000002</v>
      </c>
      <c r="AF16" s="145">
        <v>2706.4748600000003</v>
      </c>
      <c r="AG16" s="145">
        <v>2741.13859</v>
      </c>
      <c r="AH16" s="145">
        <v>3801.4703600000003</v>
      </c>
      <c r="AI16" s="145">
        <v>2759.8910399999995</v>
      </c>
      <c r="AJ16" s="145">
        <v>2826.7013000000002</v>
      </c>
      <c r="AK16" s="145">
        <v>2831.54621</v>
      </c>
      <c r="AL16" s="145">
        <v>4457.1468100000002</v>
      </c>
      <c r="AM16" s="145">
        <v>2990.0368899999994</v>
      </c>
      <c r="AN16" s="145">
        <v>3154.8403600000001</v>
      </c>
      <c r="AO16" s="145">
        <v>3192.4955300000006</v>
      </c>
      <c r="AP16" s="145">
        <v>4099.8825999999999</v>
      </c>
      <c r="AQ16" s="145">
        <v>3135.1433299999999</v>
      </c>
      <c r="AR16" s="145">
        <v>2779.74118</v>
      </c>
      <c r="AS16" s="145">
        <v>2846.5017400000002</v>
      </c>
      <c r="AT16" s="145">
        <v>3771.7373599999996</v>
      </c>
      <c r="AU16" s="145">
        <v>3030.7215299999998</v>
      </c>
      <c r="AV16" s="145">
        <v>3307.5015400000002</v>
      </c>
      <c r="AW16" s="145">
        <v>3499.3462200000004</v>
      </c>
      <c r="AX16" s="215">
        <v>4714.5851499999999</v>
      </c>
      <c r="AY16" s="43">
        <v>4102.2039599999998</v>
      </c>
      <c r="AZ16" s="43">
        <v>4144.4329200000002</v>
      </c>
      <c r="BA16" s="43">
        <v>3953.6052100000002</v>
      </c>
      <c r="BB16" s="43">
        <v>4963.3950299999997</v>
      </c>
      <c r="BC16" s="43">
        <v>3972.5630999999998</v>
      </c>
      <c r="BD16" s="43">
        <v>4143.7224299999998</v>
      </c>
      <c r="BE16" s="43">
        <v>4196.8780500000003</v>
      </c>
      <c r="BF16" s="43">
        <v>5376.5244899999998</v>
      </c>
      <c r="BG16" s="43">
        <v>4168.2582499999999</v>
      </c>
      <c r="BH16" s="43">
        <v>4360.5867499999995</v>
      </c>
      <c r="BI16" s="43">
        <v>2928.0479700000001</v>
      </c>
      <c r="BJ16" s="147">
        <v>0</v>
      </c>
      <c r="BK16" s="147">
        <v>0</v>
      </c>
    </row>
    <row r="17" spans="1:63" s="23" customFormat="1" ht="15" customHeight="1" x14ac:dyDescent="0.2">
      <c r="A17" s="8" t="s">
        <v>26</v>
      </c>
      <c r="B17" s="8" t="s">
        <v>26</v>
      </c>
      <c r="C17" s="10" t="s">
        <v>14</v>
      </c>
      <c r="D17" s="10" t="s">
        <v>14</v>
      </c>
      <c r="E17" s="10" t="s">
        <v>14</v>
      </c>
      <c r="F17" s="10" t="s">
        <v>14</v>
      </c>
      <c r="G17" s="10" t="s">
        <v>14</v>
      </c>
      <c r="H17" s="10" t="s">
        <v>14</v>
      </c>
      <c r="I17" s="10" t="s">
        <v>14</v>
      </c>
      <c r="J17" s="10" t="s">
        <v>14</v>
      </c>
      <c r="K17" s="10" t="s">
        <v>14</v>
      </c>
      <c r="L17" s="10" t="s">
        <v>14</v>
      </c>
      <c r="M17" s="10" t="s">
        <v>14</v>
      </c>
      <c r="N17" s="10" t="s">
        <v>14</v>
      </c>
      <c r="O17" s="10" t="s">
        <v>14</v>
      </c>
      <c r="P17" s="10" t="s">
        <v>14</v>
      </c>
      <c r="Q17" s="145">
        <v>82</v>
      </c>
      <c r="R17" s="145">
        <v>6167.0537499999991</v>
      </c>
      <c r="S17" s="145">
        <v>4641.1081800000011</v>
      </c>
      <c r="T17" s="145">
        <v>4721.0418500000005</v>
      </c>
      <c r="U17" s="145">
        <v>4691.05771</v>
      </c>
      <c r="V17" s="145">
        <v>6325.2371299999995</v>
      </c>
      <c r="W17" s="145">
        <v>5173.5594799999999</v>
      </c>
      <c r="X17" s="145">
        <v>4884.7284300000001</v>
      </c>
      <c r="Y17" s="145">
        <v>5087.9960300000002</v>
      </c>
      <c r="Z17" s="145">
        <v>6585.6671099999994</v>
      </c>
      <c r="AA17" s="145">
        <v>5779.2062700000006</v>
      </c>
      <c r="AB17" s="145">
        <v>5278.6785800000007</v>
      </c>
      <c r="AC17" s="145">
        <v>5470.5710199999994</v>
      </c>
      <c r="AD17" s="145">
        <v>7004.9504500000003</v>
      </c>
      <c r="AE17" s="145">
        <v>6108.5169900000001</v>
      </c>
      <c r="AF17" s="145">
        <v>5356.4920599999996</v>
      </c>
      <c r="AG17" s="145">
        <v>5512.6921300000004</v>
      </c>
      <c r="AH17" s="145">
        <v>6694.60203</v>
      </c>
      <c r="AI17" s="145">
        <v>5672.4066699999994</v>
      </c>
      <c r="AJ17" s="145">
        <v>5312.8967299999986</v>
      </c>
      <c r="AK17" s="145">
        <v>5338.3467599999994</v>
      </c>
      <c r="AL17" s="145">
        <v>7602.0454099999997</v>
      </c>
      <c r="AM17" s="145">
        <v>6093.7080699999997</v>
      </c>
      <c r="AN17" s="145">
        <v>6241.6727300000002</v>
      </c>
      <c r="AO17" s="145">
        <v>6738.2014099999997</v>
      </c>
      <c r="AP17" s="145">
        <v>8529.646200000001</v>
      </c>
      <c r="AQ17" s="145">
        <v>6796.1147200000005</v>
      </c>
      <c r="AR17" s="145">
        <v>5254.3660299999992</v>
      </c>
      <c r="AS17" s="145">
        <v>5680.2378600000002</v>
      </c>
      <c r="AT17" s="145">
        <v>7914.9784600000003</v>
      </c>
      <c r="AU17" s="145">
        <v>6406.8688300000003</v>
      </c>
      <c r="AV17" s="145">
        <v>6594.3006599999999</v>
      </c>
      <c r="AW17" s="145">
        <v>7416.3741600000003</v>
      </c>
      <c r="AX17" s="215">
        <v>10587.579029999999</v>
      </c>
      <c r="AY17" s="43">
        <v>8993.8729199999998</v>
      </c>
      <c r="AZ17" s="43">
        <v>9149.2109199999995</v>
      </c>
      <c r="BA17" s="43">
        <v>9775.0129000000015</v>
      </c>
      <c r="BB17" s="43">
        <v>11877.592400000001</v>
      </c>
      <c r="BC17" s="43">
        <v>10047.529560000001</v>
      </c>
      <c r="BD17" s="43">
        <v>10358.81875</v>
      </c>
      <c r="BE17" s="43">
        <v>10365.043350000002</v>
      </c>
      <c r="BF17" s="43">
        <v>12539.387769999999</v>
      </c>
      <c r="BG17" s="43">
        <v>10274.111960000002</v>
      </c>
      <c r="BH17" s="43">
        <v>10749.848460000001</v>
      </c>
      <c r="BI17" s="43">
        <v>10639.70363</v>
      </c>
      <c r="BJ17" s="43">
        <v>13570.979190000002</v>
      </c>
      <c r="BK17" s="43">
        <v>10572.98515</v>
      </c>
    </row>
    <row r="18" spans="1:63" s="23" customFormat="1" ht="15" customHeight="1" x14ac:dyDescent="0.2">
      <c r="A18" s="8" t="s">
        <v>115</v>
      </c>
      <c r="B18" s="8" t="s">
        <v>115</v>
      </c>
      <c r="C18" s="10" t="s">
        <v>14</v>
      </c>
      <c r="D18" s="10" t="s">
        <v>14</v>
      </c>
      <c r="E18" s="10" t="s">
        <v>14</v>
      </c>
      <c r="F18" s="10" t="s">
        <v>14</v>
      </c>
      <c r="G18" s="10" t="s">
        <v>14</v>
      </c>
      <c r="H18" s="10" t="s">
        <v>14</v>
      </c>
      <c r="I18" s="10" t="s">
        <v>14</v>
      </c>
      <c r="J18" s="10" t="s">
        <v>14</v>
      </c>
      <c r="K18" s="10" t="s">
        <v>14</v>
      </c>
      <c r="L18" s="10" t="s">
        <v>14</v>
      </c>
      <c r="M18" s="10" t="s">
        <v>14</v>
      </c>
      <c r="N18" s="10" t="s">
        <v>14</v>
      </c>
      <c r="O18" s="10" t="s">
        <v>14</v>
      </c>
      <c r="P18" s="10" t="s">
        <v>14</v>
      </c>
      <c r="Q18" s="10" t="s">
        <v>14</v>
      </c>
      <c r="R18" s="10" t="s">
        <v>14</v>
      </c>
      <c r="S18" s="10" t="s">
        <v>14</v>
      </c>
      <c r="T18" s="145">
        <v>3658.05152</v>
      </c>
      <c r="U18" s="145">
        <v>5221.1870899999994</v>
      </c>
      <c r="V18" s="145">
        <v>6521.9966300000006</v>
      </c>
      <c r="W18" s="145">
        <v>5296.1331400000008</v>
      </c>
      <c r="X18" s="145">
        <v>5082.2110100000009</v>
      </c>
      <c r="Y18" s="145">
        <v>5683.6888200000003</v>
      </c>
      <c r="Z18" s="145">
        <v>7255.8264499999996</v>
      </c>
      <c r="AA18" s="145">
        <v>5739.0502999999999</v>
      </c>
      <c r="AB18" s="145">
        <v>6544.45478</v>
      </c>
      <c r="AC18" s="145">
        <v>6382.3587200000002</v>
      </c>
      <c r="AD18" s="145">
        <v>8972.9647299999997</v>
      </c>
      <c r="AE18" s="145">
        <v>6268.3335200000001</v>
      </c>
      <c r="AF18" s="145">
        <v>6776.9463899999992</v>
      </c>
      <c r="AG18" s="145">
        <v>6523.6007300000001</v>
      </c>
      <c r="AH18" s="145">
        <v>8335.4225399999996</v>
      </c>
      <c r="AI18" s="145">
        <v>7635.8403900000003</v>
      </c>
      <c r="AJ18" s="145">
        <v>7745.3093100000006</v>
      </c>
      <c r="AK18" s="145">
        <v>7824.5731400000004</v>
      </c>
      <c r="AL18" s="145">
        <v>10081.050870000001</v>
      </c>
      <c r="AM18" s="145">
        <v>7545.8633400000008</v>
      </c>
      <c r="AN18" s="145">
        <v>7642.1258699999998</v>
      </c>
      <c r="AO18" s="145">
        <v>8981.5399500000003</v>
      </c>
      <c r="AP18" s="145">
        <v>11145.022350000001</v>
      </c>
      <c r="AQ18" s="145">
        <v>7480.7321599999996</v>
      </c>
      <c r="AR18" s="145">
        <v>6901.5079300000007</v>
      </c>
      <c r="AS18" s="145">
        <v>7260.2906599999997</v>
      </c>
      <c r="AT18" s="145">
        <v>9271.5339600000025</v>
      </c>
      <c r="AU18" s="145">
        <v>7544.1100900000001</v>
      </c>
      <c r="AV18" s="145">
        <v>9566.4561900000008</v>
      </c>
      <c r="AW18" s="145">
        <v>9948.0827200000003</v>
      </c>
      <c r="AX18" s="215">
        <v>13310.770400000001</v>
      </c>
      <c r="AY18" s="43">
        <v>9944.6043199999986</v>
      </c>
      <c r="AZ18" s="43">
        <v>11679.430190000001</v>
      </c>
      <c r="BA18" s="43">
        <v>11270.023139999999</v>
      </c>
      <c r="BB18" s="43">
        <v>14677.511189999999</v>
      </c>
      <c r="BC18" s="43">
        <v>11684.97846</v>
      </c>
      <c r="BD18" s="43">
        <v>11909.748820000001</v>
      </c>
      <c r="BE18" s="43">
        <v>12018.994559999999</v>
      </c>
      <c r="BF18" s="43">
        <v>15088.066409999999</v>
      </c>
      <c r="BG18" s="43">
        <v>12032.33605</v>
      </c>
      <c r="BH18" s="43">
        <v>12543.892749999999</v>
      </c>
      <c r="BI18" s="43">
        <v>12203.67561</v>
      </c>
      <c r="BJ18" s="43">
        <v>16143.236809999999</v>
      </c>
      <c r="BK18" s="43">
        <v>11893.908449999999</v>
      </c>
    </row>
    <row r="19" spans="1:63" s="23" customFormat="1" ht="15" customHeight="1" x14ac:dyDescent="0.2">
      <c r="A19" s="8" t="s">
        <v>27</v>
      </c>
      <c r="B19" s="8" t="s">
        <v>27</v>
      </c>
      <c r="C19" s="145">
        <v>12581.15113</v>
      </c>
      <c r="D19" s="145">
        <v>13567.646330000001</v>
      </c>
      <c r="E19" s="145">
        <v>14031.802790000002</v>
      </c>
      <c r="F19" s="145">
        <v>18104.116740000001</v>
      </c>
      <c r="G19" s="145">
        <v>13476.842300000002</v>
      </c>
      <c r="H19" s="145">
        <v>14427.119720000001</v>
      </c>
      <c r="I19" s="145">
        <v>14908.690970000001</v>
      </c>
      <c r="J19" s="145">
        <v>19218.154149999998</v>
      </c>
      <c r="K19" s="145">
        <v>14864.123259999998</v>
      </c>
      <c r="L19" s="145">
        <v>15967.890659999999</v>
      </c>
      <c r="M19" s="145">
        <v>15727.998149999998</v>
      </c>
      <c r="N19" s="145">
        <v>20214.595430000001</v>
      </c>
      <c r="O19" s="145">
        <v>15992.098480000001</v>
      </c>
      <c r="P19" s="145">
        <v>17221.353009999999</v>
      </c>
      <c r="Q19" s="145">
        <v>16427.321739999999</v>
      </c>
      <c r="R19" s="145">
        <v>21953.286049999999</v>
      </c>
      <c r="S19" s="145">
        <v>16971.955119999999</v>
      </c>
      <c r="T19" s="145">
        <v>17382.075380000002</v>
      </c>
      <c r="U19" s="145">
        <v>17061.813929999997</v>
      </c>
      <c r="V19" s="145">
        <v>23255.16099</v>
      </c>
      <c r="W19" s="145">
        <v>17056.973030000001</v>
      </c>
      <c r="X19" s="145">
        <v>17539.295159999998</v>
      </c>
      <c r="Y19" s="145">
        <v>17521.286410000001</v>
      </c>
      <c r="Z19" s="145">
        <v>24915.918979999995</v>
      </c>
      <c r="AA19" s="145">
        <v>18722.690020000002</v>
      </c>
      <c r="AB19" s="145">
        <v>21408.44614</v>
      </c>
      <c r="AC19" s="145">
        <v>24753.909639999998</v>
      </c>
      <c r="AD19" s="145">
        <v>31722.736290000001</v>
      </c>
      <c r="AE19" s="145">
        <v>24058.97075</v>
      </c>
      <c r="AF19" s="145">
        <v>25275.281579999999</v>
      </c>
      <c r="AG19" s="145">
        <v>28193.7418</v>
      </c>
      <c r="AH19" s="145">
        <v>34111.78067</v>
      </c>
      <c r="AI19" s="145">
        <v>26265.786690000001</v>
      </c>
      <c r="AJ19" s="145">
        <v>27946.874510000001</v>
      </c>
      <c r="AK19" s="145">
        <v>27070.373990000004</v>
      </c>
      <c r="AL19" s="145">
        <v>37908.889970000004</v>
      </c>
      <c r="AM19" s="145">
        <v>28154.644670000001</v>
      </c>
      <c r="AN19" s="145">
        <v>30850.956320000001</v>
      </c>
      <c r="AO19" s="145">
        <v>30259.837490000002</v>
      </c>
      <c r="AP19" s="145">
        <v>39765.430200000003</v>
      </c>
      <c r="AQ19" s="145">
        <v>30627.670699999999</v>
      </c>
      <c r="AR19" s="145">
        <v>27513.68894</v>
      </c>
      <c r="AS19" s="145">
        <v>26920.260849999999</v>
      </c>
      <c r="AT19" s="145">
        <v>35913.146540000002</v>
      </c>
      <c r="AU19" s="145">
        <v>29325.298860000003</v>
      </c>
      <c r="AV19" s="145">
        <v>32365.266540000001</v>
      </c>
      <c r="AW19" s="145">
        <v>35652.090599999996</v>
      </c>
      <c r="AX19" s="215">
        <v>49610.191019999998</v>
      </c>
      <c r="AY19" s="43">
        <v>38478.781360000001</v>
      </c>
      <c r="AZ19" s="43">
        <v>41861.519679999998</v>
      </c>
      <c r="BA19" s="43">
        <v>42544.688140000006</v>
      </c>
      <c r="BB19" s="43">
        <v>56212.776450000005</v>
      </c>
      <c r="BC19" s="43">
        <v>44260.186890000004</v>
      </c>
      <c r="BD19" s="43">
        <v>45531.052960000001</v>
      </c>
      <c r="BE19" s="43">
        <v>45169.938759999997</v>
      </c>
      <c r="BF19" s="43">
        <v>57606.413610000003</v>
      </c>
      <c r="BG19" s="43">
        <v>43777.560890000001</v>
      </c>
      <c r="BH19" s="43">
        <v>45208.817609999998</v>
      </c>
      <c r="BI19" s="43">
        <v>45461.688900000001</v>
      </c>
      <c r="BJ19" s="43">
        <v>59417.752220000002</v>
      </c>
      <c r="BK19" s="43">
        <v>43523.12558</v>
      </c>
    </row>
    <row r="20" spans="1:63" s="23" customFormat="1" ht="15" customHeight="1" x14ac:dyDescent="0.2">
      <c r="A20" s="8" t="s">
        <v>125</v>
      </c>
      <c r="B20" s="8" t="s">
        <v>125</v>
      </c>
      <c r="C20" s="145">
        <v>5989.8833800000002</v>
      </c>
      <c r="D20" s="145">
        <v>6438.6400700000004</v>
      </c>
      <c r="E20" s="145">
        <v>6579.5573999999997</v>
      </c>
      <c r="F20" s="145">
        <v>8789.0716299999985</v>
      </c>
      <c r="G20" s="145">
        <v>6464.8886899999998</v>
      </c>
      <c r="H20" s="145">
        <v>6973.0923400000001</v>
      </c>
      <c r="I20" s="145">
        <v>6924.7837399999999</v>
      </c>
      <c r="J20" s="145">
        <v>9268.7055300000011</v>
      </c>
      <c r="K20" s="145">
        <v>6823.8304500000004</v>
      </c>
      <c r="L20" s="145">
        <v>7403.7825300000004</v>
      </c>
      <c r="M20" s="145">
        <v>7159.6294900000003</v>
      </c>
      <c r="N20" s="145">
        <v>10081.058440000001</v>
      </c>
      <c r="O20" s="145">
        <v>7265.2550999999994</v>
      </c>
      <c r="P20" s="145">
        <v>7998.20201</v>
      </c>
      <c r="Q20" s="145">
        <v>8412.6075600000022</v>
      </c>
      <c r="R20" s="145">
        <v>11719.731749999999</v>
      </c>
      <c r="S20" s="145">
        <v>9457.3530100000025</v>
      </c>
      <c r="T20" s="145">
        <v>10760.859340000001</v>
      </c>
      <c r="U20" s="145">
        <v>10291.25489</v>
      </c>
      <c r="V20" s="145">
        <v>13771.60367</v>
      </c>
      <c r="W20" s="145">
        <v>10342.6237</v>
      </c>
      <c r="X20" s="145">
        <v>11140.1803</v>
      </c>
      <c r="Y20" s="145">
        <v>10641.252759999998</v>
      </c>
      <c r="Z20" s="145">
        <v>14451.282029999998</v>
      </c>
      <c r="AA20" s="145">
        <v>11166.626889999998</v>
      </c>
      <c r="AB20" s="145">
        <v>11410.445189999999</v>
      </c>
      <c r="AC20" s="145">
        <v>11173.59511</v>
      </c>
      <c r="AD20" s="145">
        <v>14940.015649999999</v>
      </c>
      <c r="AE20" s="145">
        <v>11835.447690000001</v>
      </c>
      <c r="AF20" s="145">
        <v>12069.7657</v>
      </c>
      <c r="AG20" s="145">
        <v>11831.30357</v>
      </c>
      <c r="AH20" s="145">
        <v>15151.952530000002</v>
      </c>
      <c r="AI20" s="145">
        <v>11985.86593</v>
      </c>
      <c r="AJ20" s="145">
        <v>12070.882210000002</v>
      </c>
      <c r="AK20" s="145">
        <v>12221.126099999999</v>
      </c>
      <c r="AL20" s="145">
        <v>15726.46443</v>
      </c>
      <c r="AM20" s="145">
        <v>12574.26907</v>
      </c>
      <c r="AN20" s="145">
        <v>13026.201950000001</v>
      </c>
      <c r="AO20" s="145">
        <v>12933.699549999999</v>
      </c>
      <c r="AP20" s="145">
        <v>16915.777109999999</v>
      </c>
      <c r="AQ20" s="145">
        <v>12970.820399999999</v>
      </c>
      <c r="AR20" s="145">
        <v>11337.02972</v>
      </c>
      <c r="AS20" s="145">
        <v>11139.363229999999</v>
      </c>
      <c r="AT20" s="145">
        <v>14724.319490000002</v>
      </c>
      <c r="AU20" s="145">
        <v>12210.495130000001</v>
      </c>
      <c r="AV20" s="145">
        <v>13636.801720000001</v>
      </c>
      <c r="AW20" s="145">
        <v>14020.877710000001</v>
      </c>
      <c r="AX20" s="215">
        <v>18742.05773</v>
      </c>
      <c r="AY20" s="43">
        <v>15936.205679999999</v>
      </c>
      <c r="AZ20" s="43">
        <v>15014.66251</v>
      </c>
      <c r="BA20" s="43">
        <v>15783.771570000001</v>
      </c>
      <c r="BB20" s="43">
        <v>20516.920600000001</v>
      </c>
      <c r="BC20" s="43">
        <v>15387.5726</v>
      </c>
      <c r="BD20" s="43">
        <v>15436.52262</v>
      </c>
      <c r="BE20" s="43">
        <v>15549.42431</v>
      </c>
      <c r="BF20" s="43">
        <v>19360.333130000003</v>
      </c>
      <c r="BG20" s="43">
        <v>15555.13329</v>
      </c>
      <c r="BH20" s="43">
        <v>14871.059010000001</v>
      </c>
      <c r="BI20" s="43">
        <v>16222.1885</v>
      </c>
      <c r="BJ20" s="43">
        <v>19369.01096</v>
      </c>
      <c r="BK20" s="43">
        <v>16297.368250000001</v>
      </c>
    </row>
    <row r="21" spans="1:63" s="23" customFormat="1" ht="15" customHeight="1" x14ac:dyDescent="0.2">
      <c r="A21" s="8" t="s">
        <v>28</v>
      </c>
      <c r="B21" s="8" t="s">
        <v>28</v>
      </c>
      <c r="C21" s="145">
        <v>4174.88339</v>
      </c>
      <c r="D21" s="145">
        <v>4728.7311399999999</v>
      </c>
      <c r="E21" s="145">
        <v>4647.0210900000002</v>
      </c>
      <c r="F21" s="145">
        <v>6139.5959299999995</v>
      </c>
      <c r="G21" s="145">
        <v>5166.1478100000004</v>
      </c>
      <c r="H21" s="145">
        <v>5448.0509200000006</v>
      </c>
      <c r="I21" s="145">
        <v>5402.2324100000005</v>
      </c>
      <c r="J21" s="145">
        <v>7050.6415800000004</v>
      </c>
      <c r="K21" s="145">
        <v>5573.2364200000002</v>
      </c>
      <c r="L21" s="145">
        <v>5667.4221399999997</v>
      </c>
      <c r="M21" s="145">
        <v>5523.4807199999996</v>
      </c>
      <c r="N21" s="145">
        <v>7446.2182100000009</v>
      </c>
      <c r="O21" s="145">
        <v>5601.7092400000001</v>
      </c>
      <c r="P21" s="145">
        <v>5964.5594599999986</v>
      </c>
      <c r="Q21" s="145">
        <v>5625.95651</v>
      </c>
      <c r="R21" s="145">
        <v>7784.7272300000004</v>
      </c>
      <c r="S21" s="145">
        <v>6053.0824699999994</v>
      </c>
      <c r="T21" s="145">
        <v>6200.7063099999996</v>
      </c>
      <c r="U21" s="145">
        <v>6279.825609999999</v>
      </c>
      <c r="V21" s="145">
        <v>8418.5673799999986</v>
      </c>
      <c r="W21" s="145">
        <v>6018.3099599999996</v>
      </c>
      <c r="X21" s="145">
        <v>6146.7504600000011</v>
      </c>
      <c r="Y21" s="145">
        <v>6060.89966</v>
      </c>
      <c r="Z21" s="145">
        <v>8445.4267200000013</v>
      </c>
      <c r="AA21" s="145">
        <v>6578.8746099999998</v>
      </c>
      <c r="AB21" s="145">
        <v>6292.53784</v>
      </c>
      <c r="AC21" s="145">
        <v>6316.5415600000006</v>
      </c>
      <c r="AD21" s="145">
        <v>9079.6672300000009</v>
      </c>
      <c r="AE21" s="145">
        <v>6648.9032499999994</v>
      </c>
      <c r="AF21" s="145">
        <v>6638.0681300000006</v>
      </c>
      <c r="AG21" s="145">
        <v>6500.0593899999994</v>
      </c>
      <c r="AH21" s="145">
        <v>9356.4660599999988</v>
      </c>
      <c r="AI21" s="145">
        <v>6664.1690699999999</v>
      </c>
      <c r="AJ21" s="145">
        <v>6765.8969699999998</v>
      </c>
      <c r="AK21" s="145">
        <v>6690.1331799999998</v>
      </c>
      <c r="AL21" s="145">
        <v>8633.1206700000002</v>
      </c>
      <c r="AM21" s="145">
        <v>6437.4690600000004</v>
      </c>
      <c r="AN21" s="145">
        <v>6330.3619799999997</v>
      </c>
      <c r="AO21" s="145">
        <v>6289.7622000000001</v>
      </c>
      <c r="AP21" s="147">
        <v>0</v>
      </c>
      <c r="AQ21" s="147">
        <v>0</v>
      </c>
      <c r="AR21" s="147">
        <v>0</v>
      </c>
      <c r="AS21" s="147">
        <v>0</v>
      </c>
      <c r="AT21" s="147">
        <v>0</v>
      </c>
      <c r="AU21" s="147">
        <v>0</v>
      </c>
      <c r="AV21" s="147">
        <v>0</v>
      </c>
      <c r="AW21" s="147">
        <v>0</v>
      </c>
      <c r="AX21" s="216">
        <v>0</v>
      </c>
      <c r="AY21" s="153">
        <v>0</v>
      </c>
      <c r="AZ21" s="147">
        <v>0</v>
      </c>
      <c r="BA21" s="147">
        <v>0</v>
      </c>
      <c r="BB21" s="147">
        <v>0</v>
      </c>
      <c r="BC21" s="147">
        <v>0</v>
      </c>
      <c r="BD21" s="147">
        <v>0</v>
      </c>
      <c r="BE21" s="147">
        <v>0</v>
      </c>
      <c r="BF21" s="147">
        <v>0</v>
      </c>
      <c r="BG21" s="147">
        <v>0</v>
      </c>
      <c r="BH21" s="147">
        <v>0</v>
      </c>
      <c r="BI21" s="147">
        <v>0</v>
      </c>
      <c r="BJ21" s="147">
        <v>0</v>
      </c>
      <c r="BK21" s="147">
        <v>0</v>
      </c>
    </row>
    <row r="22" spans="1:63" s="23" customFormat="1" ht="15" customHeight="1" x14ac:dyDescent="0.2">
      <c r="A22" s="8" t="s">
        <v>29</v>
      </c>
      <c r="B22" s="8" t="s">
        <v>29</v>
      </c>
      <c r="C22" s="145" t="s">
        <v>14</v>
      </c>
      <c r="D22" s="145" t="s">
        <v>14</v>
      </c>
      <c r="E22" s="145" t="s">
        <v>14</v>
      </c>
      <c r="F22" s="145" t="s">
        <v>14</v>
      </c>
      <c r="G22" s="145" t="s">
        <v>14</v>
      </c>
      <c r="H22" s="145" t="s">
        <v>14</v>
      </c>
      <c r="I22" s="145" t="s">
        <v>14</v>
      </c>
      <c r="J22" s="145" t="s">
        <v>14</v>
      </c>
      <c r="K22" s="145">
        <v>4084.4352600000002</v>
      </c>
      <c r="L22" s="145">
        <v>4660.1343699999979</v>
      </c>
      <c r="M22" s="145">
        <v>4788.2592999999988</v>
      </c>
      <c r="N22" s="145">
        <v>6108.3953699999993</v>
      </c>
      <c r="O22" s="145">
        <v>4727.811899999997</v>
      </c>
      <c r="P22" s="145">
        <v>5312.2168199999996</v>
      </c>
      <c r="Q22" s="145">
        <v>5227.9754899999989</v>
      </c>
      <c r="R22" s="145">
        <v>7113.6197500000007</v>
      </c>
      <c r="S22" s="145">
        <v>5310.6896999999954</v>
      </c>
      <c r="T22" s="145">
        <v>5945.3023400000002</v>
      </c>
      <c r="U22" s="145">
        <v>5820.4981299999999</v>
      </c>
      <c r="V22" s="145">
        <v>7843.2897799999992</v>
      </c>
      <c r="W22" s="145">
        <v>5534.0842900000007</v>
      </c>
      <c r="X22" s="145">
        <v>6503.6215508791202</v>
      </c>
      <c r="Y22" s="145">
        <v>6986.5290613186844</v>
      </c>
      <c r="Z22" s="145">
        <v>8731.1902300000002</v>
      </c>
      <c r="AA22" s="145">
        <v>6057.1097318681241</v>
      </c>
      <c r="AB22" s="145">
        <v>6678</v>
      </c>
      <c r="AC22" s="145">
        <v>6360.1099939560399</v>
      </c>
      <c r="AD22" s="145">
        <v>8175.8813799999998</v>
      </c>
      <c r="AE22" s="145">
        <v>5994.4262562637359</v>
      </c>
      <c r="AF22" s="145">
        <v>5885.3214800000005</v>
      </c>
      <c r="AG22" s="145">
        <v>5796.8963199999998</v>
      </c>
      <c r="AH22" s="145">
        <v>7748.0481600000003</v>
      </c>
      <c r="AI22" s="145">
        <v>5359.0970799999996</v>
      </c>
      <c r="AJ22" s="145">
        <v>5736.6411199999993</v>
      </c>
      <c r="AK22" s="145">
        <v>5575.7424500000006</v>
      </c>
      <c r="AL22" s="145">
        <v>7458.19553</v>
      </c>
      <c r="AM22" s="145">
        <v>5672.4936399999988</v>
      </c>
      <c r="AN22" s="145">
        <v>5952.3162700000003</v>
      </c>
      <c r="AO22" s="147">
        <v>0</v>
      </c>
      <c r="AP22" s="147">
        <v>0</v>
      </c>
      <c r="AQ22" s="147">
        <v>0</v>
      </c>
      <c r="AR22" s="147">
        <v>0</v>
      </c>
      <c r="AS22" s="147">
        <v>0</v>
      </c>
      <c r="AT22" s="147">
        <v>0</v>
      </c>
      <c r="AU22" s="147">
        <v>0</v>
      </c>
      <c r="AV22" s="147">
        <v>0</v>
      </c>
      <c r="AW22" s="147">
        <v>0</v>
      </c>
      <c r="AX22" s="216">
        <v>0</v>
      </c>
      <c r="AY22" s="153">
        <v>0</v>
      </c>
      <c r="AZ22" s="147">
        <v>0</v>
      </c>
      <c r="BA22" s="147">
        <v>0</v>
      </c>
      <c r="BB22" s="147">
        <v>0</v>
      </c>
      <c r="BC22" s="147">
        <v>0</v>
      </c>
      <c r="BD22" s="147">
        <v>0</v>
      </c>
      <c r="BE22" s="147">
        <v>0</v>
      </c>
      <c r="BF22" s="147">
        <v>0</v>
      </c>
      <c r="BG22" s="147">
        <v>0</v>
      </c>
      <c r="BH22" s="147">
        <v>0</v>
      </c>
      <c r="BI22" s="147">
        <v>0</v>
      </c>
      <c r="BJ22" s="147">
        <v>0</v>
      </c>
      <c r="BK22" s="147">
        <v>0</v>
      </c>
    </row>
    <row r="23" spans="1:63" ht="15" customHeight="1" x14ac:dyDescent="0.2">
      <c r="A23" s="8" t="s">
        <v>22</v>
      </c>
      <c r="B23" s="8" t="s">
        <v>22</v>
      </c>
      <c r="C23" s="145">
        <v>109.76</v>
      </c>
      <c r="D23" s="145">
        <v>5469.6669000000002</v>
      </c>
      <c r="E23" s="145">
        <v>5733.1140899999991</v>
      </c>
      <c r="F23" s="145">
        <v>8430.2769000000008</v>
      </c>
      <c r="G23" s="145">
        <v>6403.0624800000005</v>
      </c>
      <c r="H23" s="145">
        <v>7092.53017</v>
      </c>
      <c r="I23" s="145">
        <v>7196.1911999999993</v>
      </c>
      <c r="J23" s="145">
        <v>9705.7322600000007</v>
      </c>
      <c r="K23" s="145">
        <v>7335.9516800000001</v>
      </c>
      <c r="L23" s="145">
        <v>7735.4717599999994</v>
      </c>
      <c r="M23" s="145">
        <v>7671.6874200000002</v>
      </c>
      <c r="N23" s="145">
        <v>10300.814719999998</v>
      </c>
      <c r="O23" s="145">
        <v>7324.7365500000005</v>
      </c>
      <c r="P23" s="145">
        <v>8168.3808700000009</v>
      </c>
      <c r="Q23" s="145">
        <v>8279.4981000000007</v>
      </c>
      <c r="R23" s="145">
        <v>10873.78392</v>
      </c>
      <c r="S23" s="145">
        <v>7967.0797999999995</v>
      </c>
      <c r="T23" s="145">
        <v>8571.1797999999999</v>
      </c>
      <c r="U23" s="145">
        <v>8742.4904999999999</v>
      </c>
      <c r="V23" s="145">
        <v>11374.538120000001</v>
      </c>
      <c r="W23" s="145">
        <v>8858.7102300000006</v>
      </c>
      <c r="X23" s="145">
        <v>9140.8706600000005</v>
      </c>
      <c r="Y23" s="145">
        <v>9229.616</v>
      </c>
      <c r="Z23" s="145">
        <v>12219.749250000001</v>
      </c>
      <c r="AA23" s="145">
        <v>9461.7079000000012</v>
      </c>
      <c r="AB23" s="145">
        <v>9961.4333700000007</v>
      </c>
      <c r="AC23" s="145">
        <v>9738.0139099999997</v>
      </c>
      <c r="AD23" s="145">
        <v>12958.926210000001</v>
      </c>
      <c r="AE23" s="145">
        <v>9913.6597099999981</v>
      </c>
      <c r="AF23" s="145">
        <v>10124.592650000001</v>
      </c>
      <c r="AG23" s="145">
        <v>10305.530070000001</v>
      </c>
      <c r="AH23" s="145">
        <v>15078.846010000001</v>
      </c>
      <c r="AI23" s="145">
        <v>9682.5137699999996</v>
      </c>
      <c r="AJ23" s="145">
        <v>9708.3212799999983</v>
      </c>
      <c r="AK23" s="145">
        <v>9813.8758899999993</v>
      </c>
      <c r="AL23" s="145">
        <v>14142.83547</v>
      </c>
      <c r="AM23" s="145">
        <v>9711.3829700000006</v>
      </c>
      <c r="AN23" s="145">
        <v>10390.805779999999</v>
      </c>
      <c r="AO23" s="145">
        <v>9886.3360199999988</v>
      </c>
      <c r="AP23" s="145">
        <v>13004.108180000001</v>
      </c>
      <c r="AQ23" s="145">
        <v>9800.7082000000028</v>
      </c>
      <c r="AR23" s="145">
        <v>10103.44159</v>
      </c>
      <c r="AS23" s="145">
        <v>9596.9671099999978</v>
      </c>
      <c r="AT23" s="145">
        <v>12848.85268</v>
      </c>
      <c r="AU23" s="145">
        <v>10209.527900000001</v>
      </c>
      <c r="AV23" s="145">
        <v>12000.516889999999</v>
      </c>
      <c r="AW23" s="145">
        <v>12460.10418</v>
      </c>
      <c r="AX23" s="215">
        <v>17012.613399999998</v>
      </c>
      <c r="AY23" s="43">
        <v>12926.851789999999</v>
      </c>
      <c r="AZ23" s="43">
        <v>14281.008879999999</v>
      </c>
      <c r="BA23" s="43">
        <v>14754.2911</v>
      </c>
      <c r="BB23" s="43">
        <v>18489.515869999999</v>
      </c>
      <c r="BC23" s="43">
        <v>14543.635060000001</v>
      </c>
      <c r="BD23" s="43">
        <v>15456.07728</v>
      </c>
      <c r="BE23" s="43">
        <v>15685.0874</v>
      </c>
      <c r="BF23" s="43">
        <v>19677.814140000002</v>
      </c>
      <c r="BG23" s="43">
        <v>15174.32381</v>
      </c>
      <c r="BH23" s="43">
        <v>16204.159239999999</v>
      </c>
      <c r="BI23" s="43">
        <v>16311.81869</v>
      </c>
      <c r="BJ23" s="43">
        <v>21417.820200000002</v>
      </c>
      <c r="BK23" s="43">
        <v>16185.28832</v>
      </c>
    </row>
    <row r="24" spans="1:63" ht="15" customHeight="1" x14ac:dyDescent="0.2">
      <c r="A24" s="8" t="s">
        <v>757</v>
      </c>
      <c r="B24" s="8" t="s">
        <v>757</v>
      </c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215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>
        <v>41303.378238427977</v>
      </c>
      <c r="BK24" s="43">
        <v>39101.50761825042</v>
      </c>
    </row>
    <row r="25" spans="1:63" ht="15" customHeight="1" x14ac:dyDescent="0.2">
      <c r="A25" s="8" t="s">
        <v>118</v>
      </c>
      <c r="B25" s="8" t="s">
        <v>118</v>
      </c>
      <c r="C25" s="145" t="s">
        <v>14</v>
      </c>
      <c r="D25" s="145" t="s">
        <v>14</v>
      </c>
      <c r="E25" s="145" t="s">
        <v>14</v>
      </c>
      <c r="F25" s="145" t="s">
        <v>14</v>
      </c>
      <c r="G25" s="145" t="s">
        <v>14</v>
      </c>
      <c r="H25" s="145" t="s">
        <v>14</v>
      </c>
      <c r="I25" s="145" t="s">
        <v>14</v>
      </c>
      <c r="J25" s="145" t="s">
        <v>14</v>
      </c>
      <c r="K25" s="145" t="s">
        <v>14</v>
      </c>
      <c r="L25" s="145" t="s">
        <v>14</v>
      </c>
      <c r="M25" s="145" t="s">
        <v>14</v>
      </c>
      <c r="N25" s="145" t="s">
        <v>14</v>
      </c>
      <c r="O25" s="145" t="s">
        <v>14</v>
      </c>
      <c r="P25" s="145" t="s">
        <v>14</v>
      </c>
      <c r="Q25" s="145" t="s">
        <v>14</v>
      </c>
      <c r="R25" s="145">
        <v>1799.9739700000002</v>
      </c>
      <c r="S25" s="145">
        <v>2124.0202899999999</v>
      </c>
      <c r="T25" s="145">
        <v>1908.1925999999999</v>
      </c>
      <c r="U25" s="145">
        <v>2244.3736899999994</v>
      </c>
      <c r="V25" s="145">
        <v>2983.2715300000004</v>
      </c>
      <c r="W25" s="145">
        <v>2343.5365000000002</v>
      </c>
      <c r="X25" s="145">
        <v>2610.9758600000005</v>
      </c>
      <c r="Y25" s="145">
        <v>2502.1777400000001</v>
      </c>
      <c r="Z25" s="145">
        <v>3626.4274599999999</v>
      </c>
      <c r="AA25" s="145">
        <v>2587.26298</v>
      </c>
      <c r="AB25" s="145">
        <v>2727.4814999999999</v>
      </c>
      <c r="AC25" s="145">
        <v>2717.8319999999999</v>
      </c>
      <c r="AD25" s="145">
        <v>3758.6544000000004</v>
      </c>
      <c r="AE25" s="145">
        <v>2683.9929699999998</v>
      </c>
      <c r="AF25" s="145">
        <v>2833.4026300000005</v>
      </c>
      <c r="AG25" s="145">
        <v>2817.53487</v>
      </c>
      <c r="AH25" s="145">
        <v>4726.9339200000004</v>
      </c>
      <c r="AI25" s="145">
        <v>2932.8386700000001</v>
      </c>
      <c r="AJ25" s="145">
        <v>3005.4797100000005</v>
      </c>
      <c r="AK25" s="145">
        <v>3149.80017</v>
      </c>
      <c r="AL25" s="145">
        <v>3688.2812499999995</v>
      </c>
      <c r="AM25" s="145">
        <v>2677.6379399999996</v>
      </c>
      <c r="AN25" s="145">
        <v>2999.3169099999996</v>
      </c>
      <c r="AO25" s="145">
        <v>3012.0723600000001</v>
      </c>
      <c r="AP25" s="145">
        <v>4089.4090200000001</v>
      </c>
      <c r="AQ25" s="145">
        <v>2700.1564199999998</v>
      </c>
      <c r="AR25" s="145">
        <v>2321.3715899999997</v>
      </c>
      <c r="AS25" s="145">
        <v>2561.8220000000001</v>
      </c>
      <c r="AT25" s="145">
        <v>4445.9777699999995</v>
      </c>
      <c r="AU25" s="145">
        <v>2730.58232</v>
      </c>
      <c r="AV25" s="145">
        <v>3594.0545400000001</v>
      </c>
      <c r="AW25" s="145">
        <v>3996.6541700000002</v>
      </c>
      <c r="AX25" s="215">
        <v>5665.4192800000001</v>
      </c>
      <c r="AY25" s="43">
        <v>3905.7453999999998</v>
      </c>
      <c r="AZ25" s="43">
        <v>4802.4833499999995</v>
      </c>
      <c r="BA25" s="43">
        <v>4556.50065</v>
      </c>
      <c r="BB25" s="43">
        <v>6103.5006100000001</v>
      </c>
      <c r="BC25" s="43">
        <v>4437.9803899999997</v>
      </c>
      <c r="BD25" s="43">
        <v>5235.0308700000005</v>
      </c>
      <c r="BE25" s="43">
        <v>5310.5060199999998</v>
      </c>
      <c r="BF25" s="43">
        <v>6785.9058400000004</v>
      </c>
      <c r="BG25" s="43">
        <v>4787.4112900000009</v>
      </c>
      <c r="BH25" s="43">
        <v>4794.7943499999992</v>
      </c>
      <c r="BI25" s="43">
        <v>5546.6570000000002</v>
      </c>
      <c r="BJ25" s="43">
        <v>7182.261950000001</v>
      </c>
      <c r="BK25" s="43">
        <v>4783.2691800000002</v>
      </c>
    </row>
    <row r="26" spans="1:63" ht="15" customHeight="1" x14ac:dyDescent="0.2">
      <c r="A26" s="8" t="s">
        <v>136</v>
      </c>
      <c r="B26" s="8" t="s">
        <v>136</v>
      </c>
      <c r="C26" s="145" t="s">
        <v>14</v>
      </c>
      <c r="D26" s="145" t="s">
        <v>14</v>
      </c>
      <c r="E26" s="145" t="s">
        <v>14</v>
      </c>
      <c r="F26" s="145" t="s">
        <v>14</v>
      </c>
      <c r="G26" s="145" t="s">
        <v>14</v>
      </c>
      <c r="H26" s="145" t="s">
        <v>14</v>
      </c>
      <c r="I26" s="145" t="s">
        <v>14</v>
      </c>
      <c r="J26" s="145" t="s">
        <v>14</v>
      </c>
      <c r="K26" s="145" t="s">
        <v>14</v>
      </c>
      <c r="L26" s="145" t="s">
        <v>14</v>
      </c>
      <c r="M26" s="145" t="s">
        <v>14</v>
      </c>
      <c r="N26" s="145" t="s">
        <v>14</v>
      </c>
      <c r="O26" s="145" t="s">
        <v>14</v>
      </c>
      <c r="P26" s="145" t="s">
        <v>14</v>
      </c>
      <c r="Q26" s="145" t="s">
        <v>14</v>
      </c>
      <c r="R26" s="145" t="s">
        <v>14</v>
      </c>
      <c r="S26" s="145" t="s">
        <v>14</v>
      </c>
      <c r="T26" s="145" t="s">
        <v>14</v>
      </c>
      <c r="U26" s="145" t="s">
        <v>14</v>
      </c>
      <c r="V26" s="145" t="s">
        <v>14</v>
      </c>
      <c r="W26" s="145" t="s">
        <v>14</v>
      </c>
      <c r="X26" s="145" t="s">
        <v>14</v>
      </c>
      <c r="Y26" s="145" t="s">
        <v>14</v>
      </c>
      <c r="Z26" s="145" t="s">
        <v>14</v>
      </c>
      <c r="AA26" s="145" t="s">
        <v>14</v>
      </c>
      <c r="AB26" s="145" t="s">
        <v>14</v>
      </c>
      <c r="AC26" s="145" t="s">
        <v>14</v>
      </c>
      <c r="AD26" s="145" t="s">
        <v>14</v>
      </c>
      <c r="AE26" s="145" t="s">
        <v>14</v>
      </c>
      <c r="AF26" s="145" t="s">
        <v>14</v>
      </c>
      <c r="AG26" s="145" t="s">
        <v>14</v>
      </c>
      <c r="AH26" s="145" t="s">
        <v>14</v>
      </c>
      <c r="AI26" s="145" t="s">
        <v>14</v>
      </c>
      <c r="AJ26" s="145" t="s">
        <v>14</v>
      </c>
      <c r="AK26" s="145" t="s">
        <v>14</v>
      </c>
      <c r="AL26" s="145">
        <v>107.15403999999999</v>
      </c>
      <c r="AM26" s="145">
        <v>1061.6304</v>
      </c>
      <c r="AN26" s="145">
        <v>1519.2211</v>
      </c>
      <c r="AO26" s="145">
        <v>970.57336999999995</v>
      </c>
      <c r="AP26" s="145">
        <v>1604.6379300000001</v>
      </c>
      <c r="AQ26" s="145">
        <v>1082.1465000000001</v>
      </c>
      <c r="AR26" s="145">
        <v>799.37698999999998</v>
      </c>
      <c r="AS26" s="145">
        <v>1036.7846999999999</v>
      </c>
      <c r="AT26" s="145">
        <v>1665.3586700000003</v>
      </c>
      <c r="AU26" s="145">
        <v>1307.3731599999999</v>
      </c>
      <c r="AV26" s="145">
        <v>1499.0701999999999</v>
      </c>
      <c r="AW26" s="145">
        <v>1465.8851</v>
      </c>
      <c r="AX26" s="215">
        <v>2235.1588700000002</v>
      </c>
      <c r="AY26" s="43">
        <v>1975.22766</v>
      </c>
      <c r="AZ26" s="43">
        <v>2019.1220800000001</v>
      </c>
      <c r="BA26" s="43">
        <v>1792.6763999999998</v>
      </c>
      <c r="BB26" s="43">
        <v>2457.5762299999997</v>
      </c>
      <c r="BC26" s="43">
        <v>2315.2215399999995</v>
      </c>
      <c r="BD26" s="43">
        <v>1925.0820699999999</v>
      </c>
      <c r="BE26" s="43">
        <v>1997.1882600000001</v>
      </c>
      <c r="BF26" s="43">
        <v>2614.0301700000005</v>
      </c>
      <c r="BG26" s="43">
        <v>2157.0823500000001</v>
      </c>
      <c r="BH26" s="43">
        <v>1994.42275</v>
      </c>
      <c r="BI26" s="43">
        <v>2523.99019</v>
      </c>
      <c r="BJ26" s="43">
        <v>3497.8536300000001</v>
      </c>
      <c r="BK26" s="43">
        <v>3955.3924299999999</v>
      </c>
    </row>
    <row r="27" spans="1:63" ht="15" customHeight="1" x14ac:dyDescent="0.2">
      <c r="A27" s="11" t="s">
        <v>135</v>
      </c>
      <c r="B27" s="11" t="s">
        <v>135</v>
      </c>
      <c r="C27" s="148">
        <v>352.75728000000004</v>
      </c>
      <c r="D27" s="148">
        <v>473.56003000000004</v>
      </c>
      <c r="E27" s="148">
        <v>928.68454000000008</v>
      </c>
      <c r="F27" s="148">
        <v>520.53966000000003</v>
      </c>
      <c r="G27" s="148">
        <v>664.87738999999999</v>
      </c>
      <c r="H27" s="148">
        <v>615.74364000000003</v>
      </c>
      <c r="I27" s="148">
        <v>642.49446</v>
      </c>
      <c r="J27" s="148">
        <v>664.78585999999996</v>
      </c>
      <c r="K27" s="148">
        <v>777.95225000000005</v>
      </c>
      <c r="L27" s="148">
        <v>682.69683000000009</v>
      </c>
      <c r="M27" s="148">
        <v>781.59078999999997</v>
      </c>
      <c r="N27" s="12" t="s">
        <v>14</v>
      </c>
      <c r="O27" s="148">
        <v>672.50557000000003</v>
      </c>
      <c r="P27" s="148">
        <v>689.98957000000007</v>
      </c>
      <c r="Q27" s="148">
        <v>773.76532000000009</v>
      </c>
      <c r="R27" s="148">
        <v>878.23861999999997</v>
      </c>
      <c r="S27" s="148">
        <v>799.91192000000001</v>
      </c>
      <c r="T27" s="148">
        <v>749.80781999999999</v>
      </c>
      <c r="U27" s="148">
        <v>808.89578000000006</v>
      </c>
      <c r="V27" s="148">
        <v>835.62533000000008</v>
      </c>
      <c r="W27" s="148">
        <v>835.84099000000003</v>
      </c>
      <c r="X27" s="148">
        <v>823.65248999999994</v>
      </c>
      <c r="Y27" s="148">
        <v>877.81870000000004</v>
      </c>
      <c r="Z27" s="148">
        <v>934.51004</v>
      </c>
      <c r="AA27" s="148">
        <v>840.03634999999997</v>
      </c>
      <c r="AB27" s="148">
        <v>712.93842000000006</v>
      </c>
      <c r="AC27" s="148">
        <v>735.57407999999998</v>
      </c>
      <c r="AD27" s="148">
        <v>899.65679999999998</v>
      </c>
      <c r="AE27" s="148">
        <v>841.14693</v>
      </c>
      <c r="AF27" s="148">
        <v>788.77909</v>
      </c>
      <c r="AG27" s="148">
        <v>835.59338000000002</v>
      </c>
      <c r="AH27" s="148">
        <v>987.45637999999997</v>
      </c>
      <c r="AI27" s="148">
        <v>859</v>
      </c>
      <c r="AJ27" s="148">
        <v>769.05845999999997</v>
      </c>
      <c r="AK27" s="148">
        <v>848.78462999999988</v>
      </c>
      <c r="AL27" s="148">
        <v>1002.33185</v>
      </c>
      <c r="AM27" s="148">
        <v>884.09850999999992</v>
      </c>
      <c r="AN27" s="148">
        <v>757.67889000000002</v>
      </c>
      <c r="AO27" s="148">
        <v>759.94873999999993</v>
      </c>
      <c r="AP27" s="148">
        <v>793.60726999999997</v>
      </c>
      <c r="AQ27" s="148">
        <v>753.67491000000007</v>
      </c>
      <c r="AR27" s="148">
        <v>708.77211999999997</v>
      </c>
      <c r="AS27" s="148">
        <v>731.58841999999993</v>
      </c>
      <c r="AT27" s="148">
        <v>823.94034000000011</v>
      </c>
      <c r="AU27" s="148">
        <v>776.49103000000002</v>
      </c>
      <c r="AV27" s="148">
        <v>706.12689999999998</v>
      </c>
      <c r="AW27" s="148">
        <v>720.68100000000004</v>
      </c>
      <c r="AX27" s="217">
        <v>839.89107000000001</v>
      </c>
      <c r="AY27" s="44">
        <v>985.50999000000002</v>
      </c>
      <c r="AZ27" s="44">
        <v>1016.15595</v>
      </c>
      <c r="BA27" s="44">
        <v>1094.0267100000001</v>
      </c>
      <c r="BB27" s="44">
        <v>1093.0174999999999</v>
      </c>
      <c r="BC27" s="44">
        <v>1098.20046</v>
      </c>
      <c r="BD27" s="44">
        <v>1101.99314</v>
      </c>
      <c r="BE27" s="44">
        <v>1148.1568300000001</v>
      </c>
      <c r="BF27" s="44">
        <v>1116.3156200000001</v>
      </c>
      <c r="BG27" s="44">
        <v>1133.9665199999999</v>
      </c>
      <c r="BH27" s="44">
        <v>1143.3751600000001</v>
      </c>
      <c r="BI27" s="44">
        <v>1175.92977</v>
      </c>
      <c r="BJ27" s="44">
        <v>1197.58926</v>
      </c>
      <c r="BK27" s="44">
        <v>1188.0439799999999</v>
      </c>
    </row>
    <row r="28" spans="1:63" s="23" customFormat="1" ht="15" customHeight="1" x14ac:dyDescent="0.2">
      <c r="A28" s="303" t="s">
        <v>452</v>
      </c>
      <c r="B28" s="303" t="s">
        <v>453</v>
      </c>
      <c r="C28" s="145">
        <v>5514.8325099999984</v>
      </c>
      <c r="D28" s="145">
        <v>5551</v>
      </c>
      <c r="E28" s="145">
        <v>5631</v>
      </c>
      <c r="F28" s="145">
        <v>5757</v>
      </c>
      <c r="G28" s="145">
        <v>5849</v>
      </c>
      <c r="H28" s="145">
        <v>5943</v>
      </c>
      <c r="I28" s="145">
        <v>6095.1302099999893</v>
      </c>
      <c r="J28" s="145">
        <v>6283</v>
      </c>
      <c r="K28" s="145">
        <v>6600</v>
      </c>
      <c r="L28" s="145">
        <v>6508</v>
      </c>
      <c r="M28" s="145">
        <v>6506</v>
      </c>
      <c r="N28" s="145">
        <v>6731</v>
      </c>
      <c r="O28" s="145">
        <v>6865</v>
      </c>
      <c r="P28" s="145">
        <v>6825</v>
      </c>
      <c r="Q28" s="145">
        <v>7031</v>
      </c>
      <c r="R28" s="145">
        <v>7803</v>
      </c>
      <c r="S28" s="145">
        <v>7508</v>
      </c>
      <c r="T28" s="145">
        <v>7321</v>
      </c>
      <c r="U28" s="145">
        <v>7735</v>
      </c>
      <c r="V28" s="145">
        <v>7013.126949999998</v>
      </c>
      <c r="W28" s="145">
        <v>7057</v>
      </c>
      <c r="X28" s="145">
        <v>7244</v>
      </c>
      <c r="Y28" s="145">
        <v>6335</v>
      </c>
      <c r="Z28" s="145">
        <v>6264</v>
      </c>
      <c r="AA28" s="145">
        <v>6230</v>
      </c>
      <c r="AB28" s="145">
        <v>5985</v>
      </c>
      <c r="AC28" s="145">
        <v>6154</v>
      </c>
      <c r="AD28" s="145">
        <v>6068.9352899999994</v>
      </c>
      <c r="AE28" s="145">
        <v>6128.9082199999993</v>
      </c>
      <c r="AF28" s="145">
        <v>6046</v>
      </c>
      <c r="AG28" s="145">
        <v>6094</v>
      </c>
      <c r="AH28" s="145">
        <v>5560.8536300000005</v>
      </c>
      <c r="AI28" s="145">
        <v>5383.5254699999996</v>
      </c>
      <c r="AJ28" s="145">
        <v>5349.7693900000004</v>
      </c>
      <c r="AK28" s="145">
        <v>5445.7883899999997</v>
      </c>
      <c r="AL28" s="145">
        <v>5682.3024699999996</v>
      </c>
      <c r="AM28" s="145">
        <v>5080.3283300000003</v>
      </c>
      <c r="AN28" s="145">
        <v>4151.6023500000001</v>
      </c>
      <c r="AO28" s="145">
        <v>4402.7203499999996</v>
      </c>
      <c r="AP28" s="145">
        <v>6288.1300200000005</v>
      </c>
      <c r="AQ28" s="145">
        <v>6064.5787799999998</v>
      </c>
      <c r="AR28" s="145">
        <v>6726.0265600000002</v>
      </c>
      <c r="AS28" s="145">
        <v>6329.9975099999992</v>
      </c>
      <c r="AT28" s="145">
        <v>7269.5517</v>
      </c>
      <c r="AU28" s="145">
        <v>5945.2152500000002</v>
      </c>
      <c r="AV28" s="145">
        <v>6585.4828600000001</v>
      </c>
      <c r="AW28" s="145">
        <v>4239.9563600000001</v>
      </c>
      <c r="AX28" s="215">
        <v>5272.8379000000004</v>
      </c>
      <c r="AY28" s="43">
        <v>5639.6632900000004</v>
      </c>
      <c r="AZ28" s="43">
        <v>5679.9536500000004</v>
      </c>
      <c r="BA28" s="43">
        <v>5491.4808700000003</v>
      </c>
      <c r="BB28" s="43">
        <v>5076.4841799999995</v>
      </c>
      <c r="BC28" s="43">
        <v>5360.1488900000004</v>
      </c>
      <c r="BD28" s="43">
        <v>5592.2465700000002</v>
      </c>
      <c r="BE28" s="43">
        <v>5575.5685399999993</v>
      </c>
      <c r="BF28" s="43">
        <v>5972.7992599999998</v>
      </c>
      <c r="BG28" s="43">
        <v>6467.8192900000004</v>
      </c>
      <c r="BH28" s="43">
        <v>6747</v>
      </c>
      <c r="BI28" s="43">
        <v>6567.944019999999</v>
      </c>
      <c r="BJ28" s="43">
        <v>6575.5195399999993</v>
      </c>
      <c r="BK28" s="43">
        <v>6174.5199900000007</v>
      </c>
    </row>
    <row r="29" spans="1:63" s="23" customFormat="1" ht="15" customHeight="1" x14ac:dyDescent="0.2">
      <c r="A29" s="8" t="s">
        <v>126</v>
      </c>
      <c r="B29" s="8" t="s">
        <v>126</v>
      </c>
      <c r="C29" s="146">
        <v>0</v>
      </c>
      <c r="D29" s="146">
        <v>0</v>
      </c>
      <c r="E29" s="146">
        <v>0</v>
      </c>
      <c r="F29" s="146">
        <v>0</v>
      </c>
      <c r="G29" s="146">
        <v>0</v>
      </c>
      <c r="H29" s="146">
        <v>0</v>
      </c>
      <c r="I29" s="146">
        <v>0</v>
      </c>
      <c r="J29" s="146">
        <v>0</v>
      </c>
      <c r="K29" s="146">
        <v>0</v>
      </c>
      <c r="L29" s="146">
        <v>0</v>
      </c>
      <c r="M29" s="146">
        <v>0</v>
      </c>
      <c r="N29" s="146">
        <v>0</v>
      </c>
      <c r="O29" s="146">
        <v>0</v>
      </c>
      <c r="P29" s="146">
        <v>0</v>
      </c>
      <c r="Q29" s="146">
        <v>0</v>
      </c>
      <c r="R29" s="146">
        <v>0</v>
      </c>
      <c r="S29" s="146">
        <v>0</v>
      </c>
      <c r="T29" s="146">
        <v>0</v>
      </c>
      <c r="U29" s="146">
        <v>0</v>
      </c>
      <c r="V29" s="146">
        <v>0</v>
      </c>
      <c r="W29" s="146">
        <v>0</v>
      </c>
      <c r="X29" s="146">
        <v>0</v>
      </c>
      <c r="Y29" s="146">
        <v>0</v>
      </c>
      <c r="Z29" s="146">
        <v>0</v>
      </c>
      <c r="AA29" s="146">
        <v>0</v>
      </c>
      <c r="AB29" s="146">
        <v>0</v>
      </c>
      <c r="AC29" s="146">
        <v>0</v>
      </c>
      <c r="AD29" s="146">
        <v>0</v>
      </c>
      <c r="AE29" s="146">
        <v>0</v>
      </c>
      <c r="AF29" s="146">
        <v>0</v>
      </c>
      <c r="AG29" s="146">
        <v>0</v>
      </c>
      <c r="AH29" s="146">
        <v>0</v>
      </c>
      <c r="AI29" s="145">
        <v>1245.64912</v>
      </c>
      <c r="AJ29" s="145">
        <v>1485.2683500000001</v>
      </c>
      <c r="AK29" s="145">
        <v>1543.2760699999999</v>
      </c>
      <c r="AL29" s="145">
        <v>1605.65092</v>
      </c>
      <c r="AM29" s="145">
        <v>1771.75945</v>
      </c>
      <c r="AN29" s="145">
        <v>1890.6838799999998</v>
      </c>
      <c r="AO29" s="145">
        <v>2026.1560100000002</v>
      </c>
      <c r="AP29" s="145">
        <v>2035.80322</v>
      </c>
      <c r="AQ29" s="145">
        <v>2219.3659200000002</v>
      </c>
      <c r="AR29" s="145">
        <v>2316.0006100000001</v>
      </c>
      <c r="AS29" s="145">
        <v>2378.9484899999998</v>
      </c>
      <c r="AT29" s="145">
        <v>2423.0213699999999</v>
      </c>
      <c r="AU29" s="145">
        <v>2419.72336</v>
      </c>
      <c r="AV29" s="145">
        <v>2429.9851899999999</v>
      </c>
      <c r="AW29" s="145">
        <v>2384.5460699999999</v>
      </c>
      <c r="AX29" s="215">
        <v>2537.2884400000003</v>
      </c>
      <c r="AY29" s="43">
        <v>2632.2518800000003</v>
      </c>
      <c r="AZ29" s="43">
        <v>2487.7022400000001</v>
      </c>
      <c r="BA29" s="43">
        <v>2621.3932300000001</v>
      </c>
      <c r="BB29" s="43">
        <v>2547.0238300000001</v>
      </c>
      <c r="BC29" s="43">
        <v>2713.1761700000002</v>
      </c>
      <c r="BD29" s="43">
        <v>2809.6054000000004</v>
      </c>
      <c r="BE29" s="43">
        <v>2684.7984000000001</v>
      </c>
      <c r="BF29" s="43">
        <v>2759.7621199999999</v>
      </c>
      <c r="BG29" s="43">
        <v>2742.9823500000002</v>
      </c>
      <c r="BH29" s="43">
        <v>2747.34033</v>
      </c>
      <c r="BI29" s="43">
        <v>2822.5535399999999</v>
      </c>
      <c r="BJ29" s="43">
        <v>2866.5877799999998</v>
      </c>
      <c r="BK29" s="43">
        <v>2896.6445899999999</v>
      </c>
    </row>
    <row r="30" spans="1:63" s="23" customFormat="1" ht="15" customHeight="1" x14ac:dyDescent="0.2">
      <c r="A30" s="42" t="s">
        <v>165</v>
      </c>
      <c r="B30" s="42" t="s">
        <v>165</v>
      </c>
      <c r="C30" s="10" t="s">
        <v>14</v>
      </c>
      <c r="D30" s="10" t="s">
        <v>14</v>
      </c>
      <c r="E30" s="10" t="s">
        <v>14</v>
      </c>
      <c r="F30" s="10" t="s">
        <v>14</v>
      </c>
      <c r="G30" s="10" t="s">
        <v>14</v>
      </c>
      <c r="H30" s="10" t="s">
        <v>14</v>
      </c>
      <c r="I30" s="10" t="s">
        <v>14</v>
      </c>
      <c r="J30" s="10" t="s">
        <v>14</v>
      </c>
      <c r="K30" s="10" t="s">
        <v>14</v>
      </c>
      <c r="L30" s="10" t="s">
        <v>14</v>
      </c>
      <c r="M30" s="10" t="s">
        <v>14</v>
      </c>
      <c r="N30" s="10" t="s">
        <v>14</v>
      </c>
      <c r="O30" s="10" t="s">
        <v>14</v>
      </c>
      <c r="P30" s="10" t="s">
        <v>14</v>
      </c>
      <c r="Q30" s="10" t="s">
        <v>14</v>
      </c>
      <c r="R30" s="10" t="s">
        <v>14</v>
      </c>
      <c r="S30" s="10" t="s">
        <v>14</v>
      </c>
      <c r="T30" s="10" t="s">
        <v>14</v>
      </c>
      <c r="U30" s="10" t="s">
        <v>14</v>
      </c>
      <c r="V30" s="10" t="s">
        <v>14</v>
      </c>
      <c r="W30" s="10" t="s">
        <v>14</v>
      </c>
      <c r="X30" s="10" t="s">
        <v>14</v>
      </c>
      <c r="Y30" s="10" t="s">
        <v>14</v>
      </c>
      <c r="Z30" s="10" t="s">
        <v>14</v>
      </c>
      <c r="AA30" s="10" t="s">
        <v>14</v>
      </c>
      <c r="AB30" s="10" t="s">
        <v>14</v>
      </c>
      <c r="AC30" s="10" t="s">
        <v>14</v>
      </c>
      <c r="AD30" s="10" t="s">
        <v>14</v>
      </c>
      <c r="AE30" s="10" t="s">
        <v>14</v>
      </c>
      <c r="AF30" s="10" t="s">
        <v>14</v>
      </c>
      <c r="AG30" s="10" t="s">
        <v>14</v>
      </c>
      <c r="AH30" s="10" t="s">
        <v>14</v>
      </c>
      <c r="AI30" s="10" t="s">
        <v>14</v>
      </c>
      <c r="AJ30" s="10" t="s">
        <v>14</v>
      </c>
      <c r="AK30" s="10" t="s">
        <v>14</v>
      </c>
      <c r="AL30" s="10" t="s">
        <v>14</v>
      </c>
      <c r="AM30" s="10" t="s">
        <v>14</v>
      </c>
      <c r="AN30" s="10" t="s">
        <v>14</v>
      </c>
      <c r="AO30" s="10" t="s">
        <v>14</v>
      </c>
      <c r="AP30" s="10" t="s">
        <v>14</v>
      </c>
      <c r="AQ30" s="10" t="s">
        <v>14</v>
      </c>
      <c r="AR30" s="10" t="s">
        <v>14</v>
      </c>
      <c r="AS30" s="10" t="s">
        <v>14</v>
      </c>
      <c r="AT30" s="10" t="s">
        <v>14</v>
      </c>
      <c r="AU30" s="10" t="s">
        <v>14</v>
      </c>
      <c r="AV30" s="10" t="s">
        <v>14</v>
      </c>
      <c r="AW30" s="10" t="s">
        <v>14</v>
      </c>
      <c r="AX30" s="255" t="s">
        <v>14</v>
      </c>
      <c r="AY30" s="10" t="s">
        <v>14</v>
      </c>
      <c r="AZ30" s="10" t="s">
        <v>14</v>
      </c>
      <c r="BA30" s="10" t="s">
        <v>14</v>
      </c>
      <c r="BB30" s="43">
        <v>2013.42049</v>
      </c>
      <c r="BC30" s="43">
        <v>2354.60455</v>
      </c>
      <c r="BD30" s="43">
        <v>3433.8936600000002</v>
      </c>
      <c r="BE30" s="43">
        <v>2792.3226199999999</v>
      </c>
      <c r="BF30" s="43">
        <v>3075.1988700000002</v>
      </c>
      <c r="BG30" s="43">
        <v>3075.1988700000002</v>
      </c>
      <c r="BH30" s="43">
        <v>3075.0662899999998</v>
      </c>
      <c r="BI30" s="43">
        <v>3108.72109</v>
      </c>
      <c r="BJ30" s="43">
        <v>3177</v>
      </c>
      <c r="BK30" s="43">
        <v>3222.6909900000001</v>
      </c>
    </row>
    <row r="31" spans="1:63" s="23" customFormat="1" ht="15" customHeight="1" thickBot="1" x14ac:dyDescent="0.25">
      <c r="A31" s="25" t="s">
        <v>9</v>
      </c>
      <c r="B31" s="25" t="s">
        <v>9</v>
      </c>
      <c r="C31" s="26">
        <f t="shared" ref="C31:AH31" si="4">SUM(C8:C30)</f>
        <v>77917.165119999991</v>
      </c>
      <c r="D31" s="26">
        <f t="shared" si="4"/>
        <v>88571.07058</v>
      </c>
      <c r="E31" s="26">
        <f t="shared" si="4"/>
        <v>90614.186840000024</v>
      </c>
      <c r="F31" s="26">
        <f t="shared" si="4"/>
        <v>122020.06903999997</v>
      </c>
      <c r="G31" s="26">
        <f t="shared" si="4"/>
        <v>92253.247539999997</v>
      </c>
      <c r="H31" s="26">
        <f t="shared" si="4"/>
        <v>102995.65036999999</v>
      </c>
      <c r="I31" s="26">
        <f t="shared" si="4"/>
        <v>107314.43053999997</v>
      </c>
      <c r="J31" s="26">
        <f t="shared" si="4"/>
        <v>143439.08922000002</v>
      </c>
      <c r="K31" s="26">
        <f>SUM(K8:K30)</f>
        <v>113040.92531999999</v>
      </c>
      <c r="L31" s="26">
        <f t="shared" si="4"/>
        <v>121497.68251</v>
      </c>
      <c r="M31" s="26">
        <f t="shared" si="4"/>
        <v>134186.58145</v>
      </c>
      <c r="N31" s="26">
        <f t="shared" si="4"/>
        <v>175891.75535999998</v>
      </c>
      <c r="O31" s="26">
        <f t="shared" si="4"/>
        <v>134756.69650999998</v>
      </c>
      <c r="P31" s="26">
        <f t="shared" si="4"/>
        <v>145322.41988</v>
      </c>
      <c r="Q31" s="26">
        <f t="shared" si="4"/>
        <v>146152.21171</v>
      </c>
      <c r="R31" s="26">
        <f t="shared" si="4"/>
        <v>204225.45221999995</v>
      </c>
      <c r="S31" s="26">
        <f t="shared" si="4"/>
        <v>160806.70408999998</v>
      </c>
      <c r="T31" s="26">
        <f t="shared" si="4"/>
        <v>171441.92095999999</v>
      </c>
      <c r="U31" s="26">
        <f t="shared" si="4"/>
        <v>175652.81435999996</v>
      </c>
      <c r="V31" s="26">
        <f t="shared" si="4"/>
        <v>233449.34390000001</v>
      </c>
      <c r="W31" s="26">
        <f t="shared" si="4"/>
        <v>174489.90122999999</v>
      </c>
      <c r="X31" s="26">
        <f t="shared" si="4"/>
        <v>185009.45583087916</v>
      </c>
      <c r="Y31" s="26">
        <f t="shared" si="4"/>
        <v>206295.81429131876</v>
      </c>
      <c r="Z31" s="26">
        <f t="shared" si="4"/>
        <v>272587.85927000002</v>
      </c>
      <c r="AA31" s="26">
        <f t="shared" si="4"/>
        <v>209140.92689186812</v>
      </c>
      <c r="AB31" s="26">
        <f t="shared" si="4"/>
        <v>221518.75983923074</v>
      </c>
      <c r="AC31" s="26">
        <f t="shared" si="4"/>
        <v>222837.96100395604</v>
      </c>
      <c r="AD31" s="26">
        <f t="shared" si="4"/>
        <v>298177.79125999997</v>
      </c>
      <c r="AE31" s="26">
        <f t="shared" si="4"/>
        <v>224612.10299626374</v>
      </c>
      <c r="AF31" s="26">
        <f t="shared" si="4"/>
        <v>232782.40891</v>
      </c>
      <c r="AG31" s="26">
        <f t="shared" si="4"/>
        <v>235908.36889000001</v>
      </c>
      <c r="AH31" s="26">
        <f t="shared" si="4"/>
        <v>313229.16471000004</v>
      </c>
      <c r="AI31" s="37">
        <f t="shared" ref="AI31:BK31" si="5">SUM(AI8:AI30)</f>
        <v>232215.52030999996</v>
      </c>
      <c r="AJ31" s="37">
        <f t="shared" si="5"/>
        <v>243049.70883000002</v>
      </c>
      <c r="AK31" s="37">
        <f t="shared" si="5"/>
        <v>244613.39344999995</v>
      </c>
      <c r="AL31" s="37">
        <f t="shared" si="5"/>
        <v>320675.20130999997</v>
      </c>
      <c r="AM31" s="37">
        <f t="shared" si="5"/>
        <v>244060.52805000002</v>
      </c>
      <c r="AN31" s="37">
        <f t="shared" si="5"/>
        <v>257518.75081999996</v>
      </c>
      <c r="AO31" s="37">
        <f t="shared" si="5"/>
        <v>253984.53055999998</v>
      </c>
      <c r="AP31" s="37">
        <f t="shared" si="5"/>
        <v>326011.23793</v>
      </c>
      <c r="AQ31" s="37">
        <f t="shared" si="5"/>
        <v>243336.16768000001</v>
      </c>
      <c r="AR31" s="37">
        <f t="shared" si="5"/>
        <v>229071.53082999997</v>
      </c>
      <c r="AS31" s="37">
        <f t="shared" si="5"/>
        <v>229679.57076999996</v>
      </c>
      <c r="AT31" s="37">
        <f t="shared" si="5"/>
        <v>316966.92258000001</v>
      </c>
      <c r="AU31" s="37">
        <f t="shared" si="5"/>
        <v>245451.66264</v>
      </c>
      <c r="AV31" s="37">
        <f t="shared" si="5"/>
        <v>271403.04690999992</v>
      </c>
      <c r="AW31" s="37">
        <f t="shared" si="5"/>
        <v>295076.48919000005</v>
      </c>
      <c r="AX31" s="37">
        <f t="shared" si="5"/>
        <v>408664.54303999984</v>
      </c>
      <c r="AY31" s="121">
        <f t="shared" si="5"/>
        <v>318417.22835000005</v>
      </c>
      <c r="AZ31" s="26">
        <f t="shared" si="5"/>
        <v>338208.79818999994</v>
      </c>
      <c r="BA31" s="26">
        <f t="shared" si="5"/>
        <v>343698.64935999998</v>
      </c>
      <c r="BB31" s="26">
        <f t="shared" si="5"/>
        <v>442695.76802000008</v>
      </c>
      <c r="BC31" s="26">
        <f t="shared" si="5"/>
        <v>351289.93506999995</v>
      </c>
      <c r="BD31" s="26">
        <f t="shared" si="5"/>
        <v>366668.23669000005</v>
      </c>
      <c r="BE31" s="26">
        <f t="shared" si="5"/>
        <v>363522.12390000001</v>
      </c>
      <c r="BF31" s="26">
        <f t="shared" si="5"/>
        <v>466572.02617000003</v>
      </c>
      <c r="BG31" s="26">
        <f t="shared" si="5"/>
        <v>359745.72767000011</v>
      </c>
      <c r="BH31" s="26">
        <f t="shared" si="5"/>
        <v>379459.18582999997</v>
      </c>
      <c r="BI31" s="26">
        <f t="shared" si="5"/>
        <v>377422.01910999994</v>
      </c>
      <c r="BJ31" s="26">
        <f t="shared" si="5"/>
        <v>526530.64322842797</v>
      </c>
      <c r="BK31" s="26">
        <f t="shared" si="5"/>
        <v>408449.95457825041</v>
      </c>
    </row>
    <row r="32" spans="1:63" s="23" customFormat="1" ht="15" customHeight="1" x14ac:dyDescent="0.2">
      <c r="A32" s="28"/>
      <c r="B32" s="28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302"/>
      <c r="AJ32" s="302"/>
      <c r="AK32" s="302"/>
      <c r="AL32" s="302"/>
      <c r="AM32" s="302"/>
      <c r="AN32" s="302"/>
      <c r="AO32" s="302"/>
      <c r="AP32" s="302"/>
      <c r="AQ32" s="302"/>
      <c r="AR32" s="302"/>
      <c r="AS32" s="302"/>
      <c r="AT32" s="302"/>
      <c r="AU32" s="302"/>
      <c r="AV32" s="302"/>
      <c r="AW32" s="302"/>
      <c r="AX32" s="302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</row>
    <row r="33" spans="1:63" s="23" customFormat="1" ht="15" customHeight="1" x14ac:dyDescent="0.2">
      <c r="A33" s="38" t="s">
        <v>424</v>
      </c>
      <c r="B33" s="38" t="s">
        <v>425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302"/>
      <c r="AJ33" s="302"/>
      <c r="AK33" s="302"/>
      <c r="AL33" s="302"/>
      <c r="AM33" s="302"/>
      <c r="AN33" s="302"/>
      <c r="AO33" s="302"/>
      <c r="AP33" s="302"/>
      <c r="AQ33" s="302"/>
      <c r="AR33" s="302"/>
      <c r="AS33" s="302"/>
      <c r="AT33" s="302"/>
      <c r="AU33" s="302"/>
      <c r="AV33" s="302"/>
      <c r="AW33" s="302"/>
      <c r="AX33" s="302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</row>
    <row r="34" spans="1:63" s="23" customFormat="1" ht="15" customHeight="1" x14ac:dyDescent="0.2">
      <c r="A34" s="38" t="s">
        <v>634</v>
      </c>
      <c r="B34" s="38" t="s">
        <v>640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302"/>
      <c r="AJ34" s="302"/>
      <c r="AK34" s="302"/>
      <c r="AL34" s="302"/>
      <c r="AM34" s="302"/>
      <c r="AN34" s="302"/>
      <c r="AO34" s="302"/>
      <c r="AP34" s="302"/>
      <c r="AQ34" s="302"/>
      <c r="AR34" s="302"/>
      <c r="AS34" s="302"/>
      <c r="AT34" s="302"/>
      <c r="AU34" s="302"/>
      <c r="AV34" s="302"/>
      <c r="AW34" s="302"/>
      <c r="AX34" s="302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</row>
    <row r="35" spans="1:63" s="23" customFormat="1" ht="15" customHeight="1" x14ac:dyDescent="0.2">
      <c r="A35" s="38" t="s">
        <v>635</v>
      </c>
      <c r="B35" s="38" t="s">
        <v>641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302"/>
      <c r="AJ35" s="302"/>
      <c r="AK35" s="302"/>
      <c r="AL35" s="302"/>
      <c r="AM35" s="302"/>
      <c r="AN35" s="302"/>
      <c r="AO35" s="302"/>
      <c r="AP35" s="302"/>
      <c r="AQ35" s="302"/>
      <c r="AR35" s="302"/>
      <c r="AS35" s="302"/>
      <c r="AT35" s="302"/>
      <c r="AU35" s="302"/>
      <c r="AV35" s="302"/>
      <c r="AW35" s="302"/>
      <c r="AX35" s="302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</row>
    <row r="36" spans="1:63" s="23" customFormat="1" ht="15" customHeight="1" x14ac:dyDescent="0.2">
      <c r="A36" s="149"/>
      <c r="B36" s="149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9"/>
      <c r="AE36" s="31"/>
      <c r="AF36" s="31"/>
      <c r="AG36" s="31"/>
      <c r="AH36" s="31"/>
      <c r="AI36" s="31"/>
      <c r="AJ36" s="31"/>
      <c r="AK36" s="145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214"/>
      <c r="AY36" s="46"/>
      <c r="AZ36" s="46"/>
      <c r="BA36" s="46"/>
      <c r="BB36" s="46"/>
      <c r="BC36" s="46"/>
      <c r="BD36" s="46"/>
      <c r="BE36" s="3"/>
      <c r="BF36" s="3"/>
      <c r="BG36" s="3"/>
      <c r="BH36" s="3"/>
      <c r="BI36" s="3"/>
      <c r="BJ36" s="3"/>
      <c r="BK36" s="3"/>
    </row>
    <row r="37" spans="1:63" s="152" customFormat="1" ht="15" customHeight="1" x14ac:dyDescent="0.2">
      <c r="A37" s="95" t="s">
        <v>657</v>
      </c>
      <c r="B37" s="95" t="s">
        <v>207</v>
      </c>
      <c r="C37" s="151" t="str">
        <f t="shared" ref="C37:AH37" si="6">C7</f>
        <v>1Q10</v>
      </c>
      <c r="D37" s="151" t="str">
        <f t="shared" si="6"/>
        <v>2Q10</v>
      </c>
      <c r="E37" s="151" t="str">
        <f t="shared" si="6"/>
        <v>3Q10</v>
      </c>
      <c r="F37" s="151" t="str">
        <f t="shared" si="6"/>
        <v>4Q10</v>
      </c>
      <c r="G37" s="151" t="str">
        <f t="shared" si="6"/>
        <v>1Q11</v>
      </c>
      <c r="H37" s="151" t="str">
        <f t="shared" si="6"/>
        <v>2Q11</v>
      </c>
      <c r="I37" s="151" t="str">
        <f t="shared" si="6"/>
        <v>3Q11</v>
      </c>
      <c r="J37" s="151" t="str">
        <f t="shared" si="6"/>
        <v>4Q11</v>
      </c>
      <c r="K37" s="151" t="str">
        <f t="shared" si="6"/>
        <v>1Q12</v>
      </c>
      <c r="L37" s="151" t="str">
        <f t="shared" si="6"/>
        <v>2Q12</v>
      </c>
      <c r="M37" s="151" t="str">
        <f t="shared" si="6"/>
        <v>3Q12</v>
      </c>
      <c r="N37" s="151" t="str">
        <f t="shared" si="6"/>
        <v>4Q12</v>
      </c>
      <c r="O37" s="151" t="str">
        <f t="shared" si="6"/>
        <v>1Q13</v>
      </c>
      <c r="P37" s="151" t="str">
        <f t="shared" si="6"/>
        <v>2Q13</v>
      </c>
      <c r="Q37" s="151" t="str">
        <f t="shared" si="6"/>
        <v>3Q13</v>
      </c>
      <c r="R37" s="151" t="str">
        <f t="shared" si="6"/>
        <v>4Q13</v>
      </c>
      <c r="S37" s="151" t="str">
        <f t="shared" si="6"/>
        <v>1Q14</v>
      </c>
      <c r="T37" s="151" t="str">
        <f t="shared" si="6"/>
        <v>2Q14</v>
      </c>
      <c r="U37" s="151" t="str">
        <f t="shared" si="6"/>
        <v>3Q14</v>
      </c>
      <c r="V37" s="151" t="str">
        <f t="shared" si="6"/>
        <v>4Q14</v>
      </c>
      <c r="W37" s="151" t="str">
        <f t="shared" si="6"/>
        <v>1Q15</v>
      </c>
      <c r="X37" s="151" t="str">
        <f t="shared" si="6"/>
        <v>2Q15</v>
      </c>
      <c r="Y37" s="151" t="str">
        <f t="shared" si="6"/>
        <v>3Q15</v>
      </c>
      <c r="Z37" s="151" t="str">
        <f t="shared" si="6"/>
        <v>4Q15</v>
      </c>
      <c r="AA37" s="151" t="str">
        <f t="shared" si="6"/>
        <v>1Q16</v>
      </c>
      <c r="AB37" s="151" t="str">
        <f t="shared" si="6"/>
        <v>2Q16</v>
      </c>
      <c r="AC37" s="151" t="str">
        <f t="shared" si="6"/>
        <v>3Q16</v>
      </c>
      <c r="AD37" s="151" t="str">
        <f t="shared" si="6"/>
        <v>4Q16</v>
      </c>
      <c r="AE37" s="151" t="str">
        <f t="shared" si="6"/>
        <v>1Q17</v>
      </c>
      <c r="AF37" s="151" t="str">
        <f t="shared" si="6"/>
        <v>2Q17</v>
      </c>
      <c r="AG37" s="151" t="str">
        <f t="shared" si="6"/>
        <v>3Q17</v>
      </c>
      <c r="AH37" s="151" t="str">
        <f t="shared" si="6"/>
        <v>4Q17</v>
      </c>
      <c r="AI37" s="151" t="str">
        <f t="shared" ref="AI37:BK37" si="7">AI7</f>
        <v>1Q18</v>
      </c>
      <c r="AJ37" s="151" t="str">
        <f t="shared" si="7"/>
        <v>2Q18</v>
      </c>
      <c r="AK37" s="151" t="str">
        <f t="shared" si="7"/>
        <v>3Q18</v>
      </c>
      <c r="AL37" s="151" t="str">
        <f t="shared" si="7"/>
        <v>4Q18</v>
      </c>
      <c r="AM37" s="151" t="str">
        <f t="shared" si="7"/>
        <v>1Q19</v>
      </c>
      <c r="AN37" s="151" t="str">
        <f t="shared" si="7"/>
        <v>2Q19</v>
      </c>
      <c r="AO37" s="151" t="str">
        <f t="shared" si="7"/>
        <v>3Q19</v>
      </c>
      <c r="AP37" s="151" t="str">
        <f t="shared" si="7"/>
        <v>4Q19</v>
      </c>
      <c r="AQ37" s="151" t="str">
        <f t="shared" si="7"/>
        <v>1Q20</v>
      </c>
      <c r="AR37" s="151" t="str">
        <f t="shared" si="7"/>
        <v>2Q20</v>
      </c>
      <c r="AS37" s="151" t="str">
        <f t="shared" si="7"/>
        <v>3Q20</v>
      </c>
      <c r="AT37" s="151" t="str">
        <f t="shared" si="7"/>
        <v>4Q20</v>
      </c>
      <c r="AU37" s="151" t="str">
        <f t="shared" si="7"/>
        <v>1Q21</v>
      </c>
      <c r="AV37" s="151" t="str">
        <f t="shared" si="7"/>
        <v>2Q21</v>
      </c>
      <c r="AW37" s="151" t="str">
        <f t="shared" si="7"/>
        <v>3Q21</v>
      </c>
      <c r="AX37" s="151" t="str">
        <f t="shared" si="7"/>
        <v>4Q21</v>
      </c>
      <c r="AY37" s="151" t="str">
        <f t="shared" si="7"/>
        <v>1Q22</v>
      </c>
      <c r="AZ37" s="151" t="str">
        <f t="shared" si="7"/>
        <v>2Q22</v>
      </c>
      <c r="BA37" s="151" t="str">
        <f t="shared" si="7"/>
        <v>3Q22</v>
      </c>
      <c r="BB37" s="151" t="str">
        <f t="shared" si="7"/>
        <v>4Q22</v>
      </c>
      <c r="BC37" s="151" t="str">
        <f t="shared" si="7"/>
        <v>1Q23</v>
      </c>
      <c r="BD37" s="151" t="str">
        <f t="shared" si="7"/>
        <v>2Q23</v>
      </c>
      <c r="BE37" s="151" t="str">
        <f t="shared" si="7"/>
        <v>3Q23</v>
      </c>
      <c r="BF37" s="151" t="str">
        <f t="shared" si="7"/>
        <v>4Q23</v>
      </c>
      <c r="BG37" s="151" t="str">
        <f t="shared" si="7"/>
        <v>1Q24</v>
      </c>
      <c r="BH37" s="151" t="str">
        <f t="shared" si="7"/>
        <v>2Q24</v>
      </c>
      <c r="BI37" s="151" t="str">
        <f t="shared" si="7"/>
        <v>3Q24</v>
      </c>
      <c r="BJ37" s="151" t="str">
        <f t="shared" si="7"/>
        <v>4Q24</v>
      </c>
      <c r="BK37" s="151" t="str">
        <f t="shared" si="7"/>
        <v>1Q25</v>
      </c>
    </row>
    <row r="38" spans="1:63" s="23" customFormat="1" ht="15" customHeight="1" x14ac:dyDescent="0.2">
      <c r="A38" s="8" t="s">
        <v>18</v>
      </c>
      <c r="B38" s="8" t="s">
        <v>18</v>
      </c>
      <c r="C38" s="145">
        <v>4606.58</v>
      </c>
      <c r="D38" s="145">
        <v>4741.5370000000003</v>
      </c>
      <c r="E38" s="145">
        <v>4788.067</v>
      </c>
      <c r="F38" s="145">
        <v>6140.4229999999998</v>
      </c>
      <c r="G38" s="145">
        <v>5190.0316899999998</v>
      </c>
      <c r="H38" s="145">
        <v>5588.875</v>
      </c>
      <c r="I38" s="145">
        <v>5463.5440499999995</v>
      </c>
      <c r="J38" s="145">
        <v>6092.7512999999999</v>
      </c>
      <c r="K38" s="145">
        <v>6193.8372599999993</v>
      </c>
      <c r="L38" s="145">
        <v>6434.7397300000002</v>
      </c>
      <c r="M38" s="145">
        <v>5541.8756300000005</v>
      </c>
      <c r="N38" s="145">
        <v>6758.1334999999999</v>
      </c>
      <c r="O38" s="145">
        <v>5945.2655000000004</v>
      </c>
      <c r="P38" s="145">
        <v>6137.1850000000004</v>
      </c>
      <c r="Q38" s="145">
        <v>5987.7831100000003</v>
      </c>
      <c r="R38" s="145">
        <v>7221.2075000000004</v>
      </c>
      <c r="S38" s="145">
        <v>6770.6290399999998</v>
      </c>
      <c r="T38" s="145">
        <v>6940.3420699999997</v>
      </c>
      <c r="U38" s="145">
        <v>6784.4960099999998</v>
      </c>
      <c r="V38" s="145">
        <v>7563.7</v>
      </c>
      <c r="W38" s="145">
        <v>6802.7946500000007</v>
      </c>
      <c r="X38" s="145">
        <v>7162.0370000000003</v>
      </c>
      <c r="Y38" s="145">
        <v>7005.4785000000002</v>
      </c>
      <c r="Z38" s="145">
        <v>8913.6460000000006</v>
      </c>
      <c r="AA38" s="145">
        <v>7077.6909999999998</v>
      </c>
      <c r="AB38" s="145">
        <v>7447.1239999999998</v>
      </c>
      <c r="AC38" s="145">
        <v>7122.9870000000001</v>
      </c>
      <c r="AD38" s="145">
        <v>8518.1133300000001</v>
      </c>
      <c r="AE38" s="145">
        <v>7115.4944999999998</v>
      </c>
      <c r="AF38" s="145">
        <v>7505.8850000000002</v>
      </c>
      <c r="AG38" s="145">
        <v>7586.7460000000001</v>
      </c>
      <c r="AH38" s="145">
        <v>8894.9275099999995</v>
      </c>
      <c r="AI38" s="145">
        <v>6880.4660000000003</v>
      </c>
      <c r="AJ38" s="145">
        <v>7642.9350000000004</v>
      </c>
      <c r="AK38" s="145">
        <v>7422.5105000000003</v>
      </c>
      <c r="AL38" s="145">
        <v>8698.6424299999999</v>
      </c>
      <c r="AM38" s="145">
        <v>7184.8009899999997</v>
      </c>
      <c r="AN38" s="145">
        <v>7657.3208599999998</v>
      </c>
      <c r="AO38" s="145">
        <v>7318.2126200000002</v>
      </c>
      <c r="AP38" s="145">
        <v>8782.7885000000006</v>
      </c>
      <c r="AQ38" s="145">
        <v>6324.2165000000005</v>
      </c>
      <c r="AR38" s="145">
        <v>417.44402000000002</v>
      </c>
      <c r="AS38" s="145">
        <v>3445.94</v>
      </c>
      <c r="AT38" s="145">
        <v>6604.59375</v>
      </c>
      <c r="AU38" s="145">
        <v>3599.9319999999998</v>
      </c>
      <c r="AV38" s="145">
        <v>4925.4380300000003</v>
      </c>
      <c r="AW38" s="145">
        <v>6818.8890000000001</v>
      </c>
      <c r="AX38" s="145">
        <v>9326.7937099999999</v>
      </c>
      <c r="AY38" s="127">
        <v>7211.1819999999998</v>
      </c>
      <c r="AZ38" s="43">
        <v>9453.1610000000001</v>
      </c>
      <c r="BA38" s="43">
        <v>9073.2929999999997</v>
      </c>
      <c r="BB38" s="43">
        <v>10305.39</v>
      </c>
      <c r="BC38" s="43">
        <v>9214.3531999999996</v>
      </c>
      <c r="BD38" s="43">
        <v>10721.7693</v>
      </c>
      <c r="BE38" s="43">
        <v>10345.091399999999</v>
      </c>
      <c r="BF38" s="43">
        <v>12249.387290000001</v>
      </c>
      <c r="BG38" s="43">
        <v>10650.126029999999</v>
      </c>
      <c r="BH38" s="43">
        <v>11601.814200000001</v>
      </c>
      <c r="BI38" s="43">
        <v>10991.3426</v>
      </c>
      <c r="BJ38" s="43">
        <v>13031.0214</v>
      </c>
      <c r="BK38" s="43">
        <v>11944.694600000001</v>
      </c>
    </row>
    <row r="39" spans="1:63" s="23" customFormat="1" ht="15" customHeight="1" x14ac:dyDescent="0.2">
      <c r="A39" s="8" t="s">
        <v>19</v>
      </c>
      <c r="B39" s="8" t="s">
        <v>19</v>
      </c>
      <c r="C39" s="145" t="s">
        <v>14</v>
      </c>
      <c r="D39" s="145" t="s">
        <v>14</v>
      </c>
      <c r="E39" s="145" t="s">
        <v>14</v>
      </c>
      <c r="F39" s="145" t="s">
        <v>14</v>
      </c>
      <c r="G39" s="145" t="s">
        <v>14</v>
      </c>
      <c r="H39" s="145" t="s">
        <v>14</v>
      </c>
      <c r="I39" s="145" t="s">
        <v>14</v>
      </c>
      <c r="J39" s="145" t="s">
        <v>14</v>
      </c>
      <c r="K39" s="145" t="s">
        <v>14</v>
      </c>
      <c r="L39" s="145">
        <v>591.23400000000004</v>
      </c>
      <c r="M39" s="145">
        <v>4570.8005000000003</v>
      </c>
      <c r="N39" s="145">
        <v>4127.2749999999996</v>
      </c>
      <c r="O39" s="145">
        <v>3902.384</v>
      </c>
      <c r="P39" s="145">
        <v>4032.9058999999997</v>
      </c>
      <c r="Q39" s="145">
        <v>4261.2851000000001</v>
      </c>
      <c r="R39" s="145">
        <v>4888.0550000000003</v>
      </c>
      <c r="S39" s="145">
        <v>4723.2790000000005</v>
      </c>
      <c r="T39" s="145">
        <v>4832.335</v>
      </c>
      <c r="U39" s="145">
        <v>4807.4380000000001</v>
      </c>
      <c r="V39" s="145">
        <v>5378.9480000000003</v>
      </c>
      <c r="W39" s="145">
        <v>5167.7479999999996</v>
      </c>
      <c r="X39" s="145">
        <v>5544.0372400000006</v>
      </c>
      <c r="Y39" s="145">
        <v>4900.0845799999997</v>
      </c>
      <c r="Z39" s="145">
        <v>5827.4234299999998</v>
      </c>
      <c r="AA39" s="145">
        <v>5069.8990000000003</v>
      </c>
      <c r="AB39" s="145">
        <v>5483.7719999999999</v>
      </c>
      <c r="AC39" s="145">
        <v>5233.6360000000004</v>
      </c>
      <c r="AD39" s="145">
        <v>5975.3951699999998</v>
      </c>
      <c r="AE39" s="145">
        <v>4862.3639999999996</v>
      </c>
      <c r="AF39" s="145">
        <v>5108.0749999999998</v>
      </c>
      <c r="AG39" s="145">
        <v>5241.7241000000004</v>
      </c>
      <c r="AH39" s="145">
        <v>5654.6459999999997</v>
      </c>
      <c r="AI39" s="145">
        <v>5060.192</v>
      </c>
      <c r="AJ39" s="145">
        <v>5639.4770600000002</v>
      </c>
      <c r="AK39" s="145">
        <v>5629.6787400000003</v>
      </c>
      <c r="AL39" s="145">
        <v>6142.4013299999997</v>
      </c>
      <c r="AM39" s="145">
        <v>5734.8370000000004</v>
      </c>
      <c r="AN39" s="145">
        <v>6010.5715</v>
      </c>
      <c r="AO39" s="145">
        <v>5784.6943300000003</v>
      </c>
      <c r="AP39" s="145">
        <v>6312.6958299999997</v>
      </c>
      <c r="AQ39" s="145">
        <v>4562.6322499999997</v>
      </c>
      <c r="AR39" s="145">
        <v>315.74158999999997</v>
      </c>
      <c r="AS39" s="145">
        <v>1991.2789499999999</v>
      </c>
      <c r="AT39" s="145">
        <v>3565.4896199999998</v>
      </c>
      <c r="AU39" s="145">
        <v>2020.6216999999999</v>
      </c>
      <c r="AV39" s="145">
        <v>2677.39</v>
      </c>
      <c r="AW39" s="145">
        <v>3993.5706500000001</v>
      </c>
      <c r="AX39" s="145">
        <v>5728.3040899999996</v>
      </c>
      <c r="AY39" s="127">
        <v>4770.3178799999996</v>
      </c>
      <c r="AZ39" s="43">
        <v>6645.7474099999999</v>
      </c>
      <c r="BA39" s="43">
        <v>6135.8919999999998</v>
      </c>
      <c r="BB39" s="43">
        <v>6935.3481599999996</v>
      </c>
      <c r="BC39" s="43">
        <v>6734.5599000000002</v>
      </c>
      <c r="BD39" s="43">
        <v>7934.8153899999998</v>
      </c>
      <c r="BE39" s="43">
        <v>8278.8135000000002</v>
      </c>
      <c r="BF39" s="43">
        <v>8424.4950900000003</v>
      </c>
      <c r="BG39" s="43">
        <v>7645.6032999999998</v>
      </c>
      <c r="BH39" s="43">
        <v>8208.2280100000007</v>
      </c>
      <c r="BI39" s="43">
        <v>8141.5603899999996</v>
      </c>
      <c r="BJ39" s="43">
        <v>9588.4336000000003</v>
      </c>
      <c r="BK39" s="43">
        <v>8831.6359899999989</v>
      </c>
    </row>
    <row r="40" spans="1:63" s="23" customFormat="1" ht="15" customHeight="1" x14ac:dyDescent="0.2">
      <c r="A40" s="8" t="s">
        <v>636</v>
      </c>
      <c r="B40" s="8" t="s">
        <v>636</v>
      </c>
      <c r="C40" s="145" t="s">
        <v>14</v>
      </c>
      <c r="D40" s="145" t="s">
        <v>14</v>
      </c>
      <c r="E40" s="145" t="s">
        <v>14</v>
      </c>
      <c r="F40" s="145" t="s">
        <v>14</v>
      </c>
      <c r="G40" s="145" t="s">
        <v>14</v>
      </c>
      <c r="H40" s="145" t="s">
        <v>14</v>
      </c>
      <c r="I40" s="145" t="s">
        <v>14</v>
      </c>
      <c r="J40" s="145" t="s">
        <v>14</v>
      </c>
      <c r="K40" s="145" t="s">
        <v>14</v>
      </c>
      <c r="L40" s="145" t="s">
        <v>14</v>
      </c>
      <c r="M40" s="145" t="s">
        <v>14</v>
      </c>
      <c r="N40" s="145" t="s">
        <v>14</v>
      </c>
      <c r="O40" s="145" t="s">
        <v>14</v>
      </c>
      <c r="P40" s="145" t="s">
        <v>14</v>
      </c>
      <c r="Q40" s="145" t="s">
        <v>14</v>
      </c>
      <c r="R40" s="145" t="s">
        <v>14</v>
      </c>
      <c r="S40" s="145" t="s">
        <v>14</v>
      </c>
      <c r="T40" s="145" t="s">
        <v>14</v>
      </c>
      <c r="U40" s="145" t="s">
        <v>14</v>
      </c>
      <c r="V40" s="145" t="s">
        <v>14</v>
      </c>
      <c r="W40" s="145" t="s">
        <v>14</v>
      </c>
      <c r="X40" s="145" t="s">
        <v>14</v>
      </c>
      <c r="Y40" s="145">
        <v>3622.5603499999997</v>
      </c>
      <c r="Z40" s="145">
        <v>4577.3590300000005</v>
      </c>
      <c r="AA40" s="145">
        <v>3544.9142299999999</v>
      </c>
      <c r="AB40" s="145">
        <v>3602.74872</v>
      </c>
      <c r="AC40" s="145">
        <v>3576.47984</v>
      </c>
      <c r="AD40" s="145">
        <v>4231.4551925471269</v>
      </c>
      <c r="AE40" s="145">
        <v>4133.1015800000005</v>
      </c>
      <c r="AF40" s="145">
        <v>3770.8075400000002</v>
      </c>
      <c r="AG40" s="145">
        <v>3913.0084700000002</v>
      </c>
      <c r="AH40" s="145">
        <v>3781.6637700000001</v>
      </c>
      <c r="AI40" s="145">
        <v>4286.4593699999996</v>
      </c>
      <c r="AJ40" s="145">
        <v>3853.9202</v>
      </c>
      <c r="AK40" s="145">
        <v>3983.1226900000001</v>
      </c>
      <c r="AL40" s="145">
        <v>4726.3016299999999</v>
      </c>
      <c r="AM40" s="145">
        <v>4546.8154100000002</v>
      </c>
      <c r="AN40" s="145">
        <v>3184.0721400000002</v>
      </c>
      <c r="AO40" s="145">
        <v>3839.62833</v>
      </c>
      <c r="AP40" s="145">
        <v>4933.1140999999998</v>
      </c>
      <c r="AQ40" s="145">
        <v>3995.61672</v>
      </c>
      <c r="AR40" s="145">
        <v>748.31879000000004</v>
      </c>
      <c r="AS40" s="145">
        <v>34.893970000000003</v>
      </c>
      <c r="AT40" s="145">
        <v>2169.3806199999999</v>
      </c>
      <c r="AU40" s="145">
        <v>2410.7771400000001</v>
      </c>
      <c r="AV40" s="145">
        <v>931.14644999999996</v>
      </c>
      <c r="AW40" s="145">
        <v>2702.4039600000001</v>
      </c>
      <c r="AX40" s="145">
        <v>3428.2894000000001</v>
      </c>
      <c r="AY40" s="127">
        <v>3734.8836799999999</v>
      </c>
      <c r="AZ40" s="43">
        <v>4020.0043000000001</v>
      </c>
      <c r="BA40" s="43">
        <v>4069.0124099999998</v>
      </c>
      <c r="BB40" s="43">
        <v>4082.6303499999999</v>
      </c>
      <c r="BC40" s="43">
        <v>4692.4485100000002</v>
      </c>
      <c r="BD40" s="43">
        <v>5170.1414699999996</v>
      </c>
      <c r="BE40" s="43">
        <v>5082.0969500000001</v>
      </c>
      <c r="BF40" s="43">
        <v>7190.3861999999999</v>
      </c>
      <c r="BG40" s="43">
        <v>6005.7619999999997</v>
      </c>
      <c r="BH40" s="43">
        <v>5864.5654599999998</v>
      </c>
      <c r="BI40" s="43">
        <v>6517.6524200000003</v>
      </c>
      <c r="BJ40" s="43">
        <v>6657.0780799999993</v>
      </c>
      <c r="BK40" s="43">
        <v>7879.43325</v>
      </c>
    </row>
    <row r="41" spans="1:63" s="23" customFormat="1" ht="15" customHeight="1" x14ac:dyDescent="0.2">
      <c r="A41" s="8" t="s">
        <v>20</v>
      </c>
      <c r="B41" s="8" t="s">
        <v>20</v>
      </c>
      <c r="C41" s="145">
        <v>3302.0644499999999</v>
      </c>
      <c r="D41" s="145">
        <v>3275.3032000000003</v>
      </c>
      <c r="E41" s="145">
        <v>3476.4303300000001</v>
      </c>
      <c r="F41" s="145">
        <v>3876.5902000000001</v>
      </c>
      <c r="G41" s="145">
        <v>3519.35725</v>
      </c>
      <c r="H41" s="145">
        <v>3645.5229000000004</v>
      </c>
      <c r="I41" s="145">
        <v>3732.4180000000006</v>
      </c>
      <c r="J41" s="145">
        <v>3839.87401</v>
      </c>
      <c r="K41" s="145">
        <v>4124.1957000000002</v>
      </c>
      <c r="L41" s="145">
        <v>4196.3770199999999</v>
      </c>
      <c r="M41" s="145">
        <v>4149.3891999999996</v>
      </c>
      <c r="N41" s="145">
        <v>4687.1858499999998</v>
      </c>
      <c r="O41" s="145">
        <v>4595.0331999999999</v>
      </c>
      <c r="P41" s="145">
        <v>4446.7500099999997</v>
      </c>
      <c r="Q41" s="145">
        <v>4664.5145000000002</v>
      </c>
      <c r="R41" s="145">
        <v>4812.2924999999996</v>
      </c>
      <c r="S41" s="145">
        <v>5628.8454000000002</v>
      </c>
      <c r="T41" s="145">
        <v>5483.5526099999997</v>
      </c>
      <c r="U41" s="145">
        <v>5191.1957999999995</v>
      </c>
      <c r="V41" s="145">
        <v>5466.4973</v>
      </c>
      <c r="W41" s="145">
        <v>5836.5208200000006</v>
      </c>
      <c r="X41" s="145">
        <v>5817.1685199999993</v>
      </c>
      <c r="Y41" s="145">
        <v>5715.0528199999999</v>
      </c>
      <c r="Z41" s="145">
        <v>6809.1530000000002</v>
      </c>
      <c r="AA41" s="145">
        <v>6509.5643300000002</v>
      </c>
      <c r="AB41" s="145">
        <v>6084.5892199999998</v>
      </c>
      <c r="AC41" s="145">
        <v>6023.6175800000001</v>
      </c>
      <c r="AD41" s="145">
        <v>6325.4721</v>
      </c>
      <c r="AE41" s="145">
        <v>6113.2534999999998</v>
      </c>
      <c r="AF41" s="145">
        <v>5735.5429999999997</v>
      </c>
      <c r="AG41" s="145">
        <v>5705.0807299999997</v>
      </c>
      <c r="AH41" s="145">
        <v>6013.6770100000003</v>
      </c>
      <c r="AI41" s="145">
        <v>5506.9802799999998</v>
      </c>
      <c r="AJ41" s="145">
        <v>4971.59159</v>
      </c>
      <c r="AK41" s="145">
        <v>5238.491</v>
      </c>
      <c r="AL41" s="145">
        <v>5766.91</v>
      </c>
      <c r="AM41" s="145">
        <v>5066.7370000000001</v>
      </c>
      <c r="AN41" s="145">
        <v>5166.5195000000003</v>
      </c>
      <c r="AO41" s="145">
        <v>4911.027</v>
      </c>
      <c r="AP41" s="145">
        <v>5331.7704999999996</v>
      </c>
      <c r="AQ41" s="145">
        <v>4153.5290000000005</v>
      </c>
      <c r="AR41" s="145">
        <v>210.64</v>
      </c>
      <c r="AS41" s="145">
        <v>759.81500000000005</v>
      </c>
      <c r="AT41" s="145">
        <v>1994.0035</v>
      </c>
      <c r="AU41" s="145">
        <v>1974.2599499999999</v>
      </c>
      <c r="AV41" s="145">
        <v>1884.4494999999999</v>
      </c>
      <c r="AW41" s="145">
        <v>2781.866</v>
      </c>
      <c r="AX41" s="145">
        <v>3722.1239999999998</v>
      </c>
      <c r="AY41" s="127">
        <v>3322.5014999999999</v>
      </c>
      <c r="AZ41" s="43">
        <v>3807.3279600000001</v>
      </c>
      <c r="BA41" s="43">
        <v>3764.09647</v>
      </c>
      <c r="BB41" s="43">
        <v>3961.0354699999998</v>
      </c>
      <c r="BC41" s="43">
        <v>3329.8114999999998</v>
      </c>
      <c r="BD41" s="43">
        <v>3906.364</v>
      </c>
      <c r="BE41" s="43">
        <v>4194.0008900000003</v>
      </c>
      <c r="BF41" s="43">
        <v>4400.0666700000002</v>
      </c>
      <c r="BG41" s="43">
        <v>4156.5006000000003</v>
      </c>
      <c r="BH41" s="43">
        <v>4171.2852899999998</v>
      </c>
      <c r="BI41" s="43">
        <v>4177.3879999999999</v>
      </c>
      <c r="BJ41" s="43">
        <v>4694.0159999999996</v>
      </c>
      <c r="BK41" s="43">
        <v>4592.9422000000004</v>
      </c>
    </row>
    <row r="42" spans="1:63" s="23" customFormat="1" ht="15" customHeight="1" x14ac:dyDescent="0.2">
      <c r="A42" s="8" t="s">
        <v>21</v>
      </c>
      <c r="B42" s="8" t="s">
        <v>21</v>
      </c>
      <c r="C42" s="145" t="s">
        <v>14</v>
      </c>
      <c r="D42" s="145" t="s">
        <v>14</v>
      </c>
      <c r="E42" s="145" t="s">
        <v>14</v>
      </c>
      <c r="F42" s="145" t="s">
        <v>14</v>
      </c>
      <c r="G42" s="145" t="s">
        <v>14</v>
      </c>
      <c r="H42" s="145">
        <v>1440.5792300000001</v>
      </c>
      <c r="I42" s="145">
        <v>1549.6980100000001</v>
      </c>
      <c r="J42" s="145">
        <v>1757.2170000000001</v>
      </c>
      <c r="K42" s="145">
        <v>1515.2239999999999</v>
      </c>
      <c r="L42" s="145">
        <v>1713.1019799999999</v>
      </c>
      <c r="M42" s="145">
        <v>1763.6569999999999</v>
      </c>
      <c r="N42" s="145">
        <v>2150.9079999999999</v>
      </c>
      <c r="O42" s="145">
        <v>1905.789</v>
      </c>
      <c r="P42" s="145">
        <v>2089.7372</v>
      </c>
      <c r="Q42" s="145">
        <v>2092.8274999999999</v>
      </c>
      <c r="R42" s="145">
        <v>2439.2260000000001</v>
      </c>
      <c r="S42" s="145">
        <v>2335.098</v>
      </c>
      <c r="T42" s="145">
        <v>2564.5729999999999</v>
      </c>
      <c r="U42" s="145">
        <v>2375.7375899999997</v>
      </c>
      <c r="V42" s="145">
        <v>3004.4679999999998</v>
      </c>
      <c r="W42" s="145">
        <v>3140.1439999999998</v>
      </c>
      <c r="X42" s="145">
        <v>3206.5830000000001</v>
      </c>
      <c r="Y42" s="145">
        <v>3142.348</v>
      </c>
      <c r="Z42" s="145">
        <v>3711.1190000000001</v>
      </c>
      <c r="AA42" s="145">
        <v>3478.0729999999999</v>
      </c>
      <c r="AB42" s="145">
        <v>3550.8779599999998</v>
      </c>
      <c r="AC42" s="145">
        <v>3547.6640000000002</v>
      </c>
      <c r="AD42" s="145">
        <v>4014.7839899999999</v>
      </c>
      <c r="AE42" s="145">
        <v>3799.21306</v>
      </c>
      <c r="AF42" s="145">
        <v>3849.904</v>
      </c>
      <c r="AG42" s="145">
        <v>3578.8300399999998</v>
      </c>
      <c r="AH42" s="145">
        <v>3933.6529999999998</v>
      </c>
      <c r="AI42" s="145">
        <v>3553.127</v>
      </c>
      <c r="AJ42" s="145">
        <v>3846.1794300000001</v>
      </c>
      <c r="AK42" s="145">
        <v>3804.5208899999998</v>
      </c>
      <c r="AL42" s="145">
        <v>4211.7009500000004</v>
      </c>
      <c r="AM42" s="145">
        <v>3709.8359999999998</v>
      </c>
      <c r="AN42" s="145">
        <v>4084.8620000000001</v>
      </c>
      <c r="AO42" s="145">
        <v>4018.8310499999998</v>
      </c>
      <c r="AP42" s="145">
        <v>4632.1632099999997</v>
      </c>
      <c r="AQ42" s="145">
        <v>3472.6250100000002</v>
      </c>
      <c r="AR42" s="145">
        <v>269.94690000000003</v>
      </c>
      <c r="AS42" s="145">
        <v>1744.7244499999999</v>
      </c>
      <c r="AT42" s="145">
        <v>2980.0900099999999</v>
      </c>
      <c r="AU42" s="145">
        <v>1616.5929799999999</v>
      </c>
      <c r="AV42" s="145">
        <v>2140.12102</v>
      </c>
      <c r="AW42" s="145">
        <v>3348.3159999999998</v>
      </c>
      <c r="AX42" s="145">
        <v>4481.6611000000003</v>
      </c>
      <c r="AY42" s="127">
        <v>3461.3254200000001</v>
      </c>
      <c r="AZ42" s="43">
        <v>4403.5181700000003</v>
      </c>
      <c r="BA42" s="43">
        <v>4174.6341899999998</v>
      </c>
      <c r="BB42" s="43">
        <v>4545.4717899999996</v>
      </c>
      <c r="BC42" s="43">
        <v>3718.0475000000001</v>
      </c>
      <c r="BD42" s="43">
        <v>4547.0946199999998</v>
      </c>
      <c r="BE42" s="43">
        <v>4248.7109899999996</v>
      </c>
      <c r="BF42" s="43">
        <v>5167.6490000000003</v>
      </c>
      <c r="BG42" s="43">
        <v>4509.2900200000004</v>
      </c>
      <c r="BH42" s="43">
        <v>4861.0325400000002</v>
      </c>
      <c r="BI42" s="43">
        <v>4783.4050299999999</v>
      </c>
      <c r="BJ42" s="43">
        <v>6141.2641000000003</v>
      </c>
      <c r="BK42" s="43">
        <v>5331.0877099999998</v>
      </c>
    </row>
    <row r="43" spans="1:63" s="23" customFormat="1" ht="15" customHeight="1" x14ac:dyDescent="0.2">
      <c r="A43" s="8" t="s">
        <v>23</v>
      </c>
      <c r="B43" s="8" t="s">
        <v>23</v>
      </c>
      <c r="C43" s="145">
        <v>2973.1210000000001</v>
      </c>
      <c r="D43" s="145">
        <v>2990.67335</v>
      </c>
      <c r="E43" s="145">
        <v>3127.3097499999999</v>
      </c>
      <c r="F43" s="145">
        <v>3647.85025</v>
      </c>
      <c r="G43" s="145">
        <v>3346.0304999999998</v>
      </c>
      <c r="H43" s="145">
        <v>3790.3712400000004</v>
      </c>
      <c r="I43" s="145">
        <v>3740.1763999999998</v>
      </c>
      <c r="J43" s="145">
        <v>4411.738150000001</v>
      </c>
      <c r="K43" s="145">
        <v>3718.1275000000001</v>
      </c>
      <c r="L43" s="145">
        <v>3926.6792999999998</v>
      </c>
      <c r="M43" s="145">
        <v>3813.4515000000001</v>
      </c>
      <c r="N43" s="145">
        <v>4423.2982499999998</v>
      </c>
      <c r="O43" s="145">
        <v>4011.1619999999998</v>
      </c>
      <c r="P43" s="145">
        <v>4215.2935499999994</v>
      </c>
      <c r="Q43" s="145">
        <v>4203.3365000000003</v>
      </c>
      <c r="R43" s="145">
        <v>4866.0905000000002</v>
      </c>
      <c r="S43" s="145">
        <v>4468.4754999999996</v>
      </c>
      <c r="T43" s="145">
        <v>4505.0034999999998</v>
      </c>
      <c r="U43" s="145">
        <v>4365.4695000000002</v>
      </c>
      <c r="V43" s="145">
        <v>5122.0832399999999</v>
      </c>
      <c r="W43" s="145">
        <v>4413.8519999999999</v>
      </c>
      <c r="X43" s="145">
        <v>5021.8665000000001</v>
      </c>
      <c r="Y43" s="145">
        <v>5518.5430999999999</v>
      </c>
      <c r="Z43" s="145">
        <v>6670.7280000000001</v>
      </c>
      <c r="AA43" s="145">
        <v>6145.6854999999996</v>
      </c>
      <c r="AB43" s="145">
        <v>6512.6369800000002</v>
      </c>
      <c r="AC43" s="145">
        <v>6183.5202499999996</v>
      </c>
      <c r="AD43" s="145">
        <v>8182.2806</v>
      </c>
      <c r="AE43" s="145">
        <v>6979.3715999999995</v>
      </c>
      <c r="AF43" s="145">
        <v>7089.4880300000004</v>
      </c>
      <c r="AG43" s="145">
        <v>6681.3492500000002</v>
      </c>
      <c r="AH43" s="145">
        <v>8884.0334600000006</v>
      </c>
      <c r="AI43" s="145">
        <v>7653.7974999999997</v>
      </c>
      <c r="AJ43" s="145">
        <v>7298.6178</v>
      </c>
      <c r="AK43" s="145">
        <v>7829.8149999999996</v>
      </c>
      <c r="AL43" s="145">
        <v>9546.3477000000003</v>
      </c>
      <c r="AM43" s="145">
        <v>8224.3894999999993</v>
      </c>
      <c r="AN43" s="145">
        <v>8247.9079999999994</v>
      </c>
      <c r="AO43" s="145">
        <v>7761.4960000000001</v>
      </c>
      <c r="AP43" s="145">
        <v>9825.7224999999999</v>
      </c>
      <c r="AQ43" s="145">
        <v>7007.0535</v>
      </c>
      <c r="AR43" s="145">
        <v>332.96899999999999</v>
      </c>
      <c r="AS43" s="145">
        <v>2474.2710000000002</v>
      </c>
      <c r="AT43" s="145">
        <v>6325.2280000000001</v>
      </c>
      <c r="AU43" s="145">
        <v>3117.6327500000002</v>
      </c>
      <c r="AV43" s="145">
        <v>3857.576</v>
      </c>
      <c r="AW43" s="145">
        <v>5640.3119999999999</v>
      </c>
      <c r="AX43" s="145">
        <v>9133.2119999999995</v>
      </c>
      <c r="AY43" s="127">
        <v>7206.9321</v>
      </c>
      <c r="AZ43" s="43">
        <v>8359.7576000000008</v>
      </c>
      <c r="BA43" s="43">
        <v>8859.7026900000001</v>
      </c>
      <c r="BB43" s="43">
        <v>10401.024670000001</v>
      </c>
      <c r="BC43" s="43">
        <v>8709.4614700000002</v>
      </c>
      <c r="BD43" s="43">
        <v>10309.746069999999</v>
      </c>
      <c r="BE43" s="43">
        <v>10108.051520000001</v>
      </c>
      <c r="BF43" s="43">
        <v>11949.348</v>
      </c>
      <c r="BG43" s="43">
        <v>10674.477999999999</v>
      </c>
      <c r="BH43" s="43">
        <v>10956.591200000001</v>
      </c>
      <c r="BI43" s="43">
        <v>10746.7446</v>
      </c>
      <c r="BJ43" s="43">
        <v>13426.371599999999</v>
      </c>
      <c r="BK43" s="43">
        <v>11045.7708</v>
      </c>
    </row>
    <row r="44" spans="1:63" s="23" customFormat="1" ht="15" customHeight="1" x14ac:dyDescent="0.2">
      <c r="A44" s="8" t="s">
        <v>24</v>
      </c>
      <c r="B44" s="8" t="s">
        <v>24</v>
      </c>
      <c r="C44" s="145" t="s">
        <v>14</v>
      </c>
      <c r="D44" s="145">
        <v>380.86399999999998</v>
      </c>
      <c r="E44" s="145">
        <v>801.39350000000002</v>
      </c>
      <c r="F44" s="145">
        <v>926.23699999999997</v>
      </c>
      <c r="G44" s="145">
        <v>826.54300000000001</v>
      </c>
      <c r="H44" s="145">
        <v>814.59411</v>
      </c>
      <c r="I44" s="145">
        <v>958.28</v>
      </c>
      <c r="J44" s="145">
        <v>1053.0902000000001</v>
      </c>
      <c r="K44" s="145">
        <v>1083.3804499999999</v>
      </c>
      <c r="L44" s="145">
        <v>1052.0260000000001</v>
      </c>
      <c r="M44" s="145">
        <v>1126.3133500000001</v>
      </c>
      <c r="N44" s="145">
        <v>1340.24503</v>
      </c>
      <c r="O44" s="145">
        <v>1462.89501</v>
      </c>
      <c r="P44" s="145">
        <v>1388.7885000000001</v>
      </c>
      <c r="Q44" s="145">
        <v>1432.33465</v>
      </c>
      <c r="R44" s="145">
        <v>1646.1344999999999</v>
      </c>
      <c r="S44" s="145">
        <v>1659.5074999999999</v>
      </c>
      <c r="T44" s="145">
        <v>1662.634</v>
      </c>
      <c r="U44" s="145">
        <v>1748.6579999999999</v>
      </c>
      <c r="V44" s="145">
        <v>2232.8254999999999</v>
      </c>
      <c r="W44" s="145">
        <v>2027.136</v>
      </c>
      <c r="X44" s="145">
        <v>1896.7315000000001</v>
      </c>
      <c r="Y44" s="145">
        <v>2084.0259999999998</v>
      </c>
      <c r="Z44" s="145">
        <v>2568.4839999999999</v>
      </c>
      <c r="AA44" s="145">
        <v>2343.6084999999998</v>
      </c>
      <c r="AB44" s="145">
        <v>2109.31628</v>
      </c>
      <c r="AC44" s="145">
        <v>2187.9879999999998</v>
      </c>
      <c r="AD44" s="145">
        <v>2426.43532</v>
      </c>
      <c r="AE44" s="145">
        <v>2278.0715</v>
      </c>
      <c r="AF44" s="145">
        <v>2293.8902499999999</v>
      </c>
      <c r="AG44" s="145">
        <v>2351.5877399999999</v>
      </c>
      <c r="AH44" s="145">
        <v>2636.4054000000001</v>
      </c>
      <c r="AI44" s="145">
        <v>2512.9250999999999</v>
      </c>
      <c r="AJ44" s="145">
        <v>2512.9434000000001</v>
      </c>
      <c r="AK44" s="145">
        <v>2630.8166500000002</v>
      </c>
      <c r="AL44" s="145">
        <v>2825.9506799999999</v>
      </c>
      <c r="AM44" s="145">
        <v>2444.6430999999998</v>
      </c>
      <c r="AN44" s="145">
        <v>2364.8953499999998</v>
      </c>
      <c r="AO44" s="145">
        <v>2595.6495799999998</v>
      </c>
      <c r="AP44" s="145">
        <v>2842.6814300000001</v>
      </c>
      <c r="AQ44" s="145">
        <v>2290.1695500000001</v>
      </c>
      <c r="AR44" s="145">
        <v>331.06319999999999</v>
      </c>
      <c r="AS44" s="145">
        <v>901.14305000000002</v>
      </c>
      <c r="AT44" s="145">
        <v>1810.5858000000001</v>
      </c>
      <c r="AU44" s="145">
        <v>1145.8164999999999</v>
      </c>
      <c r="AV44" s="145">
        <v>1254.7266999999999</v>
      </c>
      <c r="AW44" s="145">
        <v>1806.83095</v>
      </c>
      <c r="AX44" s="145">
        <v>2331.94</v>
      </c>
      <c r="AY44" s="127">
        <v>2074.6332000000002</v>
      </c>
      <c r="AZ44" s="43">
        <v>2432.0600599999998</v>
      </c>
      <c r="BA44" s="43">
        <v>2466.5741600000001</v>
      </c>
      <c r="BB44" s="43">
        <v>2584.9996000000001</v>
      </c>
      <c r="BC44" s="43">
        <v>2708.7363</v>
      </c>
      <c r="BD44" s="43">
        <v>3048.2675399999998</v>
      </c>
      <c r="BE44" s="43">
        <v>3218.5271200000002</v>
      </c>
      <c r="BF44" s="43">
        <v>3446.78512</v>
      </c>
      <c r="BG44" s="43">
        <v>3853.9518800000001</v>
      </c>
      <c r="BH44" s="43">
        <v>3777.7111300000001</v>
      </c>
      <c r="BI44" s="43">
        <v>3763.5428499999998</v>
      </c>
      <c r="BJ44" s="43">
        <v>4246.3260700000001</v>
      </c>
      <c r="BK44" s="43">
        <v>4273.0945300000003</v>
      </c>
    </row>
    <row r="45" spans="1:63" s="23" customFormat="1" ht="15" customHeight="1" x14ac:dyDescent="0.2">
      <c r="A45" s="8" t="s">
        <v>637</v>
      </c>
      <c r="B45" s="8" t="s">
        <v>637</v>
      </c>
      <c r="C45" s="145">
        <v>1411.51079</v>
      </c>
      <c r="D45" s="145">
        <v>1544.11798</v>
      </c>
      <c r="E45" s="145">
        <v>1604.74963</v>
      </c>
      <c r="F45" s="145">
        <v>1828.2186000000002</v>
      </c>
      <c r="G45" s="145">
        <v>1401.0460600000001</v>
      </c>
      <c r="H45" s="145">
        <v>1501.9996799999999</v>
      </c>
      <c r="I45" s="145">
        <v>1799.0676600000002</v>
      </c>
      <c r="J45" s="145">
        <v>2114.6221399999999</v>
      </c>
      <c r="K45" s="145">
        <v>1718.1262799999997</v>
      </c>
      <c r="L45" s="145">
        <v>1798.9054599999999</v>
      </c>
      <c r="M45" s="145">
        <v>2001.0977700000001</v>
      </c>
      <c r="N45" s="145">
        <v>2368.8028599999998</v>
      </c>
      <c r="O45" s="145">
        <v>1918.94958</v>
      </c>
      <c r="P45" s="145">
        <v>1942.7590600000001</v>
      </c>
      <c r="Q45" s="145">
        <v>2221.3639699999999</v>
      </c>
      <c r="R45" s="145">
        <v>3305.7354399999999</v>
      </c>
      <c r="S45" s="145">
        <v>2712.2896599999995</v>
      </c>
      <c r="T45" s="145">
        <v>3120.3391000000001</v>
      </c>
      <c r="U45" s="145">
        <v>3241.6166599999997</v>
      </c>
      <c r="V45" s="145">
        <v>4064.7931199999994</v>
      </c>
      <c r="W45" s="145">
        <v>3162.4367099999999</v>
      </c>
      <c r="X45" s="145">
        <v>3397.2417700000001</v>
      </c>
      <c r="Y45" s="145">
        <v>3400.9199100000001</v>
      </c>
      <c r="Z45" s="145">
        <v>4638.1987899999995</v>
      </c>
      <c r="AA45" s="145">
        <v>3669.6338599999999</v>
      </c>
      <c r="AB45" s="145">
        <v>4159.7274500000003</v>
      </c>
      <c r="AC45" s="145">
        <v>4029.8413899999996</v>
      </c>
      <c r="AD45" s="145">
        <v>4978.1566500000008</v>
      </c>
      <c r="AE45" s="145">
        <v>4102.4470099999999</v>
      </c>
      <c r="AF45" s="145">
        <v>5019.8404900000005</v>
      </c>
      <c r="AG45" s="145">
        <v>4819.7282500000001</v>
      </c>
      <c r="AH45" s="145">
        <v>5854.97811</v>
      </c>
      <c r="AI45" s="145">
        <v>4801.5645299999996</v>
      </c>
      <c r="AJ45" s="145">
        <v>4577.1552099999999</v>
      </c>
      <c r="AK45" s="145">
        <v>4831.65906</v>
      </c>
      <c r="AL45" s="145">
        <v>6356.5370600000006</v>
      </c>
      <c r="AM45" s="145">
        <v>4988.6160199999995</v>
      </c>
      <c r="AN45" s="145">
        <v>5120.4519499999997</v>
      </c>
      <c r="AO45" s="145">
        <v>5325.8369700000003</v>
      </c>
      <c r="AP45" s="145">
        <v>6830.1319400000002</v>
      </c>
      <c r="AQ45" s="145">
        <v>4793</v>
      </c>
      <c r="AR45" s="145">
        <v>708.04314999999997</v>
      </c>
      <c r="AS45" s="145">
        <v>2541.2389800000001</v>
      </c>
      <c r="AT45" s="145">
        <v>5630.74118</v>
      </c>
      <c r="AU45" s="145">
        <v>2710.0769499999997</v>
      </c>
      <c r="AV45" s="145">
        <v>3567.3743199999999</v>
      </c>
      <c r="AW45" s="145">
        <v>5164.54475</v>
      </c>
      <c r="AX45" s="145">
        <v>7328.0469300000004</v>
      </c>
      <c r="AY45" s="127">
        <v>5845.1828999999998</v>
      </c>
      <c r="AZ45" s="43">
        <v>7113.8618700000006</v>
      </c>
      <c r="BA45" s="43">
        <v>7002.3369700000003</v>
      </c>
      <c r="BB45" s="43">
        <v>8306.2577999999994</v>
      </c>
      <c r="BC45" s="43">
        <v>6689.4289800000006</v>
      </c>
      <c r="BD45" s="43">
        <v>7990.08997</v>
      </c>
      <c r="BE45" s="43">
        <v>7968.0726999999997</v>
      </c>
      <c r="BF45" s="43">
        <v>9662.3359500000006</v>
      </c>
      <c r="BG45" s="43">
        <v>8603.9994699999988</v>
      </c>
      <c r="BH45" s="43">
        <v>8767.7214899999999</v>
      </c>
      <c r="BI45" s="43">
        <v>8727.4183499999999</v>
      </c>
      <c r="BJ45" s="43">
        <v>10714.436900000001</v>
      </c>
      <c r="BK45" s="43">
        <v>9630.1301100000001</v>
      </c>
    </row>
    <row r="46" spans="1:63" s="23" customFormat="1" ht="15" customHeight="1" x14ac:dyDescent="0.2">
      <c r="A46" s="8" t="s">
        <v>25</v>
      </c>
      <c r="B46" s="8" t="s">
        <v>25</v>
      </c>
      <c r="C46" s="145" t="s">
        <v>14</v>
      </c>
      <c r="D46" s="145" t="s">
        <v>14</v>
      </c>
      <c r="E46" s="145" t="s">
        <v>14</v>
      </c>
      <c r="F46" s="145" t="s">
        <v>14</v>
      </c>
      <c r="G46" s="145" t="s">
        <v>14</v>
      </c>
      <c r="H46" s="145" t="s">
        <v>14</v>
      </c>
      <c r="I46" s="145" t="s">
        <v>14</v>
      </c>
      <c r="J46" s="145" t="s">
        <v>14</v>
      </c>
      <c r="K46" s="145" t="s">
        <v>14</v>
      </c>
      <c r="L46" s="145" t="s">
        <v>14</v>
      </c>
      <c r="M46" s="145" t="s">
        <v>14</v>
      </c>
      <c r="N46" s="145" t="s">
        <v>14</v>
      </c>
      <c r="O46" s="145" t="s">
        <v>14</v>
      </c>
      <c r="P46" s="145" t="s">
        <v>14</v>
      </c>
      <c r="Q46" s="145" t="s">
        <v>14</v>
      </c>
      <c r="R46" s="145" t="s">
        <v>14</v>
      </c>
      <c r="S46" s="145" t="s">
        <v>14</v>
      </c>
      <c r="T46" s="145" t="s">
        <v>14</v>
      </c>
      <c r="U46" s="145">
        <v>162.56800000000001</v>
      </c>
      <c r="V46" s="145">
        <v>667.20100000000002</v>
      </c>
      <c r="W46" s="145">
        <v>566.29049999999995</v>
      </c>
      <c r="X46" s="145">
        <v>588.49990000000003</v>
      </c>
      <c r="Y46" s="145">
        <v>675.86199999999997</v>
      </c>
      <c r="Z46" s="145">
        <v>885.846</v>
      </c>
      <c r="AA46" s="145">
        <v>685.44800999999995</v>
      </c>
      <c r="AB46" s="145">
        <v>705.67909999999995</v>
      </c>
      <c r="AC46" s="145">
        <v>694.93700000000001</v>
      </c>
      <c r="AD46" s="145">
        <v>863.8895</v>
      </c>
      <c r="AE46" s="145">
        <v>844.06399999999996</v>
      </c>
      <c r="AF46" s="145">
        <v>840.1490500000001</v>
      </c>
      <c r="AG46" s="145">
        <v>798.57399999999996</v>
      </c>
      <c r="AH46" s="145">
        <v>1004.88816</v>
      </c>
      <c r="AI46" s="145">
        <v>847.79250000000002</v>
      </c>
      <c r="AJ46" s="145">
        <v>818.12099999999998</v>
      </c>
      <c r="AK46" s="145">
        <v>855.18600000000004</v>
      </c>
      <c r="AL46" s="145">
        <v>1052.3530000000001</v>
      </c>
      <c r="AM46" s="145">
        <v>896.14359999999999</v>
      </c>
      <c r="AN46" s="145">
        <v>901.59558000000004</v>
      </c>
      <c r="AO46" s="145">
        <v>870.9325</v>
      </c>
      <c r="AP46" s="145">
        <v>1059.7840000000001</v>
      </c>
      <c r="AQ46" s="145">
        <v>759.32799999999997</v>
      </c>
      <c r="AR46" s="145">
        <v>132.41999999999999</v>
      </c>
      <c r="AS46" s="145">
        <v>372.77600000000001</v>
      </c>
      <c r="AT46" s="145">
        <v>699.29049999999995</v>
      </c>
      <c r="AU46" s="145">
        <v>254.70400000000001</v>
      </c>
      <c r="AV46" s="145">
        <v>452.18799999999999</v>
      </c>
      <c r="AW46" s="145">
        <v>614.68299999999999</v>
      </c>
      <c r="AX46" s="145">
        <v>888.19200000000001</v>
      </c>
      <c r="AY46" s="127">
        <v>640.67399999999998</v>
      </c>
      <c r="AZ46" s="43">
        <v>824.31</v>
      </c>
      <c r="BA46" s="43">
        <v>843.83</v>
      </c>
      <c r="BB46" s="43">
        <v>1061.3045500000001</v>
      </c>
      <c r="BC46" s="43">
        <v>858.03308000000004</v>
      </c>
      <c r="BD46" s="43">
        <v>1025.4760000000001</v>
      </c>
      <c r="BE46" s="43">
        <v>1036.4259999999999</v>
      </c>
      <c r="BF46" s="43">
        <v>1314.1970100000001</v>
      </c>
      <c r="BG46" s="43">
        <v>1015.54801</v>
      </c>
      <c r="BH46" s="43">
        <v>1102.3899899999999</v>
      </c>
      <c r="BI46" s="43">
        <v>804.09400000000005</v>
      </c>
      <c r="BJ46" s="147">
        <v>0</v>
      </c>
      <c r="BK46" s="147">
        <v>0</v>
      </c>
    </row>
    <row r="47" spans="1:63" s="23" customFormat="1" ht="15" customHeight="1" x14ac:dyDescent="0.2">
      <c r="A47" s="8" t="s">
        <v>26</v>
      </c>
      <c r="B47" s="8" t="s">
        <v>26</v>
      </c>
      <c r="C47" s="145" t="s">
        <v>14</v>
      </c>
      <c r="D47" s="145" t="s">
        <v>14</v>
      </c>
      <c r="E47" s="145" t="s">
        <v>14</v>
      </c>
      <c r="F47" s="145" t="s">
        <v>14</v>
      </c>
      <c r="G47" s="145" t="s">
        <v>14</v>
      </c>
      <c r="H47" s="145" t="s">
        <v>14</v>
      </c>
      <c r="I47" s="145" t="s">
        <v>14</v>
      </c>
      <c r="J47" s="145" t="s">
        <v>14</v>
      </c>
      <c r="K47" s="145" t="s">
        <v>14</v>
      </c>
      <c r="L47" s="145" t="s">
        <v>14</v>
      </c>
      <c r="M47" s="145" t="s">
        <v>14</v>
      </c>
      <c r="N47" s="145" t="s">
        <v>14</v>
      </c>
      <c r="O47" s="145" t="s">
        <v>14</v>
      </c>
      <c r="P47" s="145" t="s">
        <v>14</v>
      </c>
      <c r="Q47" s="145" t="s">
        <v>14</v>
      </c>
      <c r="R47" s="145">
        <v>52.023509999999995</v>
      </c>
      <c r="S47" s="145">
        <v>16.809999999999999</v>
      </c>
      <c r="T47" s="145">
        <v>12.138999999999999</v>
      </c>
      <c r="U47" s="145">
        <v>12.4825</v>
      </c>
      <c r="V47" s="145">
        <v>42.277000000000001</v>
      </c>
      <c r="W47" s="145">
        <v>8.7309999999999999</v>
      </c>
      <c r="X47" s="145" t="s">
        <v>14</v>
      </c>
      <c r="Y47" s="145" t="s">
        <v>14</v>
      </c>
      <c r="Z47" s="145" t="s">
        <v>14</v>
      </c>
      <c r="AA47" s="145" t="s">
        <v>14</v>
      </c>
      <c r="AB47" s="145" t="s">
        <v>14</v>
      </c>
      <c r="AC47" s="145" t="s">
        <v>14</v>
      </c>
      <c r="AD47" s="145" t="s">
        <v>14</v>
      </c>
      <c r="AE47" s="145" t="s">
        <v>14</v>
      </c>
      <c r="AF47" s="145" t="s">
        <v>14</v>
      </c>
      <c r="AG47" s="145" t="s">
        <v>14</v>
      </c>
      <c r="AH47" s="145" t="s">
        <v>14</v>
      </c>
      <c r="AI47" s="145" t="s">
        <v>14</v>
      </c>
      <c r="AJ47" s="145" t="s">
        <v>14</v>
      </c>
      <c r="AK47" s="145" t="s">
        <v>14</v>
      </c>
      <c r="AL47" s="145" t="s">
        <v>14</v>
      </c>
      <c r="AM47" s="147">
        <v>0</v>
      </c>
      <c r="AN47" s="147">
        <v>0</v>
      </c>
      <c r="AO47" s="147">
        <v>0</v>
      </c>
      <c r="AP47" s="147">
        <v>0</v>
      </c>
      <c r="AQ47" s="147">
        <v>0</v>
      </c>
      <c r="AR47" s="147">
        <v>0</v>
      </c>
      <c r="AS47" s="147">
        <v>0</v>
      </c>
      <c r="AT47" s="147">
        <v>0</v>
      </c>
      <c r="AU47" s="147">
        <v>0</v>
      </c>
      <c r="AV47" s="147">
        <v>0</v>
      </c>
      <c r="AW47" s="147">
        <v>0</v>
      </c>
      <c r="AX47" s="147">
        <v>0</v>
      </c>
      <c r="AY47" s="128">
        <v>1531.7623900000001</v>
      </c>
      <c r="AZ47" s="43">
        <v>1811.2239999999999</v>
      </c>
      <c r="BA47" s="43">
        <v>1764.395</v>
      </c>
      <c r="BB47" s="43">
        <v>1933.8109999999999</v>
      </c>
      <c r="BC47" s="43">
        <v>1788.7171000000001</v>
      </c>
      <c r="BD47" s="43">
        <v>2386.6559999999999</v>
      </c>
      <c r="BE47" s="43">
        <v>2392.6867999999999</v>
      </c>
      <c r="BF47" s="43">
        <v>2617.6530200000002</v>
      </c>
      <c r="BG47" s="43">
        <v>2556.2739999999999</v>
      </c>
      <c r="BH47" s="43">
        <v>2669.02261</v>
      </c>
      <c r="BI47" s="43">
        <v>2607.683</v>
      </c>
      <c r="BJ47" s="43">
        <v>3097.6374999999998</v>
      </c>
      <c r="BK47" s="43">
        <v>3261.6729999999998</v>
      </c>
    </row>
    <row r="48" spans="1:63" s="23" customFormat="1" ht="15" customHeight="1" x14ac:dyDescent="0.2">
      <c r="A48" s="8" t="s">
        <v>115</v>
      </c>
      <c r="B48" s="8" t="s">
        <v>115</v>
      </c>
      <c r="C48" s="145" t="s">
        <v>14</v>
      </c>
      <c r="D48" s="145" t="s">
        <v>14</v>
      </c>
      <c r="E48" s="145" t="s">
        <v>14</v>
      </c>
      <c r="F48" s="145" t="s">
        <v>14</v>
      </c>
      <c r="G48" s="145" t="s">
        <v>14</v>
      </c>
      <c r="H48" s="145" t="s">
        <v>14</v>
      </c>
      <c r="I48" s="145" t="s">
        <v>14</v>
      </c>
      <c r="J48" s="145" t="s">
        <v>14</v>
      </c>
      <c r="K48" s="145" t="s">
        <v>14</v>
      </c>
      <c r="L48" s="145" t="s">
        <v>14</v>
      </c>
      <c r="M48" s="145" t="s">
        <v>14</v>
      </c>
      <c r="N48" s="145" t="s">
        <v>14</v>
      </c>
      <c r="O48" s="145" t="s">
        <v>14</v>
      </c>
      <c r="P48" s="145" t="s">
        <v>14</v>
      </c>
      <c r="Q48" s="145" t="s">
        <v>14</v>
      </c>
      <c r="R48" s="145" t="s">
        <v>14</v>
      </c>
      <c r="S48" s="145" t="s">
        <v>14</v>
      </c>
      <c r="T48" s="145">
        <v>52.124000000000002</v>
      </c>
      <c r="U48" s="145">
        <v>73.804000000000002</v>
      </c>
      <c r="V48" s="145">
        <v>89.686999999999998</v>
      </c>
      <c r="W48" s="145">
        <v>62.872</v>
      </c>
      <c r="X48" s="145">
        <v>57.531999999999996</v>
      </c>
      <c r="Y48" s="145">
        <v>53.595999999999997</v>
      </c>
      <c r="Z48" s="145">
        <v>80.489999999999995</v>
      </c>
      <c r="AA48" s="145">
        <v>56.59</v>
      </c>
      <c r="AB48" s="145">
        <v>64.167000000000002</v>
      </c>
      <c r="AC48" s="145">
        <v>59.546999999999997</v>
      </c>
      <c r="AD48" s="145">
        <v>94.42</v>
      </c>
      <c r="AE48" s="145">
        <v>81.635000000000005</v>
      </c>
      <c r="AF48" s="145">
        <v>83.74</v>
      </c>
      <c r="AG48" s="145">
        <v>44.33</v>
      </c>
      <c r="AH48" s="145" t="s">
        <v>14</v>
      </c>
      <c r="AI48" s="145" t="s">
        <v>14</v>
      </c>
      <c r="AJ48" s="145" t="s">
        <v>14</v>
      </c>
      <c r="AK48" s="145" t="s">
        <v>14</v>
      </c>
      <c r="AL48" s="145" t="s">
        <v>14</v>
      </c>
      <c r="AM48" s="147">
        <v>0</v>
      </c>
      <c r="AN48" s="147">
        <v>0</v>
      </c>
      <c r="AO48" s="147">
        <v>0</v>
      </c>
      <c r="AP48" s="147">
        <v>0</v>
      </c>
      <c r="AQ48" s="147">
        <v>0</v>
      </c>
      <c r="AR48" s="147">
        <v>0</v>
      </c>
      <c r="AS48" s="147">
        <v>0</v>
      </c>
      <c r="AT48" s="147">
        <v>0</v>
      </c>
      <c r="AU48" s="147">
        <v>0</v>
      </c>
      <c r="AV48" s="147">
        <v>0</v>
      </c>
      <c r="AW48" s="147">
        <v>0</v>
      </c>
      <c r="AX48" s="147">
        <v>0</v>
      </c>
      <c r="AY48" s="128">
        <v>1426.12132</v>
      </c>
      <c r="AZ48" s="43">
        <v>1735.9525000000001</v>
      </c>
      <c r="BA48" s="43">
        <v>1750.0305000000001</v>
      </c>
      <c r="BB48" s="43">
        <v>1941.537</v>
      </c>
      <c r="BC48" s="43">
        <v>1756.2610299999999</v>
      </c>
      <c r="BD48" s="43">
        <v>2125.9670700000001</v>
      </c>
      <c r="BE48" s="43">
        <v>2138.2960899999998</v>
      </c>
      <c r="BF48" s="43">
        <v>2537.4789999999998</v>
      </c>
      <c r="BG48" s="43">
        <v>2731.10401</v>
      </c>
      <c r="BH48" s="43">
        <v>2787.26143</v>
      </c>
      <c r="BI48" s="43">
        <v>2791.4630099999999</v>
      </c>
      <c r="BJ48" s="43">
        <v>3364.93851</v>
      </c>
      <c r="BK48" s="43">
        <v>3241.5175200000003</v>
      </c>
    </row>
    <row r="49" spans="1:63" s="23" customFormat="1" ht="15" customHeight="1" x14ac:dyDescent="0.2">
      <c r="A49" s="8" t="s">
        <v>27</v>
      </c>
      <c r="B49" s="8" t="s">
        <v>27</v>
      </c>
      <c r="C49" s="145">
        <v>2385.3321099999998</v>
      </c>
      <c r="D49" s="145">
        <v>2663.1406499999998</v>
      </c>
      <c r="E49" s="145">
        <v>2725.97408</v>
      </c>
      <c r="F49" s="145">
        <v>3090.0264699999998</v>
      </c>
      <c r="G49" s="145">
        <v>2814.2721299999998</v>
      </c>
      <c r="H49" s="145">
        <v>3037.5433499999995</v>
      </c>
      <c r="I49" s="145">
        <v>3122.6633199999997</v>
      </c>
      <c r="J49" s="145">
        <v>3381.4937</v>
      </c>
      <c r="K49" s="145">
        <v>3014.0309999999999</v>
      </c>
      <c r="L49" s="145">
        <v>3139.4693299999999</v>
      </c>
      <c r="M49" s="145">
        <v>3222.7612300000005</v>
      </c>
      <c r="N49" s="145">
        <v>3664.9765599999996</v>
      </c>
      <c r="O49" s="145">
        <v>3242.8267800000003</v>
      </c>
      <c r="P49" s="145">
        <v>3431.6925499999998</v>
      </c>
      <c r="Q49" s="145">
        <v>3474.6554800000004</v>
      </c>
      <c r="R49" s="145">
        <v>3567.46704</v>
      </c>
      <c r="S49" s="145">
        <v>3315.49343</v>
      </c>
      <c r="T49" s="145">
        <v>2970.9740700000002</v>
      </c>
      <c r="U49" s="145">
        <v>3142.9590800000001</v>
      </c>
      <c r="V49" s="145">
        <v>3764.4213899999995</v>
      </c>
      <c r="W49" s="145">
        <v>3498.9834799999999</v>
      </c>
      <c r="X49" s="145">
        <v>3802.1404199999997</v>
      </c>
      <c r="Y49" s="145">
        <v>3762.2997700000001</v>
      </c>
      <c r="Z49" s="145">
        <v>4540.6820900000002</v>
      </c>
      <c r="AA49" s="145">
        <v>3382.79234</v>
      </c>
      <c r="AB49" s="145">
        <v>5167.7236999999996</v>
      </c>
      <c r="AC49" s="145">
        <v>5437.7484000000004</v>
      </c>
      <c r="AD49" s="145">
        <v>6888.2737200000001</v>
      </c>
      <c r="AE49" s="145">
        <v>6254.6881700000004</v>
      </c>
      <c r="AF49" s="145">
        <v>6444.5261500000006</v>
      </c>
      <c r="AG49" s="145">
        <v>6222.2520199999999</v>
      </c>
      <c r="AH49" s="145">
        <v>7678.2530900000002</v>
      </c>
      <c r="AI49" s="145">
        <v>6433.3280999999997</v>
      </c>
      <c r="AJ49" s="145">
        <v>6837.4674500000001</v>
      </c>
      <c r="AK49" s="145">
        <v>6799.0397400000002</v>
      </c>
      <c r="AL49" s="145">
        <v>8104.3711599999997</v>
      </c>
      <c r="AM49" s="145">
        <v>6577.4637599999996</v>
      </c>
      <c r="AN49" s="145">
        <v>6990.8968800000002</v>
      </c>
      <c r="AO49" s="145">
        <v>6954.5001000000002</v>
      </c>
      <c r="AP49" s="145">
        <v>8731.7633100000003</v>
      </c>
      <c r="AQ49" s="145">
        <v>5842.6361999999999</v>
      </c>
      <c r="AR49" s="145">
        <v>1217.47425</v>
      </c>
      <c r="AS49" s="145">
        <v>2173.8804500000001</v>
      </c>
      <c r="AT49" s="145">
        <v>5982.1484499999997</v>
      </c>
      <c r="AU49" s="145">
        <v>3478.52225</v>
      </c>
      <c r="AV49" s="145">
        <v>5199.2447499999998</v>
      </c>
      <c r="AW49" s="145">
        <v>6171.7719999999999</v>
      </c>
      <c r="AX49" s="145">
        <v>8791.0216500000006</v>
      </c>
      <c r="AY49" s="127">
        <v>6256.0129999999999</v>
      </c>
      <c r="AZ49" s="43">
        <v>7651.2685000000001</v>
      </c>
      <c r="BA49" s="43">
        <v>7315.1070200000004</v>
      </c>
      <c r="BB49" s="43">
        <v>8444.5815000000002</v>
      </c>
      <c r="BC49" s="43">
        <v>7510.5029800000002</v>
      </c>
      <c r="BD49" s="43">
        <v>8507.3310999999994</v>
      </c>
      <c r="BE49" s="43">
        <v>8739.0209599999998</v>
      </c>
      <c r="BF49" s="43">
        <v>10222.285690000001</v>
      </c>
      <c r="BG49" s="43">
        <v>8530.0965199999991</v>
      </c>
      <c r="BH49" s="43">
        <v>9013.4125000000004</v>
      </c>
      <c r="BI49" s="43">
        <v>9702.3654999999999</v>
      </c>
      <c r="BJ49" s="43">
        <v>12049.423729999999</v>
      </c>
      <c r="BK49" s="43">
        <v>9318.8294999999998</v>
      </c>
    </row>
    <row r="50" spans="1:63" s="23" customFormat="1" ht="15" customHeight="1" x14ac:dyDescent="0.2">
      <c r="A50" s="8" t="s">
        <v>125</v>
      </c>
      <c r="B50" s="8" t="s">
        <v>125</v>
      </c>
      <c r="C50" s="145">
        <v>1443.2296699999999</v>
      </c>
      <c r="D50" s="145">
        <v>1551.0595000000001</v>
      </c>
      <c r="E50" s="145">
        <v>1608.11736</v>
      </c>
      <c r="F50" s="145">
        <v>1727.80215</v>
      </c>
      <c r="G50" s="145">
        <v>1463.4896999999999</v>
      </c>
      <c r="H50" s="145">
        <v>1674.8521499999999</v>
      </c>
      <c r="I50" s="145">
        <v>1724.1095</v>
      </c>
      <c r="J50" s="145">
        <v>1777.8175000000001</v>
      </c>
      <c r="K50" s="145">
        <v>1567.5691999999999</v>
      </c>
      <c r="L50" s="145">
        <v>1891.8679999999999</v>
      </c>
      <c r="M50" s="145">
        <v>1924.298</v>
      </c>
      <c r="N50" s="145">
        <v>2084.616</v>
      </c>
      <c r="O50" s="145">
        <v>1820.3335500000001</v>
      </c>
      <c r="P50" s="145">
        <v>2031.01575</v>
      </c>
      <c r="Q50" s="145">
        <v>2225.2815499999997</v>
      </c>
      <c r="R50" s="145">
        <v>2309.8700999999996</v>
      </c>
      <c r="S50" s="145">
        <v>2324.6362999999997</v>
      </c>
      <c r="T50" s="145">
        <v>2662.0782000000004</v>
      </c>
      <c r="U50" s="145">
        <v>2664.6754000000005</v>
      </c>
      <c r="V50" s="145">
        <v>2850.6239999999998</v>
      </c>
      <c r="W50" s="145">
        <v>2616.9274999999998</v>
      </c>
      <c r="X50" s="145">
        <v>3156.9920000000002</v>
      </c>
      <c r="Y50" s="145">
        <v>3520.6759999999999</v>
      </c>
      <c r="Z50" s="145">
        <v>3808.4540000000002</v>
      </c>
      <c r="AA50" s="145">
        <v>2972.2449999999999</v>
      </c>
      <c r="AB50" s="145">
        <v>3547.8445000000002</v>
      </c>
      <c r="AC50" s="145">
        <v>3641.319</v>
      </c>
      <c r="AD50" s="145">
        <v>3972.56718</v>
      </c>
      <c r="AE50" s="145">
        <v>3623.4</v>
      </c>
      <c r="AF50" s="145">
        <v>3949.9245000000001</v>
      </c>
      <c r="AG50" s="145">
        <v>4365.0295699999997</v>
      </c>
      <c r="AH50" s="145">
        <v>4728.0853999999999</v>
      </c>
      <c r="AI50" s="145">
        <v>3910.7779999999998</v>
      </c>
      <c r="AJ50" s="145">
        <v>4459.5029999999997</v>
      </c>
      <c r="AK50" s="145">
        <v>5029.3085000000001</v>
      </c>
      <c r="AL50" s="145">
        <v>5293.8419999999996</v>
      </c>
      <c r="AM50" s="145">
        <v>4522.2790599999998</v>
      </c>
      <c r="AN50" s="145">
        <v>4897.8909999999996</v>
      </c>
      <c r="AO50" s="145">
        <v>4836.5140000000001</v>
      </c>
      <c r="AP50" s="145">
        <v>5282.6659900000004</v>
      </c>
      <c r="AQ50" s="145">
        <v>3725.1119800000001</v>
      </c>
      <c r="AR50" s="145">
        <v>482.077</v>
      </c>
      <c r="AS50" s="145">
        <v>833.42199000000005</v>
      </c>
      <c r="AT50" s="145">
        <v>2501.0139899999999</v>
      </c>
      <c r="AU50" s="145">
        <v>1509.6510000000001</v>
      </c>
      <c r="AV50" s="145">
        <v>2131.268</v>
      </c>
      <c r="AW50" s="145">
        <v>2764.9969900000001</v>
      </c>
      <c r="AX50" s="145">
        <v>3603.6460000000002</v>
      </c>
      <c r="AY50" s="127">
        <v>2944.0650799999999</v>
      </c>
      <c r="AZ50" s="43">
        <v>3536.7733699999999</v>
      </c>
      <c r="BA50" s="43">
        <v>3714.2370000000001</v>
      </c>
      <c r="BB50" s="43">
        <v>3822.82699</v>
      </c>
      <c r="BC50" s="43">
        <v>3753.8951999999999</v>
      </c>
      <c r="BD50" s="43">
        <v>4075.627</v>
      </c>
      <c r="BE50" s="43">
        <v>4229.7806899999996</v>
      </c>
      <c r="BF50" s="43">
        <v>4453.0105199999998</v>
      </c>
      <c r="BG50" s="43">
        <v>4014.8077800000001</v>
      </c>
      <c r="BH50" s="43">
        <v>2327.19389</v>
      </c>
      <c r="BI50" s="43">
        <v>4216.1599699999997</v>
      </c>
      <c r="BJ50" s="43">
        <v>4680.4810699999998</v>
      </c>
      <c r="BK50" s="43">
        <v>4406.5179699999999</v>
      </c>
    </row>
    <row r="51" spans="1:63" ht="15" customHeight="1" x14ac:dyDescent="0.2">
      <c r="A51" s="8" t="s">
        <v>28</v>
      </c>
      <c r="B51" s="8" t="s">
        <v>28</v>
      </c>
      <c r="C51" s="145">
        <v>930.44383000000005</v>
      </c>
      <c r="D51" s="145">
        <v>886.83004999999991</v>
      </c>
      <c r="E51" s="145">
        <v>909.10575999999992</v>
      </c>
      <c r="F51" s="145">
        <v>1022.49082</v>
      </c>
      <c r="G51" s="145">
        <v>944.16150000000005</v>
      </c>
      <c r="H51" s="145">
        <v>886.87877000000003</v>
      </c>
      <c r="I51" s="145">
        <v>821.86275000000012</v>
      </c>
      <c r="J51" s="145">
        <v>991.94683000000009</v>
      </c>
      <c r="K51" s="145">
        <v>1099.5473</v>
      </c>
      <c r="L51" s="145">
        <v>1046.0432800000001</v>
      </c>
      <c r="M51" s="145">
        <v>1063.77745</v>
      </c>
      <c r="N51" s="145">
        <v>1162.2006999999999</v>
      </c>
      <c r="O51" s="145">
        <v>1212.2151699999999</v>
      </c>
      <c r="P51" s="145">
        <v>993.18558000000007</v>
      </c>
      <c r="Q51" s="145">
        <v>1040.9175200000002</v>
      </c>
      <c r="R51" s="145">
        <v>1205.5289399999999</v>
      </c>
      <c r="S51" s="145">
        <v>1358.0088600000001</v>
      </c>
      <c r="T51" s="145">
        <v>1234.2337199999999</v>
      </c>
      <c r="U51" s="145">
        <v>1142.3213199999998</v>
      </c>
      <c r="V51" s="145">
        <v>1354.8437900000001</v>
      </c>
      <c r="W51" s="145">
        <v>1426.20516</v>
      </c>
      <c r="X51" s="145">
        <v>1234.3955000000001</v>
      </c>
      <c r="Y51" s="145">
        <v>1170.8140000000001</v>
      </c>
      <c r="Z51" s="145">
        <v>1520.1367499999999</v>
      </c>
      <c r="AA51" s="145">
        <v>1574.41517</v>
      </c>
      <c r="AB51" s="145">
        <v>1308.0309999999999</v>
      </c>
      <c r="AC51" s="145">
        <v>1223.0764999999999</v>
      </c>
      <c r="AD51" s="145">
        <v>1551.5419999999999</v>
      </c>
      <c r="AE51" s="145">
        <v>1435.6869999999999</v>
      </c>
      <c r="AF51" s="145">
        <v>1212.74325</v>
      </c>
      <c r="AG51" s="145">
        <v>1173.1175000000001</v>
      </c>
      <c r="AH51" s="145">
        <v>1493.2475999999999</v>
      </c>
      <c r="AI51" s="145">
        <v>1680.1645000000001</v>
      </c>
      <c r="AJ51" s="145">
        <v>1296.3358000000001</v>
      </c>
      <c r="AK51" s="145">
        <v>1361.2275</v>
      </c>
      <c r="AL51" s="145">
        <v>1546.0332000000001</v>
      </c>
      <c r="AM51" s="145">
        <v>1511.1095</v>
      </c>
      <c r="AN51" s="145">
        <v>1322.7380000000001</v>
      </c>
      <c r="AO51" s="145">
        <v>1289.654</v>
      </c>
      <c r="AP51" s="147">
        <v>0</v>
      </c>
      <c r="AQ51" s="147">
        <v>0</v>
      </c>
      <c r="AR51" s="147">
        <v>0</v>
      </c>
      <c r="AS51" s="147">
        <v>0</v>
      </c>
      <c r="AT51" s="147">
        <v>0</v>
      </c>
      <c r="AU51" s="147">
        <v>0</v>
      </c>
      <c r="AV51" s="147">
        <v>0</v>
      </c>
      <c r="AW51" s="147">
        <v>0</v>
      </c>
      <c r="AX51" s="147">
        <v>0</v>
      </c>
      <c r="AY51" s="128">
        <v>0</v>
      </c>
      <c r="AZ51" s="147">
        <v>0</v>
      </c>
      <c r="BA51" s="147">
        <v>0</v>
      </c>
      <c r="BB51" s="147">
        <v>0</v>
      </c>
      <c r="BC51" s="147">
        <v>0</v>
      </c>
      <c r="BD51" s="147">
        <v>0</v>
      </c>
      <c r="BE51" s="147">
        <v>0</v>
      </c>
      <c r="BF51" s="147">
        <v>0</v>
      </c>
      <c r="BG51" s="147">
        <v>0</v>
      </c>
      <c r="BH51" s="147">
        <v>0</v>
      </c>
      <c r="BI51" s="147">
        <v>0</v>
      </c>
      <c r="BJ51" s="147">
        <v>0</v>
      </c>
      <c r="BK51" s="147">
        <v>0</v>
      </c>
    </row>
    <row r="52" spans="1:63" ht="15" customHeight="1" x14ac:dyDescent="0.2">
      <c r="A52" s="8" t="s">
        <v>29</v>
      </c>
      <c r="B52" s="8" t="s">
        <v>29</v>
      </c>
      <c r="C52" s="145" t="s">
        <v>14</v>
      </c>
      <c r="D52" s="145" t="s">
        <v>14</v>
      </c>
      <c r="E52" s="145" t="s">
        <v>14</v>
      </c>
      <c r="F52" s="145" t="s">
        <v>14</v>
      </c>
      <c r="G52" s="145" t="s">
        <v>14</v>
      </c>
      <c r="H52" s="145" t="s">
        <v>14</v>
      </c>
      <c r="I52" s="145" t="s">
        <v>14</v>
      </c>
      <c r="J52" s="145" t="s">
        <v>14</v>
      </c>
      <c r="K52" s="145" t="s">
        <v>14</v>
      </c>
      <c r="L52" s="145" t="s">
        <v>14</v>
      </c>
      <c r="M52" s="145" t="s">
        <v>14</v>
      </c>
      <c r="N52" s="145" t="s">
        <v>14</v>
      </c>
      <c r="O52" s="145" t="s">
        <v>14</v>
      </c>
      <c r="P52" s="145" t="s">
        <v>14</v>
      </c>
      <c r="Q52" s="145" t="s">
        <v>14</v>
      </c>
      <c r="R52" s="145" t="s">
        <v>14</v>
      </c>
      <c r="S52" s="145" t="s">
        <v>14</v>
      </c>
      <c r="T52" s="145" t="s">
        <v>14</v>
      </c>
      <c r="U52" s="145" t="s">
        <v>14</v>
      </c>
      <c r="V52" s="145" t="s">
        <v>14</v>
      </c>
      <c r="W52" s="145">
        <v>688.54265999999996</v>
      </c>
      <c r="X52" s="145">
        <v>622.24247021978022</v>
      </c>
      <c r="Y52" s="145">
        <v>1321.4610465323565</v>
      </c>
      <c r="Z52" s="145">
        <v>1507.9012400000001</v>
      </c>
      <c r="AA52" s="145">
        <v>1344.691846153846</v>
      </c>
      <c r="AB52" s="145">
        <v>956</v>
      </c>
      <c r="AC52" s="145">
        <v>1416.6741814285701</v>
      </c>
      <c r="AD52" s="145">
        <v>1416.2223300000001</v>
      </c>
      <c r="AE52" s="145">
        <v>1438.4718093406593</v>
      </c>
      <c r="AF52" s="145">
        <v>1656.3576599999999</v>
      </c>
      <c r="AG52" s="145">
        <v>1263.5803755521331</v>
      </c>
      <c r="AH52" s="145">
        <v>1522.04297</v>
      </c>
      <c r="AI52" s="145">
        <v>1210.2537984884277</v>
      </c>
      <c r="AJ52" s="145">
        <v>1158.7476299999998</v>
      </c>
      <c r="AK52" s="145">
        <v>1333.88678</v>
      </c>
      <c r="AL52" s="145">
        <v>1621.67527</v>
      </c>
      <c r="AM52" s="145">
        <v>1348.6415299999999</v>
      </c>
      <c r="AN52" s="145">
        <v>1397.2486100000001</v>
      </c>
      <c r="AO52" s="23">
        <v>0</v>
      </c>
      <c r="AP52" s="147">
        <v>0</v>
      </c>
      <c r="AQ52" s="147">
        <v>0</v>
      </c>
      <c r="AR52" s="147">
        <v>0</v>
      </c>
      <c r="AS52" s="147">
        <v>0</v>
      </c>
      <c r="AT52" s="147">
        <v>0</v>
      </c>
      <c r="AU52" s="147">
        <v>0</v>
      </c>
      <c r="AV52" s="147">
        <v>0</v>
      </c>
      <c r="AW52" s="147">
        <v>0</v>
      </c>
      <c r="AX52" s="147">
        <v>0</v>
      </c>
      <c r="AY52" s="128">
        <v>0</v>
      </c>
      <c r="AZ52" s="147">
        <v>0</v>
      </c>
      <c r="BA52" s="147">
        <v>0</v>
      </c>
      <c r="BB52" s="147">
        <v>0</v>
      </c>
      <c r="BC52" s="147">
        <v>0</v>
      </c>
      <c r="BD52" s="147">
        <v>0</v>
      </c>
      <c r="BE52" s="147">
        <v>0</v>
      </c>
      <c r="BF52" s="147">
        <v>0</v>
      </c>
      <c r="BG52" s="147">
        <v>0</v>
      </c>
      <c r="BH52" s="147">
        <v>0</v>
      </c>
      <c r="BI52" s="147">
        <v>0</v>
      </c>
      <c r="BJ52" s="147">
        <v>0</v>
      </c>
      <c r="BK52" s="147">
        <v>0</v>
      </c>
    </row>
    <row r="53" spans="1:63" ht="15" customHeight="1" x14ac:dyDescent="0.2">
      <c r="A53" s="8" t="s">
        <v>22</v>
      </c>
      <c r="B53" s="8" t="s">
        <v>22</v>
      </c>
      <c r="C53" s="145" t="s">
        <v>14</v>
      </c>
      <c r="D53" s="145">
        <v>821.74813999999992</v>
      </c>
      <c r="E53" s="145">
        <v>933.34944000000007</v>
      </c>
      <c r="F53" s="145">
        <v>1292.8309899999999</v>
      </c>
      <c r="G53" s="145">
        <v>1611.1761000000001</v>
      </c>
      <c r="H53" s="145">
        <v>1525.49287</v>
      </c>
      <c r="I53" s="145">
        <v>1586.52585</v>
      </c>
      <c r="J53" s="145">
        <v>2038.53325</v>
      </c>
      <c r="K53" s="145">
        <v>1623.90795</v>
      </c>
      <c r="L53" s="145">
        <v>1653.0764900000001</v>
      </c>
      <c r="M53" s="145">
        <v>1689.1786100000002</v>
      </c>
      <c r="N53" s="145">
        <v>2065.3670200000001</v>
      </c>
      <c r="O53" s="145">
        <v>2012.4450699999998</v>
      </c>
      <c r="P53" s="145">
        <v>1935.4167799999998</v>
      </c>
      <c r="Q53" s="145">
        <v>1961.1342999999999</v>
      </c>
      <c r="R53" s="145">
        <v>2424.4658799999997</v>
      </c>
      <c r="S53" s="145">
        <v>2100.1787300000001</v>
      </c>
      <c r="T53" s="145">
        <v>2299.8457400000002</v>
      </c>
      <c r="U53" s="145">
        <v>2006.4916399999997</v>
      </c>
      <c r="V53" s="145">
        <v>2690.15119</v>
      </c>
      <c r="W53" s="145">
        <v>2375.8427700000002</v>
      </c>
      <c r="X53" s="145">
        <v>2445.6510300000004</v>
      </c>
      <c r="Y53" s="145">
        <v>2263.0783900000001</v>
      </c>
      <c r="Z53" s="145">
        <v>2871.6392700000001</v>
      </c>
      <c r="AA53" s="145">
        <v>2796.06702</v>
      </c>
      <c r="AB53" s="145">
        <v>2907.4591999999998</v>
      </c>
      <c r="AC53" s="145">
        <v>2705.2851000000001</v>
      </c>
      <c r="AD53" s="145">
        <v>3504.9564399999999</v>
      </c>
      <c r="AE53" s="145">
        <v>2860.9832099999999</v>
      </c>
      <c r="AF53" s="145">
        <v>2698.8409900000001</v>
      </c>
      <c r="AG53" s="145">
        <v>2420.35295</v>
      </c>
      <c r="AH53" s="145">
        <v>3054.0151099999998</v>
      </c>
      <c r="AI53" s="145">
        <v>2698.9616799999999</v>
      </c>
      <c r="AJ53" s="145">
        <v>2665.6188499999998</v>
      </c>
      <c r="AK53" s="145">
        <v>2755.1205799999998</v>
      </c>
      <c r="AL53" s="145">
        <v>3411.4549999999999</v>
      </c>
      <c r="AM53" s="145">
        <v>2776.6949399999999</v>
      </c>
      <c r="AN53" s="145">
        <v>2594.76278</v>
      </c>
      <c r="AO53" s="145">
        <v>2517.0209399999999</v>
      </c>
      <c r="AP53" s="145">
        <v>3341.4333299999998</v>
      </c>
      <c r="AQ53" s="145">
        <v>2469.6373400000002</v>
      </c>
      <c r="AR53" s="145">
        <v>320.77307000000002</v>
      </c>
      <c r="AS53" s="145">
        <v>1163.99477</v>
      </c>
      <c r="AT53" s="145">
        <v>2022.58167</v>
      </c>
      <c r="AU53" s="145">
        <v>1097.7741699999999</v>
      </c>
      <c r="AV53" s="145">
        <v>1552.98362</v>
      </c>
      <c r="AW53" s="145">
        <v>2146.1301600000002</v>
      </c>
      <c r="AX53" s="145">
        <v>3118.1557499999999</v>
      </c>
      <c r="AY53" s="127">
        <v>2171.0821500000002</v>
      </c>
      <c r="AZ53" s="43">
        <v>2517.7460599999999</v>
      </c>
      <c r="BA53" s="43">
        <v>2537.4465300000002</v>
      </c>
      <c r="BB53" s="43">
        <v>3311.0306500000002</v>
      </c>
      <c r="BC53" s="43">
        <v>2779.6775499999999</v>
      </c>
      <c r="BD53" s="43">
        <v>3346.0540000000001</v>
      </c>
      <c r="BE53" s="43">
        <v>3277.4061000000002</v>
      </c>
      <c r="BF53" s="43">
        <v>4113.4750199999999</v>
      </c>
      <c r="BG53" s="43">
        <v>3739.79099</v>
      </c>
      <c r="BH53" s="43">
        <v>3709.0556000000001</v>
      </c>
      <c r="BI53" s="43">
        <v>3644.4752400000002</v>
      </c>
      <c r="BJ53" s="43">
        <v>4803.4670599999999</v>
      </c>
      <c r="BK53" s="43">
        <v>4238.6992</v>
      </c>
    </row>
    <row r="54" spans="1:63" ht="15" customHeight="1" x14ac:dyDescent="0.2">
      <c r="A54" s="8" t="s">
        <v>757</v>
      </c>
      <c r="B54" s="8" t="s">
        <v>757</v>
      </c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27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>
        <v>4219.9208847834652</v>
      </c>
      <c r="BK54" s="43">
        <v>4737.7713400000002</v>
      </c>
    </row>
    <row r="55" spans="1:63" ht="15" customHeight="1" x14ac:dyDescent="0.2">
      <c r="A55" s="8" t="s">
        <v>118</v>
      </c>
      <c r="B55" s="8" t="s">
        <v>118</v>
      </c>
      <c r="C55" s="145" t="s">
        <v>14</v>
      </c>
      <c r="D55" s="145" t="s">
        <v>14</v>
      </c>
      <c r="E55" s="145" t="s">
        <v>14</v>
      </c>
      <c r="F55" s="145" t="s">
        <v>14</v>
      </c>
      <c r="G55" s="145" t="s">
        <v>14</v>
      </c>
      <c r="H55" s="145" t="s">
        <v>14</v>
      </c>
      <c r="I55" s="145" t="s">
        <v>14</v>
      </c>
      <c r="J55" s="145" t="s">
        <v>14</v>
      </c>
      <c r="K55" s="145" t="s">
        <v>14</v>
      </c>
      <c r="L55" s="145" t="s">
        <v>14</v>
      </c>
      <c r="M55" s="145" t="s">
        <v>14</v>
      </c>
      <c r="N55" s="145" t="s">
        <v>14</v>
      </c>
      <c r="O55" s="145" t="s">
        <v>14</v>
      </c>
      <c r="P55" s="145" t="s">
        <v>14</v>
      </c>
      <c r="Q55" s="145" t="s">
        <v>14</v>
      </c>
      <c r="R55" s="145" t="s">
        <v>14</v>
      </c>
      <c r="S55" s="145" t="s">
        <v>14</v>
      </c>
      <c r="T55" s="145" t="s">
        <v>14</v>
      </c>
      <c r="U55" s="145" t="s">
        <v>14</v>
      </c>
      <c r="V55" s="145" t="s">
        <v>14</v>
      </c>
      <c r="W55" s="145" t="s">
        <v>14</v>
      </c>
      <c r="X55" s="145" t="s">
        <v>14</v>
      </c>
      <c r="Y55" s="145" t="s">
        <v>14</v>
      </c>
      <c r="Z55" s="145" t="s">
        <v>14</v>
      </c>
      <c r="AA55" s="145" t="s">
        <v>14</v>
      </c>
      <c r="AB55" s="145" t="s">
        <v>14</v>
      </c>
      <c r="AC55" s="145" t="s">
        <v>14</v>
      </c>
      <c r="AD55" s="145" t="s">
        <v>14</v>
      </c>
      <c r="AE55" s="145" t="s">
        <v>14</v>
      </c>
      <c r="AF55" s="145" t="s">
        <v>14</v>
      </c>
      <c r="AG55" s="145" t="s">
        <v>14</v>
      </c>
      <c r="AH55" s="145" t="s">
        <v>14</v>
      </c>
      <c r="AI55" s="145" t="s">
        <v>14</v>
      </c>
      <c r="AJ55" s="145" t="s">
        <v>14</v>
      </c>
      <c r="AK55" s="145" t="s">
        <v>14</v>
      </c>
      <c r="AL55" s="145" t="s">
        <v>14</v>
      </c>
      <c r="AM55" s="147">
        <v>0</v>
      </c>
      <c r="AN55" s="147">
        <v>0</v>
      </c>
      <c r="AO55" s="147">
        <v>0</v>
      </c>
      <c r="AP55" s="147">
        <v>0</v>
      </c>
      <c r="AQ55" s="147">
        <v>0</v>
      </c>
      <c r="AR55" s="147">
        <v>0</v>
      </c>
      <c r="AS55" s="147">
        <v>0</v>
      </c>
      <c r="AT55" s="147">
        <v>0</v>
      </c>
      <c r="AU55" s="147">
        <v>0</v>
      </c>
      <c r="AV55" s="147">
        <v>0</v>
      </c>
      <c r="AW55" s="147">
        <v>0</v>
      </c>
      <c r="AX55" s="147">
        <v>0</v>
      </c>
      <c r="AY55" s="128">
        <v>0</v>
      </c>
      <c r="AZ55" s="147">
        <v>0</v>
      </c>
      <c r="BA55" s="147">
        <v>0</v>
      </c>
      <c r="BB55" s="147">
        <v>0</v>
      </c>
      <c r="BC55" s="147">
        <v>0</v>
      </c>
      <c r="BD55" s="147">
        <v>0</v>
      </c>
      <c r="BE55" s="147">
        <v>0</v>
      </c>
      <c r="BF55" s="147">
        <v>0</v>
      </c>
      <c r="BG55" s="43">
        <v>450.43254999999999</v>
      </c>
      <c r="BH55" s="43">
        <v>778.45861000000002</v>
      </c>
      <c r="BI55" s="43">
        <v>1056.415</v>
      </c>
      <c r="BJ55" s="43">
        <v>1203.011</v>
      </c>
      <c r="BK55" s="43">
        <v>1371.3459700000001</v>
      </c>
    </row>
    <row r="56" spans="1:63" ht="15" customHeight="1" x14ac:dyDescent="0.2">
      <c r="A56" s="8" t="s">
        <v>137</v>
      </c>
      <c r="B56" s="8" t="s">
        <v>137</v>
      </c>
      <c r="C56" s="145" t="s">
        <v>14</v>
      </c>
      <c r="D56" s="145" t="s">
        <v>14</v>
      </c>
      <c r="E56" s="145" t="s">
        <v>14</v>
      </c>
      <c r="F56" s="145" t="s">
        <v>14</v>
      </c>
      <c r="G56" s="145" t="s">
        <v>14</v>
      </c>
      <c r="H56" s="145" t="s">
        <v>14</v>
      </c>
      <c r="I56" s="145" t="s">
        <v>14</v>
      </c>
      <c r="J56" s="145" t="s">
        <v>14</v>
      </c>
      <c r="K56" s="145" t="s">
        <v>14</v>
      </c>
      <c r="L56" s="145" t="s">
        <v>14</v>
      </c>
      <c r="M56" s="145" t="s">
        <v>14</v>
      </c>
      <c r="N56" s="145" t="s">
        <v>14</v>
      </c>
      <c r="O56" s="145" t="s">
        <v>14</v>
      </c>
      <c r="P56" s="145" t="s">
        <v>14</v>
      </c>
      <c r="Q56" s="145" t="s">
        <v>14</v>
      </c>
      <c r="R56" s="145" t="s">
        <v>14</v>
      </c>
      <c r="S56" s="145" t="s">
        <v>14</v>
      </c>
      <c r="T56" s="145" t="s">
        <v>14</v>
      </c>
      <c r="U56" s="145" t="s">
        <v>14</v>
      </c>
      <c r="V56" s="145" t="s">
        <v>14</v>
      </c>
      <c r="W56" s="145" t="s">
        <v>14</v>
      </c>
      <c r="X56" s="145" t="s">
        <v>14</v>
      </c>
      <c r="Y56" s="145" t="s">
        <v>14</v>
      </c>
      <c r="Z56" s="145" t="s">
        <v>14</v>
      </c>
      <c r="AA56" s="145" t="s">
        <v>14</v>
      </c>
      <c r="AB56" s="145" t="s">
        <v>14</v>
      </c>
      <c r="AC56" s="145" t="s">
        <v>14</v>
      </c>
      <c r="AD56" s="145" t="s">
        <v>14</v>
      </c>
      <c r="AE56" s="145" t="s">
        <v>14</v>
      </c>
      <c r="AF56" s="145" t="s">
        <v>14</v>
      </c>
      <c r="AG56" s="145" t="s">
        <v>14</v>
      </c>
      <c r="AH56" s="145" t="s">
        <v>14</v>
      </c>
      <c r="AI56" s="145" t="s">
        <v>14</v>
      </c>
      <c r="AJ56" s="145" t="s">
        <v>14</v>
      </c>
      <c r="AK56" s="145" t="s">
        <v>14</v>
      </c>
      <c r="AL56" s="145" t="s">
        <v>14</v>
      </c>
      <c r="AM56" s="147">
        <v>0</v>
      </c>
      <c r="AN56" s="147">
        <v>0</v>
      </c>
      <c r="AO56" s="147">
        <v>0</v>
      </c>
      <c r="AP56" s="147">
        <v>0</v>
      </c>
      <c r="AQ56" s="147">
        <v>0</v>
      </c>
      <c r="AR56" s="147">
        <v>0</v>
      </c>
      <c r="AS56" s="147">
        <v>0</v>
      </c>
      <c r="AT56" s="147">
        <v>0</v>
      </c>
      <c r="AU56" s="147">
        <v>0</v>
      </c>
      <c r="AV56" s="147">
        <v>0</v>
      </c>
      <c r="AW56" s="147">
        <v>0</v>
      </c>
      <c r="AX56" s="147">
        <v>0</v>
      </c>
      <c r="AY56" s="128">
        <v>0</v>
      </c>
      <c r="AZ56" s="147">
        <v>0</v>
      </c>
      <c r="BA56" s="147">
        <v>0</v>
      </c>
      <c r="BB56" s="147">
        <v>0</v>
      </c>
      <c r="BC56" s="147">
        <v>0</v>
      </c>
      <c r="BD56" s="147">
        <v>0</v>
      </c>
      <c r="BE56" s="147">
        <v>0</v>
      </c>
      <c r="BF56" s="147">
        <v>0</v>
      </c>
      <c r="BG56" s="147">
        <v>0</v>
      </c>
      <c r="BH56" s="147">
        <v>0</v>
      </c>
      <c r="BI56" s="147">
        <v>0</v>
      </c>
      <c r="BJ56" s="147">
        <v>0</v>
      </c>
      <c r="BK56" s="147">
        <v>0</v>
      </c>
    </row>
    <row r="57" spans="1:63" ht="15" customHeight="1" x14ac:dyDescent="0.2">
      <c r="A57" s="11" t="s">
        <v>135</v>
      </c>
      <c r="B57" s="11" t="s">
        <v>135</v>
      </c>
      <c r="C57" s="148" t="s">
        <v>14</v>
      </c>
      <c r="D57" s="148" t="s">
        <v>14</v>
      </c>
      <c r="E57" s="148" t="s">
        <v>14</v>
      </c>
      <c r="F57" s="148" t="s">
        <v>14</v>
      </c>
      <c r="G57" s="148" t="s">
        <v>14</v>
      </c>
      <c r="H57" s="148">
        <v>44.838999999999999</v>
      </c>
      <c r="I57" s="148">
        <v>142.214</v>
      </c>
      <c r="J57" s="148">
        <v>114.099</v>
      </c>
      <c r="K57" s="148">
        <v>106.65</v>
      </c>
      <c r="L57" s="148">
        <v>90.033000000000001</v>
      </c>
      <c r="M57" s="148">
        <v>84.009500000000003</v>
      </c>
      <c r="N57" s="148">
        <v>81.691000000000003</v>
      </c>
      <c r="O57" s="148">
        <v>93.780500000000004</v>
      </c>
      <c r="P57" s="148">
        <v>86.393500000000003</v>
      </c>
      <c r="Q57" s="148">
        <v>99.914500000000004</v>
      </c>
      <c r="R57" s="148">
        <v>126.68600000000001</v>
      </c>
      <c r="S57" s="148">
        <v>117.408</v>
      </c>
      <c r="T57" s="148">
        <v>108.54</v>
      </c>
      <c r="U57" s="148">
        <v>112.218</v>
      </c>
      <c r="V57" s="148">
        <v>115.286</v>
      </c>
      <c r="W57" s="148">
        <v>129.3295</v>
      </c>
      <c r="X57" s="148">
        <v>106.6075</v>
      </c>
      <c r="Y57" s="148">
        <v>100.89400000000001</v>
      </c>
      <c r="Z57" s="148">
        <v>106.53</v>
      </c>
      <c r="AA57" s="148">
        <v>122.0775</v>
      </c>
      <c r="AB57" s="148">
        <v>129.59399999999999</v>
      </c>
      <c r="AC57" s="148">
        <v>131.99600000000001</v>
      </c>
      <c r="AD57" s="148">
        <v>227.04300000000001</v>
      </c>
      <c r="AE57" s="148">
        <v>218.5745</v>
      </c>
      <c r="AF57" s="148">
        <v>200.274</v>
      </c>
      <c r="AG57" s="148">
        <v>219.18600000000001</v>
      </c>
      <c r="AH57" s="148">
        <v>248.37601000000001</v>
      </c>
      <c r="AI57" s="148">
        <v>244.09100000000001</v>
      </c>
      <c r="AJ57" s="148">
        <v>212.93350000000001</v>
      </c>
      <c r="AK57" s="148">
        <v>256.55099999999999</v>
      </c>
      <c r="AL57" s="148">
        <v>295.71800000000002</v>
      </c>
      <c r="AM57" s="148">
        <v>271.98</v>
      </c>
      <c r="AN57" s="148">
        <v>283.05099999999999</v>
      </c>
      <c r="AO57" s="148">
        <v>304.07100000000003</v>
      </c>
      <c r="AP57" s="148">
        <v>365.726</v>
      </c>
      <c r="AQ57" s="148">
        <v>312.40199999999999</v>
      </c>
      <c r="AR57" s="148">
        <v>120.375</v>
      </c>
      <c r="AS57" s="148">
        <v>229.50200000000001</v>
      </c>
      <c r="AT57" s="148">
        <v>293.27199999999999</v>
      </c>
      <c r="AU57" s="148">
        <v>169.73501999999999</v>
      </c>
      <c r="AV57" s="148">
        <v>237.05600000000001</v>
      </c>
      <c r="AW57" s="148">
        <v>281.31700000000001</v>
      </c>
      <c r="AX57" s="148">
        <v>344.75700000000001</v>
      </c>
      <c r="AY57" s="129">
        <v>380.56099999999998</v>
      </c>
      <c r="AZ57" s="44">
        <v>360.85399999999998</v>
      </c>
      <c r="BA57" s="44">
        <v>400.63909999999998</v>
      </c>
      <c r="BB57" s="44">
        <v>339.31</v>
      </c>
      <c r="BC57" s="44">
        <v>324.55500000000001</v>
      </c>
      <c r="BD57" s="44">
        <v>314.28201000000001</v>
      </c>
      <c r="BE57" s="44">
        <v>366.08699999999999</v>
      </c>
      <c r="BF57" s="44">
        <v>352.721</v>
      </c>
      <c r="BG57" s="44">
        <v>311.10899999999998</v>
      </c>
      <c r="BH57" s="44">
        <v>320.36099999999999</v>
      </c>
      <c r="BI57" s="44">
        <v>240.41499999999999</v>
      </c>
      <c r="BJ57" s="44">
        <v>359.83799999999997</v>
      </c>
      <c r="BK57" s="44">
        <v>616.32799999999997</v>
      </c>
    </row>
    <row r="58" spans="1:63" s="23" customFormat="1" ht="15" customHeight="1" x14ac:dyDescent="0.2">
      <c r="A58" s="303" t="s">
        <v>452</v>
      </c>
      <c r="B58" s="303" t="s">
        <v>453</v>
      </c>
      <c r="C58" s="145" t="s">
        <v>14</v>
      </c>
      <c r="D58" s="145" t="s">
        <v>14</v>
      </c>
      <c r="E58" s="145" t="s">
        <v>14</v>
      </c>
      <c r="F58" s="145" t="s">
        <v>14</v>
      </c>
      <c r="G58" s="145" t="s">
        <v>14</v>
      </c>
      <c r="H58" s="145" t="s">
        <v>14</v>
      </c>
      <c r="I58" s="145" t="s">
        <v>14</v>
      </c>
      <c r="J58" s="145" t="s">
        <v>14</v>
      </c>
      <c r="K58" s="145" t="s">
        <v>14</v>
      </c>
      <c r="L58" s="145" t="s">
        <v>14</v>
      </c>
      <c r="M58" s="145" t="s">
        <v>14</v>
      </c>
      <c r="N58" s="145" t="s">
        <v>14</v>
      </c>
      <c r="O58" s="145" t="s">
        <v>14</v>
      </c>
      <c r="P58" s="145" t="s">
        <v>14</v>
      </c>
      <c r="Q58" s="145" t="s">
        <v>14</v>
      </c>
      <c r="R58" s="145" t="s">
        <v>14</v>
      </c>
      <c r="S58" s="145" t="s">
        <v>14</v>
      </c>
      <c r="T58" s="145" t="s">
        <v>14</v>
      </c>
      <c r="U58" s="145" t="s">
        <v>14</v>
      </c>
      <c r="V58" s="145" t="s">
        <v>14</v>
      </c>
      <c r="W58" s="145" t="s">
        <v>14</v>
      </c>
      <c r="X58" s="145" t="s">
        <v>14</v>
      </c>
      <c r="Y58" s="145" t="s">
        <v>14</v>
      </c>
      <c r="Z58" s="145" t="s">
        <v>14</v>
      </c>
      <c r="AA58" s="145" t="s">
        <v>14</v>
      </c>
      <c r="AB58" s="145" t="s">
        <v>14</v>
      </c>
      <c r="AC58" s="145" t="s">
        <v>14</v>
      </c>
      <c r="AD58" s="145" t="s">
        <v>14</v>
      </c>
      <c r="AE58" s="145" t="s">
        <v>14</v>
      </c>
      <c r="AF58" s="145" t="s">
        <v>14</v>
      </c>
      <c r="AG58" s="145" t="s">
        <v>14</v>
      </c>
      <c r="AH58" s="145" t="s">
        <v>14</v>
      </c>
      <c r="AI58" s="145" t="s">
        <v>14</v>
      </c>
      <c r="AJ58" s="145" t="s">
        <v>14</v>
      </c>
      <c r="AK58" s="145" t="s">
        <v>14</v>
      </c>
      <c r="AL58" s="147">
        <v>0</v>
      </c>
      <c r="AM58" s="147">
        <v>0</v>
      </c>
      <c r="AN58" s="147">
        <v>0</v>
      </c>
      <c r="AO58" s="147">
        <v>0</v>
      </c>
      <c r="AP58" s="147">
        <v>0</v>
      </c>
      <c r="AQ58" s="147">
        <v>0</v>
      </c>
      <c r="AR58" s="147">
        <v>0</v>
      </c>
      <c r="AS58" s="147">
        <v>0</v>
      </c>
      <c r="AT58" s="147">
        <v>0</v>
      </c>
      <c r="AU58" s="147">
        <v>0</v>
      </c>
      <c r="AV58" s="147">
        <v>0</v>
      </c>
      <c r="AW58" s="147">
        <v>0</v>
      </c>
      <c r="AX58" s="147">
        <v>0</v>
      </c>
      <c r="AY58" s="128">
        <v>0</v>
      </c>
      <c r="AZ58" s="69">
        <v>0</v>
      </c>
      <c r="BA58" s="69">
        <v>0</v>
      </c>
      <c r="BB58" s="69">
        <v>0</v>
      </c>
      <c r="BC58" s="69">
        <v>0</v>
      </c>
      <c r="BD58" s="69">
        <v>0</v>
      </c>
      <c r="BE58" s="69">
        <v>0</v>
      </c>
      <c r="BF58" s="69">
        <v>0</v>
      </c>
      <c r="BG58" s="69">
        <v>0</v>
      </c>
      <c r="BH58" s="69">
        <v>0</v>
      </c>
      <c r="BI58" s="69">
        <v>0</v>
      </c>
      <c r="BJ58" s="69">
        <v>0</v>
      </c>
      <c r="BK58" s="69">
        <v>0</v>
      </c>
    </row>
    <row r="59" spans="1:63" s="23" customFormat="1" ht="15" customHeight="1" x14ac:dyDescent="0.2">
      <c r="A59" s="8" t="s">
        <v>126</v>
      </c>
      <c r="B59" s="8" t="s">
        <v>126</v>
      </c>
      <c r="C59" s="145" t="s">
        <v>14</v>
      </c>
      <c r="D59" s="145" t="s">
        <v>14</v>
      </c>
      <c r="E59" s="145" t="s">
        <v>14</v>
      </c>
      <c r="F59" s="145" t="s">
        <v>14</v>
      </c>
      <c r="G59" s="145" t="s">
        <v>14</v>
      </c>
      <c r="H59" s="145" t="s">
        <v>14</v>
      </c>
      <c r="I59" s="145" t="s">
        <v>14</v>
      </c>
      <c r="J59" s="145" t="s">
        <v>14</v>
      </c>
      <c r="K59" s="145" t="s">
        <v>14</v>
      </c>
      <c r="L59" s="145" t="s">
        <v>14</v>
      </c>
      <c r="M59" s="145" t="s">
        <v>14</v>
      </c>
      <c r="N59" s="145" t="s">
        <v>14</v>
      </c>
      <c r="O59" s="145" t="s">
        <v>14</v>
      </c>
      <c r="P59" s="145" t="s">
        <v>14</v>
      </c>
      <c r="Q59" s="145" t="s">
        <v>14</v>
      </c>
      <c r="R59" s="145" t="s">
        <v>14</v>
      </c>
      <c r="S59" s="145" t="s">
        <v>14</v>
      </c>
      <c r="T59" s="145" t="s">
        <v>14</v>
      </c>
      <c r="U59" s="145" t="s">
        <v>14</v>
      </c>
      <c r="V59" s="145" t="s">
        <v>14</v>
      </c>
      <c r="W59" s="145" t="s">
        <v>14</v>
      </c>
      <c r="X59" s="145" t="s">
        <v>14</v>
      </c>
      <c r="Y59" s="145" t="s">
        <v>14</v>
      </c>
      <c r="Z59" s="145" t="s">
        <v>14</v>
      </c>
      <c r="AA59" s="145" t="s">
        <v>14</v>
      </c>
      <c r="AB59" s="145" t="s">
        <v>14</v>
      </c>
      <c r="AC59" s="145" t="s">
        <v>14</v>
      </c>
      <c r="AD59" s="145" t="s">
        <v>14</v>
      </c>
      <c r="AE59" s="145" t="s">
        <v>14</v>
      </c>
      <c r="AF59" s="145" t="s">
        <v>14</v>
      </c>
      <c r="AG59" s="145" t="s">
        <v>14</v>
      </c>
      <c r="AH59" s="145" t="s">
        <v>14</v>
      </c>
      <c r="AI59" s="145" t="s">
        <v>14</v>
      </c>
      <c r="AJ59" s="145" t="s">
        <v>14</v>
      </c>
      <c r="AK59" s="145" t="s">
        <v>14</v>
      </c>
      <c r="AL59" s="145" t="s">
        <v>14</v>
      </c>
      <c r="AM59" s="147">
        <v>0</v>
      </c>
      <c r="AN59" s="147">
        <v>0</v>
      </c>
      <c r="AO59" s="147">
        <v>0</v>
      </c>
      <c r="AP59" s="147">
        <v>0</v>
      </c>
      <c r="AQ59" s="147">
        <v>0</v>
      </c>
      <c r="AR59" s="147">
        <v>0</v>
      </c>
      <c r="AS59" s="147">
        <v>0</v>
      </c>
      <c r="AT59" s="147">
        <v>0</v>
      </c>
      <c r="AU59" s="147">
        <v>0</v>
      </c>
      <c r="AV59" s="147">
        <v>0</v>
      </c>
      <c r="AW59" s="147">
        <v>0</v>
      </c>
      <c r="AX59" s="147">
        <v>0</v>
      </c>
      <c r="AY59" s="128">
        <v>0</v>
      </c>
      <c r="AZ59" s="69">
        <v>0</v>
      </c>
      <c r="BA59" s="69">
        <v>0</v>
      </c>
      <c r="BB59" s="69">
        <v>0</v>
      </c>
      <c r="BC59" s="69">
        <v>0</v>
      </c>
      <c r="BD59" s="69">
        <v>0</v>
      </c>
      <c r="BE59" s="69">
        <v>0</v>
      </c>
      <c r="BF59" s="69">
        <v>0</v>
      </c>
      <c r="BG59" s="69">
        <v>0</v>
      </c>
      <c r="BH59" s="69">
        <v>0</v>
      </c>
      <c r="BI59" s="69">
        <v>0</v>
      </c>
      <c r="BJ59" s="69">
        <v>0</v>
      </c>
      <c r="BK59" s="69">
        <v>0</v>
      </c>
    </row>
    <row r="60" spans="1:63" s="23" customFormat="1" ht="15" customHeight="1" x14ac:dyDescent="0.2">
      <c r="A60" s="42" t="s">
        <v>165</v>
      </c>
      <c r="B60" s="42" t="s">
        <v>165</v>
      </c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 t="s">
        <v>14</v>
      </c>
      <c r="T60" s="145" t="s">
        <v>14</v>
      </c>
      <c r="U60" s="145" t="s">
        <v>14</v>
      </c>
      <c r="V60" s="145" t="s">
        <v>14</v>
      </c>
      <c r="W60" s="145" t="s">
        <v>14</v>
      </c>
      <c r="X60" s="145" t="s">
        <v>14</v>
      </c>
      <c r="Y60" s="145" t="s">
        <v>14</v>
      </c>
      <c r="Z60" s="145" t="s">
        <v>14</v>
      </c>
      <c r="AA60" s="145" t="s">
        <v>14</v>
      </c>
      <c r="AB60" s="145" t="s">
        <v>14</v>
      </c>
      <c r="AC60" s="145" t="s">
        <v>14</v>
      </c>
      <c r="AD60" s="145" t="s">
        <v>14</v>
      </c>
      <c r="AE60" s="145" t="s">
        <v>14</v>
      </c>
      <c r="AF60" s="145" t="s">
        <v>14</v>
      </c>
      <c r="AG60" s="145" t="s">
        <v>14</v>
      </c>
      <c r="AH60" s="145" t="s">
        <v>14</v>
      </c>
      <c r="AI60" s="145" t="s">
        <v>14</v>
      </c>
      <c r="AJ60" s="145" t="s">
        <v>14</v>
      </c>
      <c r="AK60" s="145" t="s">
        <v>14</v>
      </c>
      <c r="AL60" s="145" t="s">
        <v>14</v>
      </c>
      <c r="AM60" s="147">
        <v>0</v>
      </c>
      <c r="AN60" s="147">
        <v>0</v>
      </c>
      <c r="AO60" s="147">
        <v>0</v>
      </c>
      <c r="AP60" s="147">
        <v>0</v>
      </c>
      <c r="AQ60" s="147">
        <v>0</v>
      </c>
      <c r="AR60" s="147">
        <v>0</v>
      </c>
      <c r="AS60" s="147">
        <v>0</v>
      </c>
      <c r="AT60" s="147">
        <v>0</v>
      </c>
      <c r="AU60" s="147">
        <v>0</v>
      </c>
      <c r="AV60" s="147">
        <v>0</v>
      </c>
      <c r="AW60" s="147">
        <v>0</v>
      </c>
      <c r="AX60" s="147">
        <v>0</v>
      </c>
      <c r="AY60" s="128">
        <v>0</v>
      </c>
      <c r="AZ60" s="69">
        <v>0</v>
      </c>
      <c r="BA60" s="69">
        <v>0</v>
      </c>
      <c r="BB60" s="69">
        <v>0</v>
      </c>
      <c r="BC60" s="69">
        <v>0</v>
      </c>
      <c r="BD60" s="69">
        <v>0</v>
      </c>
      <c r="BE60" s="69">
        <v>0</v>
      </c>
      <c r="BF60" s="69">
        <v>0</v>
      </c>
      <c r="BG60" s="69">
        <v>0</v>
      </c>
      <c r="BH60" s="69">
        <v>0</v>
      </c>
      <c r="BI60" s="69">
        <v>0</v>
      </c>
      <c r="BJ60" s="69">
        <v>0</v>
      </c>
      <c r="BK60" s="69">
        <v>0</v>
      </c>
    </row>
    <row r="61" spans="1:63" s="23" customFormat="1" ht="15" customHeight="1" thickBot="1" x14ac:dyDescent="0.25">
      <c r="A61" s="25" t="s">
        <v>9</v>
      </c>
      <c r="B61" s="25" t="s">
        <v>9</v>
      </c>
      <c r="C61" s="26">
        <f t="shared" ref="C61:AH61" si="8">SUM(C38:C60)</f>
        <v>17052.281849999999</v>
      </c>
      <c r="D61" s="26">
        <f t="shared" si="8"/>
        <v>18855.273870000001</v>
      </c>
      <c r="E61" s="26">
        <f t="shared" si="8"/>
        <v>19974.496850000003</v>
      </c>
      <c r="F61" s="26">
        <f t="shared" si="8"/>
        <v>23552.469479999996</v>
      </c>
      <c r="G61" s="26">
        <f t="shared" si="8"/>
        <v>21116.107929999998</v>
      </c>
      <c r="H61" s="26">
        <f t="shared" si="8"/>
        <v>23951.548299999995</v>
      </c>
      <c r="I61" s="26">
        <f t="shared" si="8"/>
        <v>24640.559540000002</v>
      </c>
      <c r="J61" s="26">
        <f t="shared" si="8"/>
        <v>27573.183079999999</v>
      </c>
      <c r="K61" s="26">
        <f t="shared" si="8"/>
        <v>25764.596640000003</v>
      </c>
      <c r="L61" s="26">
        <f t="shared" si="8"/>
        <v>27533.55359</v>
      </c>
      <c r="M61" s="26">
        <f t="shared" si="8"/>
        <v>30950.60974</v>
      </c>
      <c r="N61" s="26">
        <f t="shared" si="8"/>
        <v>34914.699769999999</v>
      </c>
      <c r="O61" s="26">
        <f t="shared" si="8"/>
        <v>32123.079359999996</v>
      </c>
      <c r="P61" s="26">
        <f t="shared" si="8"/>
        <v>32731.123379999994</v>
      </c>
      <c r="Q61" s="26">
        <f t="shared" si="8"/>
        <v>33665.348680000003</v>
      </c>
      <c r="R61" s="26">
        <f t="shared" si="8"/>
        <v>38864.782909999994</v>
      </c>
      <c r="S61" s="26">
        <f t="shared" si="8"/>
        <v>37530.659420000004</v>
      </c>
      <c r="T61" s="26">
        <f t="shared" si="8"/>
        <v>38448.714009999996</v>
      </c>
      <c r="U61" s="26">
        <f t="shared" si="8"/>
        <v>37832.131500000003</v>
      </c>
      <c r="V61" s="26">
        <f t="shared" si="8"/>
        <v>44407.806529999987</v>
      </c>
      <c r="W61" s="26">
        <f t="shared" si="8"/>
        <v>41924.356749999999</v>
      </c>
      <c r="X61" s="26">
        <f t="shared" si="8"/>
        <v>44059.726350219775</v>
      </c>
      <c r="Y61" s="26">
        <f t="shared" si="8"/>
        <v>48257.694466532354</v>
      </c>
      <c r="Z61" s="26">
        <f t="shared" si="8"/>
        <v>59037.790599999993</v>
      </c>
      <c r="AA61" s="26">
        <f t="shared" si="8"/>
        <v>50773.396306153845</v>
      </c>
      <c r="AB61" s="26">
        <f t="shared" si="8"/>
        <v>53737.291109999998</v>
      </c>
      <c r="AC61" s="26">
        <f t="shared" si="8"/>
        <v>53216.317241428573</v>
      </c>
      <c r="AD61" s="26">
        <f t="shared" si="8"/>
        <v>63171.006522547119</v>
      </c>
      <c r="AE61" s="26">
        <f t="shared" si="8"/>
        <v>56140.820439340663</v>
      </c>
      <c r="AF61" s="26">
        <f t="shared" si="8"/>
        <v>57459.988909999985</v>
      </c>
      <c r="AG61" s="26">
        <f t="shared" si="8"/>
        <v>56384.476995552141</v>
      </c>
      <c r="AH61" s="26">
        <f t="shared" si="8"/>
        <v>65382.892599999999</v>
      </c>
      <c r="AI61" s="37">
        <f t="shared" ref="AI61:BH61" si="9">SUM(AI38:AI60)</f>
        <v>57280.881358488426</v>
      </c>
      <c r="AJ61" s="37">
        <f t="shared" si="9"/>
        <v>57791.546919999993</v>
      </c>
      <c r="AK61" s="37">
        <f t="shared" si="9"/>
        <v>59760.934630000003</v>
      </c>
      <c r="AL61" s="37">
        <f t="shared" si="9"/>
        <v>69600.239410000009</v>
      </c>
      <c r="AM61" s="37">
        <f t="shared" si="9"/>
        <v>59804.987410000009</v>
      </c>
      <c r="AN61" s="37">
        <f t="shared" si="9"/>
        <v>60224.785150000003</v>
      </c>
      <c r="AO61" s="37">
        <f t="shared" si="9"/>
        <v>58328.068420000003</v>
      </c>
      <c r="AP61" s="37">
        <f t="shared" si="9"/>
        <v>68272.440639999986</v>
      </c>
      <c r="AQ61" s="37">
        <f t="shared" si="9"/>
        <v>49707.958050000008</v>
      </c>
      <c r="AR61" s="37">
        <f t="shared" si="9"/>
        <v>5607.2859700000008</v>
      </c>
      <c r="AS61" s="37">
        <f t="shared" si="9"/>
        <v>18666.88061</v>
      </c>
      <c r="AT61" s="37">
        <f t="shared" si="9"/>
        <v>42578.419089999996</v>
      </c>
      <c r="AU61" s="37">
        <f t="shared" si="9"/>
        <v>25106.096410000006</v>
      </c>
      <c r="AV61" s="37">
        <f t="shared" si="9"/>
        <v>30810.962390000001</v>
      </c>
      <c r="AW61" s="37">
        <f t="shared" si="9"/>
        <v>44235.632460000001</v>
      </c>
      <c r="AX61" s="37">
        <f t="shared" si="9"/>
        <v>62226.143630000006</v>
      </c>
      <c r="AY61" s="121">
        <f t="shared" si="9"/>
        <v>52977.23762</v>
      </c>
      <c r="AZ61" s="26">
        <f t="shared" si="9"/>
        <v>64673.566799999993</v>
      </c>
      <c r="BA61" s="26">
        <f t="shared" si="9"/>
        <v>63871.227040000012</v>
      </c>
      <c r="BB61" s="26">
        <f t="shared" si="9"/>
        <v>71976.559529999999</v>
      </c>
      <c r="BC61" s="26">
        <f t="shared" si="9"/>
        <v>64568.489300000001</v>
      </c>
      <c r="BD61" s="26">
        <f t="shared" si="9"/>
        <v>75409.68153999999</v>
      </c>
      <c r="BE61" s="26">
        <f t="shared" si="9"/>
        <v>75623.068709999992</v>
      </c>
      <c r="BF61" s="26">
        <f t="shared" si="9"/>
        <v>88101.274580000012</v>
      </c>
      <c r="BG61" s="26">
        <f t="shared" si="9"/>
        <v>79448.874159999992</v>
      </c>
      <c r="BH61" s="26">
        <f t="shared" si="9"/>
        <v>80916.104950000008</v>
      </c>
      <c r="BI61" s="26">
        <f>SUM(BI38:BI60)</f>
        <v>82912.124959999972</v>
      </c>
      <c r="BJ61" s="26">
        <f>SUM(BJ38:BJ60)</f>
        <v>102277.66550478344</v>
      </c>
      <c r="BK61" s="26">
        <f>SUM(BK38:BK60)</f>
        <v>94721.471689999977</v>
      </c>
    </row>
    <row r="62" spans="1:63" ht="15" customHeight="1" x14ac:dyDescent="0.2">
      <c r="A62" s="4"/>
      <c r="AD62" s="9"/>
      <c r="AO62" s="145"/>
      <c r="AP62" s="145"/>
      <c r="AQ62" s="145"/>
      <c r="AR62" s="145"/>
      <c r="AS62" s="145"/>
      <c r="AT62" s="145"/>
      <c r="AU62" s="145"/>
      <c r="AV62" s="145"/>
      <c r="AW62" s="147"/>
      <c r="AX62" s="185"/>
      <c r="AY62" s="153"/>
    </row>
    <row r="63" spans="1:63" ht="15" customHeight="1" x14ac:dyDescent="0.2">
      <c r="A63" s="38" t="s">
        <v>634</v>
      </c>
      <c r="B63" s="38" t="s">
        <v>640</v>
      </c>
      <c r="AD63" s="9"/>
      <c r="AO63" s="145"/>
      <c r="AP63" s="145"/>
      <c r="AQ63" s="145"/>
      <c r="AR63" s="145"/>
      <c r="AS63" s="145"/>
      <c r="AT63" s="145"/>
      <c r="AU63" s="145"/>
      <c r="AV63" s="145"/>
      <c r="AW63" s="147"/>
      <c r="AX63" s="185"/>
      <c r="AY63" s="153"/>
    </row>
    <row r="64" spans="1:63" ht="15" customHeight="1" x14ac:dyDescent="0.2">
      <c r="A64" s="38" t="s">
        <v>635</v>
      </c>
      <c r="B64" s="38" t="s">
        <v>641</v>
      </c>
      <c r="AD64" s="9"/>
      <c r="AO64" s="145"/>
      <c r="AP64" s="145"/>
      <c r="AQ64" s="145"/>
      <c r="AR64" s="145"/>
      <c r="AS64" s="145"/>
      <c r="AT64" s="145"/>
      <c r="AU64" s="145"/>
      <c r="AV64" s="145"/>
      <c r="AW64" s="147"/>
      <c r="AX64" s="185"/>
      <c r="AY64" s="153"/>
    </row>
    <row r="65" spans="1:63" ht="15" customHeight="1" x14ac:dyDescent="0.2">
      <c r="A65" s="38"/>
      <c r="B65" s="38"/>
      <c r="AX65" s="185"/>
    </row>
    <row r="66" spans="1:63" ht="15" customHeight="1" x14ac:dyDescent="0.2">
      <c r="A66" s="7" t="s">
        <v>443</v>
      </c>
      <c r="B66" s="7" t="s">
        <v>444</v>
      </c>
      <c r="C66" s="57" t="str">
        <f t="shared" ref="C66:AH66" si="10">C5</f>
        <v>1Q10</v>
      </c>
      <c r="D66" s="57" t="str">
        <f t="shared" si="10"/>
        <v>2Q10</v>
      </c>
      <c r="E66" s="57" t="str">
        <f t="shared" si="10"/>
        <v>3Q10</v>
      </c>
      <c r="F66" s="57" t="str">
        <f t="shared" si="10"/>
        <v>4Q10</v>
      </c>
      <c r="G66" s="57" t="str">
        <f t="shared" si="10"/>
        <v>1Q11</v>
      </c>
      <c r="H66" s="57" t="str">
        <f t="shared" si="10"/>
        <v>2Q11</v>
      </c>
      <c r="I66" s="57" t="str">
        <f t="shared" si="10"/>
        <v>3Q11</v>
      </c>
      <c r="J66" s="57" t="str">
        <f t="shared" si="10"/>
        <v>4Q11</v>
      </c>
      <c r="K66" s="57" t="str">
        <f t="shared" si="10"/>
        <v>1Q12</v>
      </c>
      <c r="L66" s="57" t="str">
        <f t="shared" si="10"/>
        <v>2Q12</v>
      </c>
      <c r="M66" s="57" t="str">
        <f t="shared" si="10"/>
        <v>3Q12</v>
      </c>
      <c r="N66" s="57" t="str">
        <f t="shared" si="10"/>
        <v>4Q12</v>
      </c>
      <c r="O66" s="57" t="str">
        <f t="shared" si="10"/>
        <v>1Q13</v>
      </c>
      <c r="P66" s="57" t="str">
        <f t="shared" si="10"/>
        <v>2Q13</v>
      </c>
      <c r="Q66" s="57" t="str">
        <f t="shared" si="10"/>
        <v>3Q13</v>
      </c>
      <c r="R66" s="57" t="str">
        <f t="shared" si="10"/>
        <v>4Q13</v>
      </c>
      <c r="S66" s="57" t="str">
        <f t="shared" si="10"/>
        <v>1Q14</v>
      </c>
      <c r="T66" s="57" t="str">
        <f t="shared" si="10"/>
        <v>2Q14</v>
      </c>
      <c r="U66" s="57" t="str">
        <f t="shared" si="10"/>
        <v>3Q14</v>
      </c>
      <c r="V66" s="57" t="str">
        <f t="shared" si="10"/>
        <v>4Q14</v>
      </c>
      <c r="W66" s="57" t="str">
        <f t="shared" si="10"/>
        <v>1Q15</v>
      </c>
      <c r="X66" s="57" t="str">
        <f t="shared" si="10"/>
        <v>2Q15</v>
      </c>
      <c r="Y66" s="57" t="str">
        <f t="shared" si="10"/>
        <v>3Q15</v>
      </c>
      <c r="Z66" s="57" t="str">
        <f t="shared" si="10"/>
        <v>4Q15</v>
      </c>
      <c r="AA66" s="57" t="str">
        <f t="shared" si="10"/>
        <v>1Q16</v>
      </c>
      <c r="AB66" s="57" t="str">
        <f t="shared" si="10"/>
        <v>2Q16</v>
      </c>
      <c r="AC66" s="57" t="str">
        <f t="shared" si="10"/>
        <v>3Q16</v>
      </c>
      <c r="AD66" s="57" t="str">
        <f t="shared" si="10"/>
        <v>4Q16</v>
      </c>
      <c r="AE66" s="57" t="str">
        <f t="shared" si="10"/>
        <v>1Q17</v>
      </c>
      <c r="AF66" s="57" t="str">
        <f t="shared" si="10"/>
        <v>2Q17</v>
      </c>
      <c r="AG66" s="57" t="str">
        <f t="shared" si="10"/>
        <v>3Q17</v>
      </c>
      <c r="AH66" s="57" t="str">
        <f t="shared" si="10"/>
        <v>4Q17</v>
      </c>
      <c r="AI66" s="57" t="str">
        <f t="shared" ref="AI66:BK66" si="11">AI5</f>
        <v>1Q18</v>
      </c>
      <c r="AJ66" s="57" t="str">
        <f t="shared" si="11"/>
        <v>2Q18</v>
      </c>
      <c r="AK66" s="57" t="str">
        <f t="shared" si="11"/>
        <v>3Q18</v>
      </c>
      <c r="AL66" s="57" t="str">
        <f t="shared" si="11"/>
        <v>4Q18</v>
      </c>
      <c r="AM66" s="57" t="str">
        <f t="shared" si="11"/>
        <v>1Q19</v>
      </c>
      <c r="AN66" s="57" t="str">
        <f t="shared" si="11"/>
        <v>2Q19</v>
      </c>
      <c r="AO66" s="57" t="str">
        <f t="shared" si="11"/>
        <v>3Q19</v>
      </c>
      <c r="AP66" s="57" t="str">
        <f t="shared" si="11"/>
        <v>4Q19</v>
      </c>
      <c r="AQ66" s="57" t="str">
        <f t="shared" si="11"/>
        <v>1Q20</v>
      </c>
      <c r="AR66" s="57" t="str">
        <f t="shared" si="11"/>
        <v>2Q20</v>
      </c>
      <c r="AS66" s="57" t="str">
        <f t="shared" si="11"/>
        <v>3Q20</v>
      </c>
      <c r="AT66" s="57" t="str">
        <f t="shared" si="11"/>
        <v>4Q20</v>
      </c>
      <c r="AU66" s="57" t="str">
        <f t="shared" si="11"/>
        <v>1Q21</v>
      </c>
      <c r="AV66" s="57" t="str">
        <f t="shared" si="11"/>
        <v>2Q21</v>
      </c>
      <c r="AW66" s="57" t="str">
        <f t="shared" si="11"/>
        <v>3Q21</v>
      </c>
      <c r="AX66" s="298" t="str">
        <f t="shared" si="11"/>
        <v>4Q21</v>
      </c>
      <c r="AY66" s="57" t="str">
        <f t="shared" si="11"/>
        <v>1Q22</v>
      </c>
      <c r="AZ66" s="57" t="str">
        <f t="shared" si="11"/>
        <v>2Q22</v>
      </c>
      <c r="BA66" s="57" t="str">
        <f t="shared" si="11"/>
        <v>3Q22</v>
      </c>
      <c r="BB66" s="57" t="str">
        <f t="shared" si="11"/>
        <v>4Q22</v>
      </c>
      <c r="BC66" s="57" t="str">
        <f t="shared" si="11"/>
        <v>1Q23</v>
      </c>
      <c r="BD66" s="57" t="str">
        <f t="shared" si="11"/>
        <v>2Q23</v>
      </c>
      <c r="BE66" s="57" t="str">
        <f t="shared" si="11"/>
        <v>3Q23</v>
      </c>
      <c r="BF66" s="57" t="str">
        <f t="shared" si="11"/>
        <v>4Q23</v>
      </c>
      <c r="BG66" s="57" t="str">
        <f t="shared" si="11"/>
        <v>1Q24</v>
      </c>
      <c r="BH66" s="57" t="str">
        <f t="shared" si="11"/>
        <v>2Q24</v>
      </c>
      <c r="BI66" s="57" t="str">
        <f t="shared" si="11"/>
        <v>3Q24</v>
      </c>
      <c r="BJ66" s="57" t="str">
        <f t="shared" si="11"/>
        <v>4Q24</v>
      </c>
      <c r="BK66" s="57" t="str">
        <f t="shared" si="11"/>
        <v>1Q25</v>
      </c>
    </row>
    <row r="67" spans="1:63" ht="15" customHeight="1" x14ac:dyDescent="0.2">
      <c r="A67" s="95" t="s">
        <v>208</v>
      </c>
      <c r="B67" s="95" t="s">
        <v>209</v>
      </c>
      <c r="C67" s="151" t="str">
        <f>C66</f>
        <v>1Q10</v>
      </c>
      <c r="D67" s="151" t="str">
        <f t="shared" ref="D67:BH67" si="12">D66</f>
        <v>2Q10</v>
      </c>
      <c r="E67" s="151" t="str">
        <f t="shared" si="12"/>
        <v>3Q10</v>
      </c>
      <c r="F67" s="151" t="str">
        <f t="shared" si="12"/>
        <v>4Q10</v>
      </c>
      <c r="G67" s="151" t="str">
        <f t="shared" si="12"/>
        <v>1Q11</v>
      </c>
      <c r="H67" s="151" t="str">
        <f t="shared" si="12"/>
        <v>2Q11</v>
      </c>
      <c r="I67" s="151" t="str">
        <f t="shared" si="12"/>
        <v>3Q11</v>
      </c>
      <c r="J67" s="151" t="str">
        <f t="shared" si="12"/>
        <v>4Q11</v>
      </c>
      <c r="K67" s="151" t="str">
        <f t="shared" si="12"/>
        <v>1Q12</v>
      </c>
      <c r="L67" s="151" t="str">
        <f t="shared" si="12"/>
        <v>2Q12</v>
      </c>
      <c r="M67" s="151" t="str">
        <f t="shared" si="12"/>
        <v>3Q12</v>
      </c>
      <c r="N67" s="151" t="str">
        <f t="shared" si="12"/>
        <v>4Q12</v>
      </c>
      <c r="O67" s="151" t="str">
        <f t="shared" si="12"/>
        <v>1Q13</v>
      </c>
      <c r="P67" s="151" t="str">
        <f t="shared" si="12"/>
        <v>2Q13</v>
      </c>
      <c r="Q67" s="151" t="str">
        <f t="shared" si="12"/>
        <v>3Q13</v>
      </c>
      <c r="R67" s="151" t="str">
        <f t="shared" si="12"/>
        <v>4Q13</v>
      </c>
      <c r="S67" s="151" t="str">
        <f t="shared" si="12"/>
        <v>1Q14</v>
      </c>
      <c r="T67" s="151" t="str">
        <f t="shared" si="12"/>
        <v>2Q14</v>
      </c>
      <c r="U67" s="151" t="str">
        <f t="shared" si="12"/>
        <v>3Q14</v>
      </c>
      <c r="V67" s="151" t="str">
        <f t="shared" si="12"/>
        <v>4Q14</v>
      </c>
      <c r="W67" s="151" t="str">
        <f t="shared" si="12"/>
        <v>1Q15</v>
      </c>
      <c r="X67" s="151" t="str">
        <f t="shared" si="12"/>
        <v>2Q15</v>
      </c>
      <c r="Y67" s="151" t="str">
        <f t="shared" si="12"/>
        <v>3Q15</v>
      </c>
      <c r="Z67" s="151" t="str">
        <f t="shared" si="12"/>
        <v>4Q15</v>
      </c>
      <c r="AA67" s="151" t="str">
        <f t="shared" si="12"/>
        <v>1Q16</v>
      </c>
      <c r="AB67" s="151" t="str">
        <f t="shared" si="12"/>
        <v>2Q16</v>
      </c>
      <c r="AC67" s="151" t="str">
        <f t="shared" si="12"/>
        <v>3Q16</v>
      </c>
      <c r="AD67" s="151" t="str">
        <f t="shared" si="12"/>
        <v>4Q16</v>
      </c>
      <c r="AE67" s="151" t="str">
        <f t="shared" si="12"/>
        <v>1Q17</v>
      </c>
      <c r="AF67" s="151" t="str">
        <f t="shared" si="12"/>
        <v>2Q17</v>
      </c>
      <c r="AG67" s="151" t="str">
        <f t="shared" si="12"/>
        <v>3Q17</v>
      </c>
      <c r="AH67" s="151" t="str">
        <f t="shared" si="12"/>
        <v>4Q17</v>
      </c>
      <c r="AI67" s="151" t="str">
        <f t="shared" si="12"/>
        <v>1Q18</v>
      </c>
      <c r="AJ67" s="151" t="str">
        <f t="shared" si="12"/>
        <v>2Q18</v>
      </c>
      <c r="AK67" s="151" t="str">
        <f t="shared" si="12"/>
        <v>3Q18</v>
      </c>
      <c r="AL67" s="151" t="str">
        <f t="shared" si="12"/>
        <v>4Q18</v>
      </c>
      <c r="AM67" s="151" t="str">
        <f t="shared" si="12"/>
        <v>1Q19</v>
      </c>
      <c r="AN67" s="151" t="str">
        <f t="shared" si="12"/>
        <v>2Q19</v>
      </c>
      <c r="AO67" s="151" t="str">
        <f t="shared" si="12"/>
        <v>3Q19</v>
      </c>
      <c r="AP67" s="151" t="str">
        <f t="shared" si="12"/>
        <v>4Q19</v>
      </c>
      <c r="AQ67" s="151" t="str">
        <f t="shared" si="12"/>
        <v>1Q20</v>
      </c>
      <c r="AR67" s="151" t="str">
        <f t="shared" si="12"/>
        <v>2Q20</v>
      </c>
      <c r="AS67" s="151" t="str">
        <f t="shared" si="12"/>
        <v>3Q20</v>
      </c>
      <c r="AT67" s="151" t="str">
        <f t="shared" si="12"/>
        <v>4Q20</v>
      </c>
      <c r="AU67" s="151" t="str">
        <f t="shared" si="12"/>
        <v>1Q21</v>
      </c>
      <c r="AV67" s="151" t="str">
        <f t="shared" si="12"/>
        <v>2Q21</v>
      </c>
      <c r="AW67" s="151" t="str">
        <f t="shared" si="12"/>
        <v>3Q21</v>
      </c>
      <c r="AX67" s="142" t="str">
        <f t="shared" si="12"/>
        <v>4Q21</v>
      </c>
      <c r="AY67" s="151" t="str">
        <f t="shared" si="12"/>
        <v>1Q22</v>
      </c>
      <c r="AZ67" s="151" t="str">
        <f t="shared" si="12"/>
        <v>2Q22</v>
      </c>
      <c r="BA67" s="151" t="str">
        <f t="shared" si="12"/>
        <v>3Q22</v>
      </c>
      <c r="BB67" s="151" t="str">
        <f t="shared" si="12"/>
        <v>4Q22</v>
      </c>
      <c r="BC67" s="151" t="str">
        <f t="shared" si="12"/>
        <v>1Q23</v>
      </c>
      <c r="BD67" s="151" t="str">
        <f t="shared" si="12"/>
        <v>2Q23</v>
      </c>
      <c r="BE67" s="151" t="str">
        <f t="shared" si="12"/>
        <v>3Q23</v>
      </c>
      <c r="BF67" s="151" t="str">
        <f t="shared" si="12"/>
        <v>4Q23</v>
      </c>
      <c r="BG67" s="151" t="str">
        <f t="shared" si="12"/>
        <v>1Q24</v>
      </c>
      <c r="BH67" s="151" t="str">
        <f t="shared" si="12"/>
        <v>2Q24</v>
      </c>
      <c r="BI67" s="151" t="str">
        <f t="shared" ref="BI67:BK67" si="13">BI66</f>
        <v>3Q24</v>
      </c>
      <c r="BJ67" s="151" t="str">
        <f t="shared" si="13"/>
        <v>4Q24</v>
      </c>
      <c r="BK67" s="151" t="str">
        <f t="shared" si="13"/>
        <v>1Q25</v>
      </c>
    </row>
    <row r="68" spans="1:63" ht="15" customHeight="1" x14ac:dyDescent="0.2">
      <c r="A68" s="8" t="s">
        <v>18</v>
      </c>
      <c r="B68" s="8" t="s">
        <v>18</v>
      </c>
      <c r="C68" s="145">
        <f>C8*'Portfólio | Portfolio'!C164</f>
        <v>11659.358376849999</v>
      </c>
      <c r="D68" s="145">
        <f>D8*'Portfólio | Portfolio'!D164</f>
        <v>12704.181803250001</v>
      </c>
      <c r="E68" s="145">
        <f>E8*'Portfólio | Portfolio'!E164</f>
        <v>12636.693992099999</v>
      </c>
      <c r="F68" s="145">
        <f>F8*'Portfólio | Portfolio'!F164</f>
        <v>18003.37047785</v>
      </c>
      <c r="G68" s="145">
        <f>G8*'Portfólio | Portfolio'!G164</f>
        <v>13213.30122112</v>
      </c>
      <c r="H68" s="145">
        <f>H8*'Portfólio | Portfolio'!H164</f>
        <v>14394.262049199999</v>
      </c>
      <c r="I68" s="145">
        <f>I8*'Portfólio | Portfolio'!I164</f>
        <v>14328.700175679998</v>
      </c>
      <c r="J68" s="145">
        <f>J8*'Portfólio | Portfolio'!J164</f>
        <v>23206.797233280002</v>
      </c>
      <c r="K68" s="145">
        <f>K8*'Portfólio | Portfolio'!K164</f>
        <v>17042.798580479997</v>
      </c>
      <c r="L68" s="145">
        <f>L8*'Portfólio | Portfolio'!L164</f>
        <v>18437.07324672</v>
      </c>
      <c r="M68" s="145">
        <f>M8*'Portfólio | Portfolio'!M164</f>
        <v>17611.682872319994</v>
      </c>
      <c r="N68" s="145">
        <f>N8*'Portfólio | Portfolio'!N164</f>
        <v>23755.487009099998</v>
      </c>
      <c r="O68" s="145">
        <f>O8*'Portfólio | Portfolio'!O164</f>
        <v>17702.257574924999</v>
      </c>
      <c r="P68" s="145">
        <f>P8*'Portfólio | Portfolio'!P164</f>
        <v>19435.195643324998</v>
      </c>
      <c r="Q68" s="145">
        <f>Q8*'Portfólio | Portfolio'!Q164</f>
        <v>19571.530220550001</v>
      </c>
      <c r="R68" s="145">
        <f>R8*'Portfólio | Portfolio'!R164</f>
        <v>26278.983561600002</v>
      </c>
      <c r="S68" s="145">
        <f>S8*'Portfólio | Portfolio'!S164</f>
        <v>19895.075453526002</v>
      </c>
      <c r="T68" s="145">
        <f>T8*'Portfólio | Portfolio'!T164</f>
        <v>20915.838898339996</v>
      </c>
      <c r="U68" s="145">
        <f>U8*'Portfólio | Portfolio'!U164</f>
        <v>21213.248881434996</v>
      </c>
      <c r="V68" s="145">
        <f>V8*'Portfólio | Portfolio'!V164</f>
        <v>29458.692723599001</v>
      </c>
      <c r="W68" s="145">
        <f>W8*'Portfólio | Portfolio'!W164</f>
        <v>21498.462614320997</v>
      </c>
      <c r="X68" s="145">
        <f>X8*'Portfólio | Portfolio'!X164</f>
        <v>22489.873777214001</v>
      </c>
      <c r="Y68" s="145">
        <f>Y8*'Portfólio | Portfolio'!Y164</f>
        <v>23466.144508261004</v>
      </c>
      <c r="Z68" s="145">
        <f>Z8*'Portfólio | Portfolio'!Z164</f>
        <v>30798.332070634009</v>
      </c>
      <c r="AA68" s="145">
        <f>AA8*'Portfólio | Portfolio'!AA164</f>
        <v>23299.393066983001</v>
      </c>
      <c r="AB68" s="145">
        <f>AB8*'Portfólio | Portfolio'!AB164</f>
        <v>25974.810442844995</v>
      </c>
      <c r="AC68" s="145">
        <f>AC8*'Portfólio | Portfolio'!AC164</f>
        <v>24783.269818526995</v>
      </c>
      <c r="AD68" s="145">
        <f>AD8*'Portfólio | Portfolio'!AD164</f>
        <v>33285.715545753003</v>
      </c>
      <c r="AE68" s="145">
        <f>AE8*'Portfólio | Portfolio'!AE164</f>
        <v>25257.643660457998</v>
      </c>
      <c r="AF68" s="145">
        <f>AF8*'Portfólio | Portfolio'!AF164</f>
        <v>26755.050259079995</v>
      </c>
      <c r="AG68" s="145">
        <f>AG8*'Portfólio | Portfolio'!AG164</f>
        <v>26903.7154056</v>
      </c>
      <c r="AH68" s="145">
        <f>AH8*'Portfólio | Portfolio'!AH164</f>
        <v>36725.06305741</v>
      </c>
      <c r="AI68" s="145">
        <f>AI8*'Portfólio | Portfolio'!AI164</f>
        <v>26376.489406274999</v>
      </c>
      <c r="AJ68" s="145">
        <f>AJ8*'Portfólio | Portfolio'!AJ164</f>
        <v>28721.858450356005</v>
      </c>
      <c r="AK68" s="145">
        <f>AK8*'Portfólio | Portfolio'!AK164</f>
        <v>28151.831046575</v>
      </c>
      <c r="AL68" s="145">
        <f>AL8*'Portfólio | Portfolio'!AL164</f>
        <v>34269.561278516005</v>
      </c>
      <c r="AM68" s="145">
        <f>AM8*'Portfólio | Portfolio'!AM164</f>
        <v>27688.283889246002</v>
      </c>
      <c r="AN68" s="145">
        <f>AN8*'Portfólio | Portfolio'!AN164</f>
        <v>29628.301034796001</v>
      </c>
      <c r="AO68" s="145">
        <f>AO8*'Portfólio | Portfolio'!AO164</f>
        <v>29958.448114361996</v>
      </c>
      <c r="AP68" s="145">
        <f>AP8*'Portfólio | Portfolio'!AP164</f>
        <v>40473.083323461993</v>
      </c>
      <c r="AQ68" s="145">
        <f>AQ8*'Portfólio | Portfolio'!AQ164</f>
        <v>29042.245795878</v>
      </c>
      <c r="AR68" s="145">
        <f>AR8*'Portfólio | Portfolio'!AR164</f>
        <v>29165.553093208</v>
      </c>
      <c r="AS68" s="145">
        <f>AS8*'Portfólio | Portfolio'!AS164</f>
        <v>29935.101201812002</v>
      </c>
      <c r="AT68" s="145">
        <f>AT8*'Portfólio | Portfolio'!AT164</f>
        <v>44748.568313214004</v>
      </c>
      <c r="AU68" s="145">
        <f>AU8*'Portfólio | Portfolio'!AU164</f>
        <v>32510.328146291995</v>
      </c>
      <c r="AV68" s="145">
        <f>AV8*'Portfólio | Portfolio'!AV164</f>
        <v>36384.319529621993</v>
      </c>
      <c r="AW68" s="145">
        <f>AW8*'Portfólio | Portfolio'!AW164</f>
        <v>39964.409757319998</v>
      </c>
      <c r="AX68" s="215">
        <f>AX8*'Portfólio | Portfolio'!AX164</f>
        <v>56305.055939783997</v>
      </c>
      <c r="AY68" s="145">
        <f>AY8*'Portfólio | Portfolio'!AY164</f>
        <v>41581.905463087998</v>
      </c>
      <c r="AZ68" s="145">
        <f>AZ8*'Portfólio | Portfolio'!AZ164</f>
        <v>44026.927467545996</v>
      </c>
      <c r="BA68" s="145">
        <f>BA8*'Portfólio | Portfolio'!BA164</f>
        <v>45155.59361732001</v>
      </c>
      <c r="BB68" s="145">
        <f>BB8*'Portfólio | Portfolio'!BB164</f>
        <v>59494.640241778005</v>
      </c>
      <c r="BC68" s="145">
        <f>BC8*'Portfólio | Portfolio'!BC164</f>
        <v>45004.42355725199</v>
      </c>
      <c r="BD68" s="145">
        <f>BD8*'Portfólio | Portfolio'!BD164</f>
        <v>48224.881932742006</v>
      </c>
      <c r="BE68" s="145">
        <f>BE8*'Portfólio | Portfolio'!BE164</f>
        <v>47341.789463749992</v>
      </c>
      <c r="BF68" s="145">
        <f>BF8*'Portfólio | Portfolio'!BF164</f>
        <v>62671.417169082008</v>
      </c>
      <c r="BG68" s="145">
        <f>BG8*'Portfólio | Portfolio'!BG164</f>
        <v>46854.472015722</v>
      </c>
      <c r="BH68" s="145">
        <f>BH8*'Portfólio | Portfolio'!BH164</f>
        <v>51244.330867421995</v>
      </c>
      <c r="BI68" s="145">
        <f>BI8*'Portfólio | Portfolio'!BI164</f>
        <v>50483.805425493993</v>
      </c>
      <c r="BJ68" s="145">
        <f>BJ8*'Portfólio | Portfolio'!BJ164</f>
        <v>68955.988677197995</v>
      </c>
      <c r="BK68" s="145">
        <f>BK8*'Portfólio | Portfolio'!BK164</f>
        <v>50653.605183174004</v>
      </c>
    </row>
    <row r="69" spans="1:63" ht="15" customHeight="1" x14ac:dyDescent="0.2">
      <c r="A69" s="8" t="s">
        <v>19</v>
      </c>
      <c r="B69" s="8" t="s">
        <v>19</v>
      </c>
      <c r="C69" s="145" t="str">
        <f>IFERROR(C9*'Portfólio | Portfolio'!C165,"-")</f>
        <v>-</v>
      </c>
      <c r="D69" s="145" t="str">
        <f>IFERROR(D9*'Portfólio | Portfolio'!D165,"-")</f>
        <v>-</v>
      </c>
      <c r="E69" s="145" t="str">
        <f>IFERROR(E9*'Portfólio | Portfolio'!E165,"-")</f>
        <v>-</v>
      </c>
      <c r="F69" s="145" t="str">
        <f>IFERROR(F9*'Portfólio | Portfolio'!F165,"-")</f>
        <v>-</v>
      </c>
      <c r="G69" s="145" t="str">
        <f>IFERROR(G9*'Portfólio | Portfolio'!G165,"-")</f>
        <v>-</v>
      </c>
      <c r="H69" s="145" t="str">
        <f>IFERROR(H9*'Portfólio | Portfolio'!H165,"-")</f>
        <v>-</v>
      </c>
      <c r="I69" s="145" t="str">
        <f>IFERROR(I9*'Portfólio | Portfolio'!I165,"-")</f>
        <v>-</v>
      </c>
      <c r="J69" s="145" t="str">
        <f>IFERROR(J9*'Portfólio | Portfolio'!J165,"-")</f>
        <v>-</v>
      </c>
      <c r="K69" s="145" t="str">
        <f>IFERROR(K9*'Portfólio | Portfolio'!K165,"-")</f>
        <v>-</v>
      </c>
      <c r="L69" s="145">
        <f>L9*'Portfólio | Portfolio'!L165</f>
        <v>535.98207500000001</v>
      </c>
      <c r="M69" s="145">
        <f>M9*'Portfólio | Portfolio'!M165</f>
        <v>6740.5484700000006</v>
      </c>
      <c r="N69" s="145">
        <f>N9*'Portfólio | Portfolio'!N165</f>
        <v>9357.1918150000001</v>
      </c>
      <c r="O69" s="145">
        <f>O9*'Portfólio | Portfolio'!O165</f>
        <v>6725.9068400000006</v>
      </c>
      <c r="P69" s="145">
        <f>P9*'Portfólio | Portfolio'!P165</f>
        <v>7820.0646850000003</v>
      </c>
      <c r="Q69" s="145">
        <f>Q9*'Portfólio | Portfolio'!Q165</f>
        <v>7720.6166650000005</v>
      </c>
      <c r="R69" s="145">
        <f>R9*'Portfólio | Portfolio'!R165</f>
        <v>9782.315204999999</v>
      </c>
      <c r="S69" s="145">
        <f>S9*'Portfólio | Portfolio'!S165</f>
        <v>9649.8480064000014</v>
      </c>
      <c r="T69" s="145">
        <f>T9*'Portfólio | Portfolio'!T165</f>
        <v>9847.8097216000006</v>
      </c>
      <c r="U69" s="145">
        <f>U9*'Portfólio | Portfolio'!U165</f>
        <v>10965.286502399998</v>
      </c>
      <c r="V69" s="145">
        <f>V9*'Portfólio | Portfolio'!V165</f>
        <v>14178.623827199997</v>
      </c>
      <c r="W69" s="145">
        <f>W9*'Portfólio | Portfolio'!W165</f>
        <v>10464.6807744</v>
      </c>
      <c r="X69" s="145">
        <f>X9*'Portfólio | Portfolio'!X165</f>
        <v>11776.282758399999</v>
      </c>
      <c r="Y69" s="145">
        <f>Y9*'Portfólio | Portfolio'!Y165</f>
        <v>10911.002668175186</v>
      </c>
      <c r="Z69" s="145">
        <f>Z9*'Portfólio | Portfolio'!Z165</f>
        <v>14288.435612031923</v>
      </c>
      <c r="AA69" s="145">
        <f>AA9*'Portfólio | Portfolio'!AA165</f>
        <v>10597.938780283204</v>
      </c>
      <c r="AB69" s="145">
        <f>AB9*'Portfólio | Portfolio'!AB165</f>
        <v>11359.231865600001</v>
      </c>
      <c r="AC69" s="145">
        <f>AC9*'Portfólio | Portfolio'!AC165</f>
        <v>11480.7191616</v>
      </c>
      <c r="AD69" s="145">
        <f>AD9*'Portfólio | Portfolio'!AD165</f>
        <v>15269.929638400001</v>
      </c>
      <c r="AE69" s="145">
        <f>AE9*'Portfólio | Portfolio'!AE165</f>
        <v>10757.406367999998</v>
      </c>
      <c r="AF69" s="145">
        <f>AF9*'Portfólio | Portfolio'!AF165</f>
        <v>11741.4252352</v>
      </c>
      <c r="AG69" s="145">
        <f>AG9*'Portfólio | Portfolio'!AG165</f>
        <v>11534.518944000001</v>
      </c>
      <c r="AH69" s="145">
        <f>AH9*'Portfólio | Portfolio'!AH165</f>
        <v>15675.764518399999</v>
      </c>
      <c r="AI69" s="145">
        <f>AI9*'Portfólio | Portfolio'!AI165</f>
        <v>10839.5429632</v>
      </c>
      <c r="AJ69" s="145">
        <f>AJ9*'Portfólio | Portfolio'!AJ165</f>
        <v>12199.696716800001</v>
      </c>
      <c r="AK69" s="145">
        <f>AK9*'Portfólio | Portfolio'!AK165</f>
        <v>12551.334470400001</v>
      </c>
      <c r="AL69" s="145">
        <f>AL9*'Portfólio | Portfolio'!AL165</f>
        <v>16989.4453632</v>
      </c>
      <c r="AM69" s="145">
        <f>AM9*'Portfólio | Portfolio'!AM165</f>
        <v>12491.796646399998</v>
      </c>
      <c r="AN69" s="145">
        <f>AN9*'Portfólio | Portfolio'!AN165</f>
        <v>14174.899967999998</v>
      </c>
      <c r="AO69" s="145">
        <f>AO9*'Portfólio | Portfolio'!AO165</f>
        <v>13958.563187200001</v>
      </c>
      <c r="AP69" s="145">
        <f>AP9*'Portfólio | Portfolio'!AP165</f>
        <v>18559.637580800001</v>
      </c>
      <c r="AQ69" s="145">
        <f>AQ9*'Portfólio | Portfolio'!AQ165</f>
        <v>12960.449024000001</v>
      </c>
      <c r="AR69" s="145">
        <f>AR9*'Portfólio | Portfolio'!AR165</f>
        <v>12201.770918400001</v>
      </c>
      <c r="AS69" s="145">
        <f>AS9*'Portfólio | Portfolio'!AS165</f>
        <v>13135.658303999999</v>
      </c>
      <c r="AT69" s="145">
        <f>AT9*'Portfólio | Portfolio'!AT165</f>
        <v>18234.231091200003</v>
      </c>
      <c r="AU69" s="145">
        <f>AU9*'Portfólio | Portfolio'!AU165</f>
        <v>13270.569580800002</v>
      </c>
      <c r="AV69" s="145">
        <f>AV9*'Portfólio | Portfolio'!AV165</f>
        <v>16056.321030399997</v>
      </c>
      <c r="AW69" s="145">
        <f>AW9*'Portfólio | Portfolio'!AW165</f>
        <v>19749.540934399996</v>
      </c>
      <c r="AX69" s="215">
        <f>AX9*'Portfólio | Portfolio'!AX165</f>
        <v>27577.750899199997</v>
      </c>
      <c r="AY69" s="145">
        <f>AY9*'Portfólio | Portfolio'!AY165</f>
        <v>20569.792864000003</v>
      </c>
      <c r="AZ69" s="145">
        <f>AZ9*'Portfólio | Portfolio'!AZ165</f>
        <v>23071.284582399996</v>
      </c>
      <c r="BA69" s="145">
        <f>BA9*'Portfólio | Portfolio'!BA165</f>
        <v>23306.929465600002</v>
      </c>
      <c r="BB69" s="145">
        <f>BB9*'Portfólio | Portfolio'!BB165</f>
        <v>45833.769540000001</v>
      </c>
      <c r="BC69" s="145">
        <f>BC9*'Portfólio | Portfolio'!BC165</f>
        <v>37457.552109999997</v>
      </c>
      <c r="BD69" s="145">
        <f>BD9*'Portfólio | Portfolio'!BD165</f>
        <v>39745.300169999995</v>
      </c>
      <c r="BE69" s="145">
        <f>BE9*'Portfólio | Portfolio'!BE165</f>
        <v>38473.594670000006</v>
      </c>
      <c r="BF69" s="145">
        <f>BF9*'Portfólio | Portfolio'!BF165</f>
        <v>50755.331269999995</v>
      </c>
      <c r="BG69" s="145">
        <f>BG9*'Portfólio | Portfolio'!BG165</f>
        <v>37643.19111</v>
      </c>
      <c r="BH69" s="145">
        <f>BH9*'Portfólio | Portfolio'!BH165</f>
        <v>43632.063829999999</v>
      </c>
      <c r="BI69" s="145">
        <f>BI9*'Portfólio | Portfolio'!BI165</f>
        <v>43470.875270000004</v>
      </c>
      <c r="BJ69" s="145">
        <f>BJ9*'Portfólio | Portfolio'!BJ165</f>
        <v>54308.307879999993</v>
      </c>
      <c r="BK69" s="145">
        <f>BK9*'Portfólio | Portfolio'!BK165</f>
        <v>40197.888980000003</v>
      </c>
    </row>
    <row r="70" spans="1:63" ht="15" customHeight="1" x14ac:dyDescent="0.2">
      <c r="A70" s="8" t="s">
        <v>636</v>
      </c>
      <c r="B70" s="8" t="s">
        <v>636</v>
      </c>
      <c r="C70" s="145" t="str">
        <f>IFERROR(C10*'Portfólio | Portfolio'!C166,"-")</f>
        <v>-</v>
      </c>
      <c r="D70" s="145" t="str">
        <f>IFERROR(D10*'Portfólio | Portfolio'!D166,"-")</f>
        <v>-</v>
      </c>
      <c r="E70" s="145" t="str">
        <f>IFERROR(E10*'Portfólio | Portfolio'!E166,"-")</f>
        <v>-</v>
      </c>
      <c r="F70" s="145" t="str">
        <f>IFERROR(F10*'Portfólio | Portfolio'!F166,"-")</f>
        <v>-</v>
      </c>
      <c r="G70" s="145" t="str">
        <f>IFERROR(G10*'Portfólio | Portfolio'!G166,"-")</f>
        <v>-</v>
      </c>
      <c r="H70" s="145" t="str">
        <f>IFERROR(H10*'Portfólio | Portfolio'!H166,"-")</f>
        <v>-</v>
      </c>
      <c r="I70" s="145" t="str">
        <f>IFERROR(I10*'Portfólio | Portfolio'!I166,"-")</f>
        <v>-</v>
      </c>
      <c r="J70" s="145" t="str">
        <f>IFERROR(J10*'Portfólio | Portfolio'!J166,"-")</f>
        <v>-</v>
      </c>
      <c r="K70" s="145" t="str">
        <f>IFERROR(K10*'Portfólio | Portfolio'!K166,"-")</f>
        <v>-</v>
      </c>
      <c r="L70" s="145" t="str">
        <f>IFERROR(L10*'Portfólio | Portfolio'!L166,"-")</f>
        <v>-</v>
      </c>
      <c r="M70" s="145" t="str">
        <f>IFERROR(M10*'Portfólio | Portfolio'!M166,"-")</f>
        <v>-</v>
      </c>
      <c r="N70" s="145" t="str">
        <f>IFERROR(N10*'Portfólio | Portfolio'!N166,"-")</f>
        <v>-</v>
      </c>
      <c r="O70" s="145" t="str">
        <f>IFERROR(O10*'Portfólio | Portfolio'!O166,"-")</f>
        <v>-</v>
      </c>
      <c r="P70" s="145" t="str">
        <f>IFERROR(P10*'Portfólio | Portfolio'!P166,"-")</f>
        <v>-</v>
      </c>
      <c r="Q70" s="145" t="str">
        <f>IFERROR(Q10*'Portfólio | Portfolio'!Q166,"-")</f>
        <v>-</v>
      </c>
      <c r="R70" s="145" t="str">
        <f>IFERROR(R10*'Portfólio | Portfolio'!R166,"-")</f>
        <v>-</v>
      </c>
      <c r="S70" s="145" t="str">
        <f>IFERROR(S10*'Portfólio | Portfolio'!S166,"-")</f>
        <v>-</v>
      </c>
      <c r="T70" s="145" t="str">
        <f>IFERROR(T10*'Portfólio | Portfolio'!T166,"-")</f>
        <v>-</v>
      </c>
      <c r="U70" s="145" t="str">
        <f>IFERROR(U10*'Portfólio | Portfolio'!U166,"-")</f>
        <v>-</v>
      </c>
      <c r="V70" s="145" t="str">
        <f>IFERROR(V10*'Portfólio | Portfolio'!V166,"-")</f>
        <v>-</v>
      </c>
      <c r="W70" s="145" t="str">
        <f>IFERROR(W10*'Portfólio | Portfolio'!W166,"-")</f>
        <v>-</v>
      </c>
      <c r="X70" s="145" t="str">
        <f>IFERROR(X10*'Portfólio | Portfolio'!X166,"-")</f>
        <v>-</v>
      </c>
      <c r="Y70" s="145">
        <f>Y10*'Portfólio | Portfolio'!Y166</f>
        <v>540.55926339199993</v>
      </c>
      <c r="Z70" s="145">
        <f>Z10*'Portfólio | Portfolio'!Z166</f>
        <v>2850.63201248</v>
      </c>
      <c r="AA70" s="145">
        <f>AA10*'Portfólio | Portfolio'!AA166</f>
        <v>2397.1609177599998</v>
      </c>
      <c r="AB70" s="145">
        <f>AB10*'Portfólio | Portfolio'!AB166</f>
        <v>2465.1401296738459</v>
      </c>
      <c r="AC70" s="145">
        <f>AC10*'Portfólio | Portfolio'!AC166</f>
        <v>2339.10293456</v>
      </c>
      <c r="AD70" s="145">
        <f>AD10*'Portfólio | Portfolio'!AD166</f>
        <v>3068.6178353600003</v>
      </c>
      <c r="AE70" s="145">
        <f>AE10*'Portfólio | Portfolio'!AE166</f>
        <v>2523.8359921599999</v>
      </c>
      <c r="AF70" s="145">
        <f>AF10*'Portfólio | Portfolio'!AF166</f>
        <v>2591.99690736</v>
      </c>
      <c r="AG70" s="145">
        <f>AG10*'Portfólio | Portfolio'!AG166</f>
        <v>2573.3893572800002</v>
      </c>
      <c r="AH70" s="145">
        <f>AH10*'Portfólio | Portfolio'!AH166</f>
        <v>3493.2780176000006</v>
      </c>
      <c r="AI70" s="145">
        <f>AI10*'Portfólio | Portfolio'!AI166</f>
        <v>2626.9236786419997</v>
      </c>
      <c r="AJ70" s="145">
        <f>AJ10*'Portfólio | Portfolio'!AJ166</f>
        <v>2723.6240503060003</v>
      </c>
      <c r="AK70" s="145">
        <f>AK10*'Portfólio | Portfolio'!AK166</f>
        <v>2762.2837830960007</v>
      </c>
      <c r="AL70" s="145">
        <f>AL10*'Portfólio | Portfolio'!AL166</f>
        <v>3696.854603234</v>
      </c>
      <c r="AM70" s="145">
        <f>AM10*'Portfólio | Portfolio'!AM166</f>
        <v>2849.6740485779997</v>
      </c>
      <c r="AN70" s="145">
        <f>AN10*'Portfólio | Portfolio'!AN166</f>
        <v>2884.2005214939995</v>
      </c>
      <c r="AO70" s="145">
        <f>AO10*'Portfólio | Portfolio'!AO166</f>
        <v>2903.6605423560004</v>
      </c>
      <c r="AP70" s="145">
        <f>AP10*'Portfólio | Portfolio'!AP166</f>
        <v>3799.2493267360001</v>
      </c>
      <c r="AQ70" s="145">
        <f>AQ10*'Portfólio | Portfolio'!AQ166</f>
        <v>2921.3128753020001</v>
      </c>
      <c r="AR70" s="145">
        <f>AR10*'Portfólio | Portfolio'!AR166</f>
        <v>2787.847670006</v>
      </c>
      <c r="AS70" s="145">
        <f>AS10*'Portfólio | Portfolio'!AS166</f>
        <v>2688.0785976980001</v>
      </c>
      <c r="AT70" s="145">
        <f>AT10*'Portfólio | Portfolio'!AT166</f>
        <v>3682.41204397</v>
      </c>
      <c r="AU70" s="145">
        <f>AU10*'Portfólio | Portfolio'!AU166</f>
        <v>2882.2127184119995</v>
      </c>
      <c r="AV70" s="145">
        <f>AV10*'Portfólio | Portfolio'!AV166</f>
        <v>2954.7758091239998</v>
      </c>
      <c r="AW70" s="145">
        <f>AW10*'Portfólio | Portfolio'!AW166</f>
        <v>3173.9417719720004</v>
      </c>
      <c r="AX70" s="215">
        <f>AX10*'Portfólio | Portfolio'!AX166</f>
        <v>4407.281494576001</v>
      </c>
      <c r="AY70" s="145">
        <f>AY10*'Portfólio | Portfolio'!AY166</f>
        <v>3428.7002475480003</v>
      </c>
      <c r="AZ70" s="145">
        <f>AZ10*'Portfólio | Portfolio'!AZ166</f>
        <v>3473.2282815200001</v>
      </c>
      <c r="BA70" s="145">
        <f>BA10*'Portfólio | Portfolio'!BA166</f>
        <v>3625.4349164939999</v>
      </c>
      <c r="BB70" s="145">
        <f>BB10*'Portfólio | Portfolio'!BB166</f>
        <v>4781.0765288079992</v>
      </c>
      <c r="BC70" s="145">
        <f>BC10*'Portfólio | Portfolio'!BC166</f>
        <v>3710.6962446940001</v>
      </c>
      <c r="BD70" s="145">
        <f>BD10*'Portfólio | Portfolio'!BD166</f>
        <v>3768.7366643080004</v>
      </c>
      <c r="BE70" s="145">
        <f>BE10*'Portfólio | Portfolio'!BE166</f>
        <v>3862.3992740680001</v>
      </c>
      <c r="BF70" s="145">
        <f>BF10*'Portfólio | Portfolio'!BF166</f>
        <v>5015.555104604</v>
      </c>
      <c r="BG70" s="145">
        <f>BG10*'Portfólio | Portfolio'!BG166</f>
        <v>4008.3187427879998</v>
      </c>
      <c r="BH70" s="145">
        <f>BH10*'Portfólio | Portfolio'!BH166</f>
        <v>4116.4528206660007</v>
      </c>
      <c r="BI70" s="145">
        <f>BI10*'Portfólio | Portfolio'!BI166</f>
        <v>4093.0971162180003</v>
      </c>
      <c r="BJ70" s="145">
        <f>BJ10*'Portfólio | Portfolio'!BJ166</f>
        <v>5365.2175188900001</v>
      </c>
      <c r="BK70" s="145">
        <f>BK10*'Portfólio | Portfolio'!BK166</f>
        <v>4102.2625258019998</v>
      </c>
    </row>
    <row r="71" spans="1:63" ht="15" customHeight="1" x14ac:dyDescent="0.2">
      <c r="A71" s="8" t="s">
        <v>20</v>
      </c>
      <c r="B71" s="8" t="s">
        <v>20</v>
      </c>
      <c r="C71" s="145">
        <f>C11*'Portfólio | Portfolio'!C167</f>
        <v>4797.1672200000003</v>
      </c>
      <c r="D71" s="145">
        <f>D11*'Portfólio | Portfolio'!D167</f>
        <v>4885.6637000000001</v>
      </c>
      <c r="E71" s="145">
        <f>E11*'Portfólio | Portfolio'!E167</f>
        <v>5154.9200299999993</v>
      </c>
      <c r="F71" s="145">
        <f>F11*'Portfólio | Portfolio'!F167</f>
        <v>7129.117839999999</v>
      </c>
      <c r="G71" s="145">
        <f>G11*'Portfólio | Portfolio'!G167</f>
        <v>5272.7378199999994</v>
      </c>
      <c r="H71" s="145">
        <f>H11*'Portfólio | Portfolio'!H167</f>
        <v>5377.0799199999992</v>
      </c>
      <c r="I71" s="145">
        <f>I11*'Portfólio | Portfolio'!I167</f>
        <v>6637.7791700000007</v>
      </c>
      <c r="J71" s="145">
        <f>J11*'Portfólio | Portfolio'!J167</f>
        <v>8156.8430900000003</v>
      </c>
      <c r="K71" s="145">
        <f>K11*'Portfólio | Portfolio'!K167</f>
        <v>5903.8789100000004</v>
      </c>
      <c r="L71" s="145">
        <f>L11*'Portfólio | Portfolio'!L167</f>
        <v>6176.9050500000003</v>
      </c>
      <c r="M71" s="145">
        <f>M11*'Portfólio | Portfolio'!M167</f>
        <v>6674.6967299999997</v>
      </c>
      <c r="N71" s="145">
        <f>N11*'Portfólio | Portfolio'!N167</f>
        <v>8328.74856</v>
      </c>
      <c r="O71" s="145">
        <f>O11*'Portfólio | Portfolio'!O167</f>
        <v>6053.6036700000004</v>
      </c>
      <c r="P71" s="145">
        <f>P11*'Portfólio | Portfolio'!P167</f>
        <v>6602.1348500000004</v>
      </c>
      <c r="Q71" s="145">
        <f>Q11*'Portfólio | Portfolio'!Q167</f>
        <v>6544.8145900000009</v>
      </c>
      <c r="R71" s="145">
        <f>R11*'Portfólio | Portfolio'!R167</f>
        <v>8297.6917000000012</v>
      </c>
      <c r="S71" s="145">
        <f>S11*'Portfólio | Portfolio'!S167</f>
        <v>6006.4668399999991</v>
      </c>
      <c r="T71" s="145">
        <f>T11*'Portfólio | Portfolio'!T167</f>
        <v>6673.8947199999993</v>
      </c>
      <c r="U71" s="145">
        <f>U11*'Portfólio | Portfolio'!U167</f>
        <v>6765.9277300000012</v>
      </c>
      <c r="V71" s="145">
        <f>V11*'Portfólio | Portfolio'!V167</f>
        <v>9101.7372099999993</v>
      </c>
      <c r="W71" s="145">
        <f>W11*'Portfólio | Portfolio'!W167</f>
        <v>6184.40769</v>
      </c>
      <c r="X71" s="145">
        <f>X11*'Portfólio | Portfolio'!X167</f>
        <v>6415.7813100000003</v>
      </c>
      <c r="Y71" s="145">
        <f>Y11*'Portfólio | Portfolio'!Y167</f>
        <v>7563.4336900000008</v>
      </c>
      <c r="Z71" s="145">
        <f>Z11*'Portfólio | Portfolio'!Z167</f>
        <v>7969.6719599999988</v>
      </c>
      <c r="AA71" s="145">
        <f>AA11*'Portfólio | Portfolio'!AA167</f>
        <v>6344.6000900000008</v>
      </c>
      <c r="AB71" s="145">
        <f>AB11*'Portfólio | Portfolio'!AB167</f>
        <v>6725.1278499999999</v>
      </c>
      <c r="AC71" s="145">
        <f>AC11*'Portfólio | Portfolio'!AC167</f>
        <v>7438.1187900000004</v>
      </c>
      <c r="AD71" s="145">
        <f>AD11*'Portfólio | Portfolio'!AD167</f>
        <v>8956.2312199999997</v>
      </c>
      <c r="AE71" s="145">
        <f>AE11*'Portfólio | Portfolio'!AE167</f>
        <v>6928.3422600000013</v>
      </c>
      <c r="AF71" s="145">
        <f>AF11*'Portfólio | Portfolio'!AF167</f>
        <v>7069.2100800000007</v>
      </c>
      <c r="AG71" s="145">
        <f>AG11*'Portfólio | Portfolio'!AG167</f>
        <v>6850.7042199999996</v>
      </c>
      <c r="AH71" s="145">
        <f>AH11*'Portfólio | Portfolio'!AH167</f>
        <v>9887.7209000000003</v>
      </c>
      <c r="AI71" s="145">
        <f>AI11*'Portfólio | Portfolio'!AI167</f>
        <v>6928.2922500000004</v>
      </c>
      <c r="AJ71" s="145">
        <f>AJ11*'Portfólio | Portfolio'!AJ167</f>
        <v>6921.7592700000005</v>
      </c>
      <c r="AK71" s="145">
        <f>AK11*'Portfólio | Portfolio'!AK167</f>
        <v>7096.8637399999998</v>
      </c>
      <c r="AL71" s="145">
        <f>AL11*'Portfólio | Portfolio'!AL167</f>
        <v>8722.4151199999997</v>
      </c>
      <c r="AM71" s="145">
        <f>AM11*'Portfólio | Portfolio'!AM167</f>
        <v>6406.3289800000002</v>
      </c>
      <c r="AN71" s="145">
        <f>AN11*'Portfólio | Portfolio'!AN167</f>
        <v>6808.1723700000011</v>
      </c>
      <c r="AO71" s="145">
        <f>AO11*'Portfólio | Portfolio'!AO167</f>
        <v>7744.6631799999996</v>
      </c>
      <c r="AP71" s="145">
        <f>AP11*'Portfólio | Portfolio'!AP167</f>
        <v>9723.8289600000007</v>
      </c>
      <c r="AQ71" s="145">
        <f>AQ11*'Portfólio | Portfolio'!AQ167</f>
        <v>6642.94679</v>
      </c>
      <c r="AR71" s="145">
        <f>AR11*'Portfólio | Portfolio'!AR167</f>
        <v>6070.7980800000005</v>
      </c>
      <c r="AS71" s="145">
        <f>AS11*'Portfólio | Portfolio'!AS167</f>
        <v>6367.5994300000002</v>
      </c>
      <c r="AT71" s="145">
        <f>AT11*'Portfólio | Portfolio'!AT167</f>
        <v>7849.3568600000008</v>
      </c>
      <c r="AU71" s="145">
        <f>AU11*'Portfólio | Portfolio'!AU167</f>
        <v>6201.4041500000012</v>
      </c>
      <c r="AV71" s="145">
        <f>AV11*'Portfólio | Portfolio'!AV167</f>
        <v>6219.4079100000008</v>
      </c>
      <c r="AW71" s="145">
        <f>AW11*'Portfólio | Portfolio'!AW167</f>
        <v>6993.5487400000002</v>
      </c>
      <c r="AX71" s="215">
        <f>AX11*'Portfólio | Portfolio'!AX167</f>
        <v>8972.4134300000005</v>
      </c>
      <c r="AY71" s="145">
        <f>AY11*'Portfólio | Portfolio'!AY167</f>
        <v>7914.1706899999999</v>
      </c>
      <c r="AZ71" s="145">
        <f>AZ11*'Portfólio | Portfolio'!AZ167</f>
        <v>7663.4425600000004</v>
      </c>
      <c r="BA71" s="145">
        <f>BA11*'Portfólio | Portfolio'!BA167</f>
        <v>7997.5446000000002</v>
      </c>
      <c r="BB71" s="145">
        <f>BB11*'Portfólio | Portfolio'!BB167</f>
        <v>9747.1743299999998</v>
      </c>
      <c r="BC71" s="145">
        <f>BC11*'Portfólio | Portfolio'!BC167</f>
        <v>7775.9688899999992</v>
      </c>
      <c r="BD71" s="145">
        <f>BD11*'Portfólio | Portfolio'!BD167</f>
        <v>8480.0789400000012</v>
      </c>
      <c r="BE71" s="145">
        <f>BE11*'Portfólio | Portfolio'!BE167</f>
        <v>7522.06333</v>
      </c>
      <c r="BF71" s="145">
        <f>BF11*'Portfólio | Portfolio'!BF167</f>
        <v>9336.029129999999</v>
      </c>
      <c r="BG71" s="145">
        <f>BG11*'Portfólio | Portfolio'!BG167</f>
        <v>6837.9396400000005</v>
      </c>
      <c r="BH71" s="145">
        <f>BH11*'Portfólio | Portfolio'!BH167</f>
        <v>6733.2186199999996</v>
      </c>
      <c r="BI71" s="145">
        <f>BI11*'Portfólio | Portfolio'!BI167</f>
        <v>6399.31369</v>
      </c>
      <c r="BJ71" s="145">
        <f>BJ11*'Portfólio | Portfolio'!BJ167</f>
        <v>7203.8309499999996</v>
      </c>
      <c r="BK71" s="145">
        <f>BK11*'Portfólio | Portfolio'!BK167</f>
        <v>5855.5838600000006</v>
      </c>
    </row>
    <row r="72" spans="1:63" ht="15" customHeight="1" x14ac:dyDescent="0.2">
      <c r="A72" s="8" t="s">
        <v>638</v>
      </c>
      <c r="B72" s="8" t="s">
        <v>638</v>
      </c>
      <c r="C72" s="297" t="str">
        <f>IFERROR(C12*'Portfólio | Portfolio'!C168,"-")</f>
        <v>-</v>
      </c>
      <c r="D72" s="297" t="str">
        <f>IFERROR(D12*'Portfólio | Portfolio'!D168,"-")</f>
        <v>-</v>
      </c>
      <c r="E72" s="297" t="str">
        <f>IFERROR(E12*'Portfólio | Portfolio'!E168,"-")</f>
        <v>-</v>
      </c>
      <c r="F72" s="297" t="str">
        <f>IFERROR(F12*'Portfólio | Portfolio'!F168,"-")</f>
        <v>-</v>
      </c>
      <c r="G72" s="297" t="str">
        <f>IFERROR(G12*'Portfólio | Portfolio'!G168,"-")</f>
        <v>-</v>
      </c>
      <c r="H72" s="145">
        <f>IFERROR(H12*'Portfólio | Portfolio'!H168,"-")</f>
        <v>3332.1373175999997</v>
      </c>
      <c r="I72" s="145">
        <f>IFERROR(I12*'Portfólio | Portfolio'!I168,"-")</f>
        <v>5035.1255057999997</v>
      </c>
      <c r="J72" s="145">
        <f>IFERROR(J12*'Portfólio | Portfolio'!J168,"-")</f>
        <v>6626.7056465999995</v>
      </c>
      <c r="K72" s="145">
        <f>IFERROR(K12*'Portfólio | Portfolio'!K168,"-")</f>
        <v>5031.4489290000001</v>
      </c>
      <c r="L72" s="145">
        <f>IFERROR(L12*'Portfólio | Portfolio'!L168,"-")</f>
        <v>5291.9203740000003</v>
      </c>
      <c r="M72" s="145">
        <f>IFERROR(M12*'Portfólio | Portfolio'!M168,"-")</f>
        <v>5248.5626466000003</v>
      </c>
      <c r="N72" s="145">
        <f>IFERROR(N12*'Portfólio | Portfolio'!N168,"-")</f>
        <v>6499.3387913999995</v>
      </c>
      <c r="O72" s="145">
        <f>IFERROR(O12*'Portfólio | Portfolio'!O168,"-")</f>
        <v>4860.5073036000013</v>
      </c>
      <c r="P72" s="145">
        <f>IFERROR(P12*'Portfólio | Portfolio'!P168,"-")</f>
        <v>5113.8980802000005</v>
      </c>
      <c r="Q72" s="145">
        <f>IFERROR(Q12*'Portfólio | Portfolio'!Q168,"-")</f>
        <v>5105.0253072000014</v>
      </c>
      <c r="R72" s="145">
        <f>IFERROR(R12*'Portfólio | Portfolio'!R168,"-")</f>
        <v>6753.9458532000008</v>
      </c>
      <c r="S72" s="145">
        <f>IFERROR(S12*'Portfólio | Portfolio'!S168,"-")</f>
        <v>5004.8832677999999</v>
      </c>
      <c r="T72" s="145">
        <f>IFERROR(T12*'Portfólio | Portfolio'!T168,"-")</f>
        <v>5372.3760870000006</v>
      </c>
      <c r="U72" s="145">
        <f>IFERROR(U12*'Portfólio | Portfolio'!U168,"-")</f>
        <v>5257.8639516000003</v>
      </c>
      <c r="V72" s="145">
        <f>IFERROR(V12*'Portfólio | Portfolio'!V168,"-")</f>
        <v>7150.8250398000009</v>
      </c>
      <c r="W72" s="145">
        <f>IFERROR(W12*'Portfólio | Portfolio'!W168,"-")</f>
        <v>5282.9450544000001</v>
      </c>
      <c r="X72" s="145">
        <f>IFERROR(X12*'Portfólio | Portfolio'!X168,"-")</f>
        <v>5679.339978</v>
      </c>
      <c r="Y72" s="145">
        <f>IFERROR(Y12*'Portfólio | Portfolio'!Y168,"-")</f>
        <v>5655.9057877954147</v>
      </c>
      <c r="Z72" s="145">
        <f>IFERROR(Z12*'Portfólio | Portfolio'!Z168,"-")</f>
        <v>8581.081631707013</v>
      </c>
      <c r="AA72" s="145">
        <f>IFERROR(AA12*'Portfólio | Portfolio'!AA168,"-")</f>
        <v>5428.7452589879276</v>
      </c>
      <c r="AB72" s="145">
        <f>IFERROR(AB12*'Portfólio | Portfolio'!AB168,"-")</f>
        <v>5798.9196797999994</v>
      </c>
      <c r="AC72" s="145">
        <f>IFERROR(AC12*'Portfólio | Portfolio'!AC168,"-")</f>
        <v>5760.0735192000002</v>
      </c>
      <c r="AD72" s="145">
        <f>IFERROR(AD12*'Portfólio | Portfolio'!AD168,"-")</f>
        <v>8928.0578477999989</v>
      </c>
      <c r="AE72" s="145">
        <f>IFERROR(AE12*'Portfólio | Portfolio'!AE168,"-")</f>
        <v>5457.2875109999995</v>
      </c>
      <c r="AF72" s="145">
        <f>IFERROR(AF12*'Portfólio | Portfolio'!AF168,"-")</f>
        <v>5842.6530708</v>
      </c>
      <c r="AG72" s="145">
        <f>IFERROR(AG12*'Portfólio | Portfolio'!AG168,"-")</f>
        <v>6432.9616026000003</v>
      </c>
      <c r="AH72" s="145">
        <f>IFERROR(AH12*'Portfólio | Portfolio'!AH168,"-")</f>
        <v>7312.4563824000015</v>
      </c>
      <c r="AI72" s="145">
        <f>IFERROR(AI12*'Portfólio | Portfolio'!AI168,"-")</f>
        <v>5704.0683725999997</v>
      </c>
      <c r="AJ72" s="145">
        <f>IFERROR(AJ12*'Portfólio | Portfolio'!AJ168,"-")</f>
        <v>5926.8657708000001</v>
      </c>
      <c r="AK72" s="145">
        <f>IFERROR(AK12*'Portfólio | Portfolio'!AK168,"-")</f>
        <v>6493.4891112000005</v>
      </c>
      <c r="AL72" s="145">
        <f>IFERROR(AL12*'Portfólio | Portfolio'!AL168,"-")</f>
        <v>8551.1796630000008</v>
      </c>
      <c r="AM72" s="145">
        <f>IFERROR(AM12*'Portfólio | Portfolio'!AM168,"-")</f>
        <v>5567.6538450000007</v>
      </c>
      <c r="AN72" s="145">
        <f>IFERROR(AN12*'Portfólio | Portfolio'!AN168,"-")</f>
        <v>6184.4946540000001</v>
      </c>
      <c r="AO72" s="145">
        <f>IFERROR(AO12*'Portfólio | Portfolio'!AO168,"-")</f>
        <v>6534.9292320000004</v>
      </c>
      <c r="AP72" s="145">
        <f>IFERROR(AP12*'Portfólio | Portfolio'!AP168,"-")</f>
        <v>8863.4180310000011</v>
      </c>
      <c r="AQ72" s="145">
        <f>IFERROR(AQ12*'Portfólio | Portfolio'!AQ168,"-")</f>
        <v>6432.8192915999998</v>
      </c>
      <c r="AR72" s="145">
        <f>IFERROR(AR12*'Portfólio | Portfolio'!AR168,"-")</f>
        <v>6047.1055163999999</v>
      </c>
      <c r="AS72" s="145">
        <f>IFERROR(AS12*'Portfólio | Portfolio'!AS168,"-")</f>
        <v>6083.8202412000001</v>
      </c>
      <c r="AT72" s="145">
        <f>IFERROR(AT12*'Portfólio | Portfolio'!AT168,"-")</f>
        <v>8058.7577694000011</v>
      </c>
      <c r="AU72" s="145">
        <f>IFERROR(AU12*'Portfólio | Portfolio'!AU168,"-")</f>
        <v>6339.3293807999999</v>
      </c>
      <c r="AV72" s="145">
        <f>IFERROR(AV12*'Portfólio | Portfolio'!AV168,"-")</f>
        <v>6608.3911062000006</v>
      </c>
      <c r="AW72" s="145">
        <f>IFERROR(AW12*'Portfólio | Portfolio'!AW168,"-")</f>
        <v>7322.1754710000005</v>
      </c>
      <c r="AX72" s="215">
        <f>IFERROR(AX12*'Portfólio | Portfolio'!AX168,"-")</f>
        <v>9888.1913597999992</v>
      </c>
      <c r="AY72" s="145">
        <f>IFERROR(AY12*'Portfólio | Portfolio'!AY168,"-")</f>
        <v>7453.9317371999996</v>
      </c>
      <c r="AZ72" s="145">
        <f>IFERROR(AZ12*'Portfólio | Portfolio'!AZ168,"-")</f>
        <v>8591.433793799999</v>
      </c>
      <c r="BA72" s="145">
        <f>IFERROR(BA12*'Portfólio | Portfolio'!BA168,"-")</f>
        <v>8618.0125200000002</v>
      </c>
      <c r="BB72" s="145">
        <f>IFERROR(BB12*'Portfólio | Portfolio'!BB168,"-")</f>
        <v>10154.308281000001</v>
      </c>
      <c r="BC72" s="145">
        <f>IFERROR(BC12*'Portfólio | Portfolio'!BC168,"-")</f>
        <v>8058.0281964000005</v>
      </c>
      <c r="BD72" s="145">
        <f>IFERROR(BD12*'Portfólio | Portfolio'!BD168,"-")</f>
        <v>8335.4003928000002</v>
      </c>
      <c r="BE72" s="145">
        <f>IFERROR(BE12*'Portfólio | Portfolio'!BE168,"-")</f>
        <v>8609.8841868</v>
      </c>
      <c r="BF72" s="145">
        <f>IFERROR(BF12*'Portfólio | Portfolio'!BF168,"-")</f>
        <v>11228.936768400001</v>
      </c>
      <c r="BG72" s="145">
        <f>IFERROR(BG12*'Portfólio | Portfolio'!BG168,"-")</f>
        <v>8492.0409990000007</v>
      </c>
      <c r="BH72" s="145">
        <f>IFERROR(BH12*'Portfólio | Portfolio'!BH168,"-")</f>
        <v>8640.2807634000001</v>
      </c>
      <c r="BI72" s="145">
        <f>BI12*'Portfólio | Portfolio'!BI168</f>
        <v>8136.9390672</v>
      </c>
      <c r="BJ72" s="145">
        <f>BJ12*'Portfólio | Portfolio'!BJ168</f>
        <v>9026.1600240000007</v>
      </c>
      <c r="BK72" s="145">
        <f>BK12*'Portfólio | Portfolio'!BK168</f>
        <v>6720.830382000001</v>
      </c>
    </row>
    <row r="73" spans="1:63" ht="15" customHeight="1" x14ac:dyDescent="0.2">
      <c r="A73" s="8" t="s">
        <v>23</v>
      </c>
      <c r="B73" s="8" t="s">
        <v>23</v>
      </c>
      <c r="C73" s="145">
        <f>C13*'Portfólio | Portfolio'!C169</f>
        <v>7681.4009610000003</v>
      </c>
      <c r="D73" s="145">
        <f>D13*'Portfólio | Portfolio'!D169</f>
        <v>8041.8839670000016</v>
      </c>
      <c r="E73" s="145">
        <f>E13*'Portfólio | Portfolio'!E169</f>
        <v>8303.4781115000023</v>
      </c>
      <c r="F73" s="145">
        <f>F13*'Portfólio | Portfolio'!F169</f>
        <v>11185.665945999999</v>
      </c>
      <c r="G73" s="145">
        <f>G13*'Portfólio | Portfolio'!G169</f>
        <v>8159.4445269999987</v>
      </c>
      <c r="H73" s="145">
        <f>H13*'Portfólio | Portfolio'!H169</f>
        <v>8682.9697825000003</v>
      </c>
      <c r="I73" s="145">
        <f>I13*'Portfólio | Portfolio'!I169</f>
        <v>8738.9760965000005</v>
      </c>
      <c r="J73" s="145">
        <f>J13*'Portfólio | Portfolio'!J169</f>
        <v>13286.777216999999</v>
      </c>
      <c r="K73" s="145">
        <f>K13*'Portfólio | Portfolio'!K169</f>
        <v>9384.7041329999975</v>
      </c>
      <c r="L73" s="145">
        <f>L13*'Portfólio | Portfolio'!L169</f>
        <v>10236.693824</v>
      </c>
      <c r="M73" s="145">
        <f>M13*'Portfólio | Portfolio'!M169</f>
        <v>10980.101544999998</v>
      </c>
      <c r="N73" s="145">
        <f>N13*'Portfólio | Portfolio'!N169</f>
        <v>14119.801954999999</v>
      </c>
      <c r="O73" s="145">
        <f>O13*'Portfólio | Portfolio'!O169</f>
        <v>10820.546842</v>
      </c>
      <c r="P73" s="145">
        <f>P13*'Portfólio | Portfolio'!P169</f>
        <v>11332.557502</v>
      </c>
      <c r="Q73" s="145">
        <f>Q13*'Portfólio | Portfolio'!Q169</f>
        <v>11928.379000999998</v>
      </c>
      <c r="R73" s="145">
        <f>R13*'Portfólio | Portfolio'!R169</f>
        <v>15529.659704999998</v>
      </c>
      <c r="S73" s="145">
        <f>S13*'Portfólio | Portfolio'!S169</f>
        <v>11835.371820999999</v>
      </c>
      <c r="T73" s="145">
        <f>T13*'Portfólio | Portfolio'!T169</f>
        <v>12550.570787999999</v>
      </c>
      <c r="U73" s="145">
        <f>U13*'Portfólio | Portfolio'!U169</f>
        <v>12680.044019999999</v>
      </c>
      <c r="V73" s="145">
        <f>V13*'Portfólio | Portfolio'!V169</f>
        <v>16597.968064999997</v>
      </c>
      <c r="W73" s="145">
        <f>W13*'Portfólio | Portfolio'!W169</f>
        <v>12578.321391999998</v>
      </c>
      <c r="X73" s="145">
        <f>X13*'Portfólio | Portfolio'!X169</f>
        <v>14659.831430999999</v>
      </c>
      <c r="Y73" s="145">
        <f>Y13*'Portfólio | Portfolio'!Y169</f>
        <v>15443.699753999997</v>
      </c>
      <c r="Z73" s="145">
        <f>Z13*'Portfólio | Portfolio'!Z169</f>
        <v>20936.821415999999</v>
      </c>
      <c r="AA73" s="145">
        <f>AA13*'Portfólio | Portfolio'!AA169</f>
        <v>15656.932025</v>
      </c>
      <c r="AB73" s="145">
        <f>AB13*'Portfólio | Portfolio'!AB169</f>
        <v>16198.357370999998</v>
      </c>
      <c r="AC73" s="145">
        <f>AC13*'Portfólio | Portfolio'!AC169</f>
        <v>16900.436776999999</v>
      </c>
      <c r="AD73" s="145">
        <f>AD13*'Portfólio | Portfolio'!AD169</f>
        <v>24420.941712999997</v>
      </c>
      <c r="AE73" s="145">
        <f>AE13*'Portfólio | Portfolio'!AE169</f>
        <v>16608.484613000001</v>
      </c>
      <c r="AF73" s="145">
        <f>AF13*'Portfólio | Portfolio'!AF169</f>
        <v>17639.161231999999</v>
      </c>
      <c r="AG73" s="145">
        <f>AG13*'Portfólio | Portfolio'!AG169</f>
        <v>17946.924960999997</v>
      </c>
      <c r="AH73" s="145">
        <f>AH13*'Portfólio | Portfolio'!AH169</f>
        <v>23848.174959000004</v>
      </c>
      <c r="AI73" s="145">
        <f>AI13*'Portfólio | Portfolio'!AI169</f>
        <v>17574.19153</v>
      </c>
      <c r="AJ73" s="145">
        <f>AJ13*'Portfólio | Portfolio'!AJ169</f>
        <v>18421.744732999996</v>
      </c>
      <c r="AK73" s="145">
        <f>AK13*'Portfólio | Portfolio'!AK169</f>
        <v>19149.113584999999</v>
      </c>
      <c r="AL73" s="145">
        <f>AL13*'Portfólio | Portfolio'!AL169</f>
        <v>24712.159024</v>
      </c>
      <c r="AM73" s="145">
        <f>AM13*'Portfólio | Portfolio'!AM169</f>
        <v>19047.583583</v>
      </c>
      <c r="AN73" s="145">
        <f>AN13*'Portfólio | Portfolio'!AN169</f>
        <v>19904.178013999997</v>
      </c>
      <c r="AO73" s="145">
        <f>AO13*'Portfólio | Portfolio'!AO169</f>
        <v>20116.079479999997</v>
      </c>
      <c r="AP73" s="145">
        <f>AP13*'Portfólio | Portfolio'!AP169</f>
        <v>25967.173161999999</v>
      </c>
      <c r="AQ73" s="145">
        <f>AQ13*'Portfólio | Portfolio'!AQ169</f>
        <v>19268.364611999998</v>
      </c>
      <c r="AR73" s="145">
        <f>AR13*'Portfólio | Portfolio'!AR169</f>
        <v>17513.276290999998</v>
      </c>
      <c r="AS73" s="145">
        <f>AS13*'Portfólio | Portfolio'!AS169</f>
        <v>17027.399018</v>
      </c>
      <c r="AT73" s="145">
        <f>AT13*'Portfólio | Portfolio'!AT169</f>
        <v>23590.919751000001</v>
      </c>
      <c r="AU73" s="145">
        <f>AU13*'Portfólio | Portfolio'!AU169</f>
        <v>18148.748295999998</v>
      </c>
      <c r="AV73" s="145">
        <f>AV13*'Portfólio | Portfolio'!AV169</f>
        <v>19606.315575000001</v>
      </c>
      <c r="AW73" s="145">
        <f>AW13*'Portfólio | Portfolio'!AW169</f>
        <v>21683.250848</v>
      </c>
      <c r="AX73" s="215">
        <f>AX13*'Portfólio | Portfolio'!AX169</f>
        <v>30438.087119999997</v>
      </c>
      <c r="AY73" s="145">
        <f>AY13*'Portfólio | Portfolio'!AY169</f>
        <v>23589.101731999999</v>
      </c>
      <c r="AZ73" s="145">
        <f>AZ13*'Portfólio | Portfolio'!AZ169</f>
        <v>25380.869801000001</v>
      </c>
      <c r="BA73" s="145">
        <f>BA13*'Portfólio | Portfolio'!BA169</f>
        <v>25481.480310999999</v>
      </c>
      <c r="BB73" s="145">
        <f>BB13*'Portfólio | Portfolio'!BB169</f>
        <v>33520.164929999992</v>
      </c>
      <c r="BC73" s="145">
        <f>BC13*'Portfólio | Portfolio'!BC169</f>
        <v>25594.316404999994</v>
      </c>
      <c r="BD73" s="145">
        <f>BD13*'Portfólio | Portfolio'!BD169</f>
        <v>26493.537721000001</v>
      </c>
      <c r="BE73" s="145">
        <f>BE13*'Portfólio | Portfolio'!BE169</f>
        <v>26246.754057999999</v>
      </c>
      <c r="BF73" s="145">
        <f>BF13*'Portfólio | Portfolio'!BF169</f>
        <v>34267.724246000005</v>
      </c>
      <c r="BG73" s="145">
        <f>BG13*'Portfólio | Portfolio'!BG169</f>
        <v>25569.275277000001</v>
      </c>
      <c r="BH73" s="145">
        <f>BH13*'Portfólio | Portfolio'!BH169</f>
        <v>26818.091726999995</v>
      </c>
      <c r="BI73" s="145">
        <f>BI13*'Portfólio | Portfolio'!BI169</f>
        <v>26744.582220999997</v>
      </c>
      <c r="BJ73" s="145">
        <f>BJ13*'Portfólio | Portfolio'!BJ169</f>
        <v>35663.678952999995</v>
      </c>
      <c r="BK73" s="145">
        <f>BK13*'Portfólio | Portfolio'!BK169</f>
        <v>26386.737187999996</v>
      </c>
    </row>
    <row r="74" spans="1:63" ht="15" customHeight="1" x14ac:dyDescent="0.2">
      <c r="A74" s="8" t="s">
        <v>24</v>
      </c>
      <c r="B74" s="8" t="s">
        <v>24</v>
      </c>
      <c r="C74" s="145">
        <f>C14*'Portfólio | Portfolio'!C170</f>
        <v>1247.855055</v>
      </c>
      <c r="D74" s="145">
        <f>D14*'Portfólio | Portfolio'!D170</f>
        <v>1301.7830799999999</v>
      </c>
      <c r="E74" s="145">
        <f>E14*'Portfólio | Portfolio'!E170</f>
        <v>1325.6433149999998</v>
      </c>
      <c r="F74" s="145">
        <f>F14*'Portfólio | Portfolio'!F170</f>
        <v>2083.3600099999999</v>
      </c>
      <c r="G74" s="145">
        <f>G14*'Portfólio | Portfolio'!G170</f>
        <v>1343.22514</v>
      </c>
      <c r="H74" s="145">
        <f>H14*'Portfólio | Portfolio'!H170</f>
        <v>1463.6239600000001</v>
      </c>
      <c r="I74" s="145">
        <f>I14*'Portfólio | Portfolio'!I170</f>
        <v>1588.1250950000001</v>
      </c>
      <c r="J74" s="145">
        <f>J14*'Portfólio | Portfolio'!J170</f>
        <v>2056.9042650000001</v>
      </c>
      <c r="K74" s="145">
        <f>K14*'Portfólio | Portfolio'!K170</f>
        <v>1537.2987049999999</v>
      </c>
      <c r="L74" s="145">
        <f>L14*'Portfólio | Portfolio'!L170</f>
        <v>1639.897735</v>
      </c>
      <c r="M74" s="145">
        <f>M14*'Portfólio | Portfolio'!M170</f>
        <v>1890.9526249999999</v>
      </c>
      <c r="N74" s="145">
        <f>N14*'Portfólio | Portfolio'!N170</f>
        <v>3040.7511500000001</v>
      </c>
      <c r="O74" s="145">
        <f>O14*'Portfólio | Portfolio'!O170</f>
        <v>2427.055085</v>
      </c>
      <c r="P74" s="145">
        <f>P14*'Portfólio | Portfolio'!P170</f>
        <v>2397.0390700000003</v>
      </c>
      <c r="Q74" s="145">
        <f>Q14*'Portfólio | Portfolio'!Q170</f>
        <v>3973.0205599999995</v>
      </c>
      <c r="R74" s="145">
        <f>R14*'Portfólio | Portfolio'!R170</f>
        <v>6376.9317000000001</v>
      </c>
      <c r="S74" s="145">
        <f>S14*'Portfólio | Portfolio'!S170</f>
        <v>4917.5270700000001</v>
      </c>
      <c r="T74" s="145">
        <f>T14*'Portfólio | Portfolio'!T170</f>
        <v>5072.2726700000003</v>
      </c>
      <c r="U74" s="145">
        <f>U14*'Portfólio | Portfolio'!U170</f>
        <v>4991.19085</v>
      </c>
      <c r="V74" s="145">
        <f>V14*'Portfólio | Portfolio'!V170</f>
        <v>7454.9936699999998</v>
      </c>
      <c r="W74" s="145">
        <f>W14*'Portfólio | Portfolio'!W170</f>
        <v>4919.6752399999996</v>
      </c>
      <c r="X74" s="145">
        <f>X14*'Portfólio | Portfolio'!X170</f>
        <v>5077.0903099999996</v>
      </c>
      <c r="Y74" s="145">
        <f>Y14*'Portfólio | Portfolio'!Y170</f>
        <v>5041.3167400000002</v>
      </c>
      <c r="Z74" s="145">
        <f>Z14*'Portfólio | Portfolio'!Z170</f>
        <v>6745.3426200000004</v>
      </c>
      <c r="AA74" s="145">
        <f>AA14*'Portfólio | Portfolio'!AA170</f>
        <v>5136.9178500000007</v>
      </c>
      <c r="AB74" s="145">
        <f>AB14*'Portfólio | Portfolio'!AB170</f>
        <v>5208.2419300000001</v>
      </c>
      <c r="AC74" s="145">
        <f>AC14*'Portfólio | Portfolio'!AC170</f>
        <v>5137.5524000000005</v>
      </c>
      <c r="AD74" s="145">
        <f>AD14*'Portfólio | Portfolio'!AD170</f>
        <v>6945.23351</v>
      </c>
      <c r="AE74" s="145">
        <f>AE14*'Portfólio | Portfolio'!AE170</f>
        <v>5343.19751</v>
      </c>
      <c r="AF74" s="145">
        <f>AF14*'Portfólio | Portfolio'!AF170</f>
        <v>5389.9156300000004</v>
      </c>
      <c r="AG74" s="145">
        <f>AG14*'Portfólio | Portfolio'!AG170</f>
        <v>4784.4305600000007</v>
      </c>
      <c r="AH74" s="145">
        <f>AH14*'Portfólio | Portfolio'!AH170</f>
        <v>7268.484730000001</v>
      </c>
      <c r="AI74" s="145">
        <f>AI14*'Portfólio | Portfolio'!AI170</f>
        <v>5461.3944300000003</v>
      </c>
      <c r="AJ74" s="145">
        <f>AJ14*'Portfólio | Portfolio'!AJ170</f>
        <v>5405.5814600000003</v>
      </c>
      <c r="AK74" s="145">
        <f>AK14*'Portfólio | Portfolio'!AK170</f>
        <v>5579.8921500000006</v>
      </c>
      <c r="AL74" s="145">
        <f>AL14*'Portfólio | Portfolio'!AL170</f>
        <v>7996.6815999999999</v>
      </c>
      <c r="AM74" s="145">
        <f>AM14*'Portfólio | Portfolio'!AM170</f>
        <v>5272.0168699999995</v>
      </c>
      <c r="AN74" s="145">
        <f>AN14*'Portfólio | Portfolio'!AN170</f>
        <v>5227.4169699999993</v>
      </c>
      <c r="AO74" s="145">
        <f>AO14*'Portfólio | Portfolio'!AO170</f>
        <v>5222.4801399999997</v>
      </c>
      <c r="AP74" s="145">
        <f>AP14*'Portfólio | Portfolio'!AP170</f>
        <v>6567.3396599999996</v>
      </c>
      <c r="AQ74" s="145">
        <f>AQ14*'Portfólio | Portfolio'!AQ170</f>
        <v>5662.0230999999994</v>
      </c>
      <c r="AR74" s="145">
        <f>AR14*'Portfólio | Portfolio'!AR170</f>
        <v>4998.7004299999999</v>
      </c>
      <c r="AS74" s="145">
        <f>AS14*'Portfólio | Portfolio'!AS170</f>
        <v>5158.1464800000003</v>
      </c>
      <c r="AT74" s="145">
        <f>AT14*'Portfólio | Portfolio'!AT170</f>
        <v>7156.7049699999998</v>
      </c>
      <c r="AU74" s="145">
        <f>AU14*'Portfólio | Portfolio'!AU170</f>
        <v>5760.8203199999998</v>
      </c>
      <c r="AV74" s="145">
        <f>AV14*'Portfólio | Portfolio'!AV170</f>
        <v>6134.3013999999994</v>
      </c>
      <c r="AW74" s="145">
        <f>AW14*'Portfólio | Portfolio'!AW170</f>
        <v>6757.6539400000001</v>
      </c>
      <c r="AX74" s="215">
        <f>AX14*'Portfólio | Portfolio'!AX170</f>
        <v>9706.7432600000011</v>
      </c>
      <c r="AY74" s="145">
        <f>AY14*'Portfólio | Portfolio'!AY170</f>
        <v>7921.8995199999999</v>
      </c>
      <c r="AZ74" s="145">
        <f>AZ14*'Portfólio | Portfolio'!AZ170</f>
        <v>8515.8260499999997</v>
      </c>
      <c r="BA74" s="145">
        <f>BA14*'Portfólio | Portfolio'!BA170</f>
        <v>8415.6513599999998</v>
      </c>
      <c r="BB74" s="145">
        <f>BB14*'Portfólio | Portfolio'!BB170</f>
        <v>10737.33088</v>
      </c>
      <c r="BC74" s="145">
        <f>BC14*'Portfólio | Portfolio'!BC170</f>
        <v>8811.6639199999991</v>
      </c>
      <c r="BD74" s="145">
        <f>BD14*'Portfólio | Portfolio'!BD170</f>
        <v>8999.2229900000002</v>
      </c>
      <c r="BE74" s="145">
        <f>BE14*'Portfólio | Portfolio'!BE170</f>
        <v>8979.6992499999997</v>
      </c>
      <c r="BF74" s="145">
        <f>BF14*'Portfólio | Portfolio'!BF170</f>
        <v>10840.552070000002</v>
      </c>
      <c r="BG74" s="145">
        <f>BG14*'Portfólio | Portfolio'!BG170</f>
        <v>8384.2498400000004</v>
      </c>
      <c r="BH74" s="145">
        <f>BH14*'Portfólio | Portfolio'!BH170</f>
        <v>8229.042019999999</v>
      </c>
      <c r="BI74" s="145">
        <f>BI14*'Portfólio | Portfolio'!BI170</f>
        <v>8253.1761499999993</v>
      </c>
      <c r="BJ74" s="145">
        <f>BJ14*'Portfólio | Portfolio'!BJ170</f>
        <v>10225.600309999998</v>
      </c>
      <c r="BK74" s="145">
        <f>BK14*'Portfólio | Portfolio'!BK170</f>
        <v>8390.8685999999998</v>
      </c>
    </row>
    <row r="75" spans="1:63" ht="15" customHeight="1" x14ac:dyDescent="0.2">
      <c r="A75" s="8" t="s">
        <v>637</v>
      </c>
      <c r="B75" s="8" t="s">
        <v>637</v>
      </c>
      <c r="C75" s="145">
        <f>C15*'Portfólio | Portfolio'!C171</f>
        <v>1707.4801844099998</v>
      </c>
      <c r="D75" s="145">
        <f>D15*'Portfólio | Portfolio'!D171</f>
        <v>1764.3648023099997</v>
      </c>
      <c r="E75" s="145">
        <f>E15*'Portfólio | Portfolio'!E171</f>
        <v>1812.0246031799998</v>
      </c>
      <c r="F75" s="145">
        <f>F15*'Portfólio | Portfolio'!F171</f>
        <v>2391.39784917</v>
      </c>
      <c r="G75" s="145">
        <f>G15*'Portfólio | Portfolio'!G171</f>
        <v>2038.3177441500002</v>
      </c>
      <c r="H75" s="145">
        <f>H15*'Portfólio | Portfolio'!H171</f>
        <v>2155.2890000299999</v>
      </c>
      <c r="I75" s="145">
        <f>I15*'Portfólio | Portfolio'!I171</f>
        <v>2549.9934656000005</v>
      </c>
      <c r="J75" s="145">
        <f>J15*'Portfólio | Portfolio'!J171</f>
        <v>3419.5507754</v>
      </c>
      <c r="K75" s="145">
        <f>K15*'Portfólio | Portfolio'!K171</f>
        <v>2676.510221</v>
      </c>
      <c r="L75" s="145">
        <f>L15*'Portfólio | Portfolio'!L171</f>
        <v>2730.6819114</v>
      </c>
      <c r="M75" s="145">
        <f>M15*'Portfólio | Portfolio'!M171</f>
        <v>2810.4505689999996</v>
      </c>
      <c r="N75" s="145">
        <f>N15*'Portfólio | Portfolio'!N171</f>
        <v>3762.6809371999998</v>
      </c>
      <c r="O75" s="145">
        <f>O15*'Portfólio | Portfolio'!O171</f>
        <v>2972.4479738000005</v>
      </c>
      <c r="P75" s="145">
        <f>P15*'Portfólio | Portfolio'!P171</f>
        <v>3009.4960776000003</v>
      </c>
      <c r="Q75" s="145">
        <f>Q15*'Portfólio | Portfolio'!Q171</f>
        <v>3056.8156953999996</v>
      </c>
      <c r="R75" s="145">
        <f>R15*'Portfólio | Portfolio'!R171</f>
        <v>8152.2472499820005</v>
      </c>
      <c r="S75" s="145">
        <f>S15*'Portfólio | Portfolio'!S171</f>
        <v>7944.4676169670001</v>
      </c>
      <c r="T75" s="145">
        <f>T15*'Portfólio | Portfolio'!T171</f>
        <v>7788.8790908109995</v>
      </c>
      <c r="U75" s="145">
        <f>U15*'Portfólio | Portfolio'!U171</f>
        <v>7769.8931773819995</v>
      </c>
      <c r="V75" s="145">
        <f>V15*'Portfólio | Portfolio'!V171</f>
        <v>10893.924578599999</v>
      </c>
      <c r="W75" s="145">
        <f>W15*'Portfólio | Portfolio'!W171</f>
        <v>7952.0245145669996</v>
      </c>
      <c r="X75" s="145">
        <f>X15*'Portfólio | Portfolio'!X171</f>
        <v>8078.639442398</v>
      </c>
      <c r="Y75" s="145">
        <f>Y15*'Portfólio | Portfolio'!Y171</f>
        <v>8045.7219995460009</v>
      </c>
      <c r="Z75" s="145">
        <f>Z15*'Portfólio | Portfolio'!Z171</f>
        <v>10691.452667713998</v>
      </c>
      <c r="AA75" s="145">
        <f>AA15*'Portfólio | Portfolio'!AA171</f>
        <v>8219.8266191439998</v>
      </c>
      <c r="AB75" s="145">
        <f>AB15*'Portfólio | Portfolio'!AB171</f>
        <v>8341.8213966570002</v>
      </c>
      <c r="AC75" s="145">
        <f>AC15*'Portfólio | Portfolio'!AC171</f>
        <v>8351.2549053710009</v>
      </c>
      <c r="AD75" s="145">
        <f>AD15*'Portfólio | Portfolio'!AD171</f>
        <v>11285.359521233</v>
      </c>
      <c r="AE75" s="145">
        <f>AE15*'Portfólio | Portfolio'!AE171</f>
        <v>8787.2488942629989</v>
      </c>
      <c r="AF75" s="145">
        <f>AF15*'Portfólio | Portfolio'!AF171</f>
        <v>8769.7058842749993</v>
      </c>
      <c r="AG75" s="145">
        <f>AG15*'Portfólio | Portfolio'!AG171</f>
        <v>8969.6309357339996</v>
      </c>
      <c r="AH75" s="145">
        <f>AH15*'Portfólio | Portfolio'!AH171</f>
        <v>12491.698574039998</v>
      </c>
      <c r="AI75" s="145">
        <f>AI15*'Portfólio | Portfolio'!AI171</f>
        <v>8950.121028309999</v>
      </c>
      <c r="AJ75" s="145">
        <f>AJ15*'Portfólio | Portfolio'!AJ171</f>
        <v>9056.6923649719993</v>
      </c>
      <c r="AK75" s="145">
        <f>AK15*'Portfólio | Portfolio'!AK171</f>
        <v>9010.1685142629995</v>
      </c>
      <c r="AL75" s="145">
        <f>AL15*'Portfólio | Portfolio'!AL171</f>
        <v>12465.398333444</v>
      </c>
      <c r="AM75" s="145">
        <f>AM15*'Portfólio | Portfolio'!AM171</f>
        <v>8803.7916396639994</v>
      </c>
      <c r="AN75" s="145">
        <f>AN15*'Portfólio | Portfolio'!AN171</f>
        <v>9132.2526368079998</v>
      </c>
      <c r="AO75" s="145">
        <f>AO15*'Portfólio | Portfolio'!AO171</f>
        <v>9045.0380264649993</v>
      </c>
      <c r="AP75" s="145">
        <f>AP15*'Portfólio | Portfolio'!AP171</f>
        <v>12168.748038055001</v>
      </c>
      <c r="AQ75" s="145">
        <f>AQ15*'Portfólio | Portfolio'!AQ171</f>
        <v>10044.470816552202</v>
      </c>
      <c r="AR75" s="145">
        <f>AR15*'Portfólio | Portfolio'!AR171</f>
        <v>9419.2171764234954</v>
      </c>
      <c r="AS75" s="145">
        <f>AS15*'Portfólio | Portfolio'!AS171</f>
        <v>8912.901602233118</v>
      </c>
      <c r="AT75" s="145">
        <f>AT15*'Portfólio | Portfolio'!AT171</f>
        <v>12226.754165473409</v>
      </c>
      <c r="AU75" s="145">
        <f>AU15*'Portfólio | Portfolio'!AU171</f>
        <v>9944.7009100673858</v>
      </c>
      <c r="AV75" s="145">
        <f>AV15*'Portfólio | Portfolio'!AV171</f>
        <v>10650.837659506671</v>
      </c>
      <c r="AW75" s="145">
        <f>AW15*'Portfólio | Portfolio'!AW171</f>
        <v>11317.166006511328</v>
      </c>
      <c r="AX75" s="215">
        <f>AX15*'Portfólio | Portfolio'!AX171</f>
        <v>15781.171299264959</v>
      </c>
      <c r="AY75" s="145">
        <f>AY15*'Portfólio | Portfolio'!AY171</f>
        <v>12778.097773172438</v>
      </c>
      <c r="AZ75" s="145">
        <f>AZ15*'Portfólio | Portfolio'!AZ171</f>
        <v>12989.750417843619</v>
      </c>
      <c r="BA75" s="145">
        <f>BA15*'Portfólio | Portfolio'!BA171</f>
        <v>12966.887454438724</v>
      </c>
      <c r="BB75" s="145">
        <f>BB15*'Portfólio | Portfolio'!BB171</f>
        <v>16118.432632161061</v>
      </c>
      <c r="BC75" s="145">
        <f>BC15*'Portfólio | Portfolio'!BC171</f>
        <v>14132.967555127752</v>
      </c>
      <c r="BD75" s="145">
        <f>BD15*'Portfólio | Portfolio'!BD171</f>
        <v>14011.217633214246</v>
      </c>
      <c r="BE75" s="145">
        <f>BE15*'Portfólio | Portfolio'!BE171</f>
        <v>14156.880935142997</v>
      </c>
      <c r="BF75" s="145">
        <f>BF15*'Portfólio | Portfolio'!BF171</f>
        <v>18200.952480618595</v>
      </c>
      <c r="BG75" s="145">
        <f>BG15*'Portfólio | Portfolio'!BG171</f>
        <v>14258.85259224947</v>
      </c>
      <c r="BH75" s="145">
        <f>BH15*'Portfólio | Portfolio'!BH171</f>
        <v>14772.11969697303</v>
      </c>
      <c r="BI75" s="145">
        <f>BI15*'Portfólio | Portfolio'!BI171</f>
        <v>14661.333323485376</v>
      </c>
      <c r="BJ75" s="145">
        <f>BJ15*'Portfólio | Portfolio'!BJ171</f>
        <v>18787.59549781432</v>
      </c>
      <c r="BK75" s="145">
        <f>BK15*'Portfólio | Portfolio'!BK171</f>
        <v>15071.53706115089</v>
      </c>
    </row>
    <row r="76" spans="1:63" ht="15" customHeight="1" x14ac:dyDescent="0.2">
      <c r="A76" s="8" t="s">
        <v>639</v>
      </c>
      <c r="B76" s="8" t="s">
        <v>639</v>
      </c>
      <c r="C76" s="145">
        <f>C16*'Portfólio | Portfolio'!C173</f>
        <v>560.94761700000004</v>
      </c>
      <c r="D76" s="145">
        <f>D16*'Portfólio | Portfolio'!D173</f>
        <v>622.37213550000013</v>
      </c>
      <c r="E76" s="145">
        <f>E16*'Portfólio | Portfolio'!E173</f>
        <v>611.08614</v>
      </c>
      <c r="F76" s="145">
        <f>F16*'Portfólio | Portfolio'!F173</f>
        <v>932.77363500000001</v>
      </c>
      <c r="G76" s="145">
        <f>G16*'Portfólio | Portfolio'!G173</f>
        <v>650.22570899999994</v>
      </c>
      <c r="H76" s="145">
        <f>H16*'Portfólio | Portfolio'!H173</f>
        <v>721.25749799999994</v>
      </c>
      <c r="I76" s="145">
        <f>I16*'Portfólio | Portfolio'!I173</f>
        <v>631.31043150000005</v>
      </c>
      <c r="J76" s="145">
        <f>J16*'Portfólio | Portfolio'!J173</f>
        <v>995.46078599999998</v>
      </c>
      <c r="K76" s="145">
        <f>K16*'Portfólio | Portfolio'!K173</f>
        <v>681.29280450000022</v>
      </c>
      <c r="L76" s="145">
        <f>L16*'Portfólio | Portfolio'!L173</f>
        <v>783.20033100000012</v>
      </c>
      <c r="M76" s="145">
        <f>M16*'Portfólio | Portfolio'!M173</f>
        <v>766.66048650000005</v>
      </c>
      <c r="N76" s="145">
        <f>N16*'Portfólio | Portfolio'!N173</f>
        <v>1172.2865199999999</v>
      </c>
      <c r="O76" s="145">
        <f>O16*'Portfólio | Portfolio'!O173</f>
        <v>891.60854500000005</v>
      </c>
      <c r="P76" s="145">
        <f>P16*'Portfólio | Portfolio'!P173</f>
        <v>893.49168999999995</v>
      </c>
      <c r="Q76" s="145">
        <f>Q16*'Portfólio | Portfolio'!Q173</f>
        <v>909.98512499999993</v>
      </c>
      <c r="R76" s="145">
        <f>R16*'Portfólio | Portfolio'!R173</f>
        <v>1405.0261500000001</v>
      </c>
      <c r="S76" s="145">
        <f>S16*'Portfólio | Portfolio'!S173</f>
        <v>930.52342499999986</v>
      </c>
      <c r="T76" s="145">
        <f>T16*'Portfólio | Portfolio'!T173</f>
        <v>1000.4776000000002</v>
      </c>
      <c r="U76" s="145">
        <f>U16*'Portfólio | Portfolio'!U173</f>
        <v>1128.9900299999999</v>
      </c>
      <c r="V76" s="145">
        <f>V16*'Portfólio | Portfolio'!V173</f>
        <v>1530.0582149999998</v>
      </c>
      <c r="W76" s="145">
        <f>W16*'Portfólio | Portfolio'!W173</f>
        <v>1177.204555</v>
      </c>
      <c r="X76" s="145">
        <f>X16*'Portfólio | Portfolio'!X173</f>
        <v>1208.3961850000001</v>
      </c>
      <c r="Y76" s="145">
        <f>Y16*'Portfólio | Portfolio'!Y173</f>
        <v>1234.6482150000002</v>
      </c>
      <c r="Z76" s="145">
        <f>Z16*'Portfólio | Portfolio'!Z173</f>
        <v>1731.19704</v>
      </c>
      <c r="AA76" s="145">
        <f>AA16*'Portfólio | Portfolio'!AA173</f>
        <v>1236.1234399999998</v>
      </c>
      <c r="AB76" s="145">
        <f>AB16*'Portfólio | Portfolio'!AB173</f>
        <v>1358.2868599999999</v>
      </c>
      <c r="AC76" s="145">
        <f>AC16*'Portfólio | Portfolio'!AC173</f>
        <v>1297.8232049999999</v>
      </c>
      <c r="AD76" s="145">
        <f>AD16*'Portfólio | Portfolio'!AD173</f>
        <v>1867.4797450000001</v>
      </c>
      <c r="AE76" s="145">
        <f>AE16*'Portfólio | Portfolio'!AE173</f>
        <v>1340.2955750000001</v>
      </c>
      <c r="AF76" s="145">
        <f>AF16*'Portfólio | Portfolio'!AF173</f>
        <v>1353.2374300000001</v>
      </c>
      <c r="AG76" s="145">
        <f>AG16*'Portfólio | Portfolio'!AG173</f>
        <v>1370.569295</v>
      </c>
      <c r="AH76" s="145">
        <f>AH16*'Portfólio | Portfolio'!AH173</f>
        <v>1900.7351800000001</v>
      </c>
      <c r="AI76" s="145">
        <f>AI16*'Portfólio | Portfolio'!AI173</f>
        <v>1379.9455199999998</v>
      </c>
      <c r="AJ76" s="145">
        <f>AJ16*'Portfólio | Portfolio'!AJ173</f>
        <v>1413.3506500000001</v>
      </c>
      <c r="AK76" s="145">
        <f>AK16*'Portfólio | Portfolio'!AK173</f>
        <v>1415.773105</v>
      </c>
      <c r="AL76" s="145">
        <f>AL16*'Portfólio | Portfolio'!AL173</f>
        <v>2228.5734050000001</v>
      </c>
      <c r="AM76" s="145">
        <f>AM16*'Portfólio | Portfolio'!AM173</f>
        <v>1495.0184449999997</v>
      </c>
      <c r="AN76" s="145">
        <f>AN16*'Portfólio | Portfolio'!AN173</f>
        <v>1577.4201800000001</v>
      </c>
      <c r="AO76" s="145">
        <f>AO16*'Portfólio | Portfolio'!AO173</f>
        <v>1596.2477650000003</v>
      </c>
      <c r="AP76" s="145">
        <f>AP16*'Portfólio | Portfolio'!AP173</f>
        <v>2049.9413</v>
      </c>
      <c r="AQ76" s="145">
        <f>AQ16*'Portfólio | Portfolio'!AQ173</f>
        <v>1567.5716649999999</v>
      </c>
      <c r="AR76" s="145">
        <f>AR16*'Portfólio | Portfolio'!AR173</f>
        <v>1389.87059</v>
      </c>
      <c r="AS76" s="145">
        <f>AS16*'Portfólio | Portfolio'!AS173</f>
        <v>1423.2508700000001</v>
      </c>
      <c r="AT76" s="145">
        <f>AT16*'Portfólio | Portfolio'!AT173</f>
        <v>1885.8686799999998</v>
      </c>
      <c r="AU76" s="145">
        <f>AU16*'Portfólio | Portfolio'!AU173</f>
        <v>1515.3607649999999</v>
      </c>
      <c r="AV76" s="145">
        <f>AV16*'Portfólio | Portfolio'!AV173</f>
        <v>1653.7507700000001</v>
      </c>
      <c r="AW76" s="145">
        <f>AW16*'Portfólio | Portfolio'!AW173</f>
        <v>1749.6731100000002</v>
      </c>
      <c r="AX76" s="215">
        <f>AX16*'Portfólio | Portfolio'!AX173</f>
        <v>2357.2925749999999</v>
      </c>
      <c r="AY76" s="145">
        <f>AY16*'Portfólio | Portfolio'!AY173</f>
        <v>2051.1019799999999</v>
      </c>
      <c r="AZ76" s="145">
        <f>AZ16*'Portfólio | Portfolio'!AZ173</f>
        <v>2072.2164600000001</v>
      </c>
      <c r="BA76" s="145">
        <f>BA16*'Portfólio | Portfolio'!BA173</f>
        <v>1976.8026050000001</v>
      </c>
      <c r="BB76" s="145">
        <f>BB16*'Portfólio | Portfolio'!BB173</f>
        <v>2481.6975149999998</v>
      </c>
      <c r="BC76" s="145">
        <f>BC16*'Portfólio | Portfolio'!BC173</f>
        <v>1986.2815499999999</v>
      </c>
      <c r="BD76" s="145">
        <f>BD16*'Portfólio | Portfolio'!BD173</f>
        <v>2071.8612149999999</v>
      </c>
      <c r="BE76" s="145">
        <f>BE16*'Portfólio | Portfolio'!BE173</f>
        <v>2098.4390250000001</v>
      </c>
      <c r="BF76" s="145">
        <f>BF16*'Portfólio | Portfolio'!BF173</f>
        <v>2688.2622449999999</v>
      </c>
      <c r="BG76" s="145">
        <f>BG16*'Portfólio | Portfolio'!BG173</f>
        <v>2084.1291249999999</v>
      </c>
      <c r="BH76" s="145">
        <f>BH16*'Portfólio | Portfolio'!BH173</f>
        <v>2180.2933749999997</v>
      </c>
      <c r="BI76" s="145">
        <f>BI16*'Portfólio | Portfolio'!BI173</f>
        <v>976.01598999999999</v>
      </c>
      <c r="BJ76" s="145">
        <f>BJ16*'Portfólio | Portfolio'!BJ173</f>
        <v>0</v>
      </c>
      <c r="BK76" s="145">
        <f>BK16*'Portfólio | Portfolio'!BK173</f>
        <v>0</v>
      </c>
    </row>
    <row r="77" spans="1:63" ht="15" customHeight="1" x14ac:dyDescent="0.2">
      <c r="A77" s="8" t="s">
        <v>26</v>
      </c>
      <c r="B77" s="8" t="s">
        <v>26</v>
      </c>
      <c r="C77" s="297" t="str">
        <f>IFERROR(C17*'Portfólio | Portfolio'!C174,"-")</f>
        <v>-</v>
      </c>
      <c r="D77" s="297" t="str">
        <f>IFERROR(D17*'Portfólio | Portfolio'!D174,"-")</f>
        <v>-</v>
      </c>
      <c r="E77" s="297" t="str">
        <f>IFERROR(E17*'Portfólio | Portfolio'!E174,"-")</f>
        <v>-</v>
      </c>
      <c r="F77" s="297" t="str">
        <f>IFERROR(F17*'Portfólio | Portfolio'!F174,"-")</f>
        <v>-</v>
      </c>
      <c r="G77" s="297" t="str">
        <f>IFERROR(G17*'Portfólio | Portfolio'!G174,"-")</f>
        <v>-</v>
      </c>
      <c r="H77" s="297" t="str">
        <f>IFERROR(H17*'Portfólio | Portfolio'!H174,"-")</f>
        <v>-</v>
      </c>
      <c r="I77" s="297" t="str">
        <f>IFERROR(I17*'Portfólio | Portfolio'!I174,"-")</f>
        <v>-</v>
      </c>
      <c r="J77" s="297" t="str">
        <f>IFERROR(J17*'Portfólio | Portfolio'!J174,"-")</f>
        <v>-</v>
      </c>
      <c r="K77" s="297" t="str">
        <f>IFERROR(K17*'Portfólio | Portfolio'!K174,"-")</f>
        <v>-</v>
      </c>
      <c r="L77" s="297" t="str">
        <f>IFERROR(L17*'Portfólio | Portfolio'!L174,"-")</f>
        <v>-</v>
      </c>
      <c r="M77" s="297" t="str">
        <f>IFERROR(M17*'Portfólio | Portfolio'!M174,"-")</f>
        <v>-</v>
      </c>
      <c r="N77" s="297" t="str">
        <f>IFERROR(N17*'Portfólio | Portfolio'!N174,"-")</f>
        <v>-</v>
      </c>
      <c r="O77" s="297" t="str">
        <f>IFERROR(O17*'Portfólio | Portfolio'!O174,"-")</f>
        <v>-</v>
      </c>
      <c r="P77" s="297" t="str">
        <f>IFERROR(P17*'Portfólio | Portfolio'!P174,"-")</f>
        <v>-</v>
      </c>
      <c r="Q77" s="145">
        <f>IFERROR(Q17*'Portfólio | Portfolio'!Q174,"-")</f>
        <v>72.16</v>
      </c>
      <c r="R77" s="145">
        <f>IFERROR(R17*'Portfólio | Portfolio'!R174,"-")</f>
        <v>5427.0072999999993</v>
      </c>
      <c r="S77" s="145">
        <f>IFERROR(S17*'Portfólio | Portfolio'!S174,"-")</f>
        <v>4084.1751984000011</v>
      </c>
      <c r="T77" s="145">
        <f>IFERROR(T17*'Portfólio | Portfolio'!T174,"-")</f>
        <v>4154.5168280000007</v>
      </c>
      <c r="U77" s="145">
        <f>IFERROR(U17*'Portfólio | Portfolio'!U174,"-")</f>
        <v>4128.1307847999997</v>
      </c>
      <c r="V77" s="145">
        <f>IFERROR(V17*'Portfólio | Portfolio'!V174,"-")</f>
        <v>5566.2086743999998</v>
      </c>
      <c r="W77" s="145">
        <f>IFERROR(W17*'Portfólio | Portfolio'!W174,"-")</f>
        <v>4552.7323423999997</v>
      </c>
      <c r="X77" s="145">
        <f>IFERROR(X17*'Portfólio | Portfolio'!X174,"-")</f>
        <v>4298.5610183999997</v>
      </c>
      <c r="Y77" s="145">
        <f>IFERROR(Y17*'Portfólio | Portfolio'!Y174,"-")</f>
        <v>4477.4365064000003</v>
      </c>
      <c r="Z77" s="145">
        <f>IFERROR(Z17*'Portfólio | Portfolio'!Z174,"-")</f>
        <v>5795.3870567999993</v>
      </c>
      <c r="AA77" s="145">
        <f>IFERROR(AA17*'Portfólio | Portfolio'!AA174,"-")</f>
        <v>5085.7015176000004</v>
      </c>
      <c r="AB77" s="145">
        <f>IFERROR(AB17*'Portfólio | Portfolio'!AB174,"-")</f>
        <v>4645.2371504000002</v>
      </c>
      <c r="AC77" s="145">
        <f>IFERROR(AC17*'Portfólio | Portfolio'!AC174,"-")</f>
        <v>4814.1024975999999</v>
      </c>
      <c r="AD77" s="145">
        <f>IFERROR(AD17*'Portfólio | Portfolio'!AD174,"-")</f>
        <v>6164.3563960000001</v>
      </c>
      <c r="AE77" s="145">
        <f>IFERROR(AE17*'Portfólio | Portfolio'!AE174,"-")</f>
        <v>5375.4949512000003</v>
      </c>
      <c r="AF77" s="145">
        <f>IFERROR(AF17*'Portfólio | Portfolio'!AF174,"-")</f>
        <v>4713.7130127999999</v>
      </c>
      <c r="AG77" s="145">
        <f>IFERROR(AG17*'Portfólio | Portfolio'!AG174,"-")</f>
        <v>4851.1690744000007</v>
      </c>
      <c r="AH77" s="145">
        <f>IFERROR(AH17*'Portfólio | Portfolio'!AH174,"-")</f>
        <v>5891.2497863999997</v>
      </c>
      <c r="AI77" s="145">
        <f>IFERROR(AI17*'Portfólio | Portfolio'!AI174,"-")</f>
        <v>4991.7178695999992</v>
      </c>
      <c r="AJ77" s="145">
        <f>IFERROR(AJ17*'Portfólio | Portfolio'!AJ174,"-")</f>
        <v>4675.349122399999</v>
      </c>
      <c r="AK77" s="145">
        <f>IFERROR(AK17*'Portfólio | Portfolio'!AK174,"-")</f>
        <v>4697.7451487999997</v>
      </c>
      <c r="AL77" s="145">
        <f>IFERROR(AL17*'Portfólio | Portfolio'!AL174,"-")</f>
        <v>6689.7999608</v>
      </c>
      <c r="AM77" s="145">
        <f>IFERROR(AM17*'Portfólio | Portfolio'!AM174,"-")</f>
        <v>5362.4631015999994</v>
      </c>
      <c r="AN77" s="145">
        <f>IFERROR(AN17*'Portfólio | Portfolio'!AN174,"-")</f>
        <v>5492.6720024000006</v>
      </c>
      <c r="AO77" s="145">
        <f>IFERROR(AO17*'Portfólio | Portfolio'!AO174,"-")</f>
        <v>5929.6172407999993</v>
      </c>
      <c r="AP77" s="145">
        <f>IFERROR(AP17*'Portfólio | Portfolio'!AP174,"-")</f>
        <v>7506.0886560000008</v>
      </c>
      <c r="AQ77" s="145">
        <f>IFERROR(AQ17*'Portfólio | Portfolio'!AQ174,"-")</f>
        <v>5980.5809536000006</v>
      </c>
      <c r="AR77" s="145">
        <f>IFERROR(AR17*'Portfólio | Portfolio'!AR174,"-")</f>
        <v>4623.8421063999995</v>
      </c>
      <c r="AS77" s="145">
        <f>IFERROR(AS17*'Portfólio | Portfolio'!AS174,"-")</f>
        <v>4998.6093167999998</v>
      </c>
      <c r="AT77" s="145">
        <f>IFERROR(AT17*'Portfólio | Portfolio'!AT174,"-")</f>
        <v>6965.1810448000006</v>
      </c>
      <c r="AU77" s="145">
        <f>IFERROR(AU17*'Portfólio | Portfolio'!AU174,"-")</f>
        <v>5638.0445704000003</v>
      </c>
      <c r="AV77" s="145">
        <f>IFERROR(AV17*'Portfólio | Portfolio'!AV174,"-")</f>
        <v>5802.9845808</v>
      </c>
      <c r="AW77" s="145">
        <f>IFERROR(AW17*'Portfólio | Portfolio'!AW174,"-")</f>
        <v>6526.4092608000001</v>
      </c>
      <c r="AX77" s="215">
        <f>IFERROR(AX17*'Portfólio | Portfolio'!AX174,"-")</f>
        <v>9317.0695464</v>
      </c>
      <c r="AY77" s="145">
        <f>IFERROR(AY17*'Portfólio | Portfolio'!AY174,"-")</f>
        <v>7914.6081696000001</v>
      </c>
      <c r="AZ77" s="145">
        <f>IFERROR(AZ17*'Portfólio | Portfolio'!AZ174,"-")</f>
        <v>8051.3056096</v>
      </c>
      <c r="BA77" s="145">
        <f>IFERROR(BA17*'Portfólio | Portfolio'!BA174,"-")</f>
        <v>8602.0113520000014</v>
      </c>
      <c r="BB77" s="145">
        <f>IFERROR(BB17*'Portfólio | Portfolio'!BB174,"-")</f>
        <v>10452.281312000001</v>
      </c>
      <c r="BC77" s="145">
        <f>IFERROR(BC17*'Portfólio | Portfolio'!BC174,"-")</f>
        <v>8841.8260128000002</v>
      </c>
      <c r="BD77" s="145">
        <f>IFERROR(BD17*'Portfólio | Portfolio'!BD174,"-")</f>
        <v>9115.7605000000003</v>
      </c>
      <c r="BE77" s="145">
        <f>IFERROR(BE17*'Portfólio | Portfolio'!BE174,"-")</f>
        <v>9121.2381480000022</v>
      </c>
      <c r="BF77" s="145">
        <f>IFERROR(BF17*'Portfólio | Portfolio'!BF174,"-")</f>
        <v>11034.661237599999</v>
      </c>
      <c r="BG77" s="145">
        <f>IFERROR(BG17*'Portfólio | Portfolio'!BG174,"-")</f>
        <v>9041.2185248000023</v>
      </c>
      <c r="BH77" s="145">
        <f>IFERROR(BH17*'Portfólio | Portfolio'!BH174,"-")</f>
        <v>9459.8666448000004</v>
      </c>
      <c r="BI77" s="145">
        <f>BI17*'Portfólio | Portfolio'!BI174</f>
        <v>9362.9391943999999</v>
      </c>
      <c r="BJ77" s="145">
        <f>BJ17*'Portfólio | Portfolio'!BJ174</f>
        <v>12072.743087424002</v>
      </c>
      <c r="BK77" s="145">
        <f>BK17*'Portfólio | Portfolio'!BK174</f>
        <v>9405.7275894399991</v>
      </c>
    </row>
    <row r="78" spans="1:63" ht="15" customHeight="1" x14ac:dyDescent="0.2">
      <c r="A78" s="8" t="s">
        <v>115</v>
      </c>
      <c r="B78" s="8" t="s">
        <v>115</v>
      </c>
      <c r="C78" s="10" t="str">
        <f>IFERROR(C18*'Portfólio | Portfolio'!C175,"-")</f>
        <v>-</v>
      </c>
      <c r="D78" s="10" t="str">
        <f>IFERROR(D18*'Portfólio | Portfolio'!D175,"-")</f>
        <v>-</v>
      </c>
      <c r="E78" s="10" t="str">
        <f>IFERROR(E18*'Portfólio | Portfolio'!E175,"-")</f>
        <v>-</v>
      </c>
      <c r="F78" s="10" t="str">
        <f>IFERROR(F18*'Portfólio | Portfolio'!F175,"-")</f>
        <v>-</v>
      </c>
      <c r="G78" s="10" t="str">
        <f>IFERROR(G18*'Portfólio | Portfolio'!G175,"-")</f>
        <v>-</v>
      </c>
      <c r="H78" s="10" t="str">
        <f>IFERROR(H18*'Portfólio | Portfolio'!H175,"-")</f>
        <v>-</v>
      </c>
      <c r="I78" s="10" t="str">
        <f>IFERROR(I18*'Portfólio | Portfolio'!I175,"-")</f>
        <v>-</v>
      </c>
      <c r="J78" s="10" t="str">
        <f>IFERROR(J18*'Portfólio | Portfolio'!J175,"-")</f>
        <v>-</v>
      </c>
      <c r="K78" s="10" t="str">
        <f>IFERROR(K18*'Portfólio | Portfolio'!K175,"-")</f>
        <v>-</v>
      </c>
      <c r="L78" s="10" t="str">
        <f>IFERROR(L18*'Portfólio | Portfolio'!L175,"-")</f>
        <v>-</v>
      </c>
      <c r="M78" s="10" t="str">
        <f>IFERROR(M18*'Portfólio | Portfolio'!M175,"-")</f>
        <v>-</v>
      </c>
      <c r="N78" s="10" t="str">
        <f>IFERROR(N18*'Portfólio | Portfolio'!N175,"-")</f>
        <v>-</v>
      </c>
      <c r="O78" s="10" t="str">
        <f>IFERROR(O18*'Portfólio | Portfolio'!O175,"-")</f>
        <v>-</v>
      </c>
      <c r="P78" s="10" t="str">
        <f>IFERROR(P18*'Portfólio | Portfolio'!P175,"-")</f>
        <v>-</v>
      </c>
      <c r="Q78" s="10" t="str">
        <f>IFERROR(Q18*'Portfólio | Portfolio'!Q175,"-")</f>
        <v>-</v>
      </c>
      <c r="R78" s="10" t="str">
        <f>IFERROR(R18*'Portfólio | Portfolio'!R175,"-")</f>
        <v>-</v>
      </c>
      <c r="S78" s="10" t="str">
        <f>IFERROR(S18*'Portfólio | Portfolio'!S175,"-")</f>
        <v>-</v>
      </c>
      <c r="T78" s="145">
        <f>IFERROR(T18*'Portfólio | Portfolio'!T175,"-")</f>
        <v>3219.0853376</v>
      </c>
      <c r="U78" s="145">
        <f>IFERROR(U18*'Portfólio | Portfolio'!U175,"-")</f>
        <v>4594.6446391999998</v>
      </c>
      <c r="V78" s="145">
        <f>IFERROR(V18*'Portfólio | Portfolio'!V175,"-")</f>
        <v>5739.3570344000009</v>
      </c>
      <c r="W78" s="145">
        <f>IFERROR(W18*'Portfólio | Portfolio'!W175,"-")</f>
        <v>4660.597163200001</v>
      </c>
      <c r="X78" s="145">
        <f>IFERROR(X18*'Portfólio | Portfolio'!X175,"-")</f>
        <v>4472.345688800001</v>
      </c>
      <c r="Y78" s="145">
        <f>IFERROR(Y18*'Portfólio | Portfolio'!Y175,"-")</f>
        <v>5001.6461616000006</v>
      </c>
      <c r="Z78" s="145">
        <f>IFERROR(Z18*'Portfólio | Portfolio'!Z175,"-")</f>
        <v>6385.1272759999993</v>
      </c>
      <c r="AA78" s="145">
        <f>IFERROR(AA18*'Portfólio | Portfolio'!AA175,"-")</f>
        <v>5050.3642639999998</v>
      </c>
      <c r="AB78" s="145">
        <f>IFERROR(AB18*'Portfólio | Portfolio'!AB175,"-")</f>
        <v>5759.1202063999999</v>
      </c>
      <c r="AC78" s="145">
        <f>IFERROR(AC18*'Portfólio | Portfolio'!AC175,"-")</f>
        <v>5616.4756735999999</v>
      </c>
      <c r="AD78" s="145">
        <f>IFERROR(AD18*'Portfólio | Portfolio'!AD175,"-")</f>
        <v>7896.2089624</v>
      </c>
      <c r="AE78" s="145">
        <f>IFERROR(AE18*'Portfólio | Portfolio'!AE175,"-")</f>
        <v>5516.1334975999998</v>
      </c>
      <c r="AF78" s="145">
        <f>IFERROR(AF18*'Portfólio | Portfolio'!AF175,"-")</f>
        <v>5963.7128231999995</v>
      </c>
      <c r="AG78" s="145">
        <f>IFERROR(AG18*'Portfólio | Portfolio'!AG175,"-")</f>
        <v>5740.7686424000003</v>
      </c>
      <c r="AH78" s="145">
        <f>IFERROR(AH18*'Portfólio | Portfolio'!AH175,"-")</f>
        <v>7335.1718351999998</v>
      </c>
      <c r="AI78" s="145">
        <f>IFERROR(AI18*'Portfólio | Portfolio'!AI175,"-")</f>
        <v>6719.5395432000005</v>
      </c>
      <c r="AJ78" s="145">
        <f>IFERROR(AJ18*'Portfólio | Portfolio'!AJ175,"-")</f>
        <v>6815.8721928000004</v>
      </c>
      <c r="AK78" s="145">
        <f>IFERROR(AK18*'Portfólio | Portfolio'!AK175,"-")</f>
        <v>6885.6243632000005</v>
      </c>
      <c r="AL78" s="145">
        <f>IFERROR(AL18*'Portfólio | Portfolio'!AL175,"-")</f>
        <v>8871.3247656000003</v>
      </c>
      <c r="AM78" s="145">
        <f>IFERROR(AM18*'Portfólio | Portfolio'!AM175,"-")</f>
        <v>6640.3597392000011</v>
      </c>
      <c r="AN78" s="145">
        <f>IFERROR(AN18*'Portfólio | Portfolio'!AN175,"-")</f>
        <v>6725.0707655999995</v>
      </c>
      <c r="AO78" s="145">
        <f>IFERROR(AO18*'Portfólio | Portfolio'!AO175,"-")</f>
        <v>7903.7551560000002</v>
      </c>
      <c r="AP78" s="145">
        <f>IFERROR(AP18*'Portfólio | Portfolio'!AP175,"-")</f>
        <v>9807.6196680000012</v>
      </c>
      <c r="AQ78" s="145">
        <f>IFERROR(AQ18*'Portfólio | Portfolio'!AQ175,"-")</f>
        <v>6583.0443007999993</v>
      </c>
      <c r="AR78" s="145">
        <f>IFERROR(AR18*'Portfólio | Portfolio'!AR175,"-")</f>
        <v>6073.3269784000004</v>
      </c>
      <c r="AS78" s="145">
        <f>IFERROR(AS18*'Portfólio | Portfolio'!AS175,"-")</f>
        <v>6389.0557807999994</v>
      </c>
      <c r="AT78" s="145">
        <f>IFERROR(AT18*'Portfólio | Portfolio'!AT175,"-")</f>
        <v>8158.9498848000021</v>
      </c>
      <c r="AU78" s="145">
        <f>IFERROR(AU18*'Portfólio | Portfolio'!AU175,"-")</f>
        <v>6638.8168792000006</v>
      </c>
      <c r="AV78" s="145">
        <f>IFERROR(AV18*'Portfólio | Portfolio'!AV175,"-")</f>
        <v>8418.4814472000016</v>
      </c>
      <c r="AW78" s="145">
        <f>IFERROR(AW18*'Portfólio | Portfolio'!AW175,"-")</f>
        <v>8754.3127936000001</v>
      </c>
      <c r="AX78" s="215">
        <f>IFERROR(AX18*'Portfólio | Portfolio'!AX175,"-")</f>
        <v>11713.477952000001</v>
      </c>
      <c r="AY78" s="43">
        <f>IFERROR(AY18*'Portfólio | Portfolio'!AY175,"-")</f>
        <v>8751.2518015999995</v>
      </c>
      <c r="AZ78" s="43">
        <f>IFERROR(AZ18*'Portfólio | Portfolio'!AZ175,"-")</f>
        <v>10277.898567200002</v>
      </c>
      <c r="BA78" s="43">
        <f>IFERROR(BA18*'Portfólio | Portfolio'!BA175,"-")</f>
        <v>9917.6203631999997</v>
      </c>
      <c r="BB78" s="43">
        <f>IFERROR(BB18*'Portfólio | Portfolio'!BB175,"-")</f>
        <v>12916.2098472</v>
      </c>
      <c r="BC78" s="43">
        <f>IFERROR(BC18*'Portfólio | Portfolio'!BC175,"-")</f>
        <v>10282.7810448</v>
      </c>
      <c r="BD78" s="43">
        <f>IFERROR(BD18*'Portfólio | Portfolio'!BD175,"-")</f>
        <v>10480.5789616</v>
      </c>
      <c r="BE78" s="43">
        <f>IFERROR(BE18*'Portfólio | Portfolio'!BE175,"-")</f>
        <v>10576.7152128</v>
      </c>
      <c r="BF78" s="43">
        <f>IFERROR(BF18*'Portfólio | Portfolio'!BF175,"-")</f>
        <v>13277.4984408</v>
      </c>
      <c r="BG78" s="43">
        <f>IFERROR(BG18*'Portfólio | Portfolio'!BG175,"-")</f>
        <v>10588.455723999999</v>
      </c>
      <c r="BH78" s="43">
        <f>IFERROR(BH18*'Portfólio | Portfolio'!BH175,"-")</f>
        <v>11038.625619999999</v>
      </c>
      <c r="BI78" s="145">
        <f>BI18*'Portfólio | Portfolio'!BI175</f>
        <v>10739.234536800001</v>
      </c>
      <c r="BJ78" s="145">
        <f>BJ18*'Portfólio | Portfolio'!BJ175</f>
        <v>14206.048392799999</v>
      </c>
      <c r="BK78" s="145">
        <f>BK18*'Portfólio | Portfolio'!BK175</f>
        <v>10466.639435999999</v>
      </c>
    </row>
    <row r="79" spans="1:63" ht="15" customHeight="1" x14ac:dyDescent="0.2">
      <c r="A79" s="8" t="s">
        <v>27</v>
      </c>
      <c r="B79" s="8" t="s">
        <v>27</v>
      </c>
      <c r="C79" s="145">
        <f>C19*'Portfólio | Portfolio'!C176</f>
        <v>4529.2144067999998</v>
      </c>
      <c r="D79" s="145">
        <f>D19*'Portfólio | Portfolio'!D176</f>
        <v>4884.3526787999999</v>
      </c>
      <c r="E79" s="145">
        <f>E19*'Portfólio | Portfolio'!E176</f>
        <v>5051.4490044000004</v>
      </c>
      <c r="F79" s="145">
        <f>F19*'Portfólio | Portfolio'!F176</f>
        <v>6517.4820264</v>
      </c>
      <c r="G79" s="145">
        <f>G19*'Portfólio | Portfolio'!G176</f>
        <v>4851.6632280000003</v>
      </c>
      <c r="H79" s="145">
        <f>H19*'Portfólio | Portfolio'!H176</f>
        <v>5193.7630992000004</v>
      </c>
      <c r="I79" s="145">
        <f>I19*'Portfólio | Portfolio'!I176</f>
        <v>5367.1287492000001</v>
      </c>
      <c r="J79" s="145">
        <f>J19*'Portfólio | Portfolio'!J176</f>
        <v>6918.5354939999988</v>
      </c>
      <c r="K79" s="145">
        <f>K19*'Portfólio | Portfolio'!K176</f>
        <v>5351.0843735999997</v>
      </c>
      <c r="L79" s="145">
        <f>L19*'Portfólio | Portfolio'!L176</f>
        <v>5748.4406375999997</v>
      </c>
      <c r="M79" s="145">
        <f>M19*'Portfólio | Portfolio'!M176</f>
        <v>5662.0793339999991</v>
      </c>
      <c r="N79" s="145">
        <f>N19*'Portfólio | Portfolio'!N176</f>
        <v>7277.2543548000003</v>
      </c>
      <c r="O79" s="145">
        <f>O19*'Portfólio | Portfolio'!O176</f>
        <v>5757.1554527999997</v>
      </c>
      <c r="P79" s="145">
        <f>P19*'Portfólio | Portfolio'!P176</f>
        <v>6199.6870835999998</v>
      </c>
      <c r="Q79" s="145">
        <f>Q19*'Portfólio | Portfolio'!Q176</f>
        <v>5913.8358263999999</v>
      </c>
      <c r="R79" s="145">
        <f>R19*'Portfólio | Portfolio'!R176</f>
        <v>7903.1829779999989</v>
      </c>
      <c r="S79" s="145">
        <f>S19*'Portfólio | Portfolio'!S176</f>
        <v>6109.9038431999998</v>
      </c>
      <c r="T79" s="145">
        <f>T19*'Portfólio | Portfolio'!T176</f>
        <v>6257.5471368000008</v>
      </c>
      <c r="U79" s="145">
        <f>U19*'Portfólio | Portfolio'!U176</f>
        <v>6142.2530147999987</v>
      </c>
      <c r="V79" s="145">
        <f>V19*'Portfólio | Portfolio'!V176</f>
        <v>8371.8579563999992</v>
      </c>
      <c r="W79" s="145">
        <f>W19*'Portfólio | Portfolio'!W176</f>
        <v>6140.5102907999999</v>
      </c>
      <c r="X79" s="145">
        <f>X19*'Portfólio | Portfolio'!X176</f>
        <v>6314.1462575999994</v>
      </c>
      <c r="Y79" s="145">
        <f>Y19*'Portfólio | Portfolio'!Y176</f>
        <v>6307.6631076000003</v>
      </c>
      <c r="Z79" s="145">
        <f>Z19*'Portfólio | Portfolio'!Z176</f>
        <v>8969.7308327999981</v>
      </c>
      <c r="AA79" s="145">
        <f>AA19*'Portfólio | Portfolio'!AA176</f>
        <v>6740.1684072000007</v>
      </c>
      <c r="AB79" s="145">
        <f>AB19*'Portfólio | Portfolio'!AB176</f>
        <v>7707.0406103999994</v>
      </c>
      <c r="AC79" s="145">
        <f>AC19*'Portfólio | Portfolio'!AC176</f>
        <v>8911.4074703999995</v>
      </c>
      <c r="AD79" s="145">
        <f>AD19*'Portfólio | Portfolio'!AD176</f>
        <v>11420.185064400001</v>
      </c>
      <c r="AE79" s="145">
        <f>AE19*'Portfólio | Portfolio'!AE176</f>
        <v>8661.2294700000002</v>
      </c>
      <c r="AF79" s="145">
        <f>AF19*'Portfólio | Portfolio'!AF176</f>
        <v>9099.1013687999985</v>
      </c>
      <c r="AG79" s="145">
        <f>AG19*'Portfólio | Portfolio'!AG176</f>
        <v>10149.747047999999</v>
      </c>
      <c r="AH79" s="145">
        <f>AH19*'Portfólio | Portfolio'!AH176</f>
        <v>12280.241041199999</v>
      </c>
      <c r="AI79" s="145">
        <f>AI19*'Portfólio | Portfolio'!AI176</f>
        <v>9455.6832083999998</v>
      </c>
      <c r="AJ79" s="145">
        <f>AJ19*'Portfólio | Portfolio'!AJ176</f>
        <v>10060.874823600001</v>
      </c>
      <c r="AK79" s="145">
        <f>AK19*'Portfólio | Portfolio'!AK176</f>
        <v>9745.3346364000008</v>
      </c>
      <c r="AL79" s="145">
        <f>AL19*'Portfólio | Portfolio'!AL176</f>
        <v>13647.200389200001</v>
      </c>
      <c r="AM79" s="145">
        <f>AM19*'Portfólio | Portfolio'!AM176</f>
        <v>10135.6720812</v>
      </c>
      <c r="AN79" s="145">
        <f>AN19*'Portfólio | Portfolio'!AN176</f>
        <v>11106.344275199999</v>
      </c>
      <c r="AO79" s="145">
        <f>AO19*'Portfólio | Portfolio'!AO176</f>
        <v>10893.541496400001</v>
      </c>
      <c r="AP79" s="145">
        <f>AP19*'Portfólio | Portfolio'!AP176</f>
        <v>14315.554872000001</v>
      </c>
      <c r="AQ79" s="145">
        <f>AQ19*'Portfólio | Portfolio'!AQ176</f>
        <v>13041.262184059999</v>
      </c>
      <c r="AR79" s="145">
        <f>AR19*'Portfólio | Portfolio'!AR176</f>
        <v>11715.328750651999</v>
      </c>
      <c r="AS79" s="145">
        <f>AS19*'Portfólio | Portfolio'!AS176</f>
        <v>11462.647069929999</v>
      </c>
      <c r="AT79" s="145">
        <f>AT19*'Portfólio | Portfolio'!AT176</f>
        <v>15291.817796731999</v>
      </c>
      <c r="AU79" s="145">
        <f>AU19*'Portfólio | Portfolio'!AU176</f>
        <v>12486.712254587999</v>
      </c>
      <c r="AV79" s="145">
        <f>AV19*'Portfólio | Portfolio'!AV176</f>
        <v>13781.130492731998</v>
      </c>
      <c r="AW79" s="145">
        <f>AW19*'Portfólio | Portfolio'!AW176</f>
        <v>15180.660177479996</v>
      </c>
      <c r="AX79" s="215">
        <f>AX19*'Portfólio | Portfolio'!AX176</f>
        <v>21124.019336315996</v>
      </c>
      <c r="AY79" s="43">
        <f>AY19*'Portfólio | Portfolio'!AY176</f>
        <v>16384.265103087997</v>
      </c>
      <c r="AZ79" s="43">
        <f>AZ19*'Portfólio | Portfolio'!AZ176</f>
        <v>17824.635079743995</v>
      </c>
      <c r="BA79" s="43">
        <f>BA19*'Portfólio | Portfolio'!BA176</f>
        <v>18115.528210012002</v>
      </c>
      <c r="BB79" s="43">
        <f>BB19*'Portfólio | Portfolio'!BB176</f>
        <v>23935.400212410001</v>
      </c>
      <c r="BC79" s="43">
        <f>BC19*'Portfólio | Portfolio'!BC176</f>
        <v>18845.987577762</v>
      </c>
      <c r="BD79" s="43">
        <f>BD19*'Portfólio | Portfolio'!BD176</f>
        <v>19387.122350367998</v>
      </c>
      <c r="BE79" s="43">
        <f>BE19*'Portfólio | Portfolio'!BE176</f>
        <v>19233.359924007997</v>
      </c>
      <c r="BF79" s="43">
        <f>BF19*'Portfólio | Portfolio'!BF176</f>
        <v>24528.810915137998</v>
      </c>
      <c r="BG79" s="43">
        <f>BG19*'Portfólio | Portfolio'!BG176</f>
        <v>18640.485426961997</v>
      </c>
      <c r="BH79" s="43">
        <f>BH19*'Portfólio | Portfolio'!BH176</f>
        <v>19249.914538337998</v>
      </c>
      <c r="BI79" s="145">
        <f>BI19*'Portfólio | Portfolio'!BI176</f>
        <v>19357.58713362</v>
      </c>
      <c r="BJ79" s="145">
        <f>BJ19*'Portfólio | Portfolio'!BJ176</f>
        <v>25300.078895275998</v>
      </c>
      <c r="BK79" s="145">
        <f>BK19*'Portfólio | Portfolio'!BK176</f>
        <v>18532.146871964</v>
      </c>
    </row>
    <row r="80" spans="1:63" ht="15" customHeight="1" x14ac:dyDescent="0.2">
      <c r="A80" s="8" t="s">
        <v>120</v>
      </c>
      <c r="B80" s="8" t="s">
        <v>120</v>
      </c>
      <c r="C80" s="145">
        <f>C20*'Portfólio | Portfolio'!C177</f>
        <v>2246.2062675000002</v>
      </c>
      <c r="D80" s="145">
        <f>D20*'Portfólio | Portfolio'!D177</f>
        <v>2414.49002625</v>
      </c>
      <c r="E80" s="145">
        <f>E20*'Portfólio | Portfolio'!E177</f>
        <v>2487.0726971999998</v>
      </c>
      <c r="F80" s="145">
        <f>F20*'Portfólio | Portfolio'!F177</f>
        <v>3322.2690761399995</v>
      </c>
      <c r="G80" s="145">
        <f>G20*'Portfólio | Portfolio'!G177</f>
        <v>2443.7279248199998</v>
      </c>
      <c r="H80" s="145">
        <f>H20*'Portfólio | Portfolio'!H177</f>
        <v>2635.8289045199999</v>
      </c>
      <c r="I80" s="145">
        <f>I20*'Portfólio | Portfolio'!I177</f>
        <v>2617.56825372</v>
      </c>
      <c r="J80" s="145">
        <f>J20*'Portfólio | Portfolio'!J177</f>
        <v>3503.5706903400005</v>
      </c>
      <c r="K80" s="145">
        <f>K20*'Portfólio | Portfolio'!K177</f>
        <v>2579.4079101000002</v>
      </c>
      <c r="L80" s="145">
        <f>L20*'Portfólio | Portfolio'!L177</f>
        <v>2798.6297963400002</v>
      </c>
      <c r="M80" s="145">
        <f>M20*'Portfólio | Portfolio'!M177</f>
        <v>2706.3399472200003</v>
      </c>
      <c r="N80" s="145">
        <f>N20*'Portfólio | Portfolio'!N177</f>
        <v>3810.6400903200001</v>
      </c>
      <c r="O80" s="145">
        <f>O20*'Portfólio | Portfolio'!O177</f>
        <v>2746.2664277999997</v>
      </c>
      <c r="P80" s="145">
        <f>P20*'Portfólio | Portfolio'!P177</f>
        <v>3023.3203597800002</v>
      </c>
      <c r="Q80" s="145">
        <f>Q20*'Portfólio | Portfolio'!Q177</f>
        <v>3179.9656576800007</v>
      </c>
      <c r="R80" s="145">
        <f>R20*'Portfólio | Portfolio'!R177</f>
        <v>4430.0586014999999</v>
      </c>
      <c r="S80" s="145">
        <f>S20*'Portfólio | Portfolio'!S177</f>
        <v>3574.8794377800009</v>
      </c>
      <c r="T80" s="145">
        <f>T20*'Portfólio | Portfolio'!T177</f>
        <v>4067.6048305200002</v>
      </c>
      <c r="U80" s="145">
        <f>U20*'Portfólio | Portfolio'!U177</f>
        <v>3890.0943484200002</v>
      </c>
      <c r="V80" s="145">
        <f>V20*'Portfólio | Portfolio'!V177</f>
        <v>5205.6661872599998</v>
      </c>
      <c r="W80" s="145">
        <f>W20*'Portfólio | Portfolio'!W177</f>
        <v>3909.5117586000001</v>
      </c>
      <c r="X80" s="145">
        <f>X20*'Portfólio | Portfolio'!X177</f>
        <v>4210.9881533999996</v>
      </c>
      <c r="Y80" s="145">
        <f>Y20*'Portfólio | Portfolio'!Y177</f>
        <v>4022.393543279999</v>
      </c>
      <c r="Z80" s="145">
        <f>Z20*'Portfólio | Portfolio'!Z177</f>
        <v>5462.5846073399998</v>
      </c>
      <c r="AA80" s="145">
        <f>AA20*'Portfólio | Portfolio'!AA177</f>
        <v>4220.9849644199994</v>
      </c>
      <c r="AB80" s="145">
        <f>AB20*'Portfólio | Portfolio'!AB177</f>
        <v>4313.1482818199993</v>
      </c>
      <c r="AC80" s="145">
        <f>AC20*'Portfólio | Portfolio'!AC177</f>
        <v>4223.6189515799997</v>
      </c>
      <c r="AD80" s="145">
        <f>AD20*'Portfólio | Portfolio'!AD177</f>
        <v>5647.3259157000002</v>
      </c>
      <c r="AE80" s="145">
        <f>AE20*'Portfólio | Portfolio'!AE177</f>
        <v>4473.7992268200005</v>
      </c>
      <c r="AF80" s="145">
        <f>AF20*'Portfólio | Portfolio'!AF177</f>
        <v>4562.3714345999997</v>
      </c>
      <c r="AG80" s="145">
        <f>AG20*'Portfólio | Portfolio'!AG177</f>
        <v>4472.2327494600004</v>
      </c>
      <c r="AH80" s="145">
        <f>AH20*'Portfólio | Portfolio'!AH177</f>
        <v>5727.4380563400009</v>
      </c>
      <c r="AI80" s="145">
        <f>AI20*'Portfólio | Portfolio'!AI177</f>
        <v>4500.6926567150003</v>
      </c>
      <c r="AJ80" s="145">
        <f>AJ20*'Portfólio | Portfolio'!AJ177</f>
        <v>4532.6162698550006</v>
      </c>
      <c r="AK80" s="145">
        <f>AK20*'Portfólio | Portfolio'!AK177</f>
        <v>4589.0328505500001</v>
      </c>
      <c r="AL80" s="145">
        <f>AL20*'Portfólio | Portfolio'!AL177</f>
        <v>5905.2873934649997</v>
      </c>
      <c r="AM80" s="145">
        <f>AM20*'Portfólio | Portfolio'!AM177</f>
        <v>4721.6380357850003</v>
      </c>
      <c r="AN80" s="145">
        <f>AN20*'Portfólio | Portfolio'!AN177</f>
        <v>4891.3388322250003</v>
      </c>
      <c r="AO80" s="145">
        <f>AO20*'Portfólio | Portfolio'!AO177</f>
        <v>4856.6041810249999</v>
      </c>
      <c r="AP80" s="145">
        <f>AP20*'Portfólio | Portfolio'!AP177</f>
        <v>6351.8743048050001</v>
      </c>
      <c r="AQ80" s="145">
        <f>AQ20*'Portfólio | Portfolio'!AQ177</f>
        <v>7464.7071401999992</v>
      </c>
      <c r="AR80" s="145">
        <f>AR20*'Portfólio | Portfolio'!AR177</f>
        <v>6524.4606038600004</v>
      </c>
      <c r="AS80" s="145">
        <f>AS20*'Portfólio | Portfolio'!AS177</f>
        <v>6410.7035388649992</v>
      </c>
      <c r="AT80" s="145">
        <f>AT20*'Portfólio | Portfolio'!AT177</f>
        <v>8473.8458664950012</v>
      </c>
      <c r="AU80" s="145">
        <f>AU20*'Portfólio | Portfolio'!AU177</f>
        <v>7027.1399473150004</v>
      </c>
      <c r="AV80" s="145">
        <f>AV20*'Portfólio | Portfolio'!AV177</f>
        <v>7847.979389860001</v>
      </c>
      <c r="AW80" s="145">
        <f>AW20*'Portfólio | Portfolio'!AW177</f>
        <v>8069.015122105001</v>
      </c>
      <c r="AX80" s="215">
        <f>AX20*'Portfólio | Portfolio'!AX177</f>
        <v>10786.054223615001</v>
      </c>
      <c r="AY80" s="43">
        <f>AY20*'Portfólio | Portfolio'!AY177</f>
        <v>9171.2863688399993</v>
      </c>
      <c r="AZ80" s="43">
        <f>AZ20*'Portfólio | Portfolio'!AZ177</f>
        <v>8640.9382745050007</v>
      </c>
      <c r="BA80" s="43">
        <f>BA20*'Portfólio | Portfolio'!BA177</f>
        <v>9083.5605385350009</v>
      </c>
      <c r="BB80" s="43">
        <f>BB20*'Portfólio | Portfolio'!BB177</f>
        <v>11807.487805300001</v>
      </c>
      <c r="BC80" s="43">
        <f>BC20*'Portfólio | Portfolio'!BC177</f>
        <v>8855.5480313000007</v>
      </c>
      <c r="BD80" s="43">
        <f>BD20*'Portfólio | Portfolio'!BD177</f>
        <v>8883.7187678099999</v>
      </c>
      <c r="BE80" s="43">
        <f>BE20*'Portfólio | Portfolio'!BE177</f>
        <v>8948.6936904049999</v>
      </c>
      <c r="BF80" s="43">
        <f>BF20*'Portfólio | Portfolio'!BF177</f>
        <v>11141.871716315001</v>
      </c>
      <c r="BG80" s="43">
        <f>BG20*'Portfólio | Portfolio'!BG177</f>
        <v>8951.9792083949997</v>
      </c>
      <c r="BH80" s="43">
        <f>BH20*'Portfólio | Portfolio'!BH177</f>
        <v>8558.2944602550015</v>
      </c>
      <c r="BI80" s="145">
        <f>BI20*'Portfólio | Portfolio'!BI177</f>
        <v>9335.86948175</v>
      </c>
      <c r="BJ80" s="145">
        <f>BJ20*'Portfólio | Portfolio'!BJ177</f>
        <v>11146.865807480001</v>
      </c>
      <c r="BK80" s="145">
        <f>BK20*'Portfólio | Portfolio'!BK177</f>
        <v>9379.1354278750005</v>
      </c>
    </row>
    <row r="81" spans="1:63" ht="15" customHeight="1" x14ac:dyDescent="0.2">
      <c r="A81" s="8" t="s">
        <v>28</v>
      </c>
      <c r="B81" s="8" t="s">
        <v>28</v>
      </c>
      <c r="C81" s="145">
        <f>IFERROR(C21*'Portfólio | Portfolio'!C178,"-")</f>
        <v>1252.465017</v>
      </c>
      <c r="D81" s="145">
        <f>IFERROR(D21*'Portfólio | Portfolio'!D178,"-")</f>
        <v>1418.619342</v>
      </c>
      <c r="E81" s="145">
        <f>IFERROR(E21*'Portfólio | Portfolio'!E178,"-")</f>
        <v>1394.106327</v>
      </c>
      <c r="F81" s="145">
        <f>IFERROR(F21*'Portfólio | Portfolio'!F178,"-")</f>
        <v>1841.8787789999997</v>
      </c>
      <c r="G81" s="145">
        <f>IFERROR(G21*'Portfólio | Portfolio'!G178,"-")</f>
        <v>1549.844343</v>
      </c>
      <c r="H81" s="145">
        <f>IFERROR(H21*'Portfólio | Portfolio'!H178,"-")</f>
        <v>1634.4152760000002</v>
      </c>
      <c r="I81" s="145">
        <f>IFERROR(I21*'Portfólio | Portfolio'!I178,"-")</f>
        <v>1620.6697230000002</v>
      </c>
      <c r="J81" s="145">
        <f>IFERROR(J21*'Portfólio | Portfolio'!J178,"-")</f>
        <v>2115.1924739999999</v>
      </c>
      <c r="K81" s="145">
        <f>IFERROR(K21*'Portfólio | Portfolio'!K178,"-")</f>
        <v>1671.970926</v>
      </c>
      <c r="L81" s="145">
        <f>IFERROR(L21*'Portfólio | Portfolio'!L178,"-")</f>
        <v>1700.2266419999999</v>
      </c>
      <c r="M81" s="145">
        <f>IFERROR(M21*'Portfólio | Portfolio'!M178,"-")</f>
        <v>1657.0442159999998</v>
      </c>
      <c r="N81" s="145">
        <f>IFERROR(N21*'Portfólio | Portfolio'!N178,"-")</f>
        <v>2233.8654630000001</v>
      </c>
      <c r="O81" s="145">
        <f>IFERROR(O21*'Portfólio | Portfolio'!O178,"-")</f>
        <v>1680.512772</v>
      </c>
      <c r="P81" s="145">
        <f>IFERROR(P21*'Portfólio | Portfolio'!P178,"-")</f>
        <v>1789.3678379999994</v>
      </c>
      <c r="Q81" s="145">
        <f>IFERROR(Q21*'Portfólio | Portfolio'!Q178,"-")</f>
        <v>1687.786953</v>
      </c>
      <c r="R81" s="145">
        <f>IFERROR(R21*'Portfólio | Portfolio'!R178,"-")</f>
        <v>2335.418169</v>
      </c>
      <c r="S81" s="145">
        <f>IFERROR(S21*'Portfólio | Portfolio'!S178,"-")</f>
        <v>1815.9247409999998</v>
      </c>
      <c r="T81" s="145">
        <f>IFERROR(T21*'Portfólio | Portfolio'!T178,"-")</f>
        <v>1860.2118929999997</v>
      </c>
      <c r="U81" s="145">
        <f>IFERROR(U21*'Portfólio | Portfolio'!U178,"-")</f>
        <v>1883.9476829999996</v>
      </c>
      <c r="V81" s="145">
        <f>IFERROR(V21*'Portfólio | Portfolio'!V178,"-")</f>
        <v>2525.5702139999994</v>
      </c>
      <c r="W81" s="145">
        <f>IFERROR(W21*'Portfólio | Portfolio'!W178,"-")</f>
        <v>1805.4929879999997</v>
      </c>
      <c r="X81" s="145">
        <f>IFERROR(X21*'Portfólio | Portfolio'!X178,"-")</f>
        <v>1844.0251380000002</v>
      </c>
      <c r="Y81" s="145">
        <f>IFERROR(Y21*'Portfólio | Portfolio'!Y178,"-")</f>
        <v>1818.269898</v>
      </c>
      <c r="Z81" s="145">
        <f>IFERROR(Z21*'Portfólio | Portfolio'!Z178,"-")</f>
        <v>2533.6280160000001</v>
      </c>
      <c r="AA81" s="145">
        <f>IFERROR(AA21*'Portfólio | Portfolio'!AA178,"-")</f>
        <v>1973.6623829999999</v>
      </c>
      <c r="AB81" s="145">
        <f>IFERROR(AB21*'Portfólio | Portfolio'!AB178,"-")</f>
        <v>1887.761352</v>
      </c>
      <c r="AC81" s="145">
        <f>IFERROR(AC21*'Portfólio | Portfolio'!AC178,"-")</f>
        <v>1894.9624680000002</v>
      </c>
      <c r="AD81" s="145">
        <f>IFERROR(AD21*'Portfólio | Portfolio'!AD178,"-")</f>
        <v>2723.900169</v>
      </c>
      <c r="AE81" s="145">
        <f>IFERROR(AE21*'Portfólio | Portfolio'!AE178,"-")</f>
        <v>1994.6709749999998</v>
      </c>
      <c r="AF81" s="145">
        <f>IFERROR(AF21*'Portfólio | Portfolio'!AF178,"-")</f>
        <v>1991.420439</v>
      </c>
      <c r="AG81" s="145">
        <f>IFERROR(AG21*'Portfólio | Portfolio'!AG178,"-")</f>
        <v>1950.0178169999997</v>
      </c>
      <c r="AH81" s="145">
        <f>IFERROR(AH21*'Portfólio | Portfolio'!AH178,"-")</f>
        <v>2806.9398179999994</v>
      </c>
      <c r="AI81" s="145">
        <f>IFERROR(AI21*'Portfólio | Portfolio'!AI178,"-")</f>
        <v>1999.2507209999999</v>
      </c>
      <c r="AJ81" s="145">
        <f>IFERROR(AJ21*'Portfólio | Portfolio'!AJ178,"-")</f>
        <v>2029.7690909999999</v>
      </c>
      <c r="AK81" s="145">
        <f>IFERROR(AK21*'Portfólio | Portfolio'!AK178,"-")</f>
        <v>2007.0399539999999</v>
      </c>
      <c r="AL81" s="145">
        <f>IFERROR(AL21*'Portfólio | Portfolio'!AL178,"-")</f>
        <v>2589.936201</v>
      </c>
      <c r="AM81" s="145">
        <f>IFERROR(AM21*'Portfólio | Portfolio'!AM178,"-")</f>
        <v>1931.240718</v>
      </c>
      <c r="AN81" s="145">
        <f>IFERROR(AN21*'Portfólio | Portfolio'!AN178,"-")</f>
        <v>1899.1085939999998</v>
      </c>
      <c r="AO81" s="145">
        <f>IFERROR(AO21*'Portfólio | Portfolio'!AO178,"-")</f>
        <v>1886.92866</v>
      </c>
      <c r="AP81" s="147">
        <f>IFERROR(AP21*'Portfólio | Portfolio'!AP178,"-")</f>
        <v>0</v>
      </c>
      <c r="AQ81" s="147">
        <f>IFERROR(AQ21*'Portfólio | Portfolio'!AQ178,"-")</f>
        <v>0</v>
      </c>
      <c r="AR81" s="147">
        <f>IFERROR(AR21*'Portfólio | Portfolio'!AR178,"-")</f>
        <v>0</v>
      </c>
      <c r="AS81" s="147">
        <f>IFERROR(AS21*'Portfólio | Portfolio'!AS178,"-")</f>
        <v>0</v>
      </c>
      <c r="AT81" s="147">
        <f>IFERROR(AT21*'Portfólio | Portfolio'!AT178,"-")</f>
        <v>0</v>
      </c>
      <c r="AU81" s="147">
        <f>IFERROR(AU21*'Portfólio | Portfolio'!AU178,"-")</f>
        <v>0</v>
      </c>
      <c r="AV81" s="147">
        <f>IFERROR(AV21*'Portfólio | Portfolio'!AV178,"-")</f>
        <v>0</v>
      </c>
      <c r="AW81" s="147">
        <f>IFERROR(AW21*'Portfólio | Portfolio'!AW178,"-")</f>
        <v>0</v>
      </c>
      <c r="AX81" s="216">
        <f>IFERROR(AX21*'Portfólio | Portfolio'!AX178,"-")</f>
        <v>0</v>
      </c>
      <c r="AY81" s="153" t="str">
        <f>IFERROR(AY21*'Portfólio | Portfolio'!AY178,"-")</f>
        <v>-</v>
      </c>
      <c r="AZ81" s="41" t="str">
        <f>IFERROR(AZ21*'Portfólio | Portfolio'!AZ178,"-")</f>
        <v>-</v>
      </c>
      <c r="BA81" s="41" t="str">
        <f>IFERROR(BA21*'Portfólio | Portfolio'!BA178,"-")</f>
        <v>-</v>
      </c>
      <c r="BB81" s="41" t="str">
        <f>IFERROR(BB21*'Portfólio | Portfolio'!BB178,"-")</f>
        <v>-</v>
      </c>
      <c r="BC81" s="41" t="str">
        <f>IFERROR(BC21*'Portfólio | Portfolio'!BC178,"-")</f>
        <v>-</v>
      </c>
      <c r="BD81" s="41" t="str">
        <f>IFERROR(BD21*'Portfólio | Portfolio'!BD178,"-")</f>
        <v>-</v>
      </c>
      <c r="BE81" s="41" t="str">
        <f>IFERROR(BE21*'Portfólio | Portfolio'!BE178,"-")</f>
        <v>-</v>
      </c>
      <c r="BF81" s="41" t="str">
        <f>IFERROR(BF21*'Portfólio | Portfolio'!BF178,"-")</f>
        <v>-</v>
      </c>
      <c r="BG81" s="391">
        <f>IFERROR(BG21*'Portfólio | Portfolio'!BG178,"-")</f>
        <v>0</v>
      </c>
      <c r="BH81" s="391">
        <f>IFERROR(BH21*'Portfólio | Portfolio'!BH178,"-")</f>
        <v>0</v>
      </c>
      <c r="BI81" s="391">
        <f>IFERROR(BI21*'Portfólio | Portfolio'!BI178,"-")</f>
        <v>0</v>
      </c>
      <c r="BJ81" s="391">
        <f>IFERROR(BJ21*'Portfólio | Portfolio'!BJ178,"-")</f>
        <v>0</v>
      </c>
      <c r="BK81" s="391">
        <f>IFERROR(BK21*'Portfólio | Portfolio'!BK178,"-")</f>
        <v>0</v>
      </c>
    </row>
    <row r="82" spans="1:63" ht="15" customHeight="1" x14ac:dyDescent="0.2">
      <c r="A82" s="8" t="s">
        <v>29</v>
      </c>
      <c r="B82" s="8" t="s">
        <v>29</v>
      </c>
      <c r="C82" s="145" t="str">
        <f>IFERROR(C22*'Portfólio | Portfolio'!C179,"-")</f>
        <v>-</v>
      </c>
      <c r="D82" s="145" t="str">
        <f>IFERROR(D22*'Portfólio | Portfolio'!D179,"-")</f>
        <v>-</v>
      </c>
      <c r="E82" s="145" t="str">
        <f>IFERROR(E22*'Portfólio | Portfolio'!E179,"-")</f>
        <v>-</v>
      </c>
      <c r="F82" s="145" t="str">
        <f>IFERROR(F22*'Portfólio | Portfolio'!F179,"-")</f>
        <v>-</v>
      </c>
      <c r="G82" s="145" t="str">
        <f>IFERROR(G22*'Portfólio | Portfolio'!G179,"-")</f>
        <v>-</v>
      </c>
      <c r="H82" s="145" t="str">
        <f>IFERROR(H22*'Portfólio | Portfolio'!H179,"-")</f>
        <v>-</v>
      </c>
      <c r="I82" s="145" t="str">
        <f>IFERROR(I22*'Portfólio | Portfolio'!I179,"-")</f>
        <v>-</v>
      </c>
      <c r="J82" s="145" t="str">
        <f>IFERROR(J22*'Portfólio | Portfolio'!J179,"-")</f>
        <v>-</v>
      </c>
      <c r="K82" s="145">
        <f>IFERROR(K22*'Portfólio | Portfolio'!K179,"-")</f>
        <v>343.09256184000003</v>
      </c>
      <c r="L82" s="145">
        <f>IFERROR(L22*'Portfólio | Portfolio'!L179,"-")</f>
        <v>391.45128707999987</v>
      </c>
      <c r="M82" s="145">
        <f>IFERROR(M22*'Portfólio | Portfolio'!M179,"-")</f>
        <v>402.21378119999991</v>
      </c>
      <c r="N82" s="145">
        <f>IFERROR(N22*'Portfólio | Portfolio'!N179,"-")</f>
        <v>513.10521108</v>
      </c>
      <c r="O82" s="145">
        <f>IFERROR(O22*'Portfólio | Portfolio'!O179,"-")</f>
        <v>397.13619959999977</v>
      </c>
      <c r="P82" s="145">
        <f>IFERROR(P22*'Portfólio | Portfolio'!P179,"-")</f>
        <v>446.22621287999999</v>
      </c>
      <c r="Q82" s="145">
        <f>IFERROR(Q22*'Portfólio | Portfolio'!Q179,"-")</f>
        <v>439.14994115999991</v>
      </c>
      <c r="R82" s="145">
        <f>IFERROR(R22*'Portfólio | Portfolio'!R179,"-")</f>
        <v>597.54405900000006</v>
      </c>
      <c r="S82" s="145">
        <f>IFERROR(S22*'Portfólio | Portfolio'!S179,"-")</f>
        <v>446.09793479999962</v>
      </c>
      <c r="T82" s="145">
        <f>IFERROR(T22*'Portfólio | Portfolio'!T179,"-")</f>
        <v>499.40539656000004</v>
      </c>
      <c r="U82" s="145">
        <f>IFERROR(U22*'Portfólio | Portfolio'!U179,"-")</f>
        <v>488.92184292000002</v>
      </c>
      <c r="V82" s="145">
        <f>IFERROR(V22*'Portfólio | Portfolio'!V179,"-")</f>
        <v>658.83634152000002</v>
      </c>
      <c r="W82" s="145">
        <f>IFERROR(W22*'Portfólio | Portfolio'!W179,"-")</f>
        <v>464.86308036000008</v>
      </c>
      <c r="X82" s="145">
        <f>IFERROR(X22*'Portfólio | Portfolio'!X179,"-")</f>
        <v>546.30421027384614</v>
      </c>
      <c r="Y82" s="145">
        <f>IFERROR(Y22*'Portfólio | Portfolio'!Y179,"-")</f>
        <v>586.86844115076951</v>
      </c>
      <c r="Z82" s="145">
        <f>IFERROR(Z22*'Portfólio | Portfolio'!Z179,"-")</f>
        <v>733.41997932000004</v>
      </c>
      <c r="AA82" s="145">
        <f>IFERROR(AA22*'Portfólio | Portfolio'!AA179,"-")</f>
        <v>508.79721747692247</v>
      </c>
      <c r="AB82" s="145">
        <f>IFERROR(AB22*'Portfólio | Portfolio'!AB179,"-")</f>
        <v>560.952</v>
      </c>
      <c r="AC82" s="145">
        <f>IFERROR(AC22*'Portfólio | Portfolio'!AC179,"-")</f>
        <v>534.24923949230742</v>
      </c>
      <c r="AD82" s="145">
        <f>IFERROR(AD22*'Portfólio | Portfolio'!AD179,"-")</f>
        <v>686.77403592000007</v>
      </c>
      <c r="AE82" s="145">
        <f>IFERROR(AE22*'Portfólio | Portfolio'!AE179,"-")</f>
        <v>503.53180552615385</v>
      </c>
      <c r="AF82" s="145">
        <f>IFERROR(AF22*'Portfólio | Portfolio'!AF179,"-")</f>
        <v>494.36700432000009</v>
      </c>
      <c r="AG82" s="145">
        <f>IFERROR(AG22*'Portfólio | Portfolio'!AG179,"-")</f>
        <v>486.93929088000004</v>
      </c>
      <c r="AH82" s="145">
        <f>IFERROR(AH22*'Portfólio | Portfolio'!AH179,"-")</f>
        <v>650.83604544000002</v>
      </c>
      <c r="AI82" s="145">
        <f>IFERROR(AI22*'Portfólio | Portfolio'!AI179,"-")</f>
        <v>450.16415472</v>
      </c>
      <c r="AJ82" s="145">
        <f>IFERROR(AJ22*'Portfólio | Portfolio'!AJ179,"-")</f>
        <v>481.87785407999996</v>
      </c>
      <c r="AK82" s="145">
        <f>IFERROR(AK22*'Portfólio | Portfolio'!AK179,"-")</f>
        <v>468.36236580000008</v>
      </c>
      <c r="AL82" s="145">
        <f>IFERROR(AL22*'Portfólio | Portfolio'!AL179,"-")</f>
        <v>626.48842452000008</v>
      </c>
      <c r="AM82" s="145">
        <f>IFERROR(AM22*'Portfólio | Portfolio'!AM179,"-")</f>
        <v>476.48946575999992</v>
      </c>
      <c r="AN82" s="145">
        <f>IFERROR(AN22*'Portfólio | Portfolio'!AN179,"-")</f>
        <v>499.99456668000005</v>
      </c>
      <c r="AO82" s="147">
        <f>IFERROR(AO22*'Portfólio | Portfolio'!AO179,"-")</f>
        <v>0</v>
      </c>
      <c r="AP82" s="147">
        <f>IFERROR(AP22*'Portfólio | Portfolio'!AP179,"-")</f>
        <v>0</v>
      </c>
      <c r="AQ82" s="147">
        <f>IFERROR(AQ22*'Portfólio | Portfolio'!AQ179,"-")</f>
        <v>0</v>
      </c>
      <c r="AR82" s="147">
        <f>IFERROR(AR22*'Portfólio | Portfolio'!AR179,"-")</f>
        <v>0</v>
      </c>
      <c r="AS82" s="147">
        <f>IFERROR(AS22*'Portfólio | Portfolio'!AS179,"-")</f>
        <v>0</v>
      </c>
      <c r="AT82" s="147">
        <f>IFERROR(AT22*'Portfólio | Portfolio'!AT179,"-")</f>
        <v>0</v>
      </c>
      <c r="AU82" s="147">
        <f>IFERROR(AU22*'Portfólio | Portfolio'!AU179,"-")</f>
        <v>0</v>
      </c>
      <c r="AV82" s="147">
        <f>IFERROR(AV22*'Portfólio | Portfolio'!AV179,"-")</f>
        <v>0</v>
      </c>
      <c r="AW82" s="147">
        <f>IFERROR(AW22*'Portfólio | Portfolio'!AW179,"-")</f>
        <v>0</v>
      </c>
      <c r="AX82" s="216">
        <f>IFERROR(AX22*'Portfólio | Portfolio'!AX179,"-")</f>
        <v>0</v>
      </c>
      <c r="AY82" s="153" t="str">
        <f>IFERROR(AY22*'Portfólio | Portfolio'!AY179,"-")</f>
        <v>-</v>
      </c>
      <c r="AZ82" s="41" t="str">
        <f>IFERROR(AZ22*'Portfólio | Portfolio'!AZ179,"-")</f>
        <v>-</v>
      </c>
      <c r="BA82" s="41" t="str">
        <f>IFERROR(BA22*'Portfólio | Portfolio'!BA179,"-")</f>
        <v>-</v>
      </c>
      <c r="BB82" s="41" t="str">
        <f>IFERROR(BB22*'Portfólio | Portfolio'!BB179,"-")</f>
        <v>-</v>
      </c>
      <c r="BC82" s="41" t="str">
        <f>IFERROR(BC22*'Portfólio | Portfolio'!BC179,"-")</f>
        <v>-</v>
      </c>
      <c r="BD82" s="41" t="str">
        <f>IFERROR(BD22*'Portfólio | Portfolio'!BD179,"-")</f>
        <v>-</v>
      </c>
      <c r="BE82" s="41" t="str">
        <f>IFERROR(BE22*'Portfólio | Portfolio'!BE179,"-")</f>
        <v>-</v>
      </c>
      <c r="BF82" s="41" t="str">
        <f>IFERROR(BF22*'Portfólio | Portfolio'!BF179,"-")</f>
        <v>-</v>
      </c>
      <c r="BG82" s="391">
        <f>IFERROR(BG22*'Portfólio | Portfolio'!BG179,"-")</f>
        <v>0</v>
      </c>
      <c r="BH82" s="391">
        <f>IFERROR(BH22*'Portfólio | Portfolio'!BH179,"-")</f>
        <v>0</v>
      </c>
      <c r="BI82" s="391">
        <f>IFERROR(BI22*'Portfólio | Portfolio'!BI179,"-")</f>
        <v>0</v>
      </c>
      <c r="BJ82" s="391">
        <f>IFERROR(BJ22*'Portfólio | Portfolio'!BJ179,"-")</f>
        <v>0</v>
      </c>
      <c r="BK82" s="391">
        <f>IFERROR(BK22*'Portfólio | Portfolio'!BK179,"-")</f>
        <v>0</v>
      </c>
    </row>
    <row r="83" spans="1:63" ht="15" customHeight="1" x14ac:dyDescent="0.2">
      <c r="A83" s="8" t="s">
        <v>22</v>
      </c>
      <c r="B83" s="8" t="s">
        <v>22</v>
      </c>
      <c r="C83" s="145">
        <f>C23*'Portfólio | Portfolio'!C180</f>
        <v>70.246400000000008</v>
      </c>
      <c r="D83" s="145">
        <f>D23*'Portfólio | Portfolio'!D180</f>
        <v>3500.586816</v>
      </c>
      <c r="E83" s="145">
        <f>E23*'Portfólio | Portfolio'!E180</f>
        <v>3669.1930175999996</v>
      </c>
      <c r="F83" s="145">
        <f>F23*'Portfólio | Portfolio'!F180</f>
        <v>5395.3772160000008</v>
      </c>
      <c r="G83" s="145">
        <f>G23*'Portfólio | Portfolio'!G180</f>
        <v>4097.9599872000008</v>
      </c>
      <c r="H83" s="145">
        <f>H23*'Portfólio | Portfolio'!H180</f>
        <v>4539.2193088000004</v>
      </c>
      <c r="I83" s="145">
        <f>I23*'Portfólio | Portfolio'!I180</f>
        <v>4605.5623679999999</v>
      </c>
      <c r="J83" s="145">
        <f>J23*'Portfólio | Portfolio'!J180</f>
        <v>6211.6686464000004</v>
      </c>
      <c r="K83" s="145">
        <f>K23*'Portfólio | Portfolio'!K180</f>
        <v>4695.0090752000006</v>
      </c>
      <c r="L83" s="145">
        <f>L23*'Portfólio | Portfolio'!L180</f>
        <v>4950.7019264</v>
      </c>
      <c r="M83" s="145">
        <f>M23*'Portfólio | Portfolio'!M180</f>
        <v>4909.8799488000004</v>
      </c>
      <c r="N83" s="145">
        <f>N23*'Portfólio | Portfolio'!N180</f>
        <v>6592.5214207999989</v>
      </c>
      <c r="O83" s="145">
        <f>O23*'Portfólio | Portfolio'!O180</f>
        <v>4687.8313920000001</v>
      </c>
      <c r="P83" s="145">
        <f>P23*'Portfólio | Portfolio'!P180</f>
        <v>5227.7637568000009</v>
      </c>
      <c r="Q83" s="145">
        <f>Q23*'Portfólio | Portfolio'!Q180</f>
        <v>5298.8787840000005</v>
      </c>
      <c r="R83" s="145">
        <f>R23*'Portfólio | Portfolio'!R180</f>
        <v>6959.2217087999998</v>
      </c>
      <c r="S83" s="145">
        <f>S23*'Portfólio | Portfolio'!S180</f>
        <v>5098.9310719999994</v>
      </c>
      <c r="T83" s="145">
        <f>T23*'Portfólio | Portfolio'!T180</f>
        <v>5485.5550720000001</v>
      </c>
      <c r="U83" s="145">
        <f>U23*'Portfólio | Portfolio'!U180</f>
        <v>5595.1939199999997</v>
      </c>
      <c r="V83" s="145">
        <f>V23*'Portfólio | Portfolio'!V180</f>
        <v>7279.7043968000007</v>
      </c>
      <c r="W83" s="145">
        <f>W23*'Portfólio | Portfolio'!W180</f>
        <v>5669.5745472000008</v>
      </c>
      <c r="X83" s="145">
        <f>X23*'Portfólio | Portfolio'!X180</f>
        <v>5850.1572224000001</v>
      </c>
      <c r="Y83" s="145">
        <f>Y23*'Portfólio | Portfolio'!Y180</f>
        <v>5906.95424</v>
      </c>
      <c r="Z83" s="145">
        <f>Z23*'Portfólio | Portfolio'!Z180</f>
        <v>7820.6395200000006</v>
      </c>
      <c r="AA83" s="145">
        <f>AA23*'Portfólio | Portfolio'!AA180</f>
        <v>6055.4930560000012</v>
      </c>
      <c r="AB83" s="145">
        <f>AB23*'Portfólio | Portfolio'!AB180</f>
        <v>6375.3173568000002</v>
      </c>
      <c r="AC83" s="145">
        <f>AC23*'Portfólio | Portfolio'!AC180</f>
        <v>6232.3289023999996</v>
      </c>
      <c r="AD83" s="145">
        <f>AD23*'Portfólio | Portfolio'!AD180</f>
        <v>8293.7127744000009</v>
      </c>
      <c r="AE83" s="145">
        <f>AE23*'Portfólio | Portfolio'!AE180</f>
        <v>6344.7422143999993</v>
      </c>
      <c r="AF83" s="145">
        <f>AF23*'Portfólio | Portfolio'!AF180</f>
        <v>6479.7392960000006</v>
      </c>
      <c r="AG83" s="145">
        <f>AG23*'Portfólio | Portfolio'!AG180</f>
        <v>6595.5392448000002</v>
      </c>
      <c r="AH83" s="145">
        <f>AH23*'Portfólio | Portfolio'!AH180</f>
        <v>9650.4614464000006</v>
      </c>
      <c r="AI83" s="145">
        <f>AI23*'Portfólio | Portfolio'!AI180</f>
        <v>6196.8088127999999</v>
      </c>
      <c r="AJ83" s="145">
        <f>AJ23*'Portfólio | Portfolio'!AJ180</f>
        <v>6213.325619199999</v>
      </c>
      <c r="AK83" s="145">
        <f>AK23*'Portfólio | Portfolio'!AK180</f>
        <v>6280.8805695999999</v>
      </c>
      <c r="AL83" s="145">
        <f>AL23*'Portfólio | Portfolio'!AL180</f>
        <v>9051.4147008</v>
      </c>
      <c r="AM83" s="145">
        <f>AM23*'Portfólio | Portfolio'!AM180</f>
        <v>6215.2851008000007</v>
      </c>
      <c r="AN83" s="145">
        <f>AN23*'Portfólio | Portfolio'!AN180</f>
        <v>6650.1156991999997</v>
      </c>
      <c r="AO83" s="145">
        <f>AO23*'Portfólio | Portfolio'!AO180</f>
        <v>6327.2550527999992</v>
      </c>
      <c r="AP83" s="145">
        <f>AP23*'Portfólio | Portfolio'!AP180</f>
        <v>8322.6292352</v>
      </c>
      <c r="AQ83" s="145">
        <f>AQ23*'Portfólio | Portfolio'!AQ180</f>
        <v>6272.4532480000016</v>
      </c>
      <c r="AR83" s="145">
        <f>AR23*'Portfólio | Portfolio'!AR180</f>
        <v>6466.2026175999999</v>
      </c>
      <c r="AS83" s="145">
        <f>AS23*'Portfólio | Portfolio'!AS180</f>
        <v>6142.058950399999</v>
      </c>
      <c r="AT83" s="145">
        <f>AT23*'Portfólio | Portfolio'!AT180</f>
        <v>8223.2657151999992</v>
      </c>
      <c r="AU83" s="145">
        <f>AU23*'Portfólio | Portfolio'!AU180</f>
        <v>6534.0978560000003</v>
      </c>
      <c r="AV83" s="145">
        <f>AV23*'Portfólio | Portfolio'!AV180</f>
        <v>7680.3308095999992</v>
      </c>
      <c r="AW83" s="145">
        <f>AW23*'Portfólio | Portfolio'!AW180</f>
        <v>7974.4666752000003</v>
      </c>
      <c r="AX83" s="215">
        <f>AX23*'Portfólio | Portfolio'!AX180</f>
        <v>10888.072575999999</v>
      </c>
      <c r="AY83" s="43">
        <f>AY23*'Portfólio | Portfolio'!AY180</f>
        <v>8273.1851455999986</v>
      </c>
      <c r="AZ83" s="43">
        <f>AZ23*'Portfólio | Portfolio'!AZ180</f>
        <v>9139.8456831999993</v>
      </c>
      <c r="BA83" s="43">
        <f>BA23*'Portfólio | Portfolio'!BA180</f>
        <v>9442.7463040000002</v>
      </c>
      <c r="BB83" s="43">
        <f>BB23*'Portfólio | Portfolio'!BB180</f>
        <v>11833.2901568</v>
      </c>
      <c r="BC83" s="43">
        <f>BC23*'Portfólio | Portfolio'!BC180</f>
        <v>9307.9264383999998</v>
      </c>
      <c r="BD83" s="43">
        <f>BD23*'Portfólio | Portfolio'!BD180</f>
        <v>9891.8894591999997</v>
      </c>
      <c r="BE83" s="43">
        <f>BE23*'Portfólio | Portfolio'!BE180</f>
        <v>10038.455936</v>
      </c>
      <c r="BF83" s="43">
        <f>BF23*'Portfólio | Portfolio'!BF180</f>
        <v>12593.801049600002</v>
      </c>
      <c r="BG83" s="43">
        <f>BG23*'Portfólio | Portfolio'!BG180</f>
        <v>9711.5672384000009</v>
      </c>
      <c r="BH83" s="43">
        <f>BH23*'Portfólio | Portfolio'!BH180</f>
        <v>10370.661913599999</v>
      </c>
      <c r="BI83" s="391">
        <f>IFERROR(BI23*'Portfólio | Portfolio'!BI180,"-")</f>
        <v>10439.563961600001</v>
      </c>
      <c r="BJ83" s="391">
        <f>IFERROR(BJ23*'Portfólio | Portfolio'!BJ180,"-")</f>
        <v>13707.404928000002</v>
      </c>
      <c r="BK83" s="391">
        <f>IFERROR(BK23*'Portfólio | Portfolio'!BK180,"-")</f>
        <v>10358.584524800001</v>
      </c>
    </row>
    <row r="84" spans="1:63" ht="15" customHeight="1" x14ac:dyDescent="0.2">
      <c r="A84" s="8" t="s">
        <v>757</v>
      </c>
      <c r="B84" s="8" t="s">
        <v>757</v>
      </c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215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391"/>
      <c r="BJ84" s="391">
        <f>IFERROR(BJ24*'Portfólio | Portfolio'!BJ181,"-")</f>
        <v>6868.7518010505728</v>
      </c>
      <c r="BK84" s="391">
        <f>IFERROR(BK24*'Portfólio | Portfolio'!BK181,"-")</f>
        <v>6502.5807169150448</v>
      </c>
    </row>
    <row r="85" spans="1:63" ht="15" customHeight="1" x14ac:dyDescent="0.2">
      <c r="A85" s="8" t="s">
        <v>118</v>
      </c>
      <c r="B85" s="8" t="s">
        <v>118</v>
      </c>
      <c r="C85" s="145" t="str">
        <f>IFERROR(C25*'Portfólio | Portfolio'!C182,"-")</f>
        <v>-</v>
      </c>
      <c r="D85" s="145" t="str">
        <f>IFERROR(D25*'Portfólio | Portfolio'!D182,"-")</f>
        <v>-</v>
      </c>
      <c r="E85" s="145" t="str">
        <f>IFERROR(E25*'Portfólio | Portfolio'!E182,"-")</f>
        <v>-</v>
      </c>
      <c r="F85" s="145" t="str">
        <f>IFERROR(F25*'Portfólio | Portfolio'!F182,"-")</f>
        <v>-</v>
      </c>
      <c r="G85" s="145" t="str">
        <f>IFERROR(G25*'Portfólio | Portfolio'!G182,"-")</f>
        <v>-</v>
      </c>
      <c r="H85" s="145" t="str">
        <f>IFERROR(H25*'Portfólio | Portfolio'!H182,"-")</f>
        <v>-</v>
      </c>
      <c r="I85" s="145" t="str">
        <f>IFERROR(I25*'Portfólio | Portfolio'!I182,"-")</f>
        <v>-</v>
      </c>
      <c r="J85" s="145" t="str">
        <f>IFERROR(J25*'Portfólio | Portfolio'!J182,"-")</f>
        <v>-</v>
      </c>
      <c r="K85" s="145" t="str">
        <f>IFERROR(K25*'Portfólio | Portfolio'!K182,"-")</f>
        <v>-</v>
      </c>
      <c r="L85" s="145" t="str">
        <f>IFERROR(L25*'Portfólio | Portfolio'!L182,"-")</f>
        <v>-</v>
      </c>
      <c r="M85" s="145" t="str">
        <f>IFERROR(M25*'Portfólio | Portfolio'!M182,"-")</f>
        <v>-</v>
      </c>
      <c r="N85" s="145" t="str">
        <f>IFERROR(N25*'Portfólio | Portfolio'!N182,"-")</f>
        <v>-</v>
      </c>
      <c r="O85" s="145" t="str">
        <f>IFERROR(O25*'Portfólio | Portfolio'!O182,"-")</f>
        <v>-</v>
      </c>
      <c r="P85" s="145" t="str">
        <f>IFERROR(P25*'Portfólio | Portfolio'!P182,"-")</f>
        <v>-</v>
      </c>
      <c r="Q85" s="145" t="str">
        <f>IFERROR(Q25*'Portfólio | Portfolio'!Q182,"-")</f>
        <v>-</v>
      </c>
      <c r="R85" s="145">
        <f>IFERROR(R25*'Portfólio | Portfolio'!R182,"-")</f>
        <v>737.9893277000001</v>
      </c>
      <c r="S85" s="145">
        <f>IFERROR(S25*'Portfólio | Portfolio'!S182,"-")</f>
        <v>870.84831889999987</v>
      </c>
      <c r="T85" s="145">
        <f>IFERROR(T25*'Portfólio | Portfolio'!T182,"-")</f>
        <v>782.3589659999999</v>
      </c>
      <c r="U85" s="145">
        <f>IFERROR(U25*'Portfólio | Portfolio'!U182,"-")</f>
        <v>920.19321289999971</v>
      </c>
      <c r="V85" s="145">
        <f>IFERROR(V25*'Portfólio | Portfolio'!V182,"-")</f>
        <v>1223.1413273000001</v>
      </c>
      <c r="W85" s="145">
        <f>IFERROR(W25*'Portfólio | Portfolio'!W182,"-")</f>
        <v>960.849965</v>
      </c>
      <c r="X85" s="145">
        <f>IFERROR(X25*'Portfólio | Portfolio'!X182,"-")</f>
        <v>1070.5001026000002</v>
      </c>
      <c r="Y85" s="145">
        <f>IFERROR(Y25*'Portfólio | Portfolio'!Y182,"-")</f>
        <v>1025.8928733999999</v>
      </c>
      <c r="Z85" s="145">
        <f>IFERROR(Z25*'Portfólio | Portfolio'!Z182,"-")</f>
        <v>1486.8352585999999</v>
      </c>
      <c r="AA85" s="145">
        <f>IFERROR(AA25*'Portfólio | Portfolio'!AA182,"-")</f>
        <v>1060.7778217999999</v>
      </c>
      <c r="AB85" s="145">
        <f>IFERROR(AB25*'Portfólio | Portfolio'!AB182,"-")</f>
        <v>1118.2674149999998</v>
      </c>
      <c r="AC85" s="145">
        <f>IFERROR(AC25*'Portfólio | Portfolio'!AC182,"-")</f>
        <v>1114.3111199999998</v>
      </c>
      <c r="AD85" s="145">
        <f>IFERROR(AD25*'Portfólio | Portfolio'!AD182,"-")</f>
        <v>1541.0483040000001</v>
      </c>
      <c r="AE85" s="145">
        <f>IFERROR(AE25*'Portfólio | Portfolio'!AE182,"-")</f>
        <v>1100.4371176999998</v>
      </c>
      <c r="AF85" s="145">
        <f>IFERROR(AF25*'Portfólio | Portfolio'!AF182,"-")</f>
        <v>1161.6950783000002</v>
      </c>
      <c r="AG85" s="145">
        <f>IFERROR(AG25*'Portfólio | Portfolio'!AG182,"-")</f>
        <v>1155.1892966999999</v>
      </c>
      <c r="AH85" s="145">
        <f>IFERROR(AH25*'Portfólio | Portfolio'!AH182,"-")</f>
        <v>1938.0429071999999</v>
      </c>
      <c r="AI85" s="145">
        <f>IFERROR(AI25*'Portfólio | Portfolio'!AI182,"-")</f>
        <v>1202.4638547</v>
      </c>
      <c r="AJ85" s="145">
        <f>IFERROR(AJ25*'Portfólio | Portfolio'!AJ182,"-")</f>
        <v>1232.2466811000002</v>
      </c>
      <c r="AK85" s="145">
        <f>IFERROR(AK25*'Portfólio | Portfolio'!AK182,"-")</f>
        <v>1291.4180696999999</v>
      </c>
      <c r="AL85" s="145">
        <f>IFERROR(AL25*'Portfólio | Portfolio'!AL182,"-")</f>
        <v>1512.1953124999998</v>
      </c>
      <c r="AM85" s="145">
        <f>IFERROR(AM25*'Portfólio | Portfolio'!AM182,"-")</f>
        <v>1097.8315553999998</v>
      </c>
      <c r="AN85" s="145">
        <f>IFERROR(AN25*'Portfólio | Portfolio'!AN182,"-")</f>
        <v>1229.7199330999997</v>
      </c>
      <c r="AO85" s="145">
        <f>IFERROR(AO25*'Portfólio | Portfolio'!AO182,"-")</f>
        <v>1234.9496675999999</v>
      </c>
      <c r="AP85" s="145">
        <f>IFERROR(AP25*'Portfólio | Portfolio'!AP182,"-")</f>
        <v>1676.6576981999999</v>
      </c>
      <c r="AQ85" s="145">
        <f>IFERROR(AQ25*'Portfólio | Portfolio'!AQ182,"-")</f>
        <v>1107.0641321999999</v>
      </c>
      <c r="AR85" s="145">
        <f>IFERROR(AR25*'Portfólio | Portfolio'!AR182,"-")</f>
        <v>951.76235189999989</v>
      </c>
      <c r="AS85" s="145">
        <f>IFERROR(AS25*'Portfólio | Portfolio'!AS182,"-")</f>
        <v>1050.3470199999999</v>
      </c>
      <c r="AT85" s="145">
        <f>IFERROR(AT25*'Portfólio | Portfolio'!AT182,"-")</f>
        <v>1822.8508856999997</v>
      </c>
      <c r="AU85" s="145">
        <f>IFERROR(AU25*'Portfólio | Portfolio'!AU182,"-")</f>
        <v>1119.5387512</v>
      </c>
      <c r="AV85" s="145">
        <f>IFERROR(AV25*'Portfólio | Portfolio'!AV182,"-")</f>
        <v>1473.5623613999999</v>
      </c>
      <c r="AW85" s="145">
        <f>IFERROR(AW25*'Portfólio | Portfolio'!AW182,"-")</f>
        <v>1638.6282097000001</v>
      </c>
      <c r="AX85" s="215">
        <f>IFERROR(AX25*'Portfólio | Portfolio'!AX182,"-")</f>
        <v>2322.8219048000001</v>
      </c>
      <c r="AY85" s="43">
        <f>IFERROR(AY25*'Portfólio | Portfolio'!AY182,"-")</f>
        <v>1601.3556139999998</v>
      </c>
      <c r="AZ85" s="43">
        <f>IFERROR(AZ25*'Portfólio | Portfolio'!AZ182,"-")</f>
        <v>1969.0181734999996</v>
      </c>
      <c r="BA85" s="43">
        <f>IFERROR(BA25*'Portfólio | Portfolio'!BA182,"-")</f>
        <v>1868.1652664999999</v>
      </c>
      <c r="BB85" s="43">
        <f>IFERROR(BB25*'Portfólio | Portfolio'!BB182,"-")</f>
        <v>2502.4352500999998</v>
      </c>
      <c r="BC85" s="43">
        <f>IFERROR(BC25*'Portfólio | Portfolio'!BC182,"-")</f>
        <v>1819.5719598999997</v>
      </c>
      <c r="BD85" s="43">
        <f>IFERROR(BD25*'Portfólio | Portfolio'!BD182,"-")</f>
        <v>2146.3626567000001</v>
      </c>
      <c r="BE85" s="43">
        <f>IFERROR(BE25*'Portfólio | Portfolio'!BE182,"-")</f>
        <v>2177.3074681999997</v>
      </c>
      <c r="BF85" s="43">
        <f>IFERROR(BF25*'Portfólio | Portfolio'!BF182,"-")</f>
        <v>2782.2213944</v>
      </c>
      <c r="BG85" s="43">
        <f>IFERROR(BG25*'Portfólio | Portfolio'!BG182,"-")</f>
        <v>2441.5797579000005</v>
      </c>
      <c r="BH85" s="43">
        <f>IFERROR(BH25*'Portfólio | Portfolio'!BH182,"-")</f>
        <v>2445.3451184999994</v>
      </c>
      <c r="BI85" s="43">
        <f>IFERROR(BI25*'Portfólio | Portfolio'!BI182,"-")</f>
        <v>2828.7950700000001</v>
      </c>
      <c r="BJ85" s="43">
        <f>IFERROR(BJ25*'Portfólio | Portfolio'!BJ182,"-")</f>
        <v>3662.9535945000007</v>
      </c>
      <c r="BK85" s="43">
        <f>IFERROR(BK25*'Portfólio | Portfolio'!BK182,"-")</f>
        <v>2439.4672818000004</v>
      </c>
    </row>
    <row r="86" spans="1:63" ht="15" customHeight="1" x14ac:dyDescent="0.2">
      <c r="A86" s="8" t="s">
        <v>136</v>
      </c>
      <c r="B86" s="8" t="s">
        <v>136</v>
      </c>
      <c r="C86" s="145" t="str">
        <f>IFERROR(C26*'Portfólio | Portfolio'!C183,"-")</f>
        <v>-</v>
      </c>
      <c r="D86" s="145" t="str">
        <f>IFERROR(D26*'Portfólio | Portfolio'!D183,"-")</f>
        <v>-</v>
      </c>
      <c r="E86" s="145" t="str">
        <f>IFERROR(E26*'Portfólio | Portfolio'!E183,"-")</f>
        <v>-</v>
      </c>
      <c r="F86" s="145" t="str">
        <f>IFERROR(F26*'Portfólio | Portfolio'!F183,"-")</f>
        <v>-</v>
      </c>
      <c r="G86" s="145" t="str">
        <f>IFERROR(G26*'Portfólio | Portfolio'!G183,"-")</f>
        <v>-</v>
      </c>
      <c r="H86" s="145" t="str">
        <f>IFERROR(H26*'Portfólio | Portfolio'!H183,"-")</f>
        <v>-</v>
      </c>
      <c r="I86" s="145" t="str">
        <f>IFERROR(I26*'Portfólio | Portfolio'!I183,"-")</f>
        <v>-</v>
      </c>
      <c r="J86" s="145" t="str">
        <f>IFERROR(J26*'Portfólio | Portfolio'!J183,"-")</f>
        <v>-</v>
      </c>
      <c r="K86" s="145" t="str">
        <f>IFERROR(K26*'Portfólio | Portfolio'!K183,"-")</f>
        <v>-</v>
      </c>
      <c r="L86" s="145" t="str">
        <f>IFERROR(L26*'Portfólio | Portfolio'!L183,"-")</f>
        <v>-</v>
      </c>
      <c r="M86" s="145" t="str">
        <f>IFERROR(M26*'Portfólio | Portfolio'!M183,"-")</f>
        <v>-</v>
      </c>
      <c r="N86" s="145" t="str">
        <f>IFERROR(N26*'Portfólio | Portfolio'!N183,"-")</f>
        <v>-</v>
      </c>
      <c r="O86" s="145" t="str">
        <f>IFERROR(O26*'Portfólio | Portfolio'!O183,"-")</f>
        <v>-</v>
      </c>
      <c r="P86" s="145" t="str">
        <f>IFERROR(P26*'Portfólio | Portfolio'!P183,"-")</f>
        <v>-</v>
      </c>
      <c r="Q86" s="145" t="str">
        <f>IFERROR(Q26*'Portfólio | Portfolio'!Q183,"-")</f>
        <v>-</v>
      </c>
      <c r="R86" s="145" t="str">
        <f>IFERROR(R26*'Portfólio | Portfolio'!R183,"-")</f>
        <v>-</v>
      </c>
      <c r="S86" s="145" t="str">
        <f>IFERROR(S26*'Portfólio | Portfolio'!S183,"-")</f>
        <v>-</v>
      </c>
      <c r="T86" s="145" t="str">
        <f>IFERROR(T26*'Portfólio | Portfolio'!T183,"-")</f>
        <v>-</v>
      </c>
      <c r="U86" s="145" t="str">
        <f>IFERROR(U26*'Portfólio | Portfolio'!U183,"-")</f>
        <v>-</v>
      </c>
      <c r="V86" s="145" t="str">
        <f>IFERROR(V26*'Portfólio | Portfolio'!V183,"-")</f>
        <v>-</v>
      </c>
      <c r="W86" s="145" t="str">
        <f>IFERROR(W26*'Portfólio | Portfolio'!W183,"-")</f>
        <v>-</v>
      </c>
      <c r="X86" s="145" t="str">
        <f>IFERROR(X26*'Portfólio | Portfolio'!X183,"-")</f>
        <v>-</v>
      </c>
      <c r="Y86" s="145" t="str">
        <f>IFERROR(Y26*'Portfólio | Portfolio'!Y183,"-")</f>
        <v>-</v>
      </c>
      <c r="Z86" s="145" t="str">
        <f>IFERROR(Z26*'Portfólio | Portfolio'!Z183,"-")</f>
        <v>-</v>
      </c>
      <c r="AA86" s="145" t="str">
        <f>IFERROR(AA26*'Portfólio | Portfolio'!AA183,"-")</f>
        <v>-</v>
      </c>
      <c r="AB86" s="145" t="str">
        <f>IFERROR(AB26*'Portfólio | Portfolio'!AB183,"-")</f>
        <v>-</v>
      </c>
      <c r="AC86" s="145" t="str">
        <f>IFERROR(AC26*'Portfólio | Portfolio'!AC183,"-")</f>
        <v>-</v>
      </c>
      <c r="AD86" s="145" t="str">
        <f>IFERROR(AD26*'Portfólio | Portfolio'!AD183,"-")</f>
        <v>-</v>
      </c>
      <c r="AE86" s="145" t="str">
        <f>IFERROR(AE26*'Portfólio | Portfolio'!AE183,"-")</f>
        <v>-</v>
      </c>
      <c r="AF86" s="145" t="str">
        <f>IFERROR(AF26*'Portfólio | Portfolio'!AF183,"-")</f>
        <v>-</v>
      </c>
      <c r="AG86" s="145" t="str">
        <f>IFERROR(AG26*'Portfólio | Portfolio'!AG183,"-")</f>
        <v>-</v>
      </c>
      <c r="AH86" s="145" t="str">
        <f>IFERROR(AH26*'Portfólio | Portfolio'!AH183,"-")</f>
        <v>-</v>
      </c>
      <c r="AI86" s="145" t="str">
        <f>IFERROR(AI26*'Portfólio | Portfolio'!AI183,"-")</f>
        <v>-</v>
      </c>
      <c r="AJ86" s="145" t="str">
        <f>IFERROR(AJ26*'Portfólio | Portfolio'!AJ183,"-")</f>
        <v>-</v>
      </c>
      <c r="AK86" s="145" t="str">
        <f>IFERROR(AK26*'Portfólio | Portfolio'!AK183,"-")</f>
        <v>-</v>
      </c>
      <c r="AL86" s="145">
        <f>IFERROR(AL26*'Portfólio | Portfolio'!AL183,"-")</f>
        <v>57.863181600000004</v>
      </c>
      <c r="AM86" s="145">
        <f>IFERROR(AM26*'Portfólio | Portfolio'!AM183,"-")</f>
        <v>573.28041600000006</v>
      </c>
      <c r="AN86" s="145">
        <f>IFERROR(AN26*'Portfólio | Portfolio'!AN183,"-")</f>
        <v>820.37939400000005</v>
      </c>
      <c r="AO86" s="145">
        <f>IFERROR(AO26*'Portfólio | Portfolio'!AO183,"-")</f>
        <v>524.10961980000002</v>
      </c>
      <c r="AP86" s="145">
        <f>IFERROR(AP26*'Portfólio | Portfolio'!AP183,"-")</f>
        <v>866.5044822000001</v>
      </c>
      <c r="AQ86" s="145">
        <f>IFERROR(AQ26*'Portfólio | Portfolio'!AQ183,"-")</f>
        <v>584.3591100000001</v>
      </c>
      <c r="AR86" s="145">
        <f>IFERROR(AR26*'Portfólio | Portfolio'!AR183,"-")</f>
        <v>431.6635746</v>
      </c>
      <c r="AS86" s="145">
        <f>IFERROR(AS26*'Portfólio | Portfolio'!AS183,"-")</f>
        <v>559.86373800000001</v>
      </c>
      <c r="AT86" s="145">
        <f>IFERROR(AT26*'Portfólio | Portfolio'!AT183,"-")</f>
        <v>899.29368180000017</v>
      </c>
      <c r="AU86" s="145">
        <f>IFERROR(AU26*'Portfólio | Portfolio'!AU183,"-")</f>
        <v>705.98150639999994</v>
      </c>
      <c r="AV86" s="145">
        <f>IFERROR(AV26*'Portfólio | Portfolio'!AV183,"-")</f>
        <v>809.49790799999994</v>
      </c>
      <c r="AW86" s="145">
        <f>IFERROR(AW26*'Portfólio | Portfolio'!AW183,"-")</f>
        <v>791.57795399999998</v>
      </c>
      <c r="AX86" s="215">
        <f>IFERROR(AX26*'Portfólio | Portfolio'!AX183,"-")</f>
        <v>1206.9857898000002</v>
      </c>
      <c r="AY86" s="43">
        <f>IFERROR(AY26*'Portfólio | Portfolio'!AY183,"-")</f>
        <v>1066.6229364000001</v>
      </c>
      <c r="AZ86" s="43">
        <f>IFERROR(AZ26*'Portfólio | Portfolio'!AZ183,"-")</f>
        <v>1090.3259232</v>
      </c>
      <c r="BA86" s="43">
        <f>IFERROR(BA26*'Portfólio | Portfolio'!BA183,"-")</f>
        <v>968.04525599999999</v>
      </c>
      <c r="BB86" s="43">
        <f>IFERROR(BB26*'Portfólio | Portfolio'!BB183,"-")</f>
        <v>1327.0911641999999</v>
      </c>
      <c r="BC86" s="43">
        <f>IFERROR(BC26*'Portfólio | Portfolio'!BC183,"-")</f>
        <v>1250.2196315999997</v>
      </c>
      <c r="BD86" s="43">
        <f>IFERROR(BD26*'Portfólio | Portfolio'!BD183,"-")</f>
        <v>1039.5443178</v>
      </c>
      <c r="BE86" s="43">
        <f>IFERROR(BE26*'Portfólio | Portfolio'!BE183,"-")</f>
        <v>1078.4816604000002</v>
      </c>
      <c r="BF86" s="43">
        <f>IFERROR(BF26*'Portfólio | Portfolio'!BF183,"-")</f>
        <v>1411.5762918000003</v>
      </c>
      <c r="BG86" s="43">
        <f>IFERROR(BG26*'Portfólio | Portfolio'!BG183,"-")</f>
        <v>1164.8244690000001</v>
      </c>
      <c r="BH86" s="43">
        <f>IFERROR(BH26*'Portfólio | Portfolio'!BH183,"-")</f>
        <v>1076.9882850000001</v>
      </c>
      <c r="BI86" s="43">
        <f>IFERROR(BI26*'Portfólio | Portfolio'!BI183,"-")</f>
        <v>1362.9547026</v>
      </c>
      <c r="BJ86" s="43">
        <f>IFERROR(BJ26*'Portfólio | Portfolio'!BJ183,"-")</f>
        <v>1888.8409602000002</v>
      </c>
      <c r="BK86" s="43">
        <f>IFERROR(BK26*'Portfólio | Portfolio'!BK183,"-")</f>
        <v>2135.9119122000002</v>
      </c>
    </row>
    <row r="87" spans="1:63" ht="15" customHeight="1" x14ac:dyDescent="0.2">
      <c r="A87" s="11" t="s">
        <v>135</v>
      </c>
      <c r="B87" s="11" t="s">
        <v>135</v>
      </c>
      <c r="C87" s="148">
        <f>IFERROR(C27*'Portfólio | Portfolio'!C184,"-")</f>
        <v>271.62310560000003</v>
      </c>
      <c r="D87" s="148">
        <f>IFERROR(D27*'Portfólio | Portfolio'!D184,"-")</f>
        <v>364.64122310000005</v>
      </c>
      <c r="E87" s="148">
        <f>IFERROR(E27*'Portfólio | Portfolio'!E184,"-")</f>
        <v>715.08709580000004</v>
      </c>
      <c r="F87" s="148">
        <f>IFERROR(F27*'Portfólio | Portfolio'!F184,"-")</f>
        <v>400.81553820000005</v>
      </c>
      <c r="G87" s="148">
        <f>IFERROR(G27*'Portfólio | Portfolio'!G184,"-")</f>
        <v>511.95559029999998</v>
      </c>
      <c r="H87" s="148">
        <f>IFERROR(H27*'Portfólio | Portfolio'!H184,"-")</f>
        <v>474.12260280000004</v>
      </c>
      <c r="I87" s="148">
        <f>IFERROR(I27*'Portfólio | Portfolio'!I184,"-")</f>
        <v>494.72073420000004</v>
      </c>
      <c r="J87" s="148">
        <f>IFERROR(J27*'Portfólio | Portfolio'!J184,"-")</f>
        <v>511.88511219999998</v>
      </c>
      <c r="K87" s="148">
        <f>IFERROR(K27*'Portfólio | Portfolio'!K184,"-")</f>
        <v>599.02323250000006</v>
      </c>
      <c r="L87" s="148">
        <f>IFERROR(L27*'Portfólio | Portfolio'!L184,"-")</f>
        <v>525.67655910000008</v>
      </c>
      <c r="M87" s="148">
        <f>IFERROR(M27*'Portfólio | Portfolio'!M184,"-")</f>
        <v>601.82490829999995</v>
      </c>
      <c r="N87" s="12" t="str">
        <f>IFERROR(N27*'Portfólio | Portfolio'!N184,"-")</f>
        <v>-</v>
      </c>
      <c r="O87" s="148">
        <f>IFERROR(O27*'Portfólio | Portfolio'!O184,"-")</f>
        <v>517.82928890000005</v>
      </c>
      <c r="P87" s="148">
        <f>IFERROR(P27*'Portfólio | Portfolio'!P184,"-")</f>
        <v>531.29196890000003</v>
      </c>
      <c r="Q87" s="148">
        <f>IFERROR(Q27*'Portfólio | Portfolio'!Q184,"-")</f>
        <v>595.79929640000012</v>
      </c>
      <c r="R87" s="148">
        <f>IFERROR(R27*'Portfólio | Portfolio'!R184,"-")</f>
        <v>676.24373739999999</v>
      </c>
      <c r="S87" s="148">
        <f>IFERROR(S27*'Portfólio | Portfolio'!S184,"-")</f>
        <v>615.9321784</v>
      </c>
      <c r="T87" s="148">
        <f>IFERROR(T27*'Portfólio | Portfolio'!T184,"-")</f>
        <v>577.35202140000001</v>
      </c>
      <c r="U87" s="148">
        <f>IFERROR(U27*'Portfólio | Portfolio'!U184,"-")</f>
        <v>622.84975060000011</v>
      </c>
      <c r="V87" s="148">
        <f>IFERROR(V27*'Portfólio | Portfolio'!V184,"-")</f>
        <v>643.4315041000001</v>
      </c>
      <c r="W87" s="148">
        <f>IFERROR(W27*'Portfólio | Portfolio'!W184,"-")</f>
        <v>643.59756230000005</v>
      </c>
      <c r="X87" s="148">
        <f>IFERROR(X27*'Portfólio | Portfolio'!X184,"-")</f>
        <v>634.21241729999997</v>
      </c>
      <c r="Y87" s="148">
        <f>IFERROR(Y27*'Portfólio | Portfolio'!Y184,"-")</f>
        <v>675.92039900000009</v>
      </c>
      <c r="Z87" s="148">
        <f>IFERROR(Z27*'Portfólio | Portfolio'!Z184,"-")</f>
        <v>719.57273080000004</v>
      </c>
      <c r="AA87" s="148">
        <f>IFERROR(AA27*'Portfólio | Portfolio'!AA184,"-")</f>
        <v>646.82798949999994</v>
      </c>
      <c r="AB87" s="148">
        <f>IFERROR(AB27*'Portfólio | Portfolio'!AB184,"-")</f>
        <v>548.96258340000009</v>
      </c>
      <c r="AC87" s="148">
        <f>IFERROR(AC27*'Portfólio | Portfolio'!AC184,"-")</f>
        <v>566.39204159999997</v>
      </c>
      <c r="AD87" s="148">
        <f>IFERROR(AD27*'Portfólio | Portfolio'!AD184,"-")</f>
        <v>692.73573599999997</v>
      </c>
      <c r="AE87" s="148">
        <f>IFERROR(AE27*'Portfólio | Portfolio'!AE184,"-")</f>
        <v>647.68313610000007</v>
      </c>
      <c r="AF87" s="148">
        <f>IFERROR(AF27*'Portfólio | Portfolio'!AF184,"-")</f>
        <v>607.35989930000005</v>
      </c>
      <c r="AG87" s="148">
        <f>IFERROR(AG27*'Portfólio | Portfolio'!AG184,"-")</f>
        <v>643.40690260000008</v>
      </c>
      <c r="AH87" s="148">
        <f>IFERROR(AH27*'Portfólio | Portfolio'!AH184,"-")</f>
        <v>760.34141260000001</v>
      </c>
      <c r="AI87" s="148">
        <f>IFERROR(AI27*'Portfólio | Portfolio'!AI184,"-")</f>
        <v>661.43000000000006</v>
      </c>
      <c r="AJ87" s="148">
        <f>IFERROR(AJ27*'Portfólio | Portfolio'!AJ184,"-")</f>
        <v>592.17501419999996</v>
      </c>
      <c r="AK87" s="148">
        <f>IFERROR(AK27*'Portfólio | Portfolio'!AK184,"-")</f>
        <v>653.56416509999997</v>
      </c>
      <c r="AL87" s="148">
        <f>IFERROR(AL27*'Portfólio | Portfolio'!AL184,"-")</f>
        <v>771.79552450000006</v>
      </c>
      <c r="AM87" s="148">
        <f>IFERROR(AM27*'Portfólio | Portfolio'!AM184,"-")</f>
        <v>680.75585269999999</v>
      </c>
      <c r="AN87" s="148">
        <f>IFERROR(AN27*'Portfólio | Portfolio'!AN184,"-")</f>
        <v>583.41274529999998</v>
      </c>
      <c r="AO87" s="148">
        <f>IFERROR(AO27*'Portfólio | Portfolio'!AO184,"-")</f>
        <v>585.16052979999995</v>
      </c>
      <c r="AP87" s="148">
        <f>IFERROR(AP27*'Portfólio | Portfolio'!AP184,"-")</f>
        <v>611.0775979</v>
      </c>
      <c r="AQ87" s="148">
        <f>IFERROR(AQ27*'Portfólio | Portfolio'!AQ184,"-")</f>
        <v>580.32968070000004</v>
      </c>
      <c r="AR87" s="148">
        <f>IFERROR(AR27*'Portfólio | Portfolio'!AR184,"-")</f>
        <v>545.75453240000002</v>
      </c>
      <c r="AS87" s="148">
        <f>IFERROR(AS27*'Portfólio | Portfolio'!AS184,"-")</f>
        <v>563.32308339999997</v>
      </c>
      <c r="AT87" s="148">
        <f>IFERROR(AT27*'Portfólio | Portfolio'!AT184,"-")</f>
        <v>634.43406180000011</v>
      </c>
      <c r="AU87" s="148">
        <f>IFERROR(AU27*'Portfólio | Portfolio'!AU184,"-")</f>
        <v>597.89809309999998</v>
      </c>
      <c r="AV87" s="148">
        <f>IFERROR(AV27*'Portfólio | Portfolio'!AV184,"-")</f>
        <v>543.717713</v>
      </c>
      <c r="AW87" s="148">
        <f>IFERROR(AW27*'Portfólio | Portfolio'!AW184,"-")</f>
        <v>554.92437000000007</v>
      </c>
      <c r="AX87" s="217">
        <f>IFERROR(AX27*'Portfólio | Portfolio'!AX184,"-")</f>
        <v>646.71612390000007</v>
      </c>
      <c r="AY87" s="44">
        <f>IFERROR(AY27*'Portfólio | Portfolio'!AY184,"-")</f>
        <v>758.84269230000007</v>
      </c>
      <c r="AZ87" s="44">
        <f>IFERROR(AZ27*'Portfólio | Portfolio'!AZ184,"-")</f>
        <v>782.44008150000002</v>
      </c>
      <c r="BA87" s="44">
        <f>IFERROR(BA27*'Portfólio | Portfolio'!BA184,"-")</f>
        <v>842.40056670000013</v>
      </c>
      <c r="BB87" s="44">
        <f>IFERROR(BB27*'Portfólio | Portfolio'!BB184,"-")</f>
        <v>841.62347499999998</v>
      </c>
      <c r="BC87" s="44">
        <f>IFERROR(BC27*'Portfólio | Portfolio'!BC184,"-")</f>
        <v>845.61435419999998</v>
      </c>
      <c r="BD87" s="44">
        <f>IFERROR(BD27*'Portfólio | Portfolio'!BD184,"-")</f>
        <v>848.53471780000007</v>
      </c>
      <c r="BE87" s="44">
        <f>IFERROR(BE27*'Portfólio | Portfolio'!BE184,"-")</f>
        <v>884.08075910000014</v>
      </c>
      <c r="BF87" s="44">
        <f>IFERROR(BF27*'Portfólio | Portfolio'!BF184,"-")</f>
        <v>859.56302740000012</v>
      </c>
      <c r="BG87" s="44">
        <f>IFERROR(BG27*'Portfólio | Portfolio'!BG184,"-")</f>
        <v>873.15422039999999</v>
      </c>
      <c r="BH87" s="44">
        <f>IFERROR(BH27*'Portfólio | Portfolio'!BH184,"-")</f>
        <v>880.39887320000003</v>
      </c>
      <c r="BI87" s="44">
        <f>IFERROR(BI27*'Portfólio | Portfolio'!BI184,"-")</f>
        <v>905.46592290000001</v>
      </c>
      <c r="BJ87" s="44">
        <f>IFERROR(BJ27*'Portfólio | Portfolio'!BJ184,"-")</f>
        <v>922.14373020000005</v>
      </c>
      <c r="BK87" s="44">
        <f>IFERROR(BK27*'Portfólio | Portfolio'!BK184,"-")</f>
        <v>914.79386460000001</v>
      </c>
    </row>
    <row r="88" spans="1:63" ht="15" customHeight="1" x14ac:dyDescent="0.2">
      <c r="A88" s="303" t="s">
        <v>452</v>
      </c>
      <c r="B88" s="303" t="s">
        <v>453</v>
      </c>
      <c r="C88" s="145">
        <f>C28*'Portfólio | Portfolio'!C185</f>
        <v>5514.8325099999984</v>
      </c>
      <c r="D88" s="145">
        <f>D28*'Portfólio | Portfolio'!D185</f>
        <v>5551</v>
      </c>
      <c r="E88" s="145">
        <f>E28*'Portfólio | Portfolio'!E185</f>
        <v>5631</v>
      </c>
      <c r="F88" s="145">
        <f>F28*'Portfólio | Portfolio'!F185</f>
        <v>5757</v>
      </c>
      <c r="G88" s="145">
        <f>G28*'Portfólio | Portfolio'!G185</f>
        <v>5849</v>
      </c>
      <c r="H88" s="145">
        <f>H28*'Portfólio | Portfolio'!H185</f>
        <v>5943</v>
      </c>
      <c r="I88" s="145">
        <f>I28*'Portfólio | Portfolio'!I185</f>
        <v>6095.1302099999893</v>
      </c>
      <c r="J88" s="145">
        <f>J28*'Portfólio | Portfolio'!J185</f>
        <v>6283</v>
      </c>
      <c r="K88" s="145">
        <f>K28*'Portfólio | Portfolio'!K185</f>
        <v>6600</v>
      </c>
      <c r="L88" s="145">
        <f>L28*'Portfólio | Portfolio'!L185</f>
        <v>6508</v>
      </c>
      <c r="M88" s="145">
        <f>M28*'Portfólio | Portfolio'!M185</f>
        <v>6506</v>
      </c>
      <c r="N88" s="145">
        <f>N28*'Portfólio | Portfolio'!N185</f>
        <v>6731</v>
      </c>
      <c r="O88" s="145">
        <f>O28*'Portfólio | Portfolio'!O185</f>
        <v>6865</v>
      </c>
      <c r="P88" s="145">
        <f>P28*'Portfólio | Portfolio'!P185</f>
        <v>6825</v>
      </c>
      <c r="Q88" s="145">
        <f>Q28*'Portfólio | Portfolio'!Q185</f>
        <v>7031</v>
      </c>
      <c r="R88" s="145">
        <f>R28*'Portfólio | Portfolio'!R185</f>
        <v>7803</v>
      </c>
      <c r="S88" s="145">
        <f>S28*'Portfólio | Portfolio'!S185</f>
        <v>7508</v>
      </c>
      <c r="T88" s="145">
        <f>T28*'Portfólio | Portfolio'!T185</f>
        <v>7321</v>
      </c>
      <c r="U88" s="145">
        <f>U28*'Portfólio | Portfolio'!U185</f>
        <v>7735</v>
      </c>
      <c r="V88" s="145">
        <f>V28*'Portfólio | Portfolio'!V185</f>
        <v>7013.126949999998</v>
      </c>
      <c r="W88" s="145">
        <f>W28*'Portfólio | Portfolio'!W185</f>
        <v>7057</v>
      </c>
      <c r="X88" s="145">
        <f>X28*'Portfólio | Portfolio'!X185</f>
        <v>7244</v>
      </c>
      <c r="Y88" s="145">
        <f>Y28*'Portfólio | Portfolio'!Y185</f>
        <v>6335</v>
      </c>
      <c r="Z88" s="145">
        <f>Z28*'Portfólio | Portfolio'!Z185</f>
        <v>6264</v>
      </c>
      <c r="AA88" s="145">
        <f>AA28*'Portfólio | Portfolio'!AA185</f>
        <v>6230</v>
      </c>
      <c r="AB88" s="145">
        <f>AB28*'Portfólio | Portfolio'!AB185</f>
        <v>5985</v>
      </c>
      <c r="AC88" s="145">
        <f>AC28*'Portfólio | Portfolio'!AC185</f>
        <v>6154</v>
      </c>
      <c r="AD88" s="145">
        <f>AD28*'Portfólio | Portfolio'!AD185</f>
        <v>6068.9352899999994</v>
      </c>
      <c r="AE88" s="145">
        <f>AE28*'Portfólio | Portfolio'!AE185</f>
        <v>6128.9082199999993</v>
      </c>
      <c r="AF88" s="145">
        <f>AF28*'Portfólio | Portfolio'!AF185</f>
        <v>6046</v>
      </c>
      <c r="AG88" s="145">
        <f>AG28*'Portfólio | Portfolio'!AG185</f>
        <v>6094</v>
      </c>
      <c r="AH88" s="145">
        <f>AH28*'Portfólio | Portfolio'!AH185</f>
        <v>5560.8536300000005</v>
      </c>
      <c r="AI88" s="145">
        <f>AI28*'Portfólio | Portfolio'!AI185</f>
        <v>5383.5254699999996</v>
      </c>
      <c r="AJ88" s="145">
        <f>AJ28*'Portfólio | Portfolio'!AJ185</f>
        <v>5349.7693900000004</v>
      </c>
      <c r="AK88" s="145">
        <f>AK28*'Portfólio | Portfolio'!AK185</f>
        <v>5445.7883899999997</v>
      </c>
      <c r="AL88" s="145">
        <f>AL28*'Portfólio | Portfolio'!AL185</f>
        <v>5682.3024699999996</v>
      </c>
      <c r="AM88" s="145">
        <f>AM28*'Portfólio | Portfolio'!AM185</f>
        <v>5080.3283300000003</v>
      </c>
      <c r="AN88" s="145">
        <f>AN28*'Portfólio | Portfolio'!AN185</f>
        <v>4151.6023500000001</v>
      </c>
      <c r="AO88" s="145">
        <f>AO28*'Portfólio | Portfolio'!AO185</f>
        <v>4402.7203499999996</v>
      </c>
      <c r="AP88" s="145">
        <f>AP28*'Portfólio | Portfolio'!AP185</f>
        <v>6288.1300200000005</v>
      </c>
      <c r="AQ88" s="145">
        <f>AQ28*'Portfólio | Portfolio'!AQ185</f>
        <v>6064.5787799999998</v>
      </c>
      <c r="AR88" s="145">
        <f>AR28*'Portfólio | Portfolio'!AR185</f>
        <v>6726.0265600000002</v>
      </c>
      <c r="AS88" s="145">
        <f>AS28*'Portfólio | Portfolio'!AS185</f>
        <v>6329.9975099999992</v>
      </c>
      <c r="AT88" s="145">
        <f>AT28*'Portfólio | Portfolio'!AT185</f>
        <v>7269.5517</v>
      </c>
      <c r="AU88" s="145">
        <f>AU28*'Portfólio | Portfolio'!AU185</f>
        <v>5945.2152500000002</v>
      </c>
      <c r="AV88" s="145">
        <f>AV28*'Portfólio | Portfolio'!AV185</f>
        <v>6585.4828600000001</v>
      </c>
      <c r="AW88" s="145">
        <f>AW28*'Portfólio | Portfolio'!AW185</f>
        <v>4239.9563600000001</v>
      </c>
      <c r="AX88" s="215">
        <f>AX28*'Portfólio | Portfolio'!AX185</f>
        <v>5272.8379000000004</v>
      </c>
      <c r="AY88" s="145">
        <f>AY28*'Portfólio | Portfolio'!AY185</f>
        <v>5639.6632900000004</v>
      </c>
      <c r="AZ88" s="145">
        <f>AZ28*'Portfólio | Portfolio'!AZ185</f>
        <v>5679.9536500000004</v>
      </c>
      <c r="BA88" s="145">
        <f>BA28*'Portfólio | Portfolio'!BA185</f>
        <v>5491.4808700000003</v>
      </c>
      <c r="BB88" s="145">
        <f>BB28*'Portfólio | Portfolio'!BB185</f>
        <v>5076.4841799999995</v>
      </c>
      <c r="BC88" s="145">
        <f>BC28*'Portfólio | Portfolio'!BC185</f>
        <v>5360.1488900000004</v>
      </c>
      <c r="BD88" s="145">
        <f>BD28*'Portfólio | Portfolio'!BD185</f>
        <v>5592.2465700000002</v>
      </c>
      <c r="BE88" s="145">
        <f>BE28*'Portfólio | Portfolio'!BE185</f>
        <v>5575.5685399999993</v>
      </c>
      <c r="BF88" s="145">
        <f>BF28*'Portfólio | Portfolio'!BF185</f>
        <v>5972.7992599999998</v>
      </c>
      <c r="BG88" s="145">
        <f>BG28*'Portfólio | Portfolio'!BG185</f>
        <v>6467.8192900000004</v>
      </c>
      <c r="BH88" s="145">
        <f>BH28*'Portfólio | Portfolio'!BH185</f>
        <v>6747</v>
      </c>
      <c r="BI88" s="145">
        <f>BI28*'Portfólio | Portfolio'!BI185</f>
        <v>6567.944019999999</v>
      </c>
      <c r="BJ88" s="145">
        <f>BJ28*'Portfólio | Portfolio'!BJ185</f>
        <v>6575.5195399999993</v>
      </c>
      <c r="BK88" s="145">
        <f>BK28*'Portfólio | Portfolio'!BK185</f>
        <v>6174.5199900000007</v>
      </c>
    </row>
    <row r="89" spans="1:63" ht="15" customHeight="1" x14ac:dyDescent="0.2">
      <c r="A89" s="8" t="s">
        <v>126</v>
      </c>
      <c r="B89" s="8" t="s">
        <v>126</v>
      </c>
      <c r="C89" s="146" t="str">
        <f>IFERROR(C29*'Portfólio | Portfolio'!C186,"-")</f>
        <v>-</v>
      </c>
      <c r="D89" s="146" t="str">
        <f>IFERROR(D29*'Portfólio | Portfolio'!D186,"-")</f>
        <v>-</v>
      </c>
      <c r="E89" s="146" t="str">
        <f>IFERROR(E29*'Portfólio | Portfolio'!E186,"-")</f>
        <v>-</v>
      </c>
      <c r="F89" s="146" t="str">
        <f>IFERROR(F29*'Portfólio | Portfolio'!F186,"-")</f>
        <v>-</v>
      </c>
      <c r="G89" s="146" t="str">
        <f>IFERROR(G29*'Portfólio | Portfolio'!G186,"-")</f>
        <v>-</v>
      </c>
      <c r="H89" s="146" t="str">
        <f>IFERROR(H29*'Portfólio | Portfolio'!H186,"-")</f>
        <v>-</v>
      </c>
      <c r="I89" s="146" t="str">
        <f>IFERROR(I29*'Portfólio | Portfolio'!I186,"-")</f>
        <v>-</v>
      </c>
      <c r="J89" s="146" t="str">
        <f>IFERROR(J29*'Portfólio | Portfolio'!J186,"-")</f>
        <v>-</v>
      </c>
      <c r="K89" s="146" t="str">
        <f>IFERROR(K29*'Portfólio | Portfolio'!K186,"-")</f>
        <v>-</v>
      </c>
      <c r="L89" s="146" t="str">
        <f>IFERROR(L29*'Portfólio | Portfolio'!L186,"-")</f>
        <v>-</v>
      </c>
      <c r="M89" s="146" t="str">
        <f>IFERROR(M29*'Portfólio | Portfolio'!M186,"-")</f>
        <v>-</v>
      </c>
      <c r="N89" s="146" t="str">
        <f>IFERROR(N29*'Portfólio | Portfolio'!N186,"-")</f>
        <v>-</v>
      </c>
      <c r="O89" s="146" t="str">
        <f>IFERROR(O29*'Portfólio | Portfolio'!O186,"-")</f>
        <v>-</v>
      </c>
      <c r="P89" s="146" t="str">
        <f>IFERROR(P29*'Portfólio | Portfolio'!P186,"-")</f>
        <v>-</v>
      </c>
      <c r="Q89" s="146" t="str">
        <f>IFERROR(Q29*'Portfólio | Portfolio'!Q186,"-")</f>
        <v>-</v>
      </c>
      <c r="R89" s="146" t="str">
        <f>IFERROR(R29*'Portfólio | Portfolio'!R186,"-")</f>
        <v>-</v>
      </c>
      <c r="S89" s="146" t="str">
        <f>IFERROR(S29*'Portfólio | Portfolio'!S186,"-")</f>
        <v>-</v>
      </c>
      <c r="T89" s="146" t="str">
        <f>IFERROR(T29*'Portfólio | Portfolio'!T186,"-")</f>
        <v>-</v>
      </c>
      <c r="U89" s="146" t="str">
        <f>IFERROR(U29*'Portfólio | Portfolio'!U186,"-")</f>
        <v>-</v>
      </c>
      <c r="V89" s="146" t="str">
        <f>IFERROR(V29*'Portfólio | Portfolio'!V186,"-")</f>
        <v>-</v>
      </c>
      <c r="W89" s="146" t="str">
        <f>IFERROR(W29*'Portfólio | Portfolio'!W186,"-")</f>
        <v>-</v>
      </c>
      <c r="X89" s="146" t="str">
        <f>IFERROR(X29*'Portfólio | Portfolio'!X186,"-")</f>
        <v>-</v>
      </c>
      <c r="Y89" s="146" t="str">
        <f>IFERROR(Y29*'Portfólio | Portfolio'!Y186,"-")</f>
        <v>-</v>
      </c>
      <c r="Z89" s="146" t="str">
        <f>IFERROR(Z29*'Portfólio | Portfolio'!Z186,"-")</f>
        <v>-</v>
      </c>
      <c r="AA89" s="146" t="str">
        <f>IFERROR(AA29*'Portfólio | Portfolio'!AA186,"-")</f>
        <v>-</v>
      </c>
      <c r="AB89" s="146">
        <f>IFERROR(AB29*'Portfólio | Portfolio'!AB186,"-")</f>
        <v>0</v>
      </c>
      <c r="AC89" s="146">
        <f>IFERROR(AC29*'Portfólio | Portfolio'!AC186,"-")</f>
        <v>0</v>
      </c>
      <c r="AD89" s="146">
        <f>IFERROR(AD29*'Portfólio | Portfolio'!AD186,"-")</f>
        <v>0</v>
      </c>
      <c r="AE89" s="146">
        <f>IFERROR(AE29*'Portfólio | Portfolio'!AE186,"-")</f>
        <v>0</v>
      </c>
      <c r="AF89" s="146">
        <f>IFERROR(AF29*'Portfólio | Portfolio'!AF186,"-")</f>
        <v>0</v>
      </c>
      <c r="AG89" s="146">
        <f>IFERROR(AG29*'Portfólio | Portfolio'!AG186,"-")</f>
        <v>0</v>
      </c>
      <c r="AH89" s="146">
        <f>IFERROR(AH29*'Portfólio | Portfolio'!AH186,"-")</f>
        <v>0</v>
      </c>
      <c r="AI89" s="145">
        <f>IFERROR(AI29*'Portfólio | Portfolio'!AI186,"-")</f>
        <v>448.43368320000002</v>
      </c>
      <c r="AJ89" s="145">
        <f>IFERROR(AJ29*'Portfólio | Portfolio'!AJ186,"-")</f>
        <v>534.69660599999997</v>
      </c>
      <c r="AK89" s="145">
        <f>IFERROR(AK29*'Portfólio | Portfolio'!AK186,"-")</f>
        <v>555.57938519999993</v>
      </c>
      <c r="AL89" s="145">
        <f>IFERROR(AL29*'Portfólio | Portfolio'!AL186,"-")</f>
        <v>578.0343312</v>
      </c>
      <c r="AM89" s="145">
        <f>IFERROR(AM29*'Portfólio | Portfolio'!AM186,"-")</f>
        <v>637.83340199999998</v>
      </c>
      <c r="AN89" s="145">
        <f>IFERROR(AN29*'Portfólio | Portfolio'!AN186,"-")</f>
        <v>680.64619679999987</v>
      </c>
      <c r="AO89" s="145">
        <f>IFERROR(AO29*'Portfólio | Portfolio'!AO186,"-")</f>
        <v>729.4161636</v>
      </c>
      <c r="AP89" s="145">
        <f>IFERROR(AP29*'Portfólio | Portfolio'!AP186,"-")</f>
        <v>732.88915919999999</v>
      </c>
      <c r="AQ89" s="145">
        <f>IFERROR(AQ29*'Portfólio | Portfolio'!AQ186,"-")</f>
        <v>945.00600873600001</v>
      </c>
      <c r="AR89" s="145">
        <f>IFERROR(AR29*'Portfólio | Portfolio'!AR186,"-")</f>
        <v>986.15305973799991</v>
      </c>
      <c r="AS89" s="145">
        <f>IFERROR(AS29*'Portfólio | Portfolio'!AS186,"-")</f>
        <v>1012.9562670419998</v>
      </c>
      <c r="AT89" s="145">
        <f>IFERROR(AT29*'Portfólio | Portfolio'!AT186,"-")</f>
        <v>1031.7224993459999</v>
      </c>
      <c r="AU89" s="145">
        <f>IFERROR(AU29*'Portfólio | Portfolio'!AU186,"-")</f>
        <v>1030.3182066879999</v>
      </c>
      <c r="AV89" s="145">
        <f>IFERROR(AV29*'Portfólio | Portfolio'!AV186,"-")</f>
        <v>1034.6876939019999</v>
      </c>
      <c r="AW89" s="145">
        <f>IFERROR(AW29*'Portfólio | Portfolio'!AW186,"-")</f>
        <v>1015.3397166059998</v>
      </c>
      <c r="AX89" s="215">
        <f>IFERROR(AX29*'Portfólio | Portfolio'!AX186,"-")</f>
        <v>1080.3774177519999</v>
      </c>
      <c r="AY89" s="43">
        <f>IFERROR(AY29*'Portfólio | Portfolio'!AY186,"-")</f>
        <v>1120.8128505039999</v>
      </c>
      <c r="AZ89" s="43">
        <f>IFERROR(AZ29*'Portfólio | Portfolio'!AZ186,"-")</f>
        <v>1059.2636137919999</v>
      </c>
      <c r="BA89" s="43">
        <f>IFERROR(BA29*'Portfólio | Portfolio'!BA186,"-")</f>
        <v>1116.1892373339999</v>
      </c>
      <c r="BB89" s="43">
        <f>IFERROR(BB29*'Portfólio | Portfolio'!BB186,"-")</f>
        <v>1084.5227468139999</v>
      </c>
      <c r="BC89" s="43">
        <f>IFERROR(BC29*'Portfólio | Portfolio'!BC186,"-")</f>
        <v>1155.270413186</v>
      </c>
      <c r="BD89" s="43">
        <f>IFERROR(BD29*'Portfólio | Portfolio'!BD186,"-")</f>
        <v>1196.3299793200001</v>
      </c>
      <c r="BE89" s="43">
        <f>IFERROR(BE29*'Portfólio | Portfolio'!BE186,"-")</f>
        <v>1143.1871587199998</v>
      </c>
      <c r="BF89" s="43">
        <f>IFERROR(BF29*'Portfólio | Portfolio'!BF186,"-")</f>
        <v>1175.1067106959999</v>
      </c>
      <c r="BG89" s="43">
        <f>IFERROR(BG29*'Portfólio | Portfolio'!BG186,"-")</f>
        <v>1167.96188463</v>
      </c>
      <c r="BH89" s="43">
        <f>IFERROR(BH29*'Portfólio | Portfolio'!BH186,"-")</f>
        <v>1169.8175125139999</v>
      </c>
      <c r="BI89" s="43">
        <f>IFERROR(BI29*'Portfólio | Portfolio'!BI186,"-")</f>
        <v>1201.8432973319998</v>
      </c>
      <c r="BJ89" s="43">
        <f>IFERROR(BJ29*'Portfólio | Portfolio'!BJ186,"-")</f>
        <v>1220.5930767239997</v>
      </c>
      <c r="BK89" s="43">
        <f>IFERROR(BK29*'Portfólio | Portfolio'!BK186,"-")</f>
        <v>1233.3912664219997</v>
      </c>
    </row>
    <row r="90" spans="1:63" ht="15" customHeight="1" x14ac:dyDescent="0.2">
      <c r="A90" s="42" t="s">
        <v>165</v>
      </c>
      <c r="B90" s="42" t="s">
        <v>165</v>
      </c>
      <c r="C90" s="297" t="str">
        <f>IFERROR(C30*'Portfólio | Portfolio'!C187,"-")</f>
        <v>-</v>
      </c>
      <c r="D90" s="297" t="str">
        <f>IFERROR(D30*'Portfólio | Portfolio'!D187,"-")</f>
        <v>-</v>
      </c>
      <c r="E90" s="297" t="str">
        <f>IFERROR(E30*'Portfólio | Portfolio'!E187,"-")</f>
        <v>-</v>
      </c>
      <c r="F90" s="297" t="str">
        <f>IFERROR(F30*'Portfólio | Portfolio'!F187,"-")</f>
        <v>-</v>
      </c>
      <c r="G90" s="297" t="str">
        <f>IFERROR(G30*'Portfólio | Portfolio'!G187,"-")</f>
        <v>-</v>
      </c>
      <c r="H90" s="297" t="str">
        <f>IFERROR(H30*'Portfólio | Portfolio'!H187,"-")</f>
        <v>-</v>
      </c>
      <c r="I90" s="297" t="str">
        <f>IFERROR(I30*'Portfólio | Portfolio'!I187,"-")</f>
        <v>-</v>
      </c>
      <c r="J90" s="297" t="str">
        <f>IFERROR(J30*'Portfólio | Portfolio'!J187,"-")</f>
        <v>-</v>
      </c>
      <c r="K90" s="297" t="str">
        <f>IFERROR(K30*'Portfólio | Portfolio'!K187,"-")</f>
        <v>-</v>
      </c>
      <c r="L90" s="297" t="str">
        <f>IFERROR(L30*'Portfólio | Portfolio'!L187,"-")</f>
        <v>-</v>
      </c>
      <c r="M90" s="297" t="str">
        <f>IFERROR(M30*'Portfólio | Portfolio'!M187,"-")</f>
        <v>-</v>
      </c>
      <c r="N90" s="297" t="str">
        <f>IFERROR(N30*'Portfólio | Portfolio'!N187,"-")</f>
        <v>-</v>
      </c>
      <c r="O90" s="297" t="str">
        <f>IFERROR(O30*'Portfólio | Portfolio'!O187,"-")</f>
        <v>-</v>
      </c>
      <c r="P90" s="297" t="str">
        <f>IFERROR(P30*'Portfólio | Portfolio'!P187,"-")</f>
        <v>-</v>
      </c>
      <c r="Q90" s="297" t="str">
        <f>IFERROR(Q30*'Portfólio | Portfolio'!Q187,"-")</f>
        <v>-</v>
      </c>
      <c r="R90" s="297" t="str">
        <f>IFERROR(R30*'Portfólio | Portfolio'!R187,"-")</f>
        <v>-</v>
      </c>
      <c r="S90" s="297" t="str">
        <f>IFERROR(S30*'Portfólio | Portfolio'!S187,"-")</f>
        <v>-</v>
      </c>
      <c r="T90" s="297" t="str">
        <f>IFERROR(T30*'Portfólio | Portfolio'!T187,"-")</f>
        <v>-</v>
      </c>
      <c r="U90" s="297" t="str">
        <f>IFERROR(U30*'Portfólio | Portfolio'!U187,"-")</f>
        <v>-</v>
      </c>
      <c r="V90" s="297" t="str">
        <f>IFERROR(V30*'Portfólio | Portfolio'!V187,"-")</f>
        <v>-</v>
      </c>
      <c r="W90" s="297" t="str">
        <f>IFERROR(W30*'Portfólio | Portfolio'!W187,"-")</f>
        <v>-</v>
      </c>
      <c r="X90" s="297" t="str">
        <f>IFERROR(X30*'Portfólio | Portfolio'!X187,"-")</f>
        <v>-</v>
      </c>
      <c r="Y90" s="297" t="str">
        <f>IFERROR(Y30*'Portfólio | Portfolio'!Y187,"-")</f>
        <v>-</v>
      </c>
      <c r="Z90" s="297" t="str">
        <f>IFERROR(Z30*'Portfólio | Portfolio'!Z187,"-")</f>
        <v>-</v>
      </c>
      <c r="AA90" s="297" t="str">
        <f>IFERROR(AA30*'Portfólio | Portfolio'!AA187,"-")</f>
        <v>-</v>
      </c>
      <c r="AB90" s="297" t="str">
        <f>IFERROR(AB30*'Portfólio | Portfolio'!AB187,"-")</f>
        <v>-</v>
      </c>
      <c r="AC90" s="297" t="str">
        <f>IFERROR(AC30*'Portfólio | Portfolio'!AC187,"-")</f>
        <v>-</v>
      </c>
      <c r="AD90" s="297" t="str">
        <f>IFERROR(AD30*'Portfólio | Portfolio'!AD187,"-")</f>
        <v>-</v>
      </c>
      <c r="AE90" s="297" t="str">
        <f>IFERROR(AE30*'Portfólio | Portfolio'!AE187,"-")</f>
        <v>-</v>
      </c>
      <c r="AF90" s="297" t="str">
        <f>IFERROR(AF30*'Portfólio | Portfolio'!AF187,"-")</f>
        <v>-</v>
      </c>
      <c r="AG90" s="297" t="str">
        <f>IFERROR(AG30*'Portfólio | Portfolio'!AG187,"-")</f>
        <v>-</v>
      </c>
      <c r="AH90" s="297" t="str">
        <f>IFERROR(AH30*'Portfólio | Portfolio'!AH187,"-")</f>
        <v>-</v>
      </c>
      <c r="AI90" s="297" t="str">
        <f>IFERROR(AI30*'Portfólio | Portfolio'!AI187,"-")</f>
        <v>-</v>
      </c>
      <c r="AJ90" s="297" t="str">
        <f>IFERROR(AJ30*'Portfólio | Portfolio'!AJ187,"-")</f>
        <v>-</v>
      </c>
      <c r="AK90" s="297" t="str">
        <f>IFERROR(AK30*'Portfólio | Portfolio'!AK187,"-")</f>
        <v>-</v>
      </c>
      <c r="AL90" s="297" t="str">
        <f>IFERROR(AL30*'Portfólio | Portfolio'!AL187,"-")</f>
        <v>-</v>
      </c>
      <c r="AM90" s="297" t="str">
        <f>IFERROR(AM30*'Portfólio | Portfolio'!AM187,"-")</f>
        <v>-</v>
      </c>
      <c r="AN90" s="297" t="str">
        <f>IFERROR(AN30*'Portfólio | Portfolio'!AN187,"-")</f>
        <v>-</v>
      </c>
      <c r="AO90" s="297" t="str">
        <f>IFERROR(AO30*'Portfólio | Portfolio'!AO187,"-")</f>
        <v>-</v>
      </c>
      <c r="AP90" s="297" t="str">
        <f>IFERROR(AP30*'Portfólio | Portfolio'!AP187,"-")</f>
        <v>-</v>
      </c>
      <c r="AQ90" s="297" t="str">
        <f>IFERROR(AQ30*'Portfólio | Portfolio'!AQ187,"-")</f>
        <v>-</v>
      </c>
      <c r="AR90" s="297" t="str">
        <f>IFERROR(AR30*'Portfólio | Portfolio'!AR187,"-")</f>
        <v>-</v>
      </c>
      <c r="AS90" s="297" t="str">
        <f>IFERROR(AS30*'Portfólio | Portfolio'!AS187,"-")</f>
        <v>-</v>
      </c>
      <c r="AT90" s="297" t="str">
        <f>IFERROR(AT30*'Portfólio | Portfolio'!AT187,"-")</f>
        <v>-</v>
      </c>
      <c r="AU90" s="297" t="str">
        <f>IFERROR(AU30*'Portfólio | Portfolio'!AU187,"-")</f>
        <v>-</v>
      </c>
      <c r="AV90" s="297" t="str">
        <f>IFERROR(AV30*'Portfólio | Portfolio'!AV187,"-")</f>
        <v>-</v>
      </c>
      <c r="AW90" s="297" t="str">
        <f>IFERROR(AW30*'Portfólio | Portfolio'!AW187,"-")</f>
        <v>-</v>
      </c>
      <c r="AX90" s="215" t="str">
        <f>IFERROR(AX30*'Portfólio | Portfolio'!AX187,"-")</f>
        <v>-</v>
      </c>
      <c r="AY90" s="297" t="str">
        <f>IFERROR(AY30*'Portfólio | Portfolio'!AY187,"-")</f>
        <v>-</v>
      </c>
      <c r="AZ90" s="297" t="str">
        <f>IFERROR(AZ30*'Portfólio | Portfolio'!AZ187,"-")</f>
        <v>-</v>
      </c>
      <c r="BA90" s="297" t="str">
        <f>IFERROR(BA30*'Portfólio | Portfolio'!BA187,"-")</f>
        <v>-</v>
      </c>
      <c r="BB90" s="145">
        <f>IFERROR(BB30*'Portfólio | Portfolio'!BB187,"-")</f>
        <v>1046.9786548</v>
      </c>
      <c r="BC90" s="145">
        <f>IFERROR(BC30*'Portfólio | Portfolio'!BC187,"-")</f>
        <v>1224.394366</v>
      </c>
      <c r="BD90" s="145">
        <f>IFERROR(BD30*'Portfólio | Portfolio'!BD187,"-")</f>
        <v>1785.6247032000001</v>
      </c>
      <c r="BE90" s="145">
        <f>IFERROR(BE30*'Portfólio | Portfolio'!BE187,"-")</f>
        <v>1452.0077624</v>
      </c>
      <c r="BF90" s="145">
        <f>IFERROR(BF30*'Portfólio | Portfolio'!BF187,"-")</f>
        <v>1599.1034124000003</v>
      </c>
      <c r="BG90" s="145">
        <f>IFERROR(BG30*'Portfólio | Portfolio'!BG187,"-")</f>
        <v>1599.1034124000003</v>
      </c>
      <c r="BH90" s="145">
        <f>IFERROR(BH30*'Portfólio | Portfolio'!BH187,"-")</f>
        <v>1599.0344708</v>
      </c>
      <c r="BI90" s="145">
        <f>IFERROR(BI30*'Portfólio | Portfolio'!BI187,"-")</f>
        <v>1616.5349668000001</v>
      </c>
      <c r="BJ90" s="145">
        <f>IFERROR(BJ30*'Portfólio | Portfolio'!BJ187,"-")</f>
        <v>1652.04</v>
      </c>
      <c r="BK90" s="145">
        <f>IFERROR(BK30*'Portfólio | Portfolio'!BK187,"-")</f>
        <v>1675.7993148</v>
      </c>
    </row>
    <row r="91" spans="1:63" s="23" customFormat="1" ht="15" customHeight="1" thickBot="1" x14ac:dyDescent="0.25">
      <c r="A91" s="25" t="s">
        <v>9</v>
      </c>
      <c r="B91" s="25" t="s">
        <v>9</v>
      </c>
      <c r="C91" s="26">
        <f t="shared" ref="C91:BH91" si="14">SUM(C68:C90)</f>
        <v>41538.797121160009</v>
      </c>
      <c r="D91" s="26">
        <f t="shared" si="14"/>
        <v>47453.93957421001</v>
      </c>
      <c r="E91" s="26">
        <f t="shared" si="14"/>
        <v>48791.754333780002</v>
      </c>
      <c r="F91" s="26">
        <f t="shared" si="14"/>
        <v>64960.508393759992</v>
      </c>
      <c r="G91" s="26">
        <f t="shared" si="14"/>
        <v>49981.403234589998</v>
      </c>
      <c r="H91" s="26">
        <f t="shared" si="14"/>
        <v>56546.968718650001</v>
      </c>
      <c r="I91" s="26">
        <f t="shared" si="14"/>
        <v>60310.78997819998</v>
      </c>
      <c r="J91" s="26">
        <f t="shared" si="14"/>
        <v>83292.891430219985</v>
      </c>
      <c r="K91" s="26">
        <f t="shared" si="14"/>
        <v>64097.520362220006</v>
      </c>
      <c r="L91" s="26">
        <f t="shared" si="14"/>
        <v>68455.481395640003</v>
      </c>
      <c r="M91" s="26">
        <f t="shared" si="14"/>
        <v>75169.038079940001</v>
      </c>
      <c r="N91" s="26">
        <f t="shared" si="14"/>
        <v>97194.673277699956</v>
      </c>
      <c r="O91" s="26">
        <f t="shared" si="14"/>
        <v>75105.665367424997</v>
      </c>
      <c r="P91" s="26">
        <f t="shared" si="14"/>
        <v>80646.534818085027</v>
      </c>
      <c r="Q91" s="26">
        <f t="shared" si="14"/>
        <v>83028.763622789993</v>
      </c>
      <c r="R91" s="26">
        <f t="shared" si="14"/>
        <v>119446.46700618201</v>
      </c>
      <c r="S91" s="26">
        <f t="shared" si="14"/>
        <v>96308.856225173018</v>
      </c>
      <c r="T91" s="26">
        <f t="shared" si="14"/>
        <v>103446.757057631</v>
      </c>
      <c r="U91" s="26">
        <f t="shared" si="14"/>
        <v>106773.67433945698</v>
      </c>
      <c r="V91" s="26">
        <f t="shared" si="14"/>
        <v>140593.723915379</v>
      </c>
      <c r="W91" s="26">
        <f t="shared" si="14"/>
        <v>105922.45153254799</v>
      </c>
      <c r="X91" s="26">
        <f t="shared" si="14"/>
        <v>111870.47540078584</v>
      </c>
      <c r="Y91" s="26">
        <f t="shared" si="14"/>
        <v>114060.47779660036</v>
      </c>
      <c r="Z91" s="26">
        <f t="shared" si="14"/>
        <v>150763.8923082269</v>
      </c>
      <c r="AA91" s="26">
        <f t="shared" si="14"/>
        <v>115890.41566915507</v>
      </c>
      <c r="AB91" s="26">
        <f t="shared" si="14"/>
        <v>122330.74448179585</v>
      </c>
      <c r="AC91" s="26">
        <f t="shared" si="14"/>
        <v>123550.1998759303</v>
      </c>
      <c r="AD91" s="26">
        <f t="shared" si="14"/>
        <v>165162.74922436598</v>
      </c>
      <c r="AE91" s="26">
        <f t="shared" si="14"/>
        <v>123750.37299822718</v>
      </c>
      <c r="AF91" s="26">
        <f t="shared" si="14"/>
        <v>128271.83608503497</v>
      </c>
      <c r="AG91" s="26">
        <f t="shared" si="14"/>
        <v>129505.85534745402</v>
      </c>
      <c r="AH91" s="26">
        <f t="shared" si="14"/>
        <v>171204.95229763005</v>
      </c>
      <c r="AI91" s="37">
        <f t="shared" si="14"/>
        <v>127850.67915336198</v>
      </c>
      <c r="AJ91" s="37">
        <f t="shared" si="14"/>
        <v>133309.74613046899</v>
      </c>
      <c r="AK91" s="37">
        <f t="shared" si="14"/>
        <v>134831.11940388399</v>
      </c>
      <c r="AL91" s="37">
        <f t="shared" si="14"/>
        <v>175615.91104557901</v>
      </c>
      <c r="AM91" s="37">
        <f t="shared" si="14"/>
        <v>133175.32574533299</v>
      </c>
      <c r="AN91" s="37">
        <f t="shared" si="14"/>
        <v>140251.74170360298</v>
      </c>
      <c r="AO91" s="37">
        <f t="shared" si="14"/>
        <v>142354.167785208</v>
      </c>
      <c r="AP91" s="37">
        <f t="shared" si="14"/>
        <v>184651.44507555803</v>
      </c>
      <c r="AQ91" s="37">
        <f t="shared" si="14"/>
        <v>143165.58950862821</v>
      </c>
      <c r="AR91" s="37">
        <f t="shared" si="14"/>
        <v>134638.66090098748</v>
      </c>
      <c r="AS91" s="37">
        <f t="shared" si="14"/>
        <v>135651.51802018008</v>
      </c>
      <c r="AT91" s="37">
        <f t="shared" si="14"/>
        <v>186204.48678093043</v>
      </c>
      <c r="AU91" s="37">
        <f t="shared" si="14"/>
        <v>144297.2375822624</v>
      </c>
      <c r="AV91" s="37">
        <f t="shared" si="14"/>
        <v>160246.27604634661</v>
      </c>
      <c r="AW91" s="37">
        <f t="shared" si="14"/>
        <v>173456.65121869431</v>
      </c>
      <c r="AX91" s="37">
        <f t="shared" si="14"/>
        <v>239792.42014820795</v>
      </c>
      <c r="AY91" s="121">
        <f t="shared" si="14"/>
        <v>187970.59597894046</v>
      </c>
      <c r="AZ91" s="26">
        <f t="shared" si="14"/>
        <v>200300.60407035056</v>
      </c>
      <c r="BA91" s="26">
        <f t="shared" si="14"/>
        <v>202992.08481413379</v>
      </c>
      <c r="BB91" s="26">
        <f t="shared" si="14"/>
        <v>275692.39968337101</v>
      </c>
      <c r="BC91" s="26">
        <f t="shared" si="14"/>
        <v>220321.18714842171</v>
      </c>
      <c r="BD91" s="26">
        <f t="shared" si="14"/>
        <v>230497.9506428623</v>
      </c>
      <c r="BE91" s="26">
        <f t="shared" si="14"/>
        <v>227520.60045279397</v>
      </c>
      <c r="BF91" s="26">
        <f t="shared" si="14"/>
        <v>291381.77393985359</v>
      </c>
      <c r="BG91" s="26">
        <f t="shared" si="14"/>
        <v>224780.61849864651</v>
      </c>
      <c r="BH91" s="26">
        <f t="shared" si="14"/>
        <v>238961.84115746804</v>
      </c>
      <c r="BI91" s="26">
        <f>SUM(BI68:BI90)</f>
        <v>236937.8705411994</v>
      </c>
      <c r="BJ91" s="26">
        <f>SUM(BJ68:BJ90)</f>
        <v>308760.36362455686</v>
      </c>
      <c r="BK91" s="26">
        <f>SUM(BK68:BK90)</f>
        <v>236598.01197694297</v>
      </c>
    </row>
    <row r="92" spans="1:63" ht="15" customHeight="1" x14ac:dyDescent="0.2">
      <c r="A92" s="149"/>
      <c r="B92" s="149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9"/>
      <c r="AK92" s="145"/>
      <c r="AX92" s="185"/>
      <c r="BE92" s="30"/>
      <c r="BF92" s="30"/>
      <c r="BG92" s="30"/>
      <c r="BH92" s="30"/>
      <c r="BI92" s="30"/>
      <c r="BJ92" s="30"/>
      <c r="BK92" s="30"/>
    </row>
    <row r="93" spans="1:63" ht="15" customHeight="1" x14ac:dyDescent="0.2">
      <c r="A93" s="38" t="s">
        <v>424</v>
      </c>
      <c r="B93" s="38" t="s">
        <v>425</v>
      </c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9"/>
      <c r="AK93" s="145"/>
      <c r="AX93" s="185"/>
      <c r="BE93" s="30"/>
      <c r="BF93" s="30"/>
      <c r="BG93" s="30"/>
      <c r="BH93" s="30"/>
      <c r="BI93" s="30"/>
      <c r="BJ93" s="30"/>
      <c r="BK93" s="30"/>
    </row>
    <row r="94" spans="1:63" ht="15" customHeight="1" x14ac:dyDescent="0.2">
      <c r="A94" s="38" t="s">
        <v>634</v>
      </c>
      <c r="B94" s="38" t="s">
        <v>640</v>
      </c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9"/>
      <c r="AK94" s="145"/>
      <c r="AX94" s="185"/>
      <c r="BE94" s="30"/>
      <c r="BF94" s="30"/>
      <c r="BG94" s="30"/>
      <c r="BH94" s="30"/>
      <c r="BI94" s="30"/>
      <c r="BJ94" s="30"/>
      <c r="BK94" s="30"/>
    </row>
    <row r="95" spans="1:63" ht="15" customHeight="1" x14ac:dyDescent="0.2">
      <c r="A95" s="38" t="s">
        <v>635</v>
      </c>
      <c r="B95" s="38" t="s">
        <v>641</v>
      </c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9"/>
      <c r="AK95" s="145"/>
      <c r="AX95" s="185"/>
      <c r="BE95" s="30"/>
      <c r="BF95" s="30"/>
      <c r="BG95" s="30"/>
      <c r="BH95" s="30"/>
      <c r="BI95" s="30"/>
      <c r="BJ95" s="30"/>
      <c r="BK95" s="30"/>
    </row>
    <row r="96" spans="1:63" ht="15" customHeight="1" x14ac:dyDescent="0.2">
      <c r="A96" s="1" t="s">
        <v>654</v>
      </c>
      <c r="B96" s="38" t="s">
        <v>642</v>
      </c>
      <c r="C96" s="150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9"/>
      <c r="AK96" s="145"/>
      <c r="AX96" s="185"/>
      <c r="BE96" s="30"/>
      <c r="BF96" s="30"/>
      <c r="BG96" s="30"/>
      <c r="BH96" s="30"/>
      <c r="BI96" s="30"/>
      <c r="BJ96" s="30"/>
      <c r="BK96" s="30"/>
    </row>
    <row r="97" spans="1:63" ht="15" customHeight="1" x14ac:dyDescent="0.2">
      <c r="A97" s="1" t="s">
        <v>655</v>
      </c>
      <c r="B97" s="38" t="s">
        <v>643</v>
      </c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9"/>
      <c r="AK97" s="145"/>
      <c r="AX97" s="185"/>
      <c r="BE97" s="30"/>
      <c r="BF97" s="30"/>
      <c r="BG97" s="30"/>
      <c r="BH97" s="30"/>
      <c r="BI97" s="30"/>
      <c r="BJ97" s="30"/>
      <c r="BK97" s="30"/>
    </row>
    <row r="98" spans="1:63" ht="15" customHeight="1" x14ac:dyDescent="0.2">
      <c r="A98" s="149"/>
      <c r="B98" s="149"/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9"/>
      <c r="AE98" s="31"/>
      <c r="AF98" s="31"/>
      <c r="AG98" s="31"/>
      <c r="AH98" s="31"/>
      <c r="AI98" s="31"/>
      <c r="AJ98" s="31"/>
      <c r="AK98" s="145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214"/>
      <c r="AY98" s="46"/>
      <c r="AZ98" s="46"/>
      <c r="BA98" s="46"/>
      <c r="BB98" s="46"/>
      <c r="BC98" s="46"/>
      <c r="BD98" s="46"/>
      <c r="BE98" s="3"/>
      <c r="BF98" s="3"/>
      <c r="BG98" s="3"/>
      <c r="BH98" s="3"/>
      <c r="BI98" s="3"/>
      <c r="BJ98" s="3"/>
      <c r="BK98" s="3"/>
    </row>
    <row r="99" spans="1:63" ht="15" customHeight="1" x14ac:dyDescent="0.2">
      <c r="A99" s="95" t="s">
        <v>657</v>
      </c>
      <c r="B99" s="95" t="s">
        <v>207</v>
      </c>
      <c r="C99" s="151" t="str">
        <f t="shared" ref="C99:AH99" si="15">C5</f>
        <v>1Q10</v>
      </c>
      <c r="D99" s="151" t="str">
        <f t="shared" si="15"/>
        <v>2Q10</v>
      </c>
      <c r="E99" s="151" t="str">
        <f t="shared" si="15"/>
        <v>3Q10</v>
      </c>
      <c r="F99" s="151" t="str">
        <f t="shared" si="15"/>
        <v>4Q10</v>
      </c>
      <c r="G99" s="151" t="str">
        <f t="shared" si="15"/>
        <v>1Q11</v>
      </c>
      <c r="H99" s="151" t="str">
        <f t="shared" si="15"/>
        <v>2Q11</v>
      </c>
      <c r="I99" s="151" t="str">
        <f t="shared" si="15"/>
        <v>3Q11</v>
      </c>
      <c r="J99" s="151" t="str">
        <f t="shared" si="15"/>
        <v>4Q11</v>
      </c>
      <c r="K99" s="151" t="str">
        <f t="shared" si="15"/>
        <v>1Q12</v>
      </c>
      <c r="L99" s="151" t="str">
        <f t="shared" si="15"/>
        <v>2Q12</v>
      </c>
      <c r="M99" s="151" t="str">
        <f t="shared" si="15"/>
        <v>3Q12</v>
      </c>
      <c r="N99" s="151" t="str">
        <f t="shared" si="15"/>
        <v>4Q12</v>
      </c>
      <c r="O99" s="151" t="str">
        <f t="shared" si="15"/>
        <v>1Q13</v>
      </c>
      <c r="P99" s="151" t="str">
        <f t="shared" si="15"/>
        <v>2Q13</v>
      </c>
      <c r="Q99" s="151" t="str">
        <f t="shared" si="15"/>
        <v>3Q13</v>
      </c>
      <c r="R99" s="151" t="str">
        <f t="shared" si="15"/>
        <v>4Q13</v>
      </c>
      <c r="S99" s="151" t="str">
        <f t="shared" si="15"/>
        <v>1Q14</v>
      </c>
      <c r="T99" s="151" t="str">
        <f t="shared" si="15"/>
        <v>2Q14</v>
      </c>
      <c r="U99" s="151" t="str">
        <f t="shared" si="15"/>
        <v>3Q14</v>
      </c>
      <c r="V99" s="151" t="str">
        <f t="shared" si="15"/>
        <v>4Q14</v>
      </c>
      <c r="W99" s="151" t="str">
        <f t="shared" si="15"/>
        <v>1Q15</v>
      </c>
      <c r="X99" s="151" t="str">
        <f t="shared" si="15"/>
        <v>2Q15</v>
      </c>
      <c r="Y99" s="151" t="str">
        <f t="shared" si="15"/>
        <v>3Q15</v>
      </c>
      <c r="Z99" s="151" t="str">
        <f t="shared" si="15"/>
        <v>4Q15</v>
      </c>
      <c r="AA99" s="151" t="str">
        <f t="shared" si="15"/>
        <v>1Q16</v>
      </c>
      <c r="AB99" s="151" t="str">
        <f t="shared" si="15"/>
        <v>2Q16</v>
      </c>
      <c r="AC99" s="151" t="str">
        <f t="shared" si="15"/>
        <v>3Q16</v>
      </c>
      <c r="AD99" s="151" t="str">
        <f t="shared" si="15"/>
        <v>4Q16</v>
      </c>
      <c r="AE99" s="151" t="str">
        <f t="shared" si="15"/>
        <v>1Q17</v>
      </c>
      <c r="AF99" s="151" t="str">
        <f t="shared" si="15"/>
        <v>2Q17</v>
      </c>
      <c r="AG99" s="151" t="str">
        <f t="shared" si="15"/>
        <v>3Q17</v>
      </c>
      <c r="AH99" s="151" t="str">
        <f t="shared" si="15"/>
        <v>4Q17</v>
      </c>
      <c r="AI99" s="151" t="str">
        <f t="shared" ref="AI99:BK99" si="16">AI5</f>
        <v>1Q18</v>
      </c>
      <c r="AJ99" s="151" t="str">
        <f t="shared" si="16"/>
        <v>2Q18</v>
      </c>
      <c r="AK99" s="151" t="str">
        <f t="shared" si="16"/>
        <v>3Q18</v>
      </c>
      <c r="AL99" s="151" t="str">
        <f t="shared" si="16"/>
        <v>4Q18</v>
      </c>
      <c r="AM99" s="151" t="str">
        <f t="shared" si="16"/>
        <v>1Q19</v>
      </c>
      <c r="AN99" s="151" t="str">
        <f t="shared" si="16"/>
        <v>2Q19</v>
      </c>
      <c r="AO99" s="151" t="str">
        <f t="shared" si="16"/>
        <v>3Q19</v>
      </c>
      <c r="AP99" s="151" t="str">
        <f t="shared" si="16"/>
        <v>4Q19</v>
      </c>
      <c r="AQ99" s="151" t="str">
        <f t="shared" si="16"/>
        <v>1Q20</v>
      </c>
      <c r="AR99" s="151" t="str">
        <f t="shared" si="16"/>
        <v>2Q20</v>
      </c>
      <c r="AS99" s="151" t="str">
        <f t="shared" si="16"/>
        <v>3Q20</v>
      </c>
      <c r="AT99" s="151" t="str">
        <f t="shared" si="16"/>
        <v>4Q20</v>
      </c>
      <c r="AU99" s="151" t="str">
        <f t="shared" si="16"/>
        <v>1Q21</v>
      </c>
      <c r="AV99" s="151" t="str">
        <f t="shared" si="16"/>
        <v>2Q21</v>
      </c>
      <c r="AW99" s="151" t="str">
        <f t="shared" si="16"/>
        <v>3Q21</v>
      </c>
      <c r="AX99" s="151" t="str">
        <f t="shared" si="16"/>
        <v>4Q21</v>
      </c>
      <c r="AY99" s="151" t="str">
        <f t="shared" si="16"/>
        <v>1Q22</v>
      </c>
      <c r="AZ99" s="151" t="str">
        <f t="shared" si="16"/>
        <v>2Q22</v>
      </c>
      <c r="BA99" s="151" t="str">
        <f t="shared" si="16"/>
        <v>3Q22</v>
      </c>
      <c r="BB99" s="151" t="str">
        <f t="shared" si="16"/>
        <v>4Q22</v>
      </c>
      <c r="BC99" s="151" t="str">
        <f t="shared" si="16"/>
        <v>1Q23</v>
      </c>
      <c r="BD99" s="151" t="str">
        <f t="shared" si="16"/>
        <v>2Q23</v>
      </c>
      <c r="BE99" s="151" t="str">
        <f t="shared" si="16"/>
        <v>3Q23</v>
      </c>
      <c r="BF99" s="151" t="str">
        <f t="shared" si="16"/>
        <v>4Q23</v>
      </c>
      <c r="BG99" s="151" t="str">
        <f t="shared" si="16"/>
        <v>1Q24</v>
      </c>
      <c r="BH99" s="151" t="str">
        <f t="shared" si="16"/>
        <v>2Q24</v>
      </c>
      <c r="BI99" s="151" t="str">
        <f t="shared" si="16"/>
        <v>3Q24</v>
      </c>
      <c r="BJ99" s="151" t="str">
        <f t="shared" si="16"/>
        <v>4Q24</v>
      </c>
      <c r="BK99" s="151" t="str">
        <f t="shared" si="16"/>
        <v>1Q25</v>
      </c>
    </row>
    <row r="100" spans="1:63" ht="15" customHeight="1" x14ac:dyDescent="0.2">
      <c r="A100" s="8" t="s">
        <v>18</v>
      </c>
      <c r="B100" s="8" t="s">
        <v>18</v>
      </c>
      <c r="C100" s="145">
        <f>IFERROR(C38*'Portfólio | Portfolio'!C164,"-")</f>
        <v>2326.3229000000001</v>
      </c>
      <c r="D100" s="145">
        <f>IFERROR(D38*'Portfólio | Portfolio'!D164,"-")</f>
        <v>2394.476185</v>
      </c>
      <c r="E100" s="145">
        <f>IFERROR(E38*'Portfólio | Portfolio'!E164,"-")</f>
        <v>2417.9738350000002</v>
      </c>
      <c r="F100" s="145">
        <f>IFERROR(F38*'Portfólio | Portfolio'!F164,"-")</f>
        <v>3100.9136149999999</v>
      </c>
      <c r="G100" s="145">
        <f>IFERROR(G38*'Portfólio | Portfolio'!G164,"-")</f>
        <v>2626.1560351399999</v>
      </c>
      <c r="H100" s="145">
        <f>IFERROR(H38*'Portfólio | Portfolio'!H164,"-")</f>
        <v>2827.97075</v>
      </c>
      <c r="I100" s="145">
        <f>IFERROR(I38*'Portfólio | Portfolio'!I164,"-")</f>
        <v>2764.5532893</v>
      </c>
      <c r="J100" s="145">
        <f>IFERROR(J38*'Portfólio | Portfolio'!J164,"-")</f>
        <v>3509.4247487999996</v>
      </c>
      <c r="K100" s="145">
        <f>IFERROR(K38*'Portfólio | Portfolio'!K164,"-")</f>
        <v>3567.6502617599995</v>
      </c>
      <c r="L100" s="145">
        <f>IFERROR(L38*'Portfólio | Portfolio'!L164,"-")</f>
        <v>3706.41008448</v>
      </c>
      <c r="M100" s="145">
        <f>IFERROR(M38*'Portfólio | Portfolio'!M164,"-")</f>
        <v>3192.1203628799999</v>
      </c>
      <c r="N100" s="145">
        <f>IFERROR(N38*'Portfólio | Portfolio'!N164,"-")</f>
        <v>3902.82209625</v>
      </c>
      <c r="O100" s="145">
        <f>IFERROR(O38*'Portfólio | Portfolio'!O164,"-")</f>
        <v>3433.3908262500004</v>
      </c>
      <c r="P100" s="145">
        <f>IFERROR(P38*'Portfólio | Portfolio'!P164,"-")</f>
        <v>3544.2243375000003</v>
      </c>
      <c r="Q100" s="145">
        <f>IFERROR(Q38*'Portfólio | Portfolio'!Q164,"-")</f>
        <v>3457.9447460250003</v>
      </c>
      <c r="R100" s="145">
        <f>IFERROR(R38*'Portfólio | Portfolio'!R164,"-")</f>
        <v>4170.2473312500006</v>
      </c>
      <c r="S100" s="145">
        <f>IFERROR(S38*'Portfólio | Portfolio'!S164,"-")</f>
        <v>3911.392396408</v>
      </c>
      <c r="T100" s="145">
        <f>IFERROR(T38*'Portfólio | Portfolio'!T164,"-")</f>
        <v>4009.4356138389999</v>
      </c>
      <c r="U100" s="145">
        <f>IFERROR(U38*'Portfólio | Portfolio'!U164,"-")</f>
        <v>3919.403344977</v>
      </c>
      <c r="V100" s="145">
        <f>IFERROR(V38*'Portfólio | Portfolio'!V164,"-")</f>
        <v>4387.7023699999991</v>
      </c>
      <c r="W100" s="145">
        <f>IFERROR(W38*'Portfólio | Portfolio'!W164,"-")</f>
        <v>3946.301176465</v>
      </c>
      <c r="X100" s="145">
        <f>IFERROR(X38*'Portfólio | Portfolio'!X164,"-")</f>
        <v>4154.6976636999998</v>
      </c>
      <c r="Y100" s="145">
        <f>IFERROR(Y38*'Portfólio | Portfolio'!Y164,"-")</f>
        <v>4072.2846520500002</v>
      </c>
      <c r="Z100" s="145">
        <f>IFERROR(Z38*'Portfólio | Portfolio'!Z164,"-")</f>
        <v>5181.502419800001</v>
      </c>
      <c r="AA100" s="145">
        <f>IFERROR(AA38*'Portfólio | Portfolio'!AA164,"-")</f>
        <v>4134.0793130999991</v>
      </c>
      <c r="AB100" s="145">
        <f>IFERROR(AB38*'Portfólio | Portfolio'!AB164,"-")</f>
        <v>4349.8651283999998</v>
      </c>
      <c r="AC100" s="145">
        <f>IFERROR(AC38*'Portfólio | Portfolio'!AC164,"-")</f>
        <v>4160.5367066999997</v>
      </c>
      <c r="AD100" s="145">
        <f>IFERROR(AD38*'Portfólio | Portfolio'!AD164,"-")</f>
        <v>4975.4299960529997</v>
      </c>
      <c r="AE100" s="145">
        <f>IFERROR(AE38*'Portfólio | Portfolio'!AE164,"-")</f>
        <v>4156.1603374499991</v>
      </c>
      <c r="AF100" s="145">
        <f>IFERROR(AF38*'Portfólio | Portfolio'!AF164,"-")</f>
        <v>4384.1874284999994</v>
      </c>
      <c r="AG100" s="145">
        <f>IFERROR(AG38*'Portfólio | Portfolio'!AG164,"-")</f>
        <v>4433.6943624000005</v>
      </c>
      <c r="AH100" s="145">
        <f>IFERROR(AH38*'Portfólio | Portfolio'!AH164,"-")</f>
        <v>5199.0851295949997</v>
      </c>
      <c r="AI100" s="145">
        <f>IFERROR(AI38*'Portfólio | Portfolio'!AI164,"-")</f>
        <v>4024.3845633999999</v>
      </c>
      <c r="AJ100" s="145">
        <f>IFERROR(AJ38*'Portfólio | Portfolio'!AJ164,"-")</f>
        <v>4474.1741490000004</v>
      </c>
      <c r="AK100" s="145">
        <f>IFERROR(AK38*'Portfólio | Portfolio'!AK164,"-")</f>
        <v>4345.8798977500001</v>
      </c>
      <c r="AL100" s="145">
        <f>IFERROR(AL38*'Portfólio | Portfolio'!AL164,"-")</f>
        <v>5095.6647354939996</v>
      </c>
      <c r="AM100" s="145">
        <f>IFERROR(AM38*'Portfólio | Portfolio'!AM164,"-")</f>
        <v>4208.8564199419998</v>
      </c>
      <c r="AN100" s="145">
        <f>IFERROR(AN38*'Portfólio | Portfolio'!AN164,"-")</f>
        <v>4485.6585597879994</v>
      </c>
      <c r="AO100" s="145">
        <f>IFERROR(AO38*'Portfólio | Portfolio'!AO164,"-")</f>
        <v>4287.0089527959999</v>
      </c>
      <c r="AP100" s="145">
        <f>IFERROR(AP38*'Portfólio | Portfolio'!AP164,"-")</f>
        <v>5144.9575033000001</v>
      </c>
      <c r="AQ100" s="145">
        <f>IFERROR(AQ38*'Portfólio | Portfolio'!AQ164,"-")</f>
        <v>3704.7260257000003</v>
      </c>
      <c r="AR100" s="145">
        <f>IFERROR(AR38*'Portfólio | Portfolio'!AR164,"-")</f>
        <v>244.538706916</v>
      </c>
      <c r="AS100" s="145">
        <f>IFERROR(AS38*'Portfólio | Portfolio'!AS164,"-")</f>
        <v>2018.631652</v>
      </c>
      <c r="AT100" s="145">
        <f>IFERROR(AT38*'Portfólio | Portfolio'!AT164,"-")</f>
        <v>3868.97101875</v>
      </c>
      <c r="AU100" s="145">
        <f>IFERROR(AU38*'Portfólio | Portfolio'!AU164,"-")</f>
        <v>2108.8401655999996</v>
      </c>
      <c r="AV100" s="145">
        <f>IFERROR(AV38*'Portfólio | Portfolio'!AV164,"-")</f>
        <v>2885.3215979740003</v>
      </c>
      <c r="AW100" s="145">
        <f>IFERROR(AW38*'Portfólio | Portfolio'!AW164,"-")</f>
        <v>3994.5051761999998</v>
      </c>
      <c r="AX100" s="145">
        <f>IFERROR(AX38*'Portfólio | Portfolio'!AX164,"-")</f>
        <v>5463.6357553179996</v>
      </c>
      <c r="AY100" s="127">
        <f>IFERROR(AY38*'Portfólio | Portfolio'!AY164,"-")</f>
        <v>4224.3104155999999</v>
      </c>
      <c r="AZ100" s="43">
        <f>IFERROR(AZ38*'Portfólio | Portfolio'!AZ164,"-")</f>
        <v>5537.6617138000001</v>
      </c>
      <c r="BA100" s="43">
        <f>IFERROR(BA38*'Portfólio | Portfolio'!BA164,"-")</f>
        <v>5315.1350394000001</v>
      </c>
      <c r="BB100" s="43">
        <f>IFERROR(BB38*'Portfólio | Portfolio'!BB164,"-")</f>
        <v>6036.8974619999999</v>
      </c>
      <c r="BC100" s="43">
        <f>IFERROR(BC38*'Portfólio | Portfolio'!BC164,"-")</f>
        <v>5397.7681045599993</v>
      </c>
      <c r="BD100" s="43">
        <f>IFERROR(BD38*'Portfólio | Portfolio'!BD164,"-")</f>
        <v>6280.8124559399994</v>
      </c>
      <c r="BE100" s="43">
        <f>IFERROR(BE38*'Portfólio | Portfolio'!BE164,"-")</f>
        <v>6060.1545421199999</v>
      </c>
      <c r="BF100" s="43">
        <f>IFERROR(BF38*'Portfólio | Portfolio'!BF164,"-")</f>
        <v>7175.6910744819997</v>
      </c>
      <c r="BG100" s="43">
        <f>IFERROR(BG38*'Portfólio | Portfolio'!BG164,"-")</f>
        <v>6238.8438283739997</v>
      </c>
      <c r="BH100" s="43">
        <f>IFERROR(BH38*'Portfólio | Portfolio'!BH164,"-")</f>
        <v>6824.1871124399995</v>
      </c>
      <c r="BI100" s="43">
        <f>IFERROR(BI38*'Portfólio | Portfolio'!BI164,"-")</f>
        <v>6547.5427868200004</v>
      </c>
      <c r="BJ100" s="43">
        <f>IFERROR(BJ38*'Portfólio | Portfolio'!BJ164,"-")</f>
        <v>7762.5794479799997</v>
      </c>
      <c r="BK100" s="43">
        <f>IFERROR(BK38*'Portfólio | Portfolio'!BK164,"-")</f>
        <v>7115.4545732200004</v>
      </c>
    </row>
    <row r="101" spans="1:63" ht="15" customHeight="1" x14ac:dyDescent="0.2">
      <c r="A101" s="8" t="s">
        <v>19</v>
      </c>
      <c r="B101" s="8" t="s">
        <v>19</v>
      </c>
      <c r="C101" s="145" t="str">
        <f>IFERROR(C39*'Portfólio | Portfolio'!C165,"-")</f>
        <v>-</v>
      </c>
      <c r="D101" s="145" t="str">
        <f>IFERROR(D39*'Portfólio | Portfolio'!D165,"-")</f>
        <v>-</v>
      </c>
      <c r="E101" s="145" t="str">
        <f>IFERROR(E39*'Portfólio | Portfolio'!E165,"-")</f>
        <v>-</v>
      </c>
      <c r="F101" s="145" t="str">
        <f>IFERROR(F39*'Portfólio | Portfolio'!F165,"-")</f>
        <v>-</v>
      </c>
      <c r="G101" s="145" t="str">
        <f>IFERROR(G39*'Portfólio | Portfolio'!G165,"-")</f>
        <v>-</v>
      </c>
      <c r="H101" s="145" t="str">
        <f>IFERROR(H39*'Portfólio | Portfolio'!H165,"-")</f>
        <v>-</v>
      </c>
      <c r="I101" s="145" t="str">
        <f>IFERROR(I39*'Portfólio | Portfolio'!I165,"-")</f>
        <v>-</v>
      </c>
      <c r="J101" s="145" t="str">
        <f>IFERROR(J39*'Portfólio | Portfolio'!J165,"-")</f>
        <v>-</v>
      </c>
      <c r="K101" s="145" t="str">
        <f>IFERROR(K39*'Portfólio | Portfolio'!K165,"-")</f>
        <v>-</v>
      </c>
      <c r="L101" s="145">
        <f>IFERROR(L39*'Portfólio | Portfolio'!L165,"-")</f>
        <v>295.61700000000002</v>
      </c>
      <c r="M101" s="145">
        <f>IFERROR(M39*'Portfólio | Portfolio'!M165,"-")</f>
        <v>2285.4002500000001</v>
      </c>
      <c r="N101" s="145">
        <f>IFERROR(N39*'Portfólio | Portfolio'!N165,"-")</f>
        <v>2063.6374999999998</v>
      </c>
      <c r="O101" s="145">
        <f>IFERROR(O39*'Portfólio | Portfolio'!O165,"-")</f>
        <v>1951.192</v>
      </c>
      <c r="P101" s="145">
        <f>IFERROR(P39*'Portfólio | Portfolio'!P165,"-")</f>
        <v>2016.4529499999999</v>
      </c>
      <c r="Q101" s="145">
        <f>IFERROR(Q39*'Portfólio | Portfolio'!Q165,"-")</f>
        <v>2130.64255</v>
      </c>
      <c r="R101" s="145">
        <f>IFERROR(R39*'Portfólio | Portfolio'!R165,"-")</f>
        <v>2444.0275000000001</v>
      </c>
      <c r="S101" s="145">
        <f>IFERROR(S39*'Portfólio | Portfolio'!S165,"-")</f>
        <v>3022.8985600000005</v>
      </c>
      <c r="T101" s="145">
        <f>IFERROR(T39*'Portfólio | Portfolio'!T165,"-")</f>
        <v>3092.6944000000003</v>
      </c>
      <c r="U101" s="145">
        <f>IFERROR(U39*'Portfólio | Portfolio'!U165,"-")</f>
        <v>3076.7603200000003</v>
      </c>
      <c r="V101" s="145">
        <f>IFERROR(V39*'Portfólio | Portfolio'!V165,"-")</f>
        <v>3442.5267200000003</v>
      </c>
      <c r="W101" s="145">
        <f>IFERROR(W39*'Portfólio | Portfolio'!W165,"-")</f>
        <v>3307.3587199999997</v>
      </c>
      <c r="X101" s="145">
        <f>IFERROR(X39*'Portfólio | Portfolio'!X165,"-")</f>
        <v>3548.1838336000005</v>
      </c>
      <c r="Y101" s="145">
        <f>IFERROR(Y39*'Portfólio | Portfolio'!Y165,"-")</f>
        <v>3135.986847377063</v>
      </c>
      <c r="Z101" s="145">
        <f>IFERROR(Z39*'Portfólio | Portfolio'!Z165,"-")</f>
        <v>3729.4709779431869</v>
      </c>
      <c r="AA101" s="145">
        <f>IFERROR(AA39*'Portfólio | Portfolio'!AA165,"-")</f>
        <v>3244.6657444288699</v>
      </c>
      <c r="AB101" s="145">
        <f>IFERROR(AB39*'Portfólio | Portfolio'!AB165,"-")</f>
        <v>3509.6140799999998</v>
      </c>
      <c r="AC101" s="145">
        <f>IFERROR(AC39*'Portfólio | Portfolio'!AC165,"-")</f>
        <v>3349.5270400000004</v>
      </c>
      <c r="AD101" s="145">
        <f>IFERROR(AD39*'Portfólio | Portfolio'!AD165,"-")</f>
        <v>3824.2529088000001</v>
      </c>
      <c r="AE101" s="145">
        <f>IFERROR(AE39*'Portfólio | Portfolio'!AE165,"-")</f>
        <v>3111.9129599999997</v>
      </c>
      <c r="AF101" s="145">
        <f>IFERROR(AF39*'Portfólio | Portfolio'!AF165,"-")</f>
        <v>3269.1680000000001</v>
      </c>
      <c r="AG101" s="145">
        <f>IFERROR(AG39*'Portfólio | Portfolio'!AG165,"-")</f>
        <v>3354.7034240000003</v>
      </c>
      <c r="AH101" s="145">
        <f>IFERROR(AH39*'Portfólio | Portfolio'!AH165,"-")</f>
        <v>3618.9734399999998</v>
      </c>
      <c r="AI101" s="145">
        <f>IFERROR(AI39*'Portfólio | Portfolio'!AI165,"-")</f>
        <v>3238.52288</v>
      </c>
      <c r="AJ101" s="145">
        <f>IFERROR(AJ39*'Portfólio | Portfolio'!AJ165,"-")</f>
        <v>3609.2653184000001</v>
      </c>
      <c r="AK101" s="145">
        <f>IFERROR(AK39*'Portfólio | Portfolio'!AK165,"-")</f>
        <v>3602.9943936000004</v>
      </c>
      <c r="AL101" s="145">
        <f>IFERROR(AL39*'Portfólio | Portfolio'!AL165,"-")</f>
        <v>3931.1368511999999</v>
      </c>
      <c r="AM101" s="145">
        <f>IFERROR(AM39*'Portfólio | Portfolio'!AM165,"-")</f>
        <v>3670.2956800000002</v>
      </c>
      <c r="AN101" s="145">
        <f>IFERROR(AN39*'Portfólio | Portfolio'!AN165,"-")</f>
        <v>3846.7657600000002</v>
      </c>
      <c r="AO101" s="145">
        <f>IFERROR(AO39*'Portfólio | Portfolio'!AO165,"-")</f>
        <v>3702.2043712000004</v>
      </c>
      <c r="AP101" s="145">
        <f>IFERROR(AP39*'Portfólio | Portfolio'!AP165,"-")</f>
        <v>4040.1253311999999</v>
      </c>
      <c r="AQ101" s="145">
        <f>IFERROR(AQ39*'Portfólio | Portfolio'!AQ165,"-")</f>
        <v>2920.08464</v>
      </c>
      <c r="AR101" s="145">
        <f>IFERROR(AR39*'Portfólio | Portfolio'!AR165,"-")</f>
        <v>202.07461759999998</v>
      </c>
      <c r="AS101" s="145">
        <f>IFERROR(AS39*'Portfólio | Portfolio'!AS165,"-")</f>
        <v>1274.4185279999999</v>
      </c>
      <c r="AT101" s="145">
        <f>IFERROR(AT39*'Portfólio | Portfolio'!AT165,"-")</f>
        <v>2281.9133567999997</v>
      </c>
      <c r="AU101" s="145">
        <f>IFERROR(AU39*'Portfólio | Portfolio'!AU165,"-")</f>
        <v>1293.1978879999999</v>
      </c>
      <c r="AV101" s="145">
        <f>IFERROR(AV39*'Portfólio | Portfolio'!AV165,"-")</f>
        <v>1713.5295999999998</v>
      </c>
      <c r="AW101" s="145">
        <f>IFERROR(AW39*'Portfólio | Portfolio'!AW165,"-")</f>
        <v>2555.8852160000001</v>
      </c>
      <c r="AX101" s="145">
        <f>IFERROR(AX39*'Portfólio | Portfolio'!AX165,"-")</f>
        <v>3666.1146175999997</v>
      </c>
      <c r="AY101" s="127">
        <f>IFERROR(AY39*'Portfólio | Portfolio'!AY165,"-")</f>
        <v>3053.0034431999998</v>
      </c>
      <c r="AZ101" s="43">
        <f>IFERROR(AZ39*'Portfólio | Portfolio'!AZ165,"-")</f>
        <v>4253.2783423999999</v>
      </c>
      <c r="BA101" s="43">
        <f>IFERROR(BA39*'Portfólio | Portfolio'!BA165,"-")</f>
        <v>3926.9708799999999</v>
      </c>
      <c r="BB101" s="43">
        <f>IFERROR(BB39*'Portfólio | Portfolio'!BB165,"-")</f>
        <v>6935.3481599999996</v>
      </c>
      <c r="BC101" s="43">
        <f>IFERROR(BC39*'Portfólio | Portfolio'!BC165,"-")</f>
        <v>6734.5599000000002</v>
      </c>
      <c r="BD101" s="43">
        <f>IFERROR(BD39*'Portfólio | Portfolio'!BD165,"-")</f>
        <v>7934.8153899999998</v>
      </c>
      <c r="BE101" s="43">
        <f>IFERROR(BE39*'Portfólio | Portfolio'!BE165,"-")</f>
        <v>8278.8135000000002</v>
      </c>
      <c r="BF101" s="43">
        <f>IFERROR(BF39*'Portfólio | Portfolio'!BF165,"-")</f>
        <v>8424.4950900000003</v>
      </c>
      <c r="BG101" s="43">
        <f>IFERROR(BG39*'Portfólio | Portfolio'!BG165,"-")</f>
        <v>7645.6032999999998</v>
      </c>
      <c r="BH101" s="43">
        <f>IFERROR(BH39*'Portfólio | Portfolio'!BH165,"-")</f>
        <v>8208.2280100000007</v>
      </c>
      <c r="BI101" s="43">
        <f>IFERROR(BI39*'Portfólio | Portfolio'!BI165,"-")</f>
        <v>8141.5603899999996</v>
      </c>
      <c r="BJ101" s="43">
        <f>IFERROR(BJ39*'Portfólio | Portfolio'!BJ165,"-")</f>
        <v>9588.4336000000003</v>
      </c>
      <c r="BK101" s="43">
        <f>IFERROR(BK39*'Portfólio | Portfolio'!BK165,"-")</f>
        <v>8831.6359899999989</v>
      </c>
    </row>
    <row r="102" spans="1:63" ht="15" customHeight="1" x14ac:dyDescent="0.2">
      <c r="A102" s="8" t="s">
        <v>636</v>
      </c>
      <c r="B102" s="8" t="s">
        <v>636</v>
      </c>
      <c r="C102" s="145" t="str">
        <f>IFERROR(C40*'Portfólio | Portfolio'!C166,"-")</f>
        <v>-</v>
      </c>
      <c r="D102" s="145" t="str">
        <f>IFERROR(D40*'Portfólio | Portfolio'!D166,"-")</f>
        <v>-</v>
      </c>
      <c r="E102" s="145" t="str">
        <f>IFERROR(E40*'Portfólio | Portfolio'!E166,"-")</f>
        <v>-</v>
      </c>
      <c r="F102" s="145" t="str">
        <f>IFERROR(F40*'Portfólio | Portfolio'!F166,"-")</f>
        <v>-</v>
      </c>
      <c r="G102" s="145" t="str">
        <f>IFERROR(G40*'Portfólio | Portfolio'!G166,"-")</f>
        <v>-</v>
      </c>
      <c r="H102" s="145" t="str">
        <f>IFERROR(H40*'Portfólio | Portfolio'!H166,"-")</f>
        <v>-</v>
      </c>
      <c r="I102" s="145" t="str">
        <f>IFERROR(I40*'Portfólio | Portfolio'!I166,"-")</f>
        <v>-</v>
      </c>
      <c r="J102" s="145" t="str">
        <f>IFERROR(J40*'Portfólio | Portfolio'!J166,"-")</f>
        <v>-</v>
      </c>
      <c r="K102" s="145" t="str">
        <f>IFERROR(K40*'Portfólio | Portfolio'!K166,"-")</f>
        <v>-</v>
      </c>
      <c r="L102" s="145" t="str">
        <f>IFERROR(L40*'Portfólio | Portfolio'!L166,"-")</f>
        <v>-</v>
      </c>
      <c r="M102" s="145" t="str">
        <f>IFERROR(M40*'Portfólio | Portfolio'!M166,"-")</f>
        <v>-</v>
      </c>
      <c r="N102" s="145" t="str">
        <f>IFERROR(N40*'Portfólio | Portfolio'!N166,"-")</f>
        <v>-</v>
      </c>
      <c r="O102" s="145" t="str">
        <f>IFERROR(O40*'Portfólio | Portfolio'!O166,"-")</f>
        <v>-</v>
      </c>
      <c r="P102" s="145" t="str">
        <f>IFERROR(P40*'Portfólio | Portfolio'!P166,"-")</f>
        <v>-</v>
      </c>
      <c r="Q102" s="145" t="str">
        <f>IFERROR(Q40*'Portfólio | Portfolio'!Q166,"-")</f>
        <v>-</v>
      </c>
      <c r="R102" s="145" t="str">
        <f>IFERROR(R40*'Portfólio | Portfolio'!R166,"-")</f>
        <v>-</v>
      </c>
      <c r="S102" s="145" t="str">
        <f>IFERROR(S40*'Portfólio | Portfolio'!S166,"-")</f>
        <v>-</v>
      </c>
      <c r="T102" s="145" t="str">
        <f>IFERROR(T40*'Portfólio | Portfolio'!T166,"-")</f>
        <v>-</v>
      </c>
      <c r="U102" s="145" t="str">
        <f>IFERROR(U40*'Portfólio | Portfolio'!U166,"-")</f>
        <v>-</v>
      </c>
      <c r="V102" s="145" t="str">
        <f>IFERROR(V40*'Portfólio | Portfolio'!V166,"-")</f>
        <v>-</v>
      </c>
      <c r="W102" s="145" t="str">
        <f>IFERROR(W40*'Portfólio | Portfolio'!W166,"-")</f>
        <v>-</v>
      </c>
      <c r="X102" s="145" t="str">
        <f>IFERROR(X40*'Portfólio | Portfolio'!X166,"-")</f>
        <v>-</v>
      </c>
      <c r="Y102" s="145">
        <f>IFERROR(Y40*'Portfólio | Portfolio'!Y166,"-")</f>
        <v>102.88071393999999</v>
      </c>
      <c r="Z102" s="145">
        <f>IFERROR(Z40*'Portfólio | Portfolio'!Z166,"-")</f>
        <v>512.66421136000008</v>
      </c>
      <c r="AA102" s="145">
        <f>IFERROR(AA40*'Portfólio | Portfolio'!AA166,"-")</f>
        <v>397.03039375999998</v>
      </c>
      <c r="AB102" s="145">
        <f>IFERROR(AB40*'Portfólio | Portfolio'!AB166,"-")</f>
        <v>403.50785664</v>
      </c>
      <c r="AC102" s="145">
        <f>IFERROR(AC40*'Portfólio | Portfolio'!AC166,"-")</f>
        <v>400.56574208000001</v>
      </c>
      <c r="AD102" s="145">
        <f>IFERROR(AD40*'Portfólio | Portfolio'!AD166,"-")</f>
        <v>473.92298156527823</v>
      </c>
      <c r="AE102" s="145">
        <f>IFERROR(AE40*'Portfólio | Portfolio'!AE166,"-")</f>
        <v>462.90737696000008</v>
      </c>
      <c r="AF102" s="145">
        <f>IFERROR(AF40*'Portfólio | Portfolio'!AF166,"-")</f>
        <v>422.33044448000004</v>
      </c>
      <c r="AG102" s="145">
        <f>IFERROR(AG40*'Portfólio | Portfolio'!AG166,"-")</f>
        <v>438.25694864000002</v>
      </c>
      <c r="AH102" s="145">
        <f>IFERROR(AH40*'Portfólio | Portfolio'!AH166,"-")</f>
        <v>423.54634224</v>
      </c>
      <c r="AI102" s="145">
        <f>IFERROR(AI40*'Portfólio | Portfolio'!AI166,"-")</f>
        <v>494.65741129799994</v>
      </c>
      <c r="AJ102" s="145">
        <f>IFERROR(AJ40*'Portfólio | Portfolio'!AJ166,"-")</f>
        <v>444.74239108</v>
      </c>
      <c r="AK102" s="145">
        <f>IFERROR(AK40*'Portfólio | Portfolio'!AK166,"-")</f>
        <v>459.65235842600003</v>
      </c>
      <c r="AL102" s="145">
        <f>IFERROR(AL40*'Portfólio | Portfolio'!AL166,"-")</f>
        <v>545.41520810199995</v>
      </c>
      <c r="AM102" s="145">
        <f>IFERROR(AM40*'Portfólio | Portfolio'!AM166,"-")</f>
        <v>524.70249831400008</v>
      </c>
      <c r="AN102" s="145">
        <f>IFERROR(AN40*'Portfólio | Portfolio'!AN166,"-")</f>
        <v>367.44192495600004</v>
      </c>
      <c r="AO102" s="145">
        <f>IFERROR(AO40*'Portfólio | Portfolio'!AO166,"-")</f>
        <v>443.093109282</v>
      </c>
      <c r="AP102" s="145">
        <f>IFERROR(AP40*'Portfólio | Portfolio'!AP166,"-")</f>
        <v>569.28136714000004</v>
      </c>
      <c r="AQ102" s="145">
        <f>IFERROR(AQ40*'Portfólio | Portfolio'!AQ166,"-")</f>
        <v>461.09416948800003</v>
      </c>
      <c r="AR102" s="145">
        <f>IFERROR(AR40*'Portfólio | Portfolio'!AR166,"-")</f>
        <v>86.355988366000005</v>
      </c>
      <c r="AS102" s="145">
        <f>IFERROR(AS40*'Portfólio | Portfolio'!AS166,"-")</f>
        <v>4.0267641380000008</v>
      </c>
      <c r="AT102" s="145">
        <f>IFERROR(AT40*'Portfólio | Portfolio'!AT166,"-")</f>
        <v>250.34652354799999</v>
      </c>
      <c r="AU102" s="145">
        <f>IFERROR(AU40*'Portfólio | Portfolio'!AU166,"-")</f>
        <v>278.20368195600003</v>
      </c>
      <c r="AV102" s="145">
        <f>IFERROR(AV40*'Portfólio | Portfolio'!AV166,"-")</f>
        <v>107.45430033</v>
      </c>
      <c r="AW102" s="145">
        <f>IFERROR(AW40*'Portfólio | Portfolio'!AW166,"-")</f>
        <v>311.857416984</v>
      </c>
      <c r="AX102" s="145">
        <f>IFERROR(AX40*'Portfólio | Portfolio'!AX166,"-")</f>
        <v>395.62459676000003</v>
      </c>
      <c r="AY102" s="127">
        <f>IFERROR(AY40*'Portfólio | Portfolio'!AY166,"-")</f>
        <v>431.00557667200002</v>
      </c>
      <c r="AZ102" s="43">
        <f>IFERROR(AZ40*'Portfólio | Portfolio'!AZ166,"-")</f>
        <v>463.90849622000002</v>
      </c>
      <c r="BA102" s="43">
        <f>IFERROR(BA40*'Portfólio | Portfolio'!BA166,"-")</f>
        <v>469.56403211399999</v>
      </c>
      <c r="BB102" s="43">
        <f>IFERROR(BB40*'Portfólio | Portfolio'!BB166,"-")</f>
        <v>471.13554239000001</v>
      </c>
      <c r="BC102" s="43">
        <f>IFERROR(BC40*'Portfólio | Portfolio'!BC166,"-")</f>
        <v>541.50855805399999</v>
      </c>
      <c r="BD102" s="43">
        <f>IFERROR(BD40*'Portfólio | Portfolio'!BD166,"-")</f>
        <v>596.63432563799995</v>
      </c>
      <c r="BE102" s="43">
        <f>IFERROR(BE40*'Portfólio | Portfolio'!BE166,"-")</f>
        <v>586.47398802999999</v>
      </c>
      <c r="BF102" s="43">
        <f>IFERROR(BF40*'Portfólio | Portfolio'!BF166,"-")</f>
        <v>829.77056747999995</v>
      </c>
      <c r="BG102" s="43">
        <f>IFERROR(BG40*'Portfólio | Portfolio'!BG166,"-")</f>
        <v>693.06493479999995</v>
      </c>
      <c r="BH102" s="43">
        <f>IFERROR(BH40*'Portfólio | Portfolio'!BH166,"-")</f>
        <v>676.77085408400001</v>
      </c>
      <c r="BI102" s="43">
        <f>IFERROR(BI40*'Portfólio | Portfolio'!BI166,"-")</f>
        <v>752.13708926800007</v>
      </c>
      <c r="BJ102" s="43">
        <f>IFERROR(BJ40*'Portfólio | Portfolio'!BJ166,"-")</f>
        <v>768.22681043199998</v>
      </c>
      <c r="BK102" s="43">
        <f>IFERROR(BK40*'Portfólio | Portfolio'!BK166,"-")</f>
        <v>909.28659705000007</v>
      </c>
    </row>
    <row r="103" spans="1:63" ht="15" customHeight="1" x14ac:dyDescent="0.2">
      <c r="A103" s="8" t="s">
        <v>20</v>
      </c>
      <c r="B103" s="8" t="s">
        <v>20</v>
      </c>
      <c r="C103" s="145">
        <f>IFERROR(C41*'Portfólio | Portfolio'!C167,"-")</f>
        <v>3302.0644499999999</v>
      </c>
      <c r="D103" s="145">
        <f>IFERROR(D41*'Portfólio | Portfolio'!D167,"-")</f>
        <v>3275.3032000000003</v>
      </c>
      <c r="E103" s="145">
        <f>IFERROR(E41*'Portfólio | Portfolio'!E167,"-")</f>
        <v>3476.4303300000001</v>
      </c>
      <c r="F103" s="145">
        <f>IFERROR(F41*'Portfólio | Portfolio'!F167,"-")</f>
        <v>3876.5902000000001</v>
      </c>
      <c r="G103" s="145">
        <f>IFERROR(G41*'Portfólio | Portfolio'!G167,"-")</f>
        <v>3519.35725</v>
      </c>
      <c r="H103" s="145">
        <f>IFERROR(H41*'Portfólio | Portfolio'!H167,"-")</f>
        <v>3645.5229000000004</v>
      </c>
      <c r="I103" s="145">
        <f>IFERROR(I41*'Portfólio | Portfolio'!I167,"-")</f>
        <v>3732.4180000000006</v>
      </c>
      <c r="J103" s="145">
        <f>IFERROR(J41*'Portfólio | Portfolio'!J167,"-")</f>
        <v>3839.87401</v>
      </c>
      <c r="K103" s="145">
        <f>IFERROR(K41*'Portfólio | Portfolio'!K167,"-")</f>
        <v>4124.1957000000002</v>
      </c>
      <c r="L103" s="145">
        <f>IFERROR(L41*'Portfólio | Portfolio'!L167,"-")</f>
        <v>4196.3770199999999</v>
      </c>
      <c r="M103" s="145">
        <f>IFERROR(M41*'Portfólio | Portfolio'!M167,"-")</f>
        <v>4149.3891999999996</v>
      </c>
      <c r="N103" s="145">
        <f>IFERROR(N41*'Portfólio | Portfolio'!N167,"-")</f>
        <v>4687.1858499999998</v>
      </c>
      <c r="O103" s="145">
        <f>IFERROR(O41*'Portfólio | Portfolio'!O167,"-")</f>
        <v>4595.0331999999999</v>
      </c>
      <c r="P103" s="145">
        <f>IFERROR(P41*'Portfólio | Portfolio'!P167,"-")</f>
        <v>4446.7500099999997</v>
      </c>
      <c r="Q103" s="145">
        <f>IFERROR(Q41*'Portfólio | Portfolio'!Q167,"-")</f>
        <v>4664.5145000000002</v>
      </c>
      <c r="R103" s="145">
        <f>IFERROR(R41*'Portfólio | Portfolio'!R167,"-")</f>
        <v>4812.2924999999996</v>
      </c>
      <c r="S103" s="145">
        <f>IFERROR(S41*'Portfólio | Portfolio'!S167,"-")</f>
        <v>5628.8454000000002</v>
      </c>
      <c r="T103" s="145">
        <f>IFERROR(T41*'Portfólio | Portfolio'!T167,"-")</f>
        <v>5483.5526099999997</v>
      </c>
      <c r="U103" s="145">
        <f>IFERROR(U41*'Portfólio | Portfolio'!U167,"-")</f>
        <v>5191.1957999999995</v>
      </c>
      <c r="V103" s="145">
        <f>IFERROR(V41*'Portfólio | Portfolio'!V167,"-")</f>
        <v>5466.4973</v>
      </c>
      <c r="W103" s="145">
        <f>IFERROR(W41*'Portfólio | Portfolio'!W167,"-")</f>
        <v>5836.5208200000006</v>
      </c>
      <c r="X103" s="145">
        <f>IFERROR(X41*'Portfólio | Portfolio'!X167,"-")</f>
        <v>5817.1685199999993</v>
      </c>
      <c r="Y103" s="145">
        <f>IFERROR(Y41*'Portfólio | Portfolio'!Y167,"-")</f>
        <v>5715.0528199999999</v>
      </c>
      <c r="Z103" s="145">
        <f>IFERROR(Z41*'Portfólio | Portfolio'!Z167,"-")</f>
        <v>6809.1530000000002</v>
      </c>
      <c r="AA103" s="145">
        <f>IFERROR(AA41*'Portfólio | Portfolio'!AA167,"-")</f>
        <v>6509.5643300000002</v>
      </c>
      <c r="AB103" s="145">
        <f>IFERROR(AB41*'Portfólio | Portfolio'!AB167,"-")</f>
        <v>6084.5892199999998</v>
      </c>
      <c r="AC103" s="145">
        <f>IFERROR(AC41*'Portfólio | Portfolio'!AC167,"-")</f>
        <v>6023.6175800000001</v>
      </c>
      <c r="AD103" s="145">
        <f>IFERROR(AD41*'Portfólio | Portfolio'!AD167,"-")</f>
        <v>6325.4721</v>
      </c>
      <c r="AE103" s="145">
        <f>IFERROR(AE41*'Portfólio | Portfolio'!AE167,"-")</f>
        <v>6113.2534999999998</v>
      </c>
      <c r="AF103" s="145">
        <f>IFERROR(AF41*'Portfólio | Portfolio'!AF167,"-")</f>
        <v>5735.5429999999997</v>
      </c>
      <c r="AG103" s="145">
        <f>IFERROR(AG41*'Portfólio | Portfolio'!AG167,"-")</f>
        <v>5705.0807299999997</v>
      </c>
      <c r="AH103" s="145">
        <f>IFERROR(AH41*'Portfólio | Portfolio'!AH167,"-")</f>
        <v>6013.6770100000003</v>
      </c>
      <c r="AI103" s="145">
        <f>IFERROR(AI41*'Portfólio | Portfolio'!AI167,"-")</f>
        <v>5506.9802799999998</v>
      </c>
      <c r="AJ103" s="145">
        <f>IFERROR(AJ41*'Portfólio | Portfolio'!AJ167,"-")</f>
        <v>4971.59159</v>
      </c>
      <c r="AK103" s="145">
        <f>IFERROR(AK41*'Portfólio | Portfolio'!AK167,"-")</f>
        <v>5238.491</v>
      </c>
      <c r="AL103" s="145">
        <f>IFERROR(AL41*'Portfólio | Portfolio'!AL167,"-")</f>
        <v>5766.91</v>
      </c>
      <c r="AM103" s="145">
        <f>IFERROR(AM41*'Portfólio | Portfolio'!AM167,"-")</f>
        <v>5066.7370000000001</v>
      </c>
      <c r="AN103" s="145">
        <f>IFERROR(AN41*'Portfólio | Portfolio'!AN167,"-")</f>
        <v>5166.5195000000003</v>
      </c>
      <c r="AO103" s="145">
        <f>IFERROR(AO41*'Portfólio | Portfolio'!AO167,"-")</f>
        <v>4911.027</v>
      </c>
      <c r="AP103" s="145">
        <f>IFERROR(AP41*'Portfólio | Portfolio'!AP167,"-")</f>
        <v>5331.7704999999996</v>
      </c>
      <c r="AQ103" s="145">
        <f>IFERROR(AQ41*'Portfólio | Portfolio'!AQ167,"-")</f>
        <v>4153.5290000000005</v>
      </c>
      <c r="AR103" s="145">
        <f>IFERROR(AR41*'Portfólio | Portfolio'!AR167,"-")</f>
        <v>210.64</v>
      </c>
      <c r="AS103" s="145">
        <f>IFERROR(AS41*'Portfólio | Portfolio'!AS167,"-")</f>
        <v>759.81500000000005</v>
      </c>
      <c r="AT103" s="145">
        <f>IFERROR(AT41*'Portfólio | Portfolio'!AT167,"-")</f>
        <v>1994.0035</v>
      </c>
      <c r="AU103" s="145">
        <f>IFERROR(AU41*'Portfólio | Portfolio'!AU167,"-")</f>
        <v>1974.2599499999999</v>
      </c>
      <c r="AV103" s="145">
        <f>IFERROR(AV41*'Portfólio | Portfolio'!AV167,"-")</f>
        <v>1884.4494999999999</v>
      </c>
      <c r="AW103" s="145">
        <f>IFERROR(AW41*'Portfólio | Portfolio'!AW167,"-")</f>
        <v>2781.866</v>
      </c>
      <c r="AX103" s="145">
        <f>IFERROR(AX41*'Portfólio | Portfolio'!AX167,"-")</f>
        <v>3722.1239999999998</v>
      </c>
      <c r="AY103" s="127">
        <f>IFERROR(AY41*'Portfólio | Portfolio'!AY167,"-")</f>
        <v>3322.5014999999999</v>
      </c>
      <c r="AZ103" s="43">
        <f>IFERROR(AZ41*'Portfólio | Portfolio'!AZ167,"-")</f>
        <v>3807.3279600000001</v>
      </c>
      <c r="BA103" s="43">
        <f>IFERROR(BA41*'Portfólio | Portfolio'!BA167,"-")</f>
        <v>3764.09647</v>
      </c>
      <c r="BB103" s="43">
        <f>IFERROR(BB41*'Portfólio | Portfolio'!BB167,"-")</f>
        <v>3961.0354699999998</v>
      </c>
      <c r="BC103" s="43">
        <f>IFERROR(BC41*'Portfólio | Portfolio'!BC167,"-")</f>
        <v>3329.8114999999998</v>
      </c>
      <c r="BD103" s="43">
        <f>IFERROR(BD41*'Portfólio | Portfolio'!BD167,"-")</f>
        <v>3906.364</v>
      </c>
      <c r="BE103" s="43">
        <f>IFERROR(BE41*'Portfólio | Portfolio'!BE167,"-")</f>
        <v>4194.0008900000003</v>
      </c>
      <c r="BF103" s="43">
        <f>IFERROR(BF41*'Portfólio | Portfolio'!BF167,"-")</f>
        <v>4400.0666700000002</v>
      </c>
      <c r="BG103" s="43">
        <f>IFERROR(BG41*'Portfólio | Portfolio'!BG167,"-")</f>
        <v>4156.5006000000003</v>
      </c>
      <c r="BH103" s="43">
        <f>IFERROR(BH41*'Portfólio | Portfolio'!BH167,"-")</f>
        <v>4171.2852899999998</v>
      </c>
      <c r="BI103" s="43">
        <f>IFERROR(BI41*'Portfólio | Portfolio'!BI167,"-")</f>
        <v>4177.3879999999999</v>
      </c>
      <c r="BJ103" s="43">
        <f>IFERROR(BJ41*'Portfólio | Portfolio'!BJ167,"-")</f>
        <v>4694.0159999999996</v>
      </c>
      <c r="BK103" s="43">
        <f>IFERROR(BK41*'Portfólio | Portfolio'!BK167,"-")</f>
        <v>4592.9422000000004</v>
      </c>
    </row>
    <row r="104" spans="1:63" ht="15" customHeight="1" x14ac:dyDescent="0.2">
      <c r="A104" s="8" t="s">
        <v>638</v>
      </c>
      <c r="B104" s="8" t="s">
        <v>638</v>
      </c>
      <c r="C104" s="145" t="str">
        <f>IFERROR('Portfólio | Portfolio'!C42*'Portfólio | Portfolio'!C168,"-")</f>
        <v>-</v>
      </c>
      <c r="D104" s="145" t="str">
        <f>IFERROR('Portfólio | Portfolio'!D42*'Portfólio | Portfolio'!D168,"-")</f>
        <v>-</v>
      </c>
      <c r="E104" s="145" t="str">
        <f>IFERROR('Portfólio | Portfolio'!E42*'Portfólio | Portfolio'!E168,"-")</f>
        <v>-</v>
      </c>
      <c r="F104" s="145" t="str">
        <f>IFERROR('Portfólio | Portfolio'!F42*'Portfólio | Portfolio'!F168,"-")</f>
        <v>-</v>
      </c>
      <c r="G104" s="145" t="str">
        <f>IFERROR('Portfólio | Portfolio'!G42*'Portfólio | Portfolio'!G168,"-")</f>
        <v>-</v>
      </c>
      <c r="H104" s="145">
        <f>IFERROR('Portfólio | Portfolio'!H42*'Portfólio | Portfolio'!H168,"-")</f>
        <v>1123.6517994000001</v>
      </c>
      <c r="I104" s="145">
        <f>IFERROR('Portfólio | Portfolio'!I42*'Portfólio | Portfolio'!I168,"-")</f>
        <v>1208.7644478000002</v>
      </c>
      <c r="J104" s="145">
        <f>IFERROR('Portfólio | Portfolio'!J42*'Portfólio | Portfolio'!J168,"-")</f>
        <v>1370.6292600000002</v>
      </c>
      <c r="K104" s="145">
        <f>IFERROR('Portfólio | Portfolio'!K42*'Portfólio | Portfolio'!K168,"-")</f>
        <v>1181.87472</v>
      </c>
      <c r="L104" s="145">
        <f>IFERROR('Portfólio | Portfolio'!L42*'Portfólio | Portfolio'!L168,"-")</f>
        <v>1336.2195443999999</v>
      </c>
      <c r="M104" s="145">
        <f>IFERROR('Portfólio | Portfolio'!M42*'Portfólio | Portfolio'!M168,"-")</f>
        <v>1375.65246</v>
      </c>
      <c r="N104" s="145">
        <f>IFERROR('Portfólio | Portfolio'!N42*'Portfólio | Portfolio'!N168,"-")</f>
        <v>1677.7082399999999</v>
      </c>
      <c r="O104" s="145">
        <f>IFERROR('Portfólio | Portfolio'!O42*'Portfólio | Portfolio'!O168,"-")</f>
        <v>1486.5154199999999</v>
      </c>
      <c r="P104" s="145">
        <f>IFERROR('Portfólio | Portfolio'!P42*'Portfólio | Portfolio'!P168,"-")</f>
        <v>1629.9950160000001</v>
      </c>
      <c r="Q104" s="145">
        <f>IFERROR('Portfólio | Portfolio'!Q42*'Portfólio | Portfolio'!Q168,"-")</f>
        <v>1632.40545</v>
      </c>
      <c r="R104" s="145">
        <f>IFERROR('Portfólio | Portfolio'!R42*'Portfólio | Portfolio'!R168,"-")</f>
        <v>1902.5962800000002</v>
      </c>
      <c r="S104" s="145">
        <f>IFERROR('Portfólio | Portfolio'!S42*'Portfólio | Portfolio'!S168,"-")</f>
        <v>1821.37644</v>
      </c>
      <c r="T104" s="145">
        <f>IFERROR('Portfólio | Portfolio'!T42*'Portfólio | Portfolio'!T168,"-")</f>
        <v>2000.3669399999999</v>
      </c>
      <c r="U104" s="145">
        <f>IFERROR('Portfólio | Portfolio'!U42*'Portfólio | Portfolio'!U168,"-")</f>
        <v>1853.0753201999999</v>
      </c>
      <c r="V104" s="145">
        <f>IFERROR('Portfólio | Portfolio'!V42*'Portfólio | Portfolio'!V168,"-")</f>
        <v>2343.48504</v>
      </c>
      <c r="W104" s="145">
        <f>IFERROR('Portfólio | Portfolio'!W42*'Portfólio | Portfolio'!W168,"-")</f>
        <v>2449.31232</v>
      </c>
      <c r="X104" s="145">
        <f>IFERROR('Portfólio | Portfolio'!X42*'Portfólio | Portfolio'!X168,"-")</f>
        <v>2501.13474</v>
      </c>
      <c r="Y104" s="145">
        <f>IFERROR('Portfólio | Portfolio'!Y42*'Portfólio | Portfolio'!Y168,"-")</f>
        <v>2450.9953118293306</v>
      </c>
      <c r="Z104" s="145">
        <f>IFERROR('Portfólio | Portfolio'!Z42*'Portfólio | Portfolio'!Z168,"-")</f>
        <v>2894.6301525613185</v>
      </c>
      <c r="AA104" s="145">
        <f>IFERROR('Portfólio | Portfolio'!AA42*'Portfólio | Portfolio'!AA168,"-")</f>
        <v>2712.85695193536</v>
      </c>
      <c r="AB104" s="145">
        <f>IFERROR('Portfólio | Portfolio'!AB42*'Portfólio | Portfolio'!AB168,"-")</f>
        <v>2769.6848088000002</v>
      </c>
      <c r="AC104" s="145">
        <f>IFERROR('Portfólio | Portfolio'!AC42*'Portfólio | Portfolio'!AC168,"-")</f>
        <v>2767.1779200000001</v>
      </c>
      <c r="AD104" s="145">
        <f>IFERROR('Portfólio | Portfolio'!AD42*'Portfólio | Portfolio'!AD168,"-")</f>
        <v>3131.5315122000002</v>
      </c>
      <c r="AE104" s="145">
        <f>IFERROR('Portfólio | Portfolio'!AE42*'Portfólio | Portfolio'!AE168,"-")</f>
        <v>2963.3861868000004</v>
      </c>
      <c r="AF104" s="145">
        <f>IFERROR('Portfólio | Portfolio'!AF42*'Portfólio | Portfolio'!AF168,"-")</f>
        <v>3002.9251199999999</v>
      </c>
      <c r="AG104" s="145">
        <f>IFERROR('Portfólio | Portfolio'!AG42*'Portfólio | Portfolio'!AG168,"-")</f>
        <v>2791.4874312000002</v>
      </c>
      <c r="AH104" s="145">
        <f>IFERROR('Portfólio | Portfolio'!AH42*'Portfólio | Portfolio'!AH168,"-")</f>
        <v>3068.2493399999998</v>
      </c>
      <c r="AI104" s="145">
        <f>IFERROR('Portfólio | Portfolio'!AI42*'Portfólio | Portfolio'!AI168,"-")</f>
        <v>2771.4390600000002</v>
      </c>
      <c r="AJ104" s="145">
        <f>IFERROR('Portfólio | Portfolio'!AJ42*'Portfólio | Portfolio'!AJ168,"-")</f>
        <v>3000.0199554000001</v>
      </c>
      <c r="AK104" s="145">
        <f>IFERROR('Portfólio | Portfolio'!AK42*'Portfólio | Portfolio'!AK168,"-")</f>
        <v>2967.5262941999999</v>
      </c>
      <c r="AL104" s="145">
        <f>IFERROR('Portfólio | Portfolio'!AL42*'Portfólio | Portfolio'!AL168,"-")</f>
        <v>3285.1267410000005</v>
      </c>
      <c r="AM104" s="145">
        <f>IFERROR('Portfólio | Portfolio'!AM42*'Portfólio | Portfolio'!AM168,"-")</f>
        <v>2893.6720799999998</v>
      </c>
      <c r="AN104" s="145">
        <f>IFERROR('Portfólio | Portfolio'!AN42*'Portfólio | Portfolio'!AN168,"-")</f>
        <v>3186.19236</v>
      </c>
      <c r="AO104" s="145">
        <f>IFERROR('Portfólio | Portfolio'!AO42*'Portfólio | Portfolio'!AO168,"-")</f>
        <v>3134.6882190000001</v>
      </c>
      <c r="AP104" s="145">
        <f>IFERROR('Portfólio | Portfolio'!AP42*'Portfólio | Portfolio'!AP168,"-")</f>
        <v>3613.0873038</v>
      </c>
      <c r="AQ104" s="145">
        <f>IFERROR('Portfólio | Portfolio'!AQ42*'Portfólio | Portfolio'!AQ168,"-")</f>
        <v>2708.6475078000003</v>
      </c>
      <c r="AR104" s="145">
        <f>IFERROR('Portfólio | Portfolio'!AR42*'Portfólio | Portfolio'!AR168,"-")</f>
        <v>210.55858200000003</v>
      </c>
      <c r="AS104" s="145">
        <f>IFERROR('Portfólio | Portfolio'!AS42*'Portfólio | Portfolio'!AS168,"-")</f>
        <v>1360.8850709999999</v>
      </c>
      <c r="AT104" s="145">
        <f>IFERROR('Portfólio | Portfolio'!AT42*'Portfólio | Portfolio'!AT168,"-")</f>
        <v>2324.4702078</v>
      </c>
      <c r="AU104" s="145">
        <f>IFERROR('Portfólio | Portfolio'!AU42*'Portfólio | Portfolio'!AU168,"-")</f>
        <v>1260.9425243999999</v>
      </c>
      <c r="AV104" s="145">
        <f>IFERROR('Portfólio | Portfolio'!AV42*'Portfólio | Portfolio'!AV168,"-")</f>
        <v>1669.2943956000001</v>
      </c>
      <c r="AW104" s="145">
        <f>IFERROR('Portfólio | Portfolio'!AW42*'Portfólio | Portfolio'!AW168,"-")</f>
        <v>2611.6864799999998</v>
      </c>
      <c r="AX104" s="145">
        <f>IFERROR('Portfólio | Portfolio'!AX42*'Portfólio | Portfolio'!AX168,"-")</f>
        <v>3495.6956580000005</v>
      </c>
      <c r="AY104" s="127">
        <f>IFERROR('Portfólio | Portfolio'!AY42*'Portfólio | Portfolio'!AY168,"-")</f>
        <v>2699.8338276000004</v>
      </c>
      <c r="AZ104" s="43">
        <f>IFERROR('Portfólio | Portfolio'!AZ42*'Portfólio | Portfolio'!AZ168,"-")</f>
        <v>3434.7441726000002</v>
      </c>
      <c r="BA104" s="43">
        <f>IFERROR('Portfólio | Portfolio'!BA42*'Portfólio | Portfolio'!BA168,"-")</f>
        <v>3256.2146681999998</v>
      </c>
      <c r="BB104" s="43">
        <f>IFERROR('Portfólio | Portfolio'!BB42*'Portfólio | Portfolio'!BB168,"-")</f>
        <v>3545.4679962</v>
      </c>
      <c r="BC104" s="43">
        <f>IFERROR('Portfólio | Portfolio'!BC42*'Portfólio | Portfolio'!BC168,"-")</f>
        <v>2900.0770500000003</v>
      </c>
      <c r="BD104" s="43">
        <f>IFERROR('Portfólio | Portfolio'!BD42*'Portfólio | Portfolio'!BD168,"-")</f>
        <v>3546.7338036000001</v>
      </c>
      <c r="BE104" s="43">
        <f>IFERROR('Portfólio | Portfolio'!BE42*'Portfólio | Portfolio'!BE168,"-")</f>
        <v>3313.9945721999998</v>
      </c>
      <c r="BF104" s="43">
        <f>IFERROR('Portfólio | Portfolio'!BF42*'Portfólio | Portfolio'!BF168,"-")</f>
        <v>4030.7662200000004</v>
      </c>
      <c r="BG104" s="43">
        <f>IFERROR('Portfólio | Portfolio'!BG42*'Portfólio | Portfolio'!BG168,"-")</f>
        <v>3517.2462156000006</v>
      </c>
      <c r="BH104" s="43">
        <f>IFERROR('Portfólio | Portfolio'!BH42*'Portfólio | Portfolio'!BH168,"-")</f>
        <v>3791.6053812000005</v>
      </c>
      <c r="BI104" s="43">
        <f>IFERROR('Portfólio | Portfolio'!BI42*'Portfólio | Portfolio'!BI168,"-")</f>
        <v>3444.0516216000005</v>
      </c>
      <c r="BJ104" s="43">
        <f>IFERROR('Portfólio | Portfolio'!BJ42*'Portfólio | Portfolio'!BJ168,"-")</f>
        <v>3684.75846</v>
      </c>
      <c r="BK104" s="43">
        <f>IFERROR('Portfólio | Portfolio'!BK42*'Portfólio | Portfolio'!BK168,"-")</f>
        <v>3198.6526259999996</v>
      </c>
    </row>
    <row r="105" spans="1:63" ht="15" customHeight="1" x14ac:dyDescent="0.2">
      <c r="A105" s="8" t="s">
        <v>23</v>
      </c>
      <c r="B105" s="8" t="s">
        <v>23</v>
      </c>
      <c r="C105" s="145">
        <f>'Portfólio | Portfolio'!C43*'Portfólio | Portfolio'!C169</f>
        <v>1932.5286500000002</v>
      </c>
      <c r="D105" s="145">
        <f>'Portfólio | Portfolio'!D43*'Portfólio | Portfolio'!D169</f>
        <v>1943.9376775000001</v>
      </c>
      <c r="E105" s="145">
        <f>'Portfólio | Portfolio'!E43*'Portfólio | Portfolio'!E169</f>
        <v>2032.7513375000001</v>
      </c>
      <c r="F105" s="145">
        <f>'Portfólio | Portfolio'!F43*'Portfólio | Portfolio'!F169</f>
        <v>2371.1026625</v>
      </c>
      <c r="G105" s="145">
        <f>'Portfólio | Portfolio'!G43*'Portfólio | Portfolio'!G169</f>
        <v>2174.9198249999999</v>
      </c>
      <c r="H105" s="145">
        <f>'Portfólio | Portfolio'!H43*'Portfólio | Portfolio'!H169</f>
        <v>2463.7413060000003</v>
      </c>
      <c r="I105" s="145">
        <f>'Portfólio | Portfolio'!I43*'Portfólio | Portfolio'!I169</f>
        <v>2431.1146600000002</v>
      </c>
      <c r="J105" s="145">
        <f>'Portfólio | Portfolio'!J43*'Portfólio | Portfolio'!J169</f>
        <v>3088.2167050000007</v>
      </c>
      <c r="K105" s="145">
        <f>'Portfólio | Portfolio'!K43*'Portfólio | Portfolio'!K169</f>
        <v>2602.6892499999999</v>
      </c>
      <c r="L105" s="145">
        <f>'Portfólio | Portfolio'!L43*'Portfólio | Portfolio'!L169</f>
        <v>2748.6755099999996</v>
      </c>
      <c r="M105" s="145">
        <f>'Portfólio | Portfolio'!M43*'Portfólio | Portfolio'!M169</f>
        <v>2669.4160499999998</v>
      </c>
      <c r="N105" s="145">
        <f>'Portfólio | Portfolio'!N43*'Portfólio | Portfolio'!N169</f>
        <v>3096.3087749999995</v>
      </c>
      <c r="O105" s="145">
        <f>'Portfólio | Portfolio'!O43*'Portfólio | Portfolio'!O169</f>
        <v>2807.8133999999995</v>
      </c>
      <c r="P105" s="145">
        <f>'Portfólio | Portfolio'!P43*'Portfólio | Portfolio'!P169</f>
        <v>2950.7054849999995</v>
      </c>
      <c r="Q105" s="145">
        <f>'Portfólio | Portfolio'!Q43*'Portfólio | Portfolio'!Q169</f>
        <v>2942.3355500000002</v>
      </c>
      <c r="R105" s="145">
        <f>'Portfólio | Portfolio'!R43*'Portfólio | Portfolio'!R169</f>
        <v>3406.2633500000002</v>
      </c>
      <c r="S105" s="145">
        <f>'Portfólio | Portfolio'!S43*'Portfólio | Portfolio'!S169</f>
        <v>3127.9328499999997</v>
      </c>
      <c r="T105" s="145">
        <f>'Portfólio | Portfolio'!T43*'Portfólio | Portfolio'!T169</f>
        <v>3153.5024499999995</v>
      </c>
      <c r="U105" s="145">
        <f>'Portfólio | Portfolio'!U43*'Portfólio | Portfolio'!U169</f>
        <v>3055.8286499999999</v>
      </c>
      <c r="V105" s="145">
        <f>'Portfólio | Portfolio'!V43*'Portfólio | Portfolio'!V169</f>
        <v>3585.4582679999999</v>
      </c>
      <c r="W105" s="145">
        <f>'Portfólio | Portfolio'!W43*'Portfólio | Portfolio'!W169</f>
        <v>3089.6963999999998</v>
      </c>
      <c r="X105" s="145">
        <f>'Portfólio | Portfolio'!X43*'Portfólio | Portfolio'!X169</f>
        <v>3515.3065499999998</v>
      </c>
      <c r="Y105" s="145">
        <f>'Portfólio | Portfolio'!Y43*'Portfólio | Portfolio'!Y169</f>
        <v>3862.9801699999998</v>
      </c>
      <c r="Z105" s="145">
        <f>'Portfólio | Portfolio'!Z43*'Portfólio | Portfolio'!Z169</f>
        <v>4669.5095999999994</v>
      </c>
      <c r="AA105" s="145">
        <f>'Portfólio | Portfolio'!AA43*'Portfólio | Portfolio'!AA169</f>
        <v>4301.9798499999997</v>
      </c>
      <c r="AB105" s="145">
        <f>'Portfólio | Portfolio'!AB43*'Portfólio | Portfolio'!AB169</f>
        <v>4558.8458860000001</v>
      </c>
      <c r="AC105" s="145">
        <f>'Portfólio | Portfolio'!AC43*'Portfólio | Portfolio'!AC169</f>
        <v>4328.4641749999992</v>
      </c>
      <c r="AD105" s="145">
        <f>'Portfólio | Portfolio'!AD43*'Portfólio | Portfolio'!AD169</f>
        <v>5727.5964199999999</v>
      </c>
      <c r="AE105" s="145">
        <f>'Portfólio | Portfolio'!AE43*'Portfólio | Portfolio'!AE169</f>
        <v>4885.5601199999992</v>
      </c>
      <c r="AF105" s="145">
        <f>'Portfólio | Portfolio'!AF43*'Portfólio | Portfolio'!AF169</f>
        <v>4962.6416209999998</v>
      </c>
      <c r="AG105" s="145">
        <f>'Portfólio | Portfolio'!AG43*'Portfólio | Portfolio'!AG169</f>
        <v>4676.9444750000002</v>
      </c>
      <c r="AH105" s="145">
        <f>'Portfólio | Portfolio'!AH43*'Portfólio | Portfolio'!AH169</f>
        <v>6218.8234220000004</v>
      </c>
      <c r="AI105" s="145">
        <f>'Portfólio | Portfolio'!AI43*'Portfólio | Portfolio'!AI169</f>
        <v>5357.6582499999995</v>
      </c>
      <c r="AJ105" s="145">
        <f>'Portfólio | Portfolio'!AJ43*'Portfólio | Portfolio'!AJ169</f>
        <v>5109.0324599999994</v>
      </c>
      <c r="AK105" s="145">
        <f>'Portfólio | Portfolio'!AK43*'Portfólio | Portfolio'!AK169</f>
        <v>5480.8704999999991</v>
      </c>
      <c r="AL105" s="145">
        <f>'Portfólio | Portfolio'!AL43*'Portfólio | Portfolio'!AL169</f>
        <v>6682.4433899999995</v>
      </c>
      <c r="AM105" s="145">
        <f>'Portfólio | Portfolio'!AM43*'Portfólio | Portfolio'!AM169</f>
        <v>5757.0726499999992</v>
      </c>
      <c r="AN105" s="145">
        <f>'Portfólio | Portfolio'!AN43*'Portfólio | Portfolio'!AN169</f>
        <v>5773.5355999999992</v>
      </c>
      <c r="AO105" s="145">
        <f>'Portfólio | Portfolio'!AO43*'Portfólio | Portfolio'!AO169</f>
        <v>5433.0472</v>
      </c>
      <c r="AP105" s="145">
        <f>'Portfólio | Portfolio'!AP43*'Portfólio | Portfolio'!AP169</f>
        <v>6878.0057499999994</v>
      </c>
      <c r="AQ105" s="145">
        <f>'Portfólio | Portfolio'!AQ43*'Portfólio | Portfolio'!AQ169</f>
        <v>4904.9374499999994</v>
      </c>
      <c r="AR105" s="145">
        <f>'Portfólio | Portfolio'!AR43*'Portfólio | Portfolio'!AR169</f>
        <v>233.07829999999998</v>
      </c>
      <c r="AS105" s="145">
        <f>'Portfólio | Portfolio'!AS43*'Portfólio | Portfolio'!AS169</f>
        <v>1731.9897000000001</v>
      </c>
      <c r="AT105" s="145">
        <f>'Portfólio | Portfolio'!AT43*'Portfólio | Portfolio'!AT169</f>
        <v>4427.6596</v>
      </c>
      <c r="AU105" s="145">
        <f>'Portfólio | Portfolio'!AU43*'Portfólio | Portfolio'!AU169</f>
        <v>2182.3429249999999</v>
      </c>
      <c r="AV105" s="145">
        <f>'Portfólio | Portfolio'!AV43*'Portfólio | Portfolio'!AV169</f>
        <v>2700.3031999999998</v>
      </c>
      <c r="AW105" s="145">
        <f>'Portfólio | Portfolio'!AW43*'Portfólio | Portfolio'!AW169</f>
        <v>3948.2183999999997</v>
      </c>
      <c r="AX105" s="145">
        <f>'Portfólio | Portfolio'!AX43*'Portfólio | Portfolio'!AX169</f>
        <v>6393.2483999999995</v>
      </c>
      <c r="AY105" s="127">
        <f>'Portfólio | Portfolio'!AY43*'Portfólio | Portfolio'!AY169</f>
        <v>5044.8524699999998</v>
      </c>
      <c r="AZ105" s="43">
        <f>'Portfólio | Portfolio'!AZ43*'Portfólio | Portfolio'!AZ169</f>
        <v>5851.83032</v>
      </c>
      <c r="BA105" s="43">
        <f>'Portfólio | Portfolio'!BA43*'Portfólio | Portfolio'!BA169</f>
        <v>6201.7918829999999</v>
      </c>
      <c r="BB105" s="43">
        <f>'Portfólio | Portfolio'!BB43*'Portfólio | Portfolio'!BB169</f>
        <v>7280.7172689999998</v>
      </c>
      <c r="BC105" s="43">
        <f>'Portfólio | Portfolio'!BC43*'Portfólio | Portfolio'!BC169</f>
        <v>6096.6230289999994</v>
      </c>
      <c r="BD105" s="43">
        <f>'Portfólio | Portfolio'!BD43*'Portfólio | Portfolio'!BD169</f>
        <v>7216.8222489999989</v>
      </c>
      <c r="BE105" s="43">
        <f>'Portfólio | Portfolio'!BE43*'Portfólio | Portfolio'!BE169</f>
        <v>7075.6360640000003</v>
      </c>
      <c r="BF105" s="43">
        <f>'Portfólio | Portfolio'!BF43*'Portfólio | Portfolio'!BF169</f>
        <v>8364.5435999999991</v>
      </c>
      <c r="BG105" s="43">
        <f>'Portfólio | Portfolio'!BG43*'Portfólio | Portfolio'!BG169</f>
        <v>7472.1345999999985</v>
      </c>
      <c r="BH105" s="43">
        <f>'Portfólio | Portfolio'!BH43*'Portfólio | Portfolio'!BH169</f>
        <v>7669.61384</v>
      </c>
      <c r="BI105" s="43">
        <f>'Portfólio | Portfolio'!BI43*'Portfólio | Portfolio'!BI169</f>
        <v>7522.7212199999994</v>
      </c>
      <c r="BJ105" s="43">
        <f>'Portfólio | Portfolio'!BJ43*'Portfólio | Portfolio'!BJ169</f>
        <v>9398.4601199999979</v>
      </c>
      <c r="BK105" s="43">
        <f>'Portfólio | Portfolio'!BK43*'Portfólio | Portfolio'!BK169</f>
        <v>7732.0395599999993</v>
      </c>
    </row>
    <row r="106" spans="1:63" ht="15" customHeight="1" x14ac:dyDescent="0.2">
      <c r="A106" s="8" t="s">
        <v>24</v>
      </c>
      <c r="B106" s="8" t="s">
        <v>24</v>
      </c>
      <c r="C106" s="145" t="str">
        <f>IFERROR('Portfólio | Portfolio'!C44*'Portfólio | Portfolio'!C170,"-")</f>
        <v>-</v>
      </c>
      <c r="D106" s="145">
        <f>IFERROR('Portfólio | Portfolio'!D44*'Portfólio | Portfolio'!D170,"-")</f>
        <v>190.43199999999999</v>
      </c>
      <c r="E106" s="145">
        <f>IFERROR('Portfólio | Portfolio'!E44*'Portfólio | Portfolio'!E170,"-")</f>
        <v>400.69675000000001</v>
      </c>
      <c r="F106" s="145">
        <f>IFERROR('Portfólio | Portfolio'!F44*'Portfólio | Portfolio'!F170,"-")</f>
        <v>463.11849999999998</v>
      </c>
      <c r="G106" s="145">
        <f>IFERROR('Portfólio | Portfolio'!G44*'Portfólio | Portfolio'!G170,"-")</f>
        <v>413.2715</v>
      </c>
      <c r="H106" s="145">
        <f>IFERROR('Portfólio | Portfolio'!H44*'Portfólio | Portfolio'!H170,"-")</f>
        <v>407.297055</v>
      </c>
      <c r="I106" s="145">
        <f>IFERROR('Portfólio | Portfolio'!I44*'Portfólio | Portfolio'!I170,"-")</f>
        <v>479.14</v>
      </c>
      <c r="J106" s="145">
        <f>IFERROR('Portfólio | Portfolio'!J44*'Portfólio | Portfolio'!J170,"-")</f>
        <v>526.54510000000005</v>
      </c>
      <c r="K106" s="145">
        <f>IFERROR('Portfólio | Portfolio'!K44*'Portfólio | Portfolio'!K170,"-")</f>
        <v>541.69022499999994</v>
      </c>
      <c r="L106" s="145">
        <f>IFERROR('Portfólio | Portfolio'!L44*'Portfólio | Portfolio'!L170,"-")</f>
        <v>526.01300000000003</v>
      </c>
      <c r="M106" s="145">
        <f>IFERROR('Portfólio | Portfolio'!M44*'Portfólio | Portfolio'!M170,"-")</f>
        <v>563.15667500000006</v>
      </c>
      <c r="N106" s="145">
        <f>IFERROR('Portfólio | Portfolio'!N44*'Portfólio | Portfolio'!N170,"-")</f>
        <v>670.12251500000002</v>
      </c>
      <c r="O106" s="145">
        <f>IFERROR('Portfólio | Portfolio'!O44*'Portfólio | Portfolio'!O170,"-")</f>
        <v>731.44750499999998</v>
      </c>
      <c r="P106" s="145">
        <f>IFERROR('Portfólio | Portfolio'!P44*'Portfólio | Portfolio'!P170,"-")</f>
        <v>694.39425000000006</v>
      </c>
      <c r="Q106" s="145">
        <f>IFERROR('Portfólio | Portfolio'!Q44*'Portfólio | Portfolio'!Q170,"-")</f>
        <v>1145.86772</v>
      </c>
      <c r="R106" s="145">
        <f>IFERROR('Portfólio | Portfolio'!R44*'Portfólio | Portfolio'!R170,"-")</f>
        <v>1646.1344999999999</v>
      </c>
      <c r="S106" s="145">
        <f>IFERROR('Portfólio | Portfolio'!S44*'Portfólio | Portfolio'!S170,"-")</f>
        <v>1659.5074999999999</v>
      </c>
      <c r="T106" s="145">
        <f>IFERROR('Portfólio | Portfolio'!T44*'Portfólio | Portfolio'!T170,"-")</f>
        <v>1662.634</v>
      </c>
      <c r="U106" s="145">
        <f>IFERROR('Portfólio | Portfolio'!U44*'Portfólio | Portfolio'!U170,"-")</f>
        <v>1748.6579999999999</v>
      </c>
      <c r="V106" s="145">
        <f>IFERROR('Portfólio | Portfolio'!V44*'Portfólio | Portfolio'!V170,"-")</f>
        <v>2232.8254999999999</v>
      </c>
      <c r="W106" s="145">
        <f>IFERROR('Portfólio | Portfolio'!W44*'Portfólio | Portfolio'!W170,"-")</f>
        <v>2027.136</v>
      </c>
      <c r="X106" s="145">
        <f>IFERROR('Portfólio | Portfolio'!X44*'Portfólio | Portfolio'!X170,"-")</f>
        <v>1896.7315000000001</v>
      </c>
      <c r="Y106" s="145">
        <f>IFERROR('Portfólio | Portfolio'!Y44*'Portfólio | Portfolio'!Y170,"-")</f>
        <v>2084.0259999999998</v>
      </c>
      <c r="Z106" s="145">
        <f>IFERROR('Portfólio | Portfolio'!Z44*'Portfólio | Portfolio'!Z170,"-")</f>
        <v>2568.4839999999999</v>
      </c>
      <c r="AA106" s="145">
        <f>IFERROR('Portfólio | Portfolio'!AA44*'Portfólio | Portfolio'!AA170,"-")</f>
        <v>2343.6084999999998</v>
      </c>
      <c r="AB106" s="145">
        <f>IFERROR('Portfólio | Portfolio'!AB44*'Portfólio | Portfolio'!AB170,"-")</f>
        <v>2109.31628</v>
      </c>
      <c r="AC106" s="145">
        <f>IFERROR('Portfólio | Portfolio'!AC44*'Portfólio | Portfolio'!AC170,"-")</f>
        <v>2187.9879999999998</v>
      </c>
      <c r="AD106" s="145">
        <f>IFERROR('Portfólio | Portfolio'!AD44*'Portfólio | Portfolio'!AD170,"-")</f>
        <v>2426.43532</v>
      </c>
      <c r="AE106" s="145">
        <f>IFERROR('Portfólio | Portfolio'!AE44*'Portfólio | Portfolio'!AE170,"-")</f>
        <v>2278.0715</v>
      </c>
      <c r="AF106" s="145">
        <f>IFERROR('Portfólio | Portfolio'!AF44*'Portfólio | Portfolio'!AF170,"-")</f>
        <v>2293.8902499999999</v>
      </c>
      <c r="AG106" s="145">
        <f>IFERROR('Portfólio | Portfolio'!AG44*'Portfólio | Portfolio'!AG170,"-")</f>
        <v>2351.5877399999999</v>
      </c>
      <c r="AH106" s="145">
        <f>IFERROR('Portfólio | Portfolio'!AH44*'Portfólio | Portfolio'!AH170,"-")</f>
        <v>2636.4054000000001</v>
      </c>
      <c r="AI106" s="145">
        <f>IFERROR('Portfólio | Portfolio'!AI44*'Portfólio | Portfolio'!AI170,"-")</f>
        <v>2512.9250999999999</v>
      </c>
      <c r="AJ106" s="145">
        <f>IFERROR('Portfólio | Portfolio'!AJ44*'Portfólio | Portfolio'!AJ170,"-")</f>
        <v>2512.9434000000001</v>
      </c>
      <c r="AK106" s="145">
        <f>IFERROR('Portfólio | Portfolio'!AK44*'Portfólio | Portfolio'!AK170,"-")</f>
        <v>2630.8166500000002</v>
      </c>
      <c r="AL106" s="145">
        <f>IFERROR('Portfólio | Portfolio'!AL44*'Portfólio | Portfolio'!AL170,"-")</f>
        <v>2825.9506799999999</v>
      </c>
      <c r="AM106" s="145">
        <f>IFERROR('Portfólio | Portfolio'!AM44*'Portfólio | Portfolio'!AM170,"-")</f>
        <v>2444.6430999999998</v>
      </c>
      <c r="AN106" s="145">
        <f>IFERROR('Portfólio | Portfolio'!AN44*'Portfólio | Portfolio'!AN170,"-")</f>
        <v>2364.8953499999998</v>
      </c>
      <c r="AO106" s="145">
        <f>IFERROR('Portfólio | Portfolio'!AO44*'Portfólio | Portfolio'!AO170,"-")</f>
        <v>2595.6495799999998</v>
      </c>
      <c r="AP106" s="145">
        <f>IFERROR('Portfólio | Portfolio'!AP44*'Portfólio | Portfolio'!AP170,"-")</f>
        <v>2842.6814300000001</v>
      </c>
      <c r="AQ106" s="145">
        <f>IFERROR('Portfólio | Portfolio'!AQ44*'Portfólio | Portfolio'!AQ170,"-")</f>
        <v>2290.1695500000001</v>
      </c>
      <c r="AR106" s="145">
        <f>IFERROR('Portfólio | Portfolio'!AR44*'Portfólio | Portfolio'!AR170,"-")</f>
        <v>331.06319999999999</v>
      </c>
      <c r="AS106" s="145">
        <f>IFERROR('Portfólio | Portfolio'!AS44*'Portfólio | Portfolio'!AS170,"-")</f>
        <v>901.14305000000002</v>
      </c>
      <c r="AT106" s="145">
        <f>IFERROR('Portfólio | Portfolio'!AT44*'Portfólio | Portfolio'!AT170,"-")</f>
        <v>1810.5858000000001</v>
      </c>
      <c r="AU106" s="145">
        <f>IFERROR('Portfólio | Portfolio'!AU44*'Portfólio | Portfolio'!AU170,"-")</f>
        <v>1145.8164999999999</v>
      </c>
      <c r="AV106" s="145">
        <f>IFERROR('Portfólio | Portfolio'!AV44*'Portfólio | Portfolio'!AV170,"-")</f>
        <v>1254.7266999999999</v>
      </c>
      <c r="AW106" s="145">
        <f>IFERROR('Portfólio | Portfolio'!AW44*'Portfólio | Portfolio'!AW170,"-")</f>
        <v>1806.83095</v>
      </c>
      <c r="AX106" s="145">
        <f>IFERROR('Portfólio | Portfolio'!AX44*'Portfólio | Portfolio'!AX170,"-")</f>
        <v>2331.94</v>
      </c>
      <c r="AY106" s="127">
        <f>IFERROR('Portfólio | Portfolio'!AY44*'Portfólio | Portfolio'!AY170,"-")</f>
        <v>2074.6332000000002</v>
      </c>
      <c r="AZ106" s="43">
        <f>IFERROR('Portfólio | Portfolio'!AZ44*'Portfólio | Portfolio'!AZ170,"-")</f>
        <v>2432.0600599999998</v>
      </c>
      <c r="BA106" s="43">
        <f>IFERROR('Portfólio | Portfolio'!BA44*'Portfólio | Portfolio'!BA170,"-")</f>
        <v>2466.5741600000001</v>
      </c>
      <c r="BB106" s="43">
        <f>IFERROR('Portfólio | Portfolio'!BB44*'Portfólio | Portfolio'!BB170,"-")</f>
        <v>2584.9996000000001</v>
      </c>
      <c r="BC106" s="43">
        <f>IFERROR('Portfólio | Portfolio'!BC44*'Portfólio | Portfolio'!BC170,"-")</f>
        <v>2708.7363</v>
      </c>
      <c r="BD106" s="43">
        <f>IFERROR('Portfólio | Portfolio'!BD44*'Portfólio | Portfolio'!BD170,"-")</f>
        <v>3048.2675399999998</v>
      </c>
      <c r="BE106" s="43">
        <f>IFERROR('Portfólio | Portfolio'!BE44*'Portfólio | Portfolio'!BE170,"-")</f>
        <v>3218.5271200000002</v>
      </c>
      <c r="BF106" s="43">
        <f>IFERROR('Portfólio | Portfolio'!BF44*'Portfólio | Portfolio'!BF170,"-")</f>
        <v>3446.78512</v>
      </c>
      <c r="BG106" s="43">
        <f>IFERROR('Portfólio | Portfolio'!BG44*'Portfólio | Portfolio'!BG170,"-")</f>
        <v>3853.9518800000001</v>
      </c>
      <c r="BH106" s="43">
        <f>IFERROR('Portfólio | Portfolio'!BH44*'Portfólio | Portfolio'!BH170,"-")</f>
        <v>3777.7111300000001</v>
      </c>
      <c r="BI106" s="43">
        <f>IFERROR('Portfólio | Portfolio'!BI44*'Portfólio | Portfolio'!BI170,"-")</f>
        <v>3763.5428499999998</v>
      </c>
      <c r="BJ106" s="43">
        <f>IFERROR('Portfólio | Portfolio'!BJ44*'Portfólio | Portfolio'!BJ170,"-")</f>
        <v>4246.3260700000001</v>
      </c>
      <c r="BK106" s="43">
        <f>IFERROR('Portfólio | Portfolio'!BK44*'Portfólio | Portfolio'!BK170,"-")</f>
        <v>4273.0945300000003</v>
      </c>
    </row>
    <row r="107" spans="1:63" ht="15" customHeight="1" x14ac:dyDescent="0.2">
      <c r="A107" s="8" t="s">
        <v>637</v>
      </c>
      <c r="B107" s="8" t="s">
        <v>637</v>
      </c>
      <c r="C107" s="145">
        <f>IFERROR(C45*'Portfólio | Portfolio'!C171,"-")</f>
        <v>419.21870462999999</v>
      </c>
      <c r="D107" s="145">
        <f>IFERROR(D45*'Portfólio | Portfolio'!D171,"-")</f>
        <v>458.60304005999996</v>
      </c>
      <c r="E107" s="145">
        <f>IFERROR(E45*'Portfólio | Portfolio'!E171,"-")</f>
        <v>476.61064010999996</v>
      </c>
      <c r="F107" s="145">
        <f>IFERROR(F45*'Portfólio | Portfolio'!F171,"-")</f>
        <v>542.9809242</v>
      </c>
      <c r="G107" s="145">
        <f>IFERROR(G45*'Portfólio | Portfolio'!G171,"-")</f>
        <v>463.74624586000004</v>
      </c>
      <c r="H107" s="145">
        <f>IFERROR(H45*'Portfólio | Portfolio'!H171,"-")</f>
        <v>497.16189407999997</v>
      </c>
      <c r="I107" s="145">
        <f>IFERROR(I45*'Portfólio | Portfolio'!I171,"-")</f>
        <v>683.64571080000007</v>
      </c>
      <c r="J107" s="145">
        <f>IFERROR(J45*'Portfólio | Portfolio'!J171,"-")</f>
        <v>803.55641319999995</v>
      </c>
      <c r="K107" s="145">
        <f>IFERROR(K45*'Portfólio | Portfolio'!K171,"-")</f>
        <v>652.88798639999993</v>
      </c>
      <c r="L107" s="145">
        <f>IFERROR(L45*'Portfólio | Portfolio'!L171,"-")</f>
        <v>683.58407479999994</v>
      </c>
      <c r="M107" s="145">
        <f>IFERROR(M45*'Portfólio | Portfolio'!M171,"-")</f>
        <v>760.41715260000001</v>
      </c>
      <c r="N107" s="145">
        <f>IFERROR(N45*'Portfólio | Portfolio'!N171,"-")</f>
        <v>900.14508679999994</v>
      </c>
      <c r="O107" s="145">
        <f>IFERROR(O45*'Portfólio | Portfolio'!O171,"-")</f>
        <v>729.20084039999995</v>
      </c>
      <c r="P107" s="145">
        <f>IFERROR(P45*'Portfólio | Portfolio'!P171,"-")</f>
        <v>738.24844280000002</v>
      </c>
      <c r="Q107" s="145">
        <f>IFERROR(Q45*'Portfólio | Portfolio'!Q171,"-")</f>
        <v>844.11830859999998</v>
      </c>
      <c r="R107" s="145">
        <f>IFERROR(R45*'Portfólio | Portfolio'!R171,"-")</f>
        <v>1829.0634189519999</v>
      </c>
      <c r="S107" s="145">
        <f>IFERROR(S45*'Portfólio | Portfolio'!S171,"-")</f>
        <v>1501.7947847419996</v>
      </c>
      <c r="T107" s="145">
        <f>IFERROR(T45*'Portfólio | Portfolio'!T171,"-")</f>
        <v>1727.73175967</v>
      </c>
      <c r="U107" s="145">
        <f>IFERROR(U45*'Portfólio | Portfolio'!U171,"-")</f>
        <v>1794.8831446419997</v>
      </c>
      <c r="V107" s="145">
        <f>IFERROR(V45*'Portfólio | Portfolio'!V171,"-")</f>
        <v>2250.6759505439995</v>
      </c>
      <c r="W107" s="145">
        <f>IFERROR(W45*'Portfólio | Portfolio'!W171,"-")</f>
        <v>1751.0412063269998</v>
      </c>
      <c r="X107" s="145">
        <f>IFERROR(X45*'Portfólio | Portfolio'!X171,"-")</f>
        <v>1881.052768049</v>
      </c>
      <c r="Y107" s="145">
        <f>IFERROR(Y45*'Portfólio | Portfolio'!Y171,"-")</f>
        <v>1883.089354167</v>
      </c>
      <c r="Z107" s="145">
        <f>IFERROR(Z45*'Portfólio | Portfolio'!Z171,"-")</f>
        <v>2568.1706700229997</v>
      </c>
      <c r="AA107" s="145">
        <f>IFERROR(AA45*'Portfólio | Portfolio'!AA171,"-")</f>
        <v>2031.876268282</v>
      </c>
      <c r="AB107" s="145">
        <f>IFERROR(AB45*'Portfólio | Portfolio'!AB171,"-")</f>
        <v>2303.2410890649999</v>
      </c>
      <c r="AC107" s="145">
        <f>IFERROR(AC45*'Portfólio | Portfolio'!AC171,"-")</f>
        <v>2231.3231776429998</v>
      </c>
      <c r="AD107" s="145">
        <f>IFERROR(AD45*'Portfólio | Portfolio'!AD171,"-")</f>
        <v>2756.4053371050004</v>
      </c>
      <c r="AE107" s="145">
        <f>IFERROR(AE45*'Portfólio | Portfolio'!AE171,"-")</f>
        <v>2271.5249094369997</v>
      </c>
      <c r="AF107" s="145">
        <f>IFERROR(AF45*'Portfólio | Portfolio'!AF171,"-")</f>
        <v>2779.4856793130002</v>
      </c>
      <c r="AG107" s="145">
        <f>IFERROR(AG45*'Portfólio | Portfolio'!AG171,"-")</f>
        <v>2668.6835320249997</v>
      </c>
      <c r="AH107" s="145">
        <f>IFERROR(AH45*'Portfólio | Portfolio'!AH171,"-")</f>
        <v>3241.901379507</v>
      </c>
      <c r="AI107" s="145">
        <f>IFERROR(AI45*'Portfólio | Portfolio'!AI171,"-")</f>
        <v>2658.6262802609995</v>
      </c>
      <c r="AJ107" s="145">
        <f>IFERROR(AJ45*'Portfólio | Portfolio'!AJ171,"-")</f>
        <v>2534.3708397769997</v>
      </c>
      <c r="AK107" s="145">
        <f>IFERROR(AK45*'Portfólio | Portfolio'!AK171,"-")</f>
        <v>2675.2896215219998</v>
      </c>
      <c r="AL107" s="145">
        <f>IFERROR(AL45*'Portfólio | Portfolio'!AL171,"-")</f>
        <v>3519.6145701220003</v>
      </c>
      <c r="AM107" s="145">
        <f>IFERROR(AM45*'Portfólio | Portfolio'!AM171,"-")</f>
        <v>2762.1966902739996</v>
      </c>
      <c r="AN107" s="145">
        <f>IFERROR(AN45*'Portfólio | Portfolio'!AN171,"-")</f>
        <v>2835.1942447149995</v>
      </c>
      <c r="AO107" s="145">
        <f>IFERROR(AO45*'Portfólio | Portfolio'!AO171,"-")</f>
        <v>2948.9159302889998</v>
      </c>
      <c r="AP107" s="145">
        <f>IFERROR(AP45*'Portfólio | Portfolio'!AP171,"-")</f>
        <v>3781.844055178</v>
      </c>
      <c r="AQ107" s="145">
        <f>IFERROR(AQ45*'Portfólio | Portfolio'!AQ171,"-")</f>
        <v>2920.5617856803015</v>
      </c>
      <c r="AR107" s="145">
        <f>IFERROR(AR45*'Portfólio | Portfolio'!AR171,"-")</f>
        <v>431.43829887392138</v>
      </c>
      <c r="AS107" s="145">
        <f>IFERROR(AS45*'Portfólio | Portfolio'!AS171,"-")</f>
        <v>1548.4759969265988</v>
      </c>
      <c r="AT107" s="145">
        <f>IFERROR(AT45*'Portfólio | Portfolio'!AT171,"-")</f>
        <v>3431.0301513382865</v>
      </c>
      <c r="AU107" s="145">
        <f>IFERROR(AU45*'Portfólio | Portfolio'!AU171,"-")</f>
        <v>1651.3555552729028</v>
      </c>
      <c r="AV107" s="145">
        <f>IFERROR(AV45*'Portfólio | Portfolio'!AV171,"-")</f>
        <v>2173.7402700207072</v>
      </c>
      <c r="AW107" s="145">
        <f>IFERROR(AW45*'Portfólio | Portfolio'!AW171,"-")</f>
        <v>3146.9698837558458</v>
      </c>
      <c r="AX107" s="145">
        <f>IFERROR(AX45*'Portfólio | Portfolio'!AX171,"-")</f>
        <v>4465.280895236282</v>
      </c>
      <c r="AY107" s="127">
        <f>IFERROR(AY45*'Portfólio | Portfolio'!AY171,"-")</f>
        <v>3561.7107938724798</v>
      </c>
      <c r="AZ107" s="43">
        <f>IFERROR(AZ45*'Portfólio | Portfolio'!AZ171,"-")</f>
        <v>4334.7691666751552</v>
      </c>
      <c r="BA107" s="43">
        <f>IFERROR(BA45*'Portfólio | Portfolio'!BA171,"-")</f>
        <v>4266.8124496807986</v>
      </c>
      <c r="BB107" s="43">
        <f>IFERROR(BB45*'Portfólio | Portfolio'!BB171,"-")</f>
        <v>5061.2663317507449</v>
      </c>
      <c r="BC107" s="43">
        <f>IFERROR(BC45*'Portfólio | Portfolio'!BC171,"-")</f>
        <v>4076.0864641164294</v>
      </c>
      <c r="BD107" s="43">
        <f>IFERROR(BD45*'Portfólio | Portfolio'!BD171,"-")</f>
        <v>4868.6214729481208</v>
      </c>
      <c r="BE107" s="43">
        <f>IFERROR(BE45*'Portfólio | Portfolio'!BE171,"-")</f>
        <v>4855.1063166977128</v>
      </c>
      <c r="BF107" s="43">
        <f>IFERROR(BF45*'Portfólio | Portfolio'!BF171,"-")</f>
        <v>5887.4548552877031</v>
      </c>
      <c r="BG107" s="43">
        <f>IFERROR(BG45*'Portfólio | Portfolio'!BG171,"-")</f>
        <v>5242.5278285976092</v>
      </c>
      <c r="BH107" s="43">
        <f>IFERROR(BH45*'Portfólio | Portfolio'!BH171,"-")</f>
        <v>5342.2857666352584</v>
      </c>
      <c r="BI107" s="43">
        <f>IFERROR(BI45*'Portfólio | Portfolio'!BI171,"-")</f>
        <v>5317.7285437104329</v>
      </c>
      <c r="BJ107" s="43">
        <f>IFERROR(BJ45*'Portfólio | Portfolio'!BJ171,"-")</f>
        <v>6528.5406785293053</v>
      </c>
      <c r="BK107" s="43">
        <f>IFERROR(BK45*'Portfólio | Portfolio'!BK171,"-")</f>
        <v>5868.1011908198307</v>
      </c>
    </row>
    <row r="108" spans="1:63" ht="15" customHeight="1" x14ac:dyDescent="0.2">
      <c r="A108" s="8" t="s">
        <v>639</v>
      </c>
      <c r="B108" s="8" t="s">
        <v>639</v>
      </c>
      <c r="C108" s="145" t="str">
        <f>IFERROR(C46*'Portfólio | Portfolio'!C173,"-")</f>
        <v>-</v>
      </c>
      <c r="D108" s="145" t="str">
        <f>IFERROR(D46*'Portfólio | Portfolio'!D173,"-")</f>
        <v>-</v>
      </c>
      <c r="E108" s="145" t="str">
        <f>IFERROR(E46*'Portfólio | Portfolio'!E173,"-")</f>
        <v>-</v>
      </c>
      <c r="F108" s="145" t="str">
        <f>IFERROR(F46*'Portfólio | Portfolio'!F173,"-")</f>
        <v>-</v>
      </c>
      <c r="G108" s="145" t="str">
        <f>IFERROR(G46*'Portfólio | Portfolio'!G173,"-")</f>
        <v>-</v>
      </c>
      <c r="H108" s="145" t="str">
        <f>IFERROR(H46*'Portfólio | Portfolio'!H173,"-")</f>
        <v>-</v>
      </c>
      <c r="I108" s="145" t="str">
        <f>IFERROR(I46*'Portfólio | Portfolio'!I173,"-")</f>
        <v>-</v>
      </c>
      <c r="J108" s="145" t="str">
        <f>IFERROR(J46*'Portfólio | Portfolio'!J173,"-")</f>
        <v>-</v>
      </c>
      <c r="K108" s="145" t="str">
        <f>IFERROR(K46*'Portfólio | Portfolio'!K173,"-")</f>
        <v>-</v>
      </c>
      <c r="L108" s="145" t="str">
        <f>IFERROR(L46*'Portfólio | Portfolio'!L173,"-")</f>
        <v>-</v>
      </c>
      <c r="M108" s="145" t="str">
        <f>IFERROR(M46*'Portfólio | Portfolio'!M173,"-")</f>
        <v>-</v>
      </c>
      <c r="N108" s="145" t="str">
        <f>IFERROR(N46*'Portfólio | Portfolio'!N173,"-")</f>
        <v>-</v>
      </c>
      <c r="O108" s="145" t="str">
        <f>IFERROR(O46*'Portfólio | Portfolio'!O173,"-")</f>
        <v>-</v>
      </c>
      <c r="P108" s="145" t="str">
        <f>IFERROR(P46*'Portfólio | Portfolio'!P173,"-")</f>
        <v>-</v>
      </c>
      <c r="Q108" s="145" t="str">
        <f>IFERROR(Q46*'Portfólio | Portfolio'!Q173,"-")</f>
        <v>-</v>
      </c>
      <c r="R108" s="145" t="str">
        <f>IFERROR(R46*'Portfólio | Portfolio'!R173,"-")</f>
        <v>-</v>
      </c>
      <c r="S108" s="145" t="str">
        <f>IFERROR(S46*'Portfólio | Portfolio'!S173,"-")</f>
        <v>-</v>
      </c>
      <c r="T108" s="145" t="str">
        <f>IFERROR(T46*'Portfólio | Portfolio'!T173,"-")</f>
        <v>-</v>
      </c>
      <c r="U108" s="145">
        <f>IFERROR(U46*'Portfólio | Portfolio'!U173,"-")</f>
        <v>81.284000000000006</v>
      </c>
      <c r="V108" s="145">
        <f>IFERROR(V46*'Portfólio | Portfolio'!V173,"-")</f>
        <v>333.60050000000001</v>
      </c>
      <c r="W108" s="145">
        <f>IFERROR(W46*'Portfólio | Portfolio'!W173,"-")</f>
        <v>283.14524999999998</v>
      </c>
      <c r="X108" s="145">
        <f>IFERROR(X46*'Portfólio | Portfolio'!X173,"-")</f>
        <v>294.24995000000001</v>
      </c>
      <c r="Y108" s="145">
        <f>IFERROR(Y46*'Portfólio | Portfolio'!Y173,"-")</f>
        <v>337.93099999999998</v>
      </c>
      <c r="Z108" s="145">
        <f>IFERROR(Z46*'Portfólio | Portfolio'!Z173,"-")</f>
        <v>442.923</v>
      </c>
      <c r="AA108" s="145">
        <f>IFERROR(AA46*'Portfólio | Portfolio'!AA173,"-")</f>
        <v>342.72400499999998</v>
      </c>
      <c r="AB108" s="145">
        <f>IFERROR(AB46*'Portfólio | Portfolio'!AB173,"-")</f>
        <v>352.83954999999997</v>
      </c>
      <c r="AC108" s="145">
        <f>IFERROR(AC46*'Portfólio | Portfolio'!AC173,"-")</f>
        <v>347.46850000000001</v>
      </c>
      <c r="AD108" s="145">
        <f>IFERROR(AD46*'Portfólio | Portfolio'!AD173,"-")</f>
        <v>431.94475</v>
      </c>
      <c r="AE108" s="145">
        <f>IFERROR(AE46*'Portfólio | Portfolio'!AE173,"-")</f>
        <v>422.03199999999998</v>
      </c>
      <c r="AF108" s="145">
        <f>IFERROR(AF46*'Portfólio | Portfolio'!AF173,"-")</f>
        <v>420.07452500000005</v>
      </c>
      <c r="AG108" s="145">
        <f>IFERROR(AG46*'Portfólio | Portfolio'!AG173,"-")</f>
        <v>399.28699999999998</v>
      </c>
      <c r="AH108" s="145">
        <f>IFERROR(AH46*'Portfólio | Portfolio'!AH173,"-")</f>
        <v>502.44407999999999</v>
      </c>
      <c r="AI108" s="145">
        <f>IFERROR(AI46*'Portfólio | Portfolio'!AI173,"-")</f>
        <v>423.89625000000001</v>
      </c>
      <c r="AJ108" s="145">
        <f>IFERROR(AJ46*'Portfólio | Portfolio'!AJ173,"-")</f>
        <v>409.06049999999999</v>
      </c>
      <c r="AK108" s="145">
        <f>IFERROR(AK46*'Portfólio | Portfolio'!AK173,"-")</f>
        <v>427.59300000000002</v>
      </c>
      <c r="AL108" s="145">
        <f>IFERROR(AL46*'Portfólio | Portfolio'!AL173,"-")</f>
        <v>526.17650000000003</v>
      </c>
      <c r="AM108" s="145">
        <f>IFERROR(AM46*'Portfólio | Portfolio'!AM173,"-")</f>
        <v>448.0718</v>
      </c>
      <c r="AN108" s="145">
        <f>IFERROR(AN46*'Portfólio | Portfolio'!AN173,"-")</f>
        <v>450.79779000000002</v>
      </c>
      <c r="AO108" s="145">
        <f>IFERROR(AO46*'Portfólio | Portfolio'!AO173,"-")</f>
        <v>435.46625</v>
      </c>
      <c r="AP108" s="145">
        <f>IFERROR(AP46*'Portfólio | Portfolio'!AP173,"-")</f>
        <v>529.89200000000005</v>
      </c>
      <c r="AQ108" s="145">
        <f>IFERROR(AQ46*'Portfólio | Portfolio'!AQ173,"-")</f>
        <v>379.66399999999999</v>
      </c>
      <c r="AR108" s="145">
        <f>IFERROR(AR46*'Portfólio | Portfolio'!AR173,"-")</f>
        <v>66.209999999999994</v>
      </c>
      <c r="AS108" s="145">
        <f>IFERROR(AS46*'Portfólio | Portfolio'!AS173,"-")</f>
        <v>186.38800000000001</v>
      </c>
      <c r="AT108" s="145">
        <f>IFERROR(AT46*'Portfólio | Portfolio'!AT173,"-")</f>
        <v>349.64524999999998</v>
      </c>
      <c r="AU108" s="145">
        <f>IFERROR(AU46*'Portfólio | Portfolio'!AU173,"-")</f>
        <v>127.352</v>
      </c>
      <c r="AV108" s="145">
        <f>IFERROR(AV46*'Portfólio | Portfolio'!AV173,"-")</f>
        <v>226.09399999999999</v>
      </c>
      <c r="AW108" s="145">
        <f>IFERROR(AW46*'Portfólio | Portfolio'!AW173,"-")</f>
        <v>307.3415</v>
      </c>
      <c r="AX108" s="145">
        <f>IFERROR(AX46*'Portfólio | Portfolio'!AX173,"-")</f>
        <v>444.096</v>
      </c>
      <c r="AY108" s="127">
        <f>IFERROR(AY46*'Portfólio | Portfolio'!AY173,"-")</f>
        <v>320.33699999999999</v>
      </c>
      <c r="AZ108" s="43">
        <f>IFERROR(AZ46*'Portfólio | Portfolio'!AZ173,"-")</f>
        <v>412.15499999999997</v>
      </c>
      <c r="BA108" s="43">
        <f>IFERROR(BA46*'Portfólio | Portfolio'!BA173,"-")</f>
        <v>421.91500000000002</v>
      </c>
      <c r="BB108" s="43">
        <f>IFERROR(BB46*'Portfólio | Portfolio'!BB173,"-")</f>
        <v>530.65227500000003</v>
      </c>
      <c r="BC108" s="43">
        <f>IFERROR(BC46*'Portfólio | Portfolio'!BC173,"-")</f>
        <v>429.01654000000002</v>
      </c>
      <c r="BD108" s="43">
        <f>IFERROR(BD46*'Portfólio | Portfolio'!BD173,"-")</f>
        <v>512.73800000000006</v>
      </c>
      <c r="BE108" s="43">
        <f>IFERROR(BE46*'Portfólio | Portfolio'!BE173,"-")</f>
        <v>518.21299999999997</v>
      </c>
      <c r="BF108" s="43">
        <f>IFERROR(BF46*'Portfólio | Portfolio'!BF173,"-")</f>
        <v>657.09850500000005</v>
      </c>
      <c r="BG108" s="43">
        <f>IFERROR(BG46*'Portfólio | Portfolio'!BG173,"-")</f>
        <v>507.77400499999999</v>
      </c>
      <c r="BH108" s="43">
        <f>IFERROR(BH46*'Portfólio | Portfolio'!BH173,"-")</f>
        <v>551.19499499999995</v>
      </c>
      <c r="BI108" s="43">
        <f>IFERROR(BI46*'Portfólio | Portfolio'!BI173,"-")</f>
        <v>268.03133333333335</v>
      </c>
      <c r="BJ108" s="43">
        <f>IFERROR(BJ46*'Portfólio | Portfolio'!BJ173,"-")</f>
        <v>0</v>
      </c>
      <c r="BK108" s="43">
        <f>IFERROR(BK46*'Portfólio | Portfolio'!BK173,"-")</f>
        <v>0</v>
      </c>
    </row>
    <row r="109" spans="1:63" ht="15" customHeight="1" x14ac:dyDescent="0.2">
      <c r="A109" s="8" t="s">
        <v>26</v>
      </c>
      <c r="B109" s="8" t="s">
        <v>26</v>
      </c>
      <c r="C109" s="145" t="str">
        <f>IFERROR(C47*'Portfólio | Portfolio'!C174,"-")</f>
        <v>-</v>
      </c>
      <c r="D109" s="145" t="str">
        <f>IFERROR(D47*'Portfólio | Portfolio'!D174,"-")</f>
        <v>-</v>
      </c>
      <c r="E109" s="145" t="str">
        <f>IFERROR(E47*'Portfólio | Portfolio'!E174,"-")</f>
        <v>-</v>
      </c>
      <c r="F109" s="145" t="str">
        <f>IFERROR(F47*'Portfólio | Portfolio'!F174,"-")</f>
        <v>-</v>
      </c>
      <c r="G109" s="145" t="str">
        <f>IFERROR(G47*'Portfólio | Portfolio'!G174,"-")</f>
        <v>-</v>
      </c>
      <c r="H109" s="145" t="str">
        <f>IFERROR(H47*'Portfólio | Portfolio'!H174,"-")</f>
        <v>-</v>
      </c>
      <c r="I109" s="145" t="str">
        <f>IFERROR(I47*'Portfólio | Portfolio'!I174,"-")</f>
        <v>-</v>
      </c>
      <c r="J109" s="145" t="str">
        <f>IFERROR(J47*'Portfólio | Portfolio'!J174,"-")</f>
        <v>-</v>
      </c>
      <c r="K109" s="145" t="str">
        <f>IFERROR(K47*'Portfólio | Portfolio'!K174,"-")</f>
        <v>-</v>
      </c>
      <c r="L109" s="145" t="str">
        <f>IFERROR(L47*'Portfólio | Portfolio'!L174,"-")</f>
        <v>-</v>
      </c>
      <c r="M109" s="145" t="str">
        <f>IFERROR(M47*'Portfólio | Portfolio'!M174,"-")</f>
        <v>-</v>
      </c>
      <c r="N109" s="145" t="str">
        <f>IFERROR(N47*'Portfólio | Portfolio'!N174,"-")</f>
        <v>-</v>
      </c>
      <c r="O109" s="145" t="str">
        <f>IFERROR(O47*'Portfólio | Portfolio'!O174,"-")</f>
        <v>-</v>
      </c>
      <c r="P109" s="145" t="str">
        <f>IFERROR(P47*'Portfólio | Portfolio'!P174,"-")</f>
        <v>-</v>
      </c>
      <c r="Q109" s="145" t="str">
        <f>IFERROR(Q47*'Portfólio | Portfolio'!Q174,"-")</f>
        <v>-</v>
      </c>
      <c r="R109" s="145">
        <f>IFERROR(R47*'Portfólio | Portfolio'!R174,"-")</f>
        <v>45.780688799999993</v>
      </c>
      <c r="S109" s="145">
        <f>IFERROR(S47*'Portfólio | Portfolio'!S174,"-")</f>
        <v>14.7928</v>
      </c>
      <c r="T109" s="145">
        <f>IFERROR(T47*'Portfólio | Portfolio'!T174,"-")</f>
        <v>10.682319999999999</v>
      </c>
      <c r="U109" s="145">
        <f>IFERROR(U47*'Portfólio | Portfolio'!U174,"-")</f>
        <v>10.9846</v>
      </c>
      <c r="V109" s="145">
        <f>IFERROR(V47*'Portfólio | Portfolio'!V174,"-")</f>
        <v>37.203760000000003</v>
      </c>
      <c r="W109" s="145">
        <f>IFERROR(W47*'Portfólio | Portfolio'!W174,"-")</f>
        <v>7.6832799999999999</v>
      </c>
      <c r="X109" s="145" t="str">
        <f>IFERROR(X47*'Portfólio | Portfolio'!X174,"-")</f>
        <v>-</v>
      </c>
      <c r="Y109" s="145" t="str">
        <f>IFERROR(Y47*'Portfólio | Portfolio'!Y174,"-")</f>
        <v>-</v>
      </c>
      <c r="Z109" s="145" t="str">
        <f>IFERROR(Z47*'Portfólio | Portfolio'!Z174,"-")</f>
        <v>-</v>
      </c>
      <c r="AA109" s="145" t="str">
        <f>IFERROR(AA47*'Portfólio | Portfolio'!AA174,"-")</f>
        <v>-</v>
      </c>
      <c r="AB109" s="145" t="str">
        <f>IFERROR(AB47*'Portfólio | Portfolio'!AB174,"-")</f>
        <v>-</v>
      </c>
      <c r="AC109" s="145" t="str">
        <f>IFERROR(AC47*'Portfólio | Portfolio'!AC174,"-")</f>
        <v>-</v>
      </c>
      <c r="AD109" s="145" t="str">
        <f>IFERROR(AD47*'Portfólio | Portfolio'!AD174,"-")</f>
        <v>-</v>
      </c>
      <c r="AE109" s="145" t="str">
        <f>IFERROR(AE47*'Portfólio | Portfolio'!AE174,"-")</f>
        <v>-</v>
      </c>
      <c r="AF109" s="145" t="str">
        <f>IFERROR(AF47*'Portfólio | Portfolio'!AF174,"-")</f>
        <v>-</v>
      </c>
      <c r="AG109" s="145" t="str">
        <f>IFERROR(AG47*'Portfólio | Portfolio'!AG174,"-")</f>
        <v>-</v>
      </c>
      <c r="AH109" s="145" t="str">
        <f>IFERROR(AH47*'Portfólio | Portfolio'!AH174,"-")</f>
        <v>-</v>
      </c>
      <c r="AI109" s="145" t="str">
        <f>IFERROR(AI47*'Portfólio | Portfolio'!AI174,"-")</f>
        <v>-</v>
      </c>
      <c r="AJ109" s="145" t="str">
        <f>IFERROR(AJ47*'Portfólio | Portfolio'!AJ174,"-")</f>
        <v>-</v>
      </c>
      <c r="AK109" s="145" t="str">
        <f>IFERROR(AK47*'Portfólio | Portfolio'!AK174,"-")</f>
        <v>-</v>
      </c>
      <c r="AL109" s="145" t="str">
        <f>IFERROR(AL47*'Portfólio | Portfolio'!AL174,"-")</f>
        <v>-</v>
      </c>
      <c r="AM109" s="147">
        <f>IFERROR(AM47*'Portfólio | Portfolio'!AM174,"-")</f>
        <v>0</v>
      </c>
      <c r="AN109" s="147">
        <f>IFERROR(AN47*'Portfólio | Portfolio'!AN174,"-")</f>
        <v>0</v>
      </c>
      <c r="AO109" s="147">
        <f>IFERROR(AO47*'Portfólio | Portfolio'!AO174,"-")</f>
        <v>0</v>
      </c>
      <c r="AP109" s="147">
        <f>IFERROR(AP47*'Portfólio | Portfolio'!AP174,"-")</f>
        <v>0</v>
      </c>
      <c r="AQ109" s="147">
        <f>IFERROR(AQ47*'Portfólio | Portfolio'!AQ174,"-")</f>
        <v>0</v>
      </c>
      <c r="AR109" s="147">
        <f>IFERROR(AR47*'Portfólio | Portfolio'!AR174,"-")</f>
        <v>0</v>
      </c>
      <c r="AS109" s="147">
        <f>IFERROR(AS47*'Portfólio | Portfolio'!AS174,"-")</f>
        <v>0</v>
      </c>
      <c r="AT109" s="147">
        <f>IFERROR(AT47*'Portfólio | Portfolio'!AT174,"-")</f>
        <v>0</v>
      </c>
      <c r="AU109" s="147">
        <f>IFERROR(AU47*'Portfólio | Portfolio'!AU174,"-")</f>
        <v>0</v>
      </c>
      <c r="AV109" s="147">
        <f>IFERROR(AV47*'Portfólio | Portfolio'!AV174,"-")</f>
        <v>0</v>
      </c>
      <c r="AW109" s="147">
        <f>IFERROR(AW47*'Portfólio | Portfolio'!AW174,"-")</f>
        <v>0</v>
      </c>
      <c r="AX109" s="147">
        <f>IFERROR(AX47*'Portfólio | Portfolio'!AX174,"-")</f>
        <v>0</v>
      </c>
      <c r="AY109" s="128">
        <f>IFERROR(AY47*'Portfólio | Portfolio'!AY174,"-")</f>
        <v>1347.9509032000001</v>
      </c>
      <c r="AZ109" s="43">
        <f>IFERROR(AZ47*'Portfólio | Portfolio'!AZ174,"-")</f>
        <v>1593.8771199999999</v>
      </c>
      <c r="BA109" s="43">
        <f>IFERROR(BA47*'Portfólio | Portfolio'!BA174,"-")</f>
        <v>1552.6676</v>
      </c>
      <c r="BB109" s="43">
        <f>IFERROR(BB47*'Portfólio | Portfolio'!BB174,"-")</f>
        <v>1701.75368</v>
      </c>
      <c r="BC109" s="43">
        <f>IFERROR(BC47*'Portfólio | Portfolio'!BC174,"-")</f>
        <v>1574.071048</v>
      </c>
      <c r="BD109" s="43">
        <f>IFERROR(BD47*'Portfólio | Portfolio'!BD174,"-")</f>
        <v>2100.2572799999998</v>
      </c>
      <c r="BE109" s="43">
        <f>IFERROR(BE47*'Portfólio | Portfolio'!BE174,"-")</f>
        <v>2105.5643839999998</v>
      </c>
      <c r="BF109" s="43">
        <f>IFERROR(BF47*'Portfólio | Portfolio'!BF174,"-")</f>
        <v>2303.5346576000002</v>
      </c>
      <c r="BG109" s="43">
        <f>IFERROR(BG47*'Portfólio | Portfolio'!BG174,"-")</f>
        <v>2249.5211199999999</v>
      </c>
      <c r="BH109" s="43">
        <f>IFERROR(BH47*'Portfólio | Portfolio'!BH174,"-")</f>
        <v>2348.7398968000002</v>
      </c>
      <c r="BI109" s="43">
        <f>IFERROR(BI47*'Portfólio | Portfolio'!BI174,"-")</f>
        <v>2294.7610399999999</v>
      </c>
      <c r="BJ109" s="43">
        <f>IFERROR(BJ47*'Portfólio | Portfolio'!BJ174,"-")</f>
        <v>2755.6583199999995</v>
      </c>
      <c r="BK109" s="43">
        <f>IFERROR(BK47*'Portfólio | Portfolio'!BK174,"-")</f>
        <v>2901.5843007999997</v>
      </c>
    </row>
    <row r="110" spans="1:63" ht="15" customHeight="1" x14ac:dyDescent="0.2">
      <c r="A110" s="8" t="s">
        <v>115</v>
      </c>
      <c r="B110" s="8" t="s">
        <v>115</v>
      </c>
      <c r="C110" s="145" t="str">
        <f>IFERROR(C48*'Portfólio | Portfolio'!C175,"-")</f>
        <v>-</v>
      </c>
      <c r="D110" s="145" t="str">
        <f>IFERROR(D48*'Portfólio | Portfolio'!D175,"-")</f>
        <v>-</v>
      </c>
      <c r="E110" s="145" t="str">
        <f>IFERROR(E48*'Portfólio | Portfolio'!E175,"-")</f>
        <v>-</v>
      </c>
      <c r="F110" s="145" t="str">
        <f>IFERROR(F48*'Portfólio | Portfolio'!F175,"-")</f>
        <v>-</v>
      </c>
      <c r="G110" s="145" t="str">
        <f>IFERROR(G48*'Portfólio | Portfolio'!G175,"-")</f>
        <v>-</v>
      </c>
      <c r="H110" s="145" t="str">
        <f>IFERROR(H48*'Portfólio | Portfolio'!H175,"-")</f>
        <v>-</v>
      </c>
      <c r="I110" s="145" t="str">
        <f>IFERROR(I48*'Portfólio | Portfolio'!I175,"-")</f>
        <v>-</v>
      </c>
      <c r="J110" s="145" t="str">
        <f>IFERROR(J48*'Portfólio | Portfolio'!J175,"-")</f>
        <v>-</v>
      </c>
      <c r="K110" s="145" t="str">
        <f>IFERROR(K48*'Portfólio | Portfolio'!K175,"-")</f>
        <v>-</v>
      </c>
      <c r="L110" s="145" t="str">
        <f>IFERROR(L48*'Portfólio | Portfolio'!L175,"-")</f>
        <v>-</v>
      </c>
      <c r="M110" s="145" t="str">
        <f>IFERROR(M48*'Portfólio | Portfolio'!M175,"-")</f>
        <v>-</v>
      </c>
      <c r="N110" s="145" t="str">
        <f>IFERROR(N48*'Portfólio | Portfolio'!N175,"-")</f>
        <v>-</v>
      </c>
      <c r="O110" s="145" t="str">
        <f>IFERROR(O48*'Portfólio | Portfolio'!O175,"-")</f>
        <v>-</v>
      </c>
      <c r="P110" s="145" t="str">
        <f>IFERROR(P48*'Portfólio | Portfolio'!P175,"-")</f>
        <v>-</v>
      </c>
      <c r="Q110" s="145" t="str">
        <f>IFERROR(Q48*'Portfólio | Portfolio'!Q175,"-")</f>
        <v>-</v>
      </c>
      <c r="R110" s="145" t="str">
        <f>IFERROR(R48*'Portfólio | Portfolio'!R175,"-")</f>
        <v>-</v>
      </c>
      <c r="S110" s="145" t="str">
        <f>IFERROR(S48*'Portfólio | Portfolio'!S175,"-")</f>
        <v>-</v>
      </c>
      <c r="T110" s="145">
        <f>IFERROR(T48*'Portfólio | Portfolio'!T175,"-")</f>
        <v>45.869120000000002</v>
      </c>
      <c r="U110" s="145">
        <f>IFERROR(U48*'Portfólio | Portfolio'!U175,"-")</f>
        <v>64.947519999999997</v>
      </c>
      <c r="V110" s="145">
        <f>IFERROR(V48*'Portfólio | Portfolio'!V175,"-")</f>
        <v>78.92456</v>
      </c>
      <c r="W110" s="145">
        <f>IFERROR(W48*'Portfólio | Portfolio'!W175,"-")</f>
        <v>55.327359999999999</v>
      </c>
      <c r="X110" s="145">
        <f>IFERROR(X48*'Portfólio | Portfolio'!X175,"-")</f>
        <v>50.628159999999994</v>
      </c>
      <c r="Y110" s="145">
        <f>IFERROR(Y48*'Portfólio | Portfolio'!Y175,"-")</f>
        <v>47.164479999999998</v>
      </c>
      <c r="Z110" s="145">
        <f>IFERROR(Z48*'Portfólio | Portfolio'!Z175,"-")</f>
        <v>70.831199999999995</v>
      </c>
      <c r="AA110" s="145">
        <f>IFERROR(AA48*'Portfólio | Portfolio'!AA175,"-")</f>
        <v>49.799200000000006</v>
      </c>
      <c r="AB110" s="145">
        <f>IFERROR(AB48*'Portfólio | Portfolio'!AB175,"-")</f>
        <v>56.46696</v>
      </c>
      <c r="AC110" s="145">
        <f>IFERROR(AC48*'Portfólio | Portfolio'!AC175,"-")</f>
        <v>52.401359999999997</v>
      </c>
      <c r="AD110" s="145">
        <f>IFERROR(AD48*'Portfólio | Portfolio'!AD175,"-")</f>
        <v>83.089600000000004</v>
      </c>
      <c r="AE110" s="145">
        <f>IFERROR(AE48*'Portfólio | Portfolio'!AE175,"-")</f>
        <v>71.838800000000006</v>
      </c>
      <c r="AF110" s="145">
        <f>IFERROR(AF48*'Portfólio | Portfolio'!AF175,"-")</f>
        <v>73.691199999999995</v>
      </c>
      <c r="AG110" s="145">
        <f>IFERROR(AG48*'Portfólio | Portfolio'!AG175,"-")</f>
        <v>39.010399999999997</v>
      </c>
      <c r="AH110" s="145" t="str">
        <f>IFERROR(AH48*'Portfólio | Portfolio'!AH175,"-")</f>
        <v>-</v>
      </c>
      <c r="AI110" s="145" t="str">
        <f>IFERROR(AI48*'Portfólio | Portfolio'!AI175,"-")</f>
        <v>-</v>
      </c>
      <c r="AJ110" s="145" t="str">
        <f>IFERROR(AJ48*'Portfólio | Portfolio'!AJ175,"-")</f>
        <v>-</v>
      </c>
      <c r="AK110" s="145" t="str">
        <f>IFERROR(AK48*'Portfólio | Portfolio'!AK175,"-")</f>
        <v>-</v>
      </c>
      <c r="AL110" s="145" t="str">
        <f>IFERROR(AL48*'Portfólio | Portfolio'!AL175,"-")</f>
        <v>-</v>
      </c>
      <c r="AM110" s="147">
        <f>IFERROR(AM48*'Portfólio | Portfolio'!AM175,"-")</f>
        <v>0</v>
      </c>
      <c r="AN110" s="147">
        <f>IFERROR(AN48*'Portfólio | Portfolio'!AN175,"-")</f>
        <v>0</v>
      </c>
      <c r="AO110" s="147">
        <f>IFERROR(AO48*'Portfólio | Portfolio'!AO175,"-")</f>
        <v>0</v>
      </c>
      <c r="AP110" s="147">
        <f>IFERROR(AP48*'Portfólio | Portfolio'!AP175,"-")</f>
        <v>0</v>
      </c>
      <c r="AQ110" s="147">
        <f>IFERROR(AQ48*'Portfólio | Portfolio'!AQ175,"-")</f>
        <v>0</v>
      </c>
      <c r="AR110" s="147">
        <f>IFERROR(AR48*'Portfólio | Portfolio'!AR175,"-")</f>
        <v>0</v>
      </c>
      <c r="AS110" s="147">
        <f>IFERROR(AS48*'Portfólio | Portfolio'!AS175,"-")</f>
        <v>0</v>
      </c>
      <c r="AT110" s="147">
        <f>IFERROR(AT48*'Portfólio | Portfolio'!AT175,"-")</f>
        <v>0</v>
      </c>
      <c r="AU110" s="147">
        <f>IFERROR(AU48*'Portfólio | Portfolio'!AU175,"-")</f>
        <v>0</v>
      </c>
      <c r="AV110" s="147">
        <f>IFERROR(AV48*'Portfólio | Portfolio'!AV175,"-")</f>
        <v>0</v>
      </c>
      <c r="AW110" s="147">
        <f>IFERROR(AW48*'Portfólio | Portfolio'!AW175,"-")</f>
        <v>0</v>
      </c>
      <c r="AX110" s="147">
        <f>IFERROR(AX48*'Portfólio | Portfolio'!AX175,"-")</f>
        <v>0</v>
      </c>
      <c r="AY110" s="128">
        <f>IFERROR(AY48*'Portfólio | Portfolio'!AY175,"-")</f>
        <v>1254.9867615999999</v>
      </c>
      <c r="AZ110" s="43">
        <f>IFERROR(AZ48*'Portfólio | Portfolio'!AZ175,"-")</f>
        <v>1527.6382000000001</v>
      </c>
      <c r="BA110" s="43">
        <f>IFERROR(BA48*'Portfólio | Portfolio'!BA175,"-")</f>
        <v>1540.02684</v>
      </c>
      <c r="BB110" s="43">
        <f>IFERROR(BB48*'Portfólio | Portfolio'!BB175,"-")</f>
        <v>1708.5525600000001</v>
      </c>
      <c r="BC110" s="43">
        <f>IFERROR(BC48*'Portfólio | Portfolio'!BC175,"-")</f>
        <v>1545.5097063999999</v>
      </c>
      <c r="BD110" s="43">
        <f>IFERROR(BD48*'Portfólio | Portfolio'!BD175,"-")</f>
        <v>1870.8510216000002</v>
      </c>
      <c r="BE110" s="43">
        <f>IFERROR(BE48*'Portfólio | Portfolio'!BE175,"-")</f>
        <v>1881.7005591999998</v>
      </c>
      <c r="BF110" s="43">
        <f>IFERROR(BF48*'Portfólio | Portfolio'!BF175,"-")</f>
        <v>2232.9815199999998</v>
      </c>
      <c r="BG110" s="43">
        <f>IFERROR(BG48*'Portfólio | Portfolio'!BG175,"-")</f>
        <v>2403.3715287999999</v>
      </c>
      <c r="BH110" s="43">
        <f>IFERROR(BH48*'Portfólio | Portfolio'!BH175,"-")</f>
        <v>2452.7900583999999</v>
      </c>
      <c r="BI110" s="43">
        <f>IFERROR(BI48*'Portfólio | Portfolio'!BI175,"-")</f>
        <v>2456.4874488</v>
      </c>
      <c r="BJ110" s="43">
        <f>IFERROR(BJ48*'Portfólio | Portfolio'!BJ175,"-")</f>
        <v>2961.1458888000002</v>
      </c>
      <c r="BK110" s="43">
        <f>IFERROR(BK48*'Portfólio | Portfolio'!BK175,"-")</f>
        <v>2852.5354176000005</v>
      </c>
    </row>
    <row r="111" spans="1:63" ht="15" customHeight="1" x14ac:dyDescent="0.2">
      <c r="A111" s="8" t="s">
        <v>27</v>
      </c>
      <c r="B111" s="8" t="s">
        <v>27</v>
      </c>
      <c r="C111" s="145">
        <f>IFERROR(C49*'Portfólio | Portfolio'!C176,"-")</f>
        <v>858.71955959999991</v>
      </c>
      <c r="D111" s="145">
        <f>IFERROR(D49*'Portfólio | Portfolio'!D176,"-")</f>
        <v>958.7306339999999</v>
      </c>
      <c r="E111" s="145">
        <f>IFERROR(E49*'Portfólio | Portfolio'!E176,"-")</f>
        <v>981.35066879999999</v>
      </c>
      <c r="F111" s="145">
        <f>IFERROR(F49*'Portfólio | Portfolio'!F176,"-")</f>
        <v>1112.4095292</v>
      </c>
      <c r="G111" s="145">
        <f>IFERROR(G49*'Portfólio | Portfolio'!G176,"-")</f>
        <v>1013.1379668</v>
      </c>
      <c r="H111" s="145">
        <f>IFERROR(H49*'Portfólio | Portfolio'!H176,"-")</f>
        <v>1093.5156059999997</v>
      </c>
      <c r="I111" s="145">
        <f>IFERROR(I49*'Portfólio | Portfolio'!I176,"-")</f>
        <v>1124.1587951999998</v>
      </c>
      <c r="J111" s="145">
        <f>IFERROR(J49*'Portfólio | Portfolio'!J176,"-")</f>
        <v>1217.337732</v>
      </c>
      <c r="K111" s="145">
        <f>IFERROR(K49*'Portfólio | Portfolio'!K176,"-")</f>
        <v>1085.05116</v>
      </c>
      <c r="L111" s="145">
        <f>IFERROR(L49*'Portfólio | Portfolio'!L176,"-")</f>
        <v>1130.2089587999999</v>
      </c>
      <c r="M111" s="145">
        <f>IFERROR(M49*'Portfólio | Portfolio'!M176,"-")</f>
        <v>1160.1940428</v>
      </c>
      <c r="N111" s="145">
        <f>IFERROR(N49*'Portfólio | Portfolio'!N176,"-")</f>
        <v>1319.3915615999997</v>
      </c>
      <c r="O111" s="145">
        <f>IFERROR(O49*'Portfólio | Portfolio'!O176,"-")</f>
        <v>1167.4176408000001</v>
      </c>
      <c r="P111" s="145">
        <f>IFERROR(P49*'Portfólio | Portfolio'!P176,"-")</f>
        <v>1235.4093179999998</v>
      </c>
      <c r="Q111" s="145">
        <f>IFERROR(Q49*'Portfólio | Portfolio'!Q176,"-")</f>
        <v>1250.8759728</v>
      </c>
      <c r="R111" s="145">
        <f>IFERROR(R49*'Portfólio | Portfolio'!R176,"-")</f>
        <v>1284.2881344</v>
      </c>
      <c r="S111" s="145">
        <f>IFERROR(S49*'Portfólio | Portfolio'!S176,"-")</f>
        <v>1193.5776347999999</v>
      </c>
      <c r="T111" s="145">
        <f>IFERROR(T49*'Portfólio | Portfolio'!T176,"-")</f>
        <v>1069.5506652000001</v>
      </c>
      <c r="U111" s="145">
        <f>IFERROR(U49*'Portfólio | Portfolio'!U176,"-")</f>
        <v>1131.4652687999999</v>
      </c>
      <c r="V111" s="145">
        <f>IFERROR(V49*'Portfólio | Portfolio'!V176,"-")</f>
        <v>1355.1917003999997</v>
      </c>
      <c r="W111" s="145">
        <f>IFERROR(W49*'Portfólio | Portfolio'!W176,"-")</f>
        <v>1259.6340527999998</v>
      </c>
      <c r="X111" s="145">
        <f>IFERROR(X49*'Portfólio | Portfolio'!X176,"-")</f>
        <v>1368.7705511999998</v>
      </c>
      <c r="Y111" s="145">
        <f>IFERROR(Y49*'Portfólio | Portfolio'!Y176,"-")</f>
        <v>1354.4279171999999</v>
      </c>
      <c r="Z111" s="145">
        <f>IFERROR(Z49*'Portfólio | Portfolio'!Z176,"-")</f>
        <v>1634.6455524</v>
      </c>
      <c r="AA111" s="145">
        <f>IFERROR(AA49*'Portfólio | Portfolio'!AA176,"-")</f>
        <v>1217.8052424</v>
      </c>
      <c r="AB111" s="145">
        <f>IFERROR(AB49*'Portfólio | Portfolio'!AB176,"-")</f>
        <v>1860.3805319999997</v>
      </c>
      <c r="AC111" s="145">
        <f>IFERROR(AC49*'Portfólio | Portfolio'!AC176,"-")</f>
        <v>1957.589424</v>
      </c>
      <c r="AD111" s="145">
        <f>IFERROR(AD49*'Portfólio | Portfolio'!AD176,"-")</f>
        <v>2479.7785392000001</v>
      </c>
      <c r="AE111" s="145">
        <f>IFERROR(AE49*'Portfólio | Portfolio'!AE176,"-")</f>
        <v>2251.6877411999999</v>
      </c>
      <c r="AF111" s="145">
        <f>IFERROR(AF49*'Portfólio | Portfolio'!AF176,"-")</f>
        <v>2320.0294140000001</v>
      </c>
      <c r="AG111" s="145">
        <f>IFERROR(AG49*'Portfólio | Portfolio'!AG176,"-")</f>
        <v>2240.0107272</v>
      </c>
      <c r="AH111" s="145">
        <f>IFERROR(AH49*'Portfólio | Portfolio'!AH176,"-")</f>
        <v>2764.1711123999999</v>
      </c>
      <c r="AI111" s="145">
        <f>IFERROR(AI49*'Portfólio | Portfolio'!AI176,"-")</f>
        <v>2315.9981159999998</v>
      </c>
      <c r="AJ111" s="145">
        <f>IFERROR(AJ49*'Portfólio | Portfolio'!AJ176,"-")</f>
        <v>2461.4882819999998</v>
      </c>
      <c r="AK111" s="145">
        <f>IFERROR(AK49*'Portfólio | Portfolio'!AK176,"-")</f>
        <v>2447.6543063999998</v>
      </c>
      <c r="AL111" s="145">
        <f>IFERROR(AL49*'Portfólio | Portfolio'!AL176,"-")</f>
        <v>2917.5736175999996</v>
      </c>
      <c r="AM111" s="145">
        <f>IFERROR(AM49*'Portfólio | Portfolio'!AM176,"-")</f>
        <v>2367.8869535999997</v>
      </c>
      <c r="AN111" s="145">
        <f>IFERROR(AN49*'Portfólio | Portfolio'!AN176,"-")</f>
        <v>2516.7228768</v>
      </c>
      <c r="AO111" s="145">
        <f>IFERROR(AO49*'Portfólio | Portfolio'!AO176,"-")</f>
        <v>2503.6200359999998</v>
      </c>
      <c r="AP111" s="145">
        <f>IFERROR(AP49*'Portfólio | Portfolio'!AP176,"-")</f>
        <v>3143.4347916000002</v>
      </c>
      <c r="AQ111" s="145">
        <f>IFERROR(AQ49*'Portfólio | Portfolio'!AQ176,"-")</f>
        <v>2487.7944939599997</v>
      </c>
      <c r="AR111" s="145">
        <f>IFERROR(AR49*'Portfólio | Portfolio'!AR176,"-")</f>
        <v>518.40053564999994</v>
      </c>
      <c r="AS111" s="145">
        <f>IFERROR(AS49*'Portfólio | Portfolio'!AS176,"-")</f>
        <v>925.63829561</v>
      </c>
      <c r="AT111" s="145">
        <f>IFERROR(AT49*'Portfólio | Portfolio'!AT176,"-")</f>
        <v>2547.1988100099998</v>
      </c>
      <c r="AU111" s="145">
        <f>IFERROR(AU49*'Portfólio | Portfolio'!AU176,"-")</f>
        <v>1481.1547740499998</v>
      </c>
      <c r="AV111" s="145">
        <f>IFERROR(AV49*'Portfólio | Portfolio'!AV176,"-")</f>
        <v>2213.8384145499999</v>
      </c>
      <c r="AW111" s="145">
        <f>IFERROR(AW49*'Portfólio | Portfolio'!AW176,"-")</f>
        <v>2627.9405175999996</v>
      </c>
      <c r="AX111" s="299">
        <f>IFERROR(AX49*'Portfólio | Portfolio'!AX176,"-")</f>
        <v>3743.2170185699997</v>
      </c>
      <c r="AY111" s="145">
        <f>IFERROR(AY49*'Portfólio | Portfolio'!AY176,"-")</f>
        <v>2663.8103353999995</v>
      </c>
      <c r="AZ111" s="145">
        <f>IFERROR(AZ49*'Portfólio | Portfolio'!AZ176,"-")</f>
        <v>3257.9101272999997</v>
      </c>
      <c r="BA111" s="145">
        <f>IFERROR(BA49*'Portfólio | Portfolio'!BA176,"-")</f>
        <v>3114.7725691159999</v>
      </c>
      <c r="BB111" s="145">
        <f>IFERROR(BB49*'Portfólio | Portfolio'!BB176,"-")</f>
        <v>3595.7028026999997</v>
      </c>
      <c r="BC111" s="145">
        <f>IFERROR(BC49*'Portfólio | Portfolio'!BC176,"-")</f>
        <v>3197.972168884</v>
      </c>
      <c r="BD111" s="145">
        <f>IFERROR(BD49*'Portfólio | Portfolio'!BD176,"-")</f>
        <v>3622.4215823799996</v>
      </c>
      <c r="BE111" s="145">
        <f>IFERROR(BE49*'Portfólio | Portfolio'!BE176,"-")</f>
        <v>3721.0751247679996</v>
      </c>
      <c r="BF111" s="145">
        <f>IFERROR(BF49*'Portfólio | Portfolio'!BF176,"-")</f>
        <v>4352.6492468019997</v>
      </c>
      <c r="BG111" s="145">
        <f>IFERROR(BG49*'Portfólio | Portfolio'!BG176,"-")</f>
        <v>3632.1150982159993</v>
      </c>
      <c r="BH111" s="145">
        <f>IFERROR(BH49*'Portfólio | Portfolio'!BH176,"-")</f>
        <v>3837.9110424999999</v>
      </c>
      <c r="BI111" s="145">
        <f>IFERROR(BI49*'Portfólio | Portfolio'!BI176,"-")</f>
        <v>4131.2672298999996</v>
      </c>
      <c r="BJ111" s="145">
        <f>IFERROR(BJ49*'Portfólio | Portfolio'!BJ176,"-")</f>
        <v>5130.6446242339989</v>
      </c>
      <c r="BK111" s="145">
        <f>IFERROR(BK49*'Portfólio | Portfolio'!BK176,"-")</f>
        <v>3967.9576010999995</v>
      </c>
    </row>
    <row r="112" spans="1:63" ht="15" customHeight="1" x14ac:dyDescent="0.2">
      <c r="A112" s="8" t="s">
        <v>120</v>
      </c>
      <c r="B112" s="8" t="s">
        <v>120</v>
      </c>
      <c r="C112" s="145">
        <f>IFERROR(C50*'Portfólio | Portfolio'!C177,"-")</f>
        <v>541.21112625000001</v>
      </c>
      <c r="D112" s="145">
        <f>IFERROR(D50*'Portfólio | Portfolio'!D177,"-")</f>
        <v>581.6473125</v>
      </c>
      <c r="E112" s="145">
        <f>IFERROR(E50*'Portfólio | Portfolio'!E177,"-")</f>
        <v>607.86836208</v>
      </c>
      <c r="F112" s="145">
        <f>IFERROR(F50*'Portfólio | Portfolio'!F177,"-")</f>
        <v>653.10921269999994</v>
      </c>
      <c r="G112" s="145">
        <f>IFERROR(G50*'Portfólio | Portfolio'!G177,"-")</f>
        <v>553.19910659999994</v>
      </c>
      <c r="H112" s="145">
        <f>IFERROR(H50*'Portfólio | Portfolio'!H177,"-")</f>
        <v>633.09411269999998</v>
      </c>
      <c r="I112" s="145">
        <f>IFERROR(I50*'Portfólio | Portfolio'!I177,"-")</f>
        <v>651.713391</v>
      </c>
      <c r="J112" s="145">
        <f>IFERROR(J50*'Portfólio | Portfolio'!J177,"-")</f>
        <v>672.01501500000006</v>
      </c>
      <c r="K112" s="145">
        <f>IFERROR(K50*'Portfólio | Portfolio'!K177,"-")</f>
        <v>592.54115760000002</v>
      </c>
      <c r="L112" s="145">
        <f>IFERROR(L50*'Portfólio | Portfolio'!L177,"-")</f>
        <v>715.12610399999994</v>
      </c>
      <c r="M112" s="145">
        <f>IFERROR(M50*'Portfólio | Portfolio'!M177,"-")</f>
        <v>727.38464399999998</v>
      </c>
      <c r="N112" s="145">
        <f>IFERROR(N50*'Portfólio | Portfolio'!N177,"-")</f>
        <v>787.98484800000006</v>
      </c>
      <c r="O112" s="145">
        <f>IFERROR(O50*'Portfólio | Portfolio'!O177,"-")</f>
        <v>688.08608190000007</v>
      </c>
      <c r="P112" s="145">
        <f>IFERROR(P50*'Portfólio | Portfolio'!P177,"-")</f>
        <v>767.72395349999999</v>
      </c>
      <c r="Q112" s="145">
        <f>IFERROR(Q50*'Portfólio | Portfolio'!Q177,"-")</f>
        <v>841.15642589999993</v>
      </c>
      <c r="R112" s="145">
        <f>IFERROR(R50*'Portfólio | Portfolio'!R177,"-")</f>
        <v>873.13089779999984</v>
      </c>
      <c r="S112" s="145">
        <f>IFERROR(S50*'Portfólio | Portfolio'!S177,"-")</f>
        <v>878.7125213999999</v>
      </c>
      <c r="T112" s="145">
        <f>IFERROR(T50*'Portfólio | Portfolio'!T177,"-")</f>
        <v>1006.2655596000002</v>
      </c>
      <c r="U112" s="145">
        <f>IFERROR(U50*'Portfólio | Portfolio'!U177,"-")</f>
        <v>1007.2473012000003</v>
      </c>
      <c r="V112" s="145">
        <f>IFERROR(V50*'Portfólio | Portfolio'!V177,"-")</f>
        <v>1077.5358719999999</v>
      </c>
      <c r="W112" s="145">
        <f>IFERROR(W50*'Portfólio | Portfolio'!W177,"-")</f>
        <v>989.19859499999995</v>
      </c>
      <c r="X112" s="145">
        <f>IFERROR(X50*'Portfólio | Portfolio'!X177,"-")</f>
        <v>1193.3429760000001</v>
      </c>
      <c r="Y112" s="145">
        <f>IFERROR(Y50*'Portfólio | Portfolio'!Y177,"-")</f>
        <v>1330.8155280000001</v>
      </c>
      <c r="Z112" s="145">
        <f>IFERROR(Z50*'Portfólio | Portfolio'!Z177,"-")</f>
        <v>1439.5956120000001</v>
      </c>
      <c r="AA112" s="145">
        <f>IFERROR(AA50*'Portfólio | Portfolio'!AA177,"-")</f>
        <v>1123.5086099999999</v>
      </c>
      <c r="AB112" s="145">
        <f>IFERROR(AB50*'Portfólio | Portfolio'!AB177,"-")</f>
        <v>1341.085221</v>
      </c>
      <c r="AC112" s="145">
        <f>IFERROR(AC50*'Portfólio | Portfolio'!AC177,"-")</f>
        <v>1376.418582</v>
      </c>
      <c r="AD112" s="145">
        <f>IFERROR(AD50*'Portfólio | Portfolio'!AD177,"-")</f>
        <v>1501.6303940400001</v>
      </c>
      <c r="AE112" s="145">
        <f>IFERROR(AE50*'Portfólio | Portfolio'!AE177,"-")</f>
        <v>1369.6451999999999</v>
      </c>
      <c r="AF112" s="145">
        <f>IFERROR(AF50*'Portfólio | Portfolio'!AF177,"-")</f>
        <v>1493.071461</v>
      </c>
      <c r="AG112" s="145">
        <f>IFERROR(AG50*'Portfólio | Portfolio'!AG177,"-")</f>
        <v>1649.9811774599998</v>
      </c>
      <c r="AH112" s="145">
        <f>IFERROR(AH50*'Portfólio | Portfolio'!AH177,"-")</f>
        <v>1787.2162811999999</v>
      </c>
      <c r="AI112" s="145">
        <f>IFERROR(AI50*'Portfólio | Portfolio'!AI177,"-")</f>
        <v>1468.4971389999998</v>
      </c>
      <c r="AJ112" s="145">
        <f>IFERROR(AJ50*'Portfólio | Portfolio'!AJ177,"-")</f>
        <v>1674.5433764999998</v>
      </c>
      <c r="AK112" s="145">
        <f>IFERROR(AK50*'Portfólio | Portfolio'!AK177,"-")</f>
        <v>1888.5053417500001</v>
      </c>
      <c r="AL112" s="145">
        <f>IFERROR(AL50*'Portfólio | Portfolio'!AL177,"-")</f>
        <v>1987.8376709999998</v>
      </c>
      <c r="AM112" s="145">
        <f>IFERROR(AM50*'Portfólio | Portfolio'!AM177,"-")</f>
        <v>1698.1157870299999</v>
      </c>
      <c r="AN112" s="145">
        <f>IFERROR(AN50*'Portfólio | Portfolio'!AN177,"-")</f>
        <v>1839.1580704999999</v>
      </c>
      <c r="AO112" s="145">
        <f>IFERROR(AO50*'Portfólio | Portfolio'!AO177,"-")</f>
        <v>1816.111007</v>
      </c>
      <c r="AP112" s="145">
        <f>IFERROR(AP50*'Portfólio | Portfolio'!AP177,"-")</f>
        <v>1983.6410792450001</v>
      </c>
      <c r="AQ112" s="145">
        <f>IFERROR(AQ50*'Portfólio | Portfolio'!AQ177,"-")</f>
        <v>2143.8019444900001</v>
      </c>
      <c r="AR112" s="145">
        <f>IFERROR(AR50*'Portfólio | Portfolio'!AR177,"-")</f>
        <v>277.43531350000001</v>
      </c>
      <c r="AS112" s="145">
        <f>IFERROR(AS50*'Portfólio | Portfolio'!AS177,"-")</f>
        <v>479.63435524500005</v>
      </c>
      <c r="AT112" s="145">
        <f>IFERROR(AT50*'Portfólio | Portfolio'!AT177,"-")</f>
        <v>1439.3335512450001</v>
      </c>
      <c r="AU112" s="145">
        <f>IFERROR(AU50*'Portfólio | Portfolio'!AU177,"-")</f>
        <v>868.80415050000011</v>
      </c>
      <c r="AV112" s="145">
        <f>IFERROR(AV50*'Portfólio | Portfolio'!AV177,"-")</f>
        <v>1226.5447340000001</v>
      </c>
      <c r="AW112" s="145">
        <f>IFERROR(AW50*'Portfólio | Portfolio'!AW177,"-")</f>
        <v>1591.2557677450002</v>
      </c>
      <c r="AX112" s="145">
        <f>IFERROR(AX50*'Portfólio | Portfolio'!AX177,"-")</f>
        <v>2073.8982730000002</v>
      </c>
      <c r="AY112" s="127">
        <f>IFERROR(AY50*'Portfólio | Portfolio'!AY177,"-")</f>
        <v>1694.30945354</v>
      </c>
      <c r="AZ112" s="43">
        <f>IFERROR(AZ50*'Portfólio | Portfolio'!AZ177,"-")</f>
        <v>2035.413074435</v>
      </c>
      <c r="BA112" s="43">
        <f>IFERROR(BA50*'Portfólio | Portfolio'!BA177,"-")</f>
        <v>2137.5433935000001</v>
      </c>
      <c r="BB112" s="43">
        <f>IFERROR(BB50*'Portfólio | Portfolio'!BB177,"-")</f>
        <v>2200.0369327449998</v>
      </c>
      <c r="BC112" s="43">
        <f>IFERROR(BC50*'Portfólio | Portfolio'!BC177,"-")</f>
        <v>2160.3666876000002</v>
      </c>
      <c r="BD112" s="43">
        <f>IFERROR(BD50*'Portfólio | Portfolio'!BD177,"-")</f>
        <v>2345.5233385000001</v>
      </c>
      <c r="BE112" s="43">
        <f>IFERROR(BE50*'Portfólio | Portfolio'!BE177,"-")</f>
        <v>2434.2387870949997</v>
      </c>
      <c r="BF112" s="43">
        <f>IFERROR(BF50*'Portfólio | Portfolio'!BF177,"-")</f>
        <v>2562.7075542600001</v>
      </c>
      <c r="BG112" s="43">
        <f>IFERROR(BG50*'Portfólio | Portfolio'!BG177,"-")</f>
        <v>2310.5218773900001</v>
      </c>
      <c r="BH112" s="43">
        <f>IFERROR(BH50*'Portfólio | Portfolio'!BH177,"-")</f>
        <v>1339.300083695</v>
      </c>
      <c r="BI112" s="43">
        <f>IFERROR(BI50*'Portfólio | Portfolio'!BI177,"-")</f>
        <v>2426.4000627349997</v>
      </c>
      <c r="BJ112" s="43">
        <f>IFERROR(BJ50*'Portfólio | Portfolio'!BJ177,"-")</f>
        <v>2693.6168557850001</v>
      </c>
      <c r="BK112" s="43">
        <f>IFERROR(BK50*'Portfólio | Portfolio'!BK177,"-")</f>
        <v>2535.9510917349999</v>
      </c>
    </row>
    <row r="113" spans="1:63" ht="15" customHeight="1" x14ac:dyDescent="0.2">
      <c r="A113" s="8" t="s">
        <v>28</v>
      </c>
      <c r="B113" s="8" t="s">
        <v>28</v>
      </c>
      <c r="C113" s="145">
        <f>IFERROR(C51*'Portfólio | Portfolio'!C178,"-")</f>
        <v>279.133149</v>
      </c>
      <c r="D113" s="145">
        <f>IFERROR(D51*'Portfólio | Portfolio'!D178,"-")</f>
        <v>266.04901499999994</v>
      </c>
      <c r="E113" s="145">
        <f>IFERROR(E51*'Portfólio | Portfolio'!E178,"-")</f>
        <v>272.73172799999998</v>
      </c>
      <c r="F113" s="145">
        <f>IFERROR(F51*'Portfólio | Portfolio'!F178,"-")</f>
        <v>306.74724599999996</v>
      </c>
      <c r="G113" s="145">
        <f>IFERROR(G51*'Portfólio | Portfolio'!G178,"-")</f>
        <v>283.24844999999999</v>
      </c>
      <c r="H113" s="145">
        <f>IFERROR(H51*'Portfólio | Portfolio'!H178,"-")</f>
        <v>266.06363099999999</v>
      </c>
      <c r="I113" s="145">
        <f>IFERROR(I51*'Portfólio | Portfolio'!I178,"-")</f>
        <v>246.55882500000001</v>
      </c>
      <c r="J113" s="145">
        <f>IFERROR(J51*'Portfólio | Portfolio'!J178,"-")</f>
        <v>297.58404899999999</v>
      </c>
      <c r="K113" s="145">
        <f>IFERROR(K51*'Portfólio | Portfolio'!K178,"-")</f>
        <v>329.86418999999995</v>
      </c>
      <c r="L113" s="145">
        <f>IFERROR(L51*'Portfólio | Portfolio'!L178,"-")</f>
        <v>313.81298400000003</v>
      </c>
      <c r="M113" s="145">
        <f>IFERROR(M51*'Portfólio | Portfolio'!M178,"-")</f>
        <v>319.13323500000001</v>
      </c>
      <c r="N113" s="145">
        <f>IFERROR(N51*'Portfólio | Portfolio'!N178,"-")</f>
        <v>348.66020999999995</v>
      </c>
      <c r="O113" s="145">
        <f>IFERROR(O51*'Portfólio | Portfolio'!O178,"-")</f>
        <v>363.66455099999996</v>
      </c>
      <c r="P113" s="145">
        <f>IFERROR(P51*'Portfólio | Portfolio'!P178,"-")</f>
        <v>297.95567399999999</v>
      </c>
      <c r="Q113" s="145">
        <f>IFERROR(Q51*'Portfólio | Portfolio'!Q178,"-")</f>
        <v>312.27525600000007</v>
      </c>
      <c r="R113" s="145">
        <f>IFERROR(R51*'Portfólio | Portfolio'!R178,"-")</f>
        <v>361.65868199999994</v>
      </c>
      <c r="S113" s="145">
        <f>IFERROR(S51*'Portfólio | Portfolio'!S178,"-")</f>
        <v>407.40265800000003</v>
      </c>
      <c r="T113" s="145">
        <f>IFERROR(T51*'Portfólio | Portfolio'!T178,"-")</f>
        <v>370.27011599999997</v>
      </c>
      <c r="U113" s="145">
        <f>IFERROR(U51*'Portfólio | Portfolio'!U178,"-")</f>
        <v>342.69639599999994</v>
      </c>
      <c r="V113" s="145">
        <f>IFERROR(V51*'Portfólio | Portfolio'!V178,"-")</f>
        <v>406.45313700000003</v>
      </c>
      <c r="W113" s="145">
        <f>IFERROR(W51*'Portfólio | Portfolio'!W178,"-")</f>
        <v>427.86154799999997</v>
      </c>
      <c r="X113" s="145">
        <f>IFERROR(X51*'Portfólio | Portfolio'!X178,"-")</f>
        <v>370.31864999999999</v>
      </c>
      <c r="Y113" s="145">
        <f>IFERROR(Y51*'Portfólio | Portfolio'!Y178,"-")</f>
        <v>351.24420000000003</v>
      </c>
      <c r="Z113" s="145">
        <f>IFERROR(Z51*'Portfólio | Portfolio'!Z178,"-")</f>
        <v>456.04102499999993</v>
      </c>
      <c r="AA113" s="145">
        <f>IFERROR(AA51*'Portfólio | Portfolio'!AA178,"-")</f>
        <v>472.32455099999999</v>
      </c>
      <c r="AB113" s="145">
        <f>IFERROR(AB51*'Portfólio | Portfolio'!AB178,"-")</f>
        <v>392.40929999999997</v>
      </c>
      <c r="AC113" s="145">
        <f>IFERROR(AC51*'Portfólio | Portfolio'!AC178,"-")</f>
        <v>366.92294999999996</v>
      </c>
      <c r="AD113" s="145">
        <f>IFERROR(AD51*'Portfólio | Portfolio'!AD178,"-")</f>
        <v>465.46259999999995</v>
      </c>
      <c r="AE113" s="145">
        <f>IFERROR(AE51*'Portfólio | Portfolio'!AE178,"-")</f>
        <v>430.70609999999994</v>
      </c>
      <c r="AF113" s="145">
        <f>IFERROR(AF51*'Portfólio | Portfolio'!AF178,"-")</f>
        <v>363.82297499999999</v>
      </c>
      <c r="AG113" s="145">
        <f>IFERROR(AG51*'Portfólio | Portfolio'!AG178,"-")</f>
        <v>351.93525</v>
      </c>
      <c r="AH113" s="145">
        <f>IFERROR(AH51*'Portfólio | Portfolio'!AH178,"-")</f>
        <v>447.97427999999996</v>
      </c>
      <c r="AI113" s="145">
        <f>IFERROR(AI51*'Portfólio | Portfolio'!AI178,"-")</f>
        <v>504.04935</v>
      </c>
      <c r="AJ113" s="145">
        <f>IFERROR(AJ51*'Portfólio | Portfolio'!AJ178,"-")</f>
        <v>388.90073999999998</v>
      </c>
      <c r="AK113" s="145">
        <f>IFERROR(AK51*'Portfólio | Portfolio'!AK178,"-")</f>
        <v>408.36824999999999</v>
      </c>
      <c r="AL113" s="145">
        <f>IFERROR(AL51*'Portfólio | Portfolio'!AL178,"-")</f>
        <v>463.80995999999999</v>
      </c>
      <c r="AM113" s="145">
        <f>IFERROR(AM51*'Portfólio | Portfolio'!AM178,"-")</f>
        <v>453.33285000000001</v>
      </c>
      <c r="AN113" s="145">
        <f>IFERROR(AN51*'Portfólio | Portfolio'!AN178,"-")</f>
        <v>396.82139999999998</v>
      </c>
      <c r="AO113" s="145">
        <f>IFERROR(AO51*'Portfólio | Portfolio'!AO178,"-")</f>
        <v>386.89619999999996</v>
      </c>
      <c r="AP113" s="145">
        <f>IFERROR(AP51*'Portfólio | Portfolio'!AP178,"-")</f>
        <v>0</v>
      </c>
      <c r="AQ113" s="145">
        <f>IFERROR(AQ51*'Portfólio | Portfolio'!AQ178,"-")</f>
        <v>0</v>
      </c>
      <c r="AR113" s="145">
        <f>IFERROR(AR51*'Portfólio | Portfolio'!AR178,"-")</f>
        <v>0</v>
      </c>
      <c r="AS113" s="145">
        <f>IFERROR(AS51*'Portfólio | Portfolio'!AS178,"-")</f>
        <v>0</v>
      </c>
      <c r="AT113" s="145">
        <f>IFERROR(AT51*'Portfólio | Portfolio'!AT178,"-")</f>
        <v>0</v>
      </c>
      <c r="AU113" s="145">
        <f>IFERROR(AU51*'Portfólio | Portfolio'!AU178,"-")</f>
        <v>0</v>
      </c>
      <c r="AV113" s="145">
        <f>IFERROR(AV51*'Portfólio | Portfolio'!AV178,"-")</f>
        <v>0</v>
      </c>
      <c r="AW113" s="145">
        <f>IFERROR(AW51*'Portfólio | Portfolio'!AW178,"-")</f>
        <v>0</v>
      </c>
      <c r="AX113" s="299">
        <f>IFERROR(AX51*'Portfólio | Portfolio'!AX178,"-")</f>
        <v>0</v>
      </c>
      <c r="AY113" s="145" t="str">
        <f>IFERROR(AY51*'Portfólio | Portfolio'!AY178,"-")</f>
        <v>-</v>
      </c>
      <c r="AZ113" s="145" t="str">
        <f>IFERROR(AZ51*'Portfólio | Portfolio'!AZ178,"-")</f>
        <v>-</v>
      </c>
      <c r="BA113" s="145" t="str">
        <f>IFERROR(BA51*'Portfólio | Portfolio'!BA178,"-")</f>
        <v>-</v>
      </c>
      <c r="BB113" s="145" t="str">
        <f>IFERROR(BB51*'Portfólio | Portfolio'!BB178,"-")</f>
        <v>-</v>
      </c>
      <c r="BC113" s="145" t="str">
        <f>IFERROR(BC51*'Portfólio | Portfolio'!BC178,"-")</f>
        <v>-</v>
      </c>
      <c r="BD113" s="145" t="str">
        <f>IFERROR(BD51*'Portfólio | Portfolio'!BD178,"-")</f>
        <v>-</v>
      </c>
      <c r="BE113" s="145" t="str">
        <f>IFERROR(BE51*'Portfólio | Portfolio'!BE178,"-")</f>
        <v>-</v>
      </c>
      <c r="BF113" s="145" t="str">
        <f>IFERROR(BF51*'Portfólio | Portfolio'!BF178,"-")</f>
        <v>-</v>
      </c>
      <c r="BG113" s="391">
        <f>IFERROR(BG51*'Portfólio | Portfolio'!BG178,"-")</f>
        <v>0</v>
      </c>
      <c r="BH113" s="391">
        <f>IFERROR(BH51*'Portfólio | Portfolio'!BH178,"-")</f>
        <v>0</v>
      </c>
      <c r="BI113" s="391">
        <f>IFERROR(BI51*'Portfólio | Portfolio'!BI178,"-")</f>
        <v>0</v>
      </c>
      <c r="BJ113" s="391">
        <f>IFERROR(BJ51*'Portfólio | Portfolio'!BJ178,"-")</f>
        <v>0</v>
      </c>
      <c r="BK113" s="391">
        <f>IFERROR(BK51*'Portfólio | Portfolio'!BK178,"-")</f>
        <v>0</v>
      </c>
    </row>
    <row r="114" spans="1:63" ht="15" customHeight="1" x14ac:dyDescent="0.2">
      <c r="A114" s="8" t="s">
        <v>29</v>
      </c>
      <c r="B114" s="8" t="s">
        <v>29</v>
      </c>
      <c r="C114" s="145" t="str">
        <f>IFERROR(C52*'Portfólio | Portfolio'!C179,"-")</f>
        <v>-</v>
      </c>
      <c r="D114" s="145" t="str">
        <f>IFERROR(D52*'Portfólio | Portfolio'!D179,"-")</f>
        <v>-</v>
      </c>
      <c r="E114" s="145" t="str">
        <f>IFERROR(E52*'Portfólio | Portfolio'!E179,"-")</f>
        <v>-</v>
      </c>
      <c r="F114" s="145" t="str">
        <f>IFERROR(F52*'Portfólio | Portfolio'!F179,"-")</f>
        <v>-</v>
      </c>
      <c r="G114" s="145" t="str">
        <f>IFERROR(G52*'Portfólio | Portfolio'!G179,"-")</f>
        <v>-</v>
      </c>
      <c r="H114" s="145" t="str">
        <f>IFERROR(H52*'Portfólio | Portfolio'!H179,"-")</f>
        <v>-</v>
      </c>
      <c r="I114" s="145" t="str">
        <f>IFERROR(I52*'Portfólio | Portfolio'!I179,"-")</f>
        <v>-</v>
      </c>
      <c r="J114" s="145" t="str">
        <f>IFERROR(J52*'Portfólio | Portfolio'!J179,"-")</f>
        <v>-</v>
      </c>
      <c r="K114" s="145" t="str">
        <f>IFERROR(K52*'Portfólio | Portfolio'!K179,"-")</f>
        <v>-</v>
      </c>
      <c r="L114" s="145" t="str">
        <f>IFERROR(L52*'Portfólio | Portfolio'!L179,"-")</f>
        <v>-</v>
      </c>
      <c r="M114" s="145" t="str">
        <f>IFERROR(M52*'Portfólio | Portfolio'!M179,"-")</f>
        <v>-</v>
      </c>
      <c r="N114" s="145" t="str">
        <f>IFERROR(N52*'Portfólio | Portfolio'!N179,"-")</f>
        <v>-</v>
      </c>
      <c r="O114" s="145" t="str">
        <f>IFERROR(O52*'Portfólio | Portfolio'!O179,"-")</f>
        <v>-</v>
      </c>
      <c r="P114" s="145" t="str">
        <f>IFERROR(P52*'Portfólio | Portfolio'!P179,"-")</f>
        <v>-</v>
      </c>
      <c r="Q114" s="145" t="str">
        <f>IFERROR(Q52*'Portfólio | Portfolio'!Q179,"-")</f>
        <v>-</v>
      </c>
      <c r="R114" s="145" t="str">
        <f>IFERROR(R52*'Portfólio | Portfolio'!R179,"-")</f>
        <v>-</v>
      </c>
      <c r="S114" s="145" t="str">
        <f>IFERROR(S52*'Portfólio | Portfolio'!S179,"-")</f>
        <v>-</v>
      </c>
      <c r="T114" s="145" t="str">
        <f>IFERROR(T52*'Portfólio | Portfolio'!T179,"-")</f>
        <v>-</v>
      </c>
      <c r="U114" s="145" t="str">
        <f>IFERROR(U52*'Portfólio | Portfolio'!U179,"-")</f>
        <v>-</v>
      </c>
      <c r="V114" s="145" t="str">
        <f>IFERROR(V52*'Portfólio | Portfolio'!V179,"-")</f>
        <v>-</v>
      </c>
      <c r="W114" s="145">
        <f>IFERROR(W52*'Portfólio | Portfolio'!W179,"-")</f>
        <v>57.837583440000003</v>
      </c>
      <c r="X114" s="145">
        <f>IFERROR(X52*'Portfólio | Portfolio'!X179,"-")</f>
        <v>52.268367498461544</v>
      </c>
      <c r="Y114" s="145">
        <f>IFERROR(Y52*'Portfólio | Portfolio'!Y179,"-")</f>
        <v>111.00272790871796</v>
      </c>
      <c r="Z114" s="145">
        <f>IFERROR(Z52*'Portfólio | Portfolio'!Z179,"-")</f>
        <v>126.66370416000002</v>
      </c>
      <c r="AA114" s="145">
        <f>IFERROR(AA52*'Portfólio | Portfolio'!AA179,"-")</f>
        <v>112.95411507692307</v>
      </c>
      <c r="AB114" s="145">
        <f>IFERROR(AB52*'Portfólio | Portfolio'!AB179,"-")</f>
        <v>80.304000000000002</v>
      </c>
      <c r="AC114" s="145">
        <f>IFERROR(AC52*'Portfólio | Portfolio'!AC179,"-")</f>
        <v>119.0006312399999</v>
      </c>
      <c r="AD114" s="145">
        <f>IFERROR(AD52*'Portfólio | Portfolio'!AD179,"-")</f>
        <v>118.96267572000001</v>
      </c>
      <c r="AE114" s="145">
        <f>IFERROR(AE52*'Portfólio | Portfolio'!AE179,"-")</f>
        <v>120.83163198461538</v>
      </c>
      <c r="AF114" s="145">
        <f>IFERROR(AF52*'Portfólio | Portfolio'!AF179,"-")</f>
        <v>139.13404344</v>
      </c>
      <c r="AG114" s="145">
        <f>IFERROR(AG52*'Portfólio | Portfolio'!AG179,"-")</f>
        <v>106.14075154637919</v>
      </c>
      <c r="AH114" s="145">
        <f>IFERROR(AH52*'Portfólio | Portfolio'!AH179,"-")</f>
        <v>127.85160948000001</v>
      </c>
      <c r="AI114" s="145">
        <f>IFERROR(AI52*'Portfólio | Portfolio'!AI179,"-")</f>
        <v>101.66131907302794</v>
      </c>
      <c r="AJ114" s="145">
        <f>IFERROR(AJ52*'Portfólio | Portfolio'!AJ179,"-")</f>
        <v>97.334800919999992</v>
      </c>
      <c r="AK114" s="145">
        <f>IFERROR(AK52*'Portfólio | Portfolio'!AK179,"-")</f>
        <v>112.04648952000001</v>
      </c>
      <c r="AL114" s="145">
        <f>IFERROR(AL52*'Portfólio | Portfolio'!AL179,"-")</f>
        <v>136.22072267999999</v>
      </c>
      <c r="AM114" s="145">
        <f>IFERROR(AM52*'Portfólio | Portfolio'!AM179,"-")</f>
        <v>113.28588852</v>
      </c>
      <c r="AN114" s="145">
        <f>IFERROR(AN52*'Portfólio | Portfolio'!AN179,"-")</f>
        <v>117.36888324000002</v>
      </c>
      <c r="AO114" s="23">
        <f>IFERROR(AO52*'Portfólio | Portfolio'!AO179,"-")</f>
        <v>0</v>
      </c>
      <c r="AP114" s="23">
        <f>IFERROR(AP52*'Portfólio | Portfolio'!AP179,"-")</f>
        <v>0</v>
      </c>
      <c r="AQ114" s="23">
        <f>IFERROR(AQ52*'Portfólio | Portfolio'!AQ179,"-")</f>
        <v>0</v>
      </c>
      <c r="AR114" s="23">
        <f>IFERROR(AR52*'Portfólio | Portfolio'!AR179,"-")</f>
        <v>0</v>
      </c>
      <c r="AS114" s="23">
        <f>IFERROR(AS52*'Portfólio | Portfolio'!AS179,"-")</f>
        <v>0</v>
      </c>
      <c r="AT114" s="23">
        <f>IFERROR(AT52*'Portfólio | Portfolio'!AT179,"-")</f>
        <v>0</v>
      </c>
      <c r="AU114" s="147">
        <f>IFERROR(AU52*'Portfólio | Portfolio'!AU179,"-")</f>
        <v>0</v>
      </c>
      <c r="AV114" s="147">
        <f>IFERROR(AV52*'Portfólio | Portfolio'!AV179,"-")</f>
        <v>0</v>
      </c>
      <c r="AW114" s="147">
        <f>IFERROR(AW52*'Portfólio | Portfolio'!AW179,"-")</f>
        <v>0</v>
      </c>
      <c r="AX114" s="147">
        <f>IFERROR(AX52*'Portfólio | Portfolio'!AX179,"-")</f>
        <v>0</v>
      </c>
      <c r="AY114" s="127" t="str">
        <f>IFERROR(AY52*'Portfólio | Portfolio'!AY179,"-")</f>
        <v>-</v>
      </c>
      <c r="AZ114" s="41" t="str">
        <f>IFERROR(AZ52*'Portfólio | Portfolio'!AZ179,"-")</f>
        <v>-</v>
      </c>
      <c r="BA114" s="41" t="str">
        <f>IFERROR(BA52*'Portfólio | Portfolio'!BA179,"-")</f>
        <v>-</v>
      </c>
      <c r="BB114" s="41" t="str">
        <f>IFERROR(BB52*'Portfólio | Portfolio'!BB179,"-")</f>
        <v>-</v>
      </c>
      <c r="BC114" s="41" t="str">
        <f>IFERROR(BC52*'Portfólio | Portfolio'!BC179,"-")</f>
        <v>-</v>
      </c>
      <c r="BD114" s="41" t="str">
        <f>IFERROR(BD52*'Portfólio | Portfolio'!BD179,"-")</f>
        <v>-</v>
      </c>
      <c r="BE114" s="41" t="str">
        <f>IFERROR(BE52*'Portfólio | Portfolio'!BE179,"-")</f>
        <v>-</v>
      </c>
      <c r="BF114" s="41" t="str">
        <f>IFERROR(BF52*'Portfólio | Portfolio'!BF179,"-")</f>
        <v>-</v>
      </c>
      <c r="BG114" s="391">
        <f>IFERROR(BG52*'Portfólio | Portfolio'!BG179,"-")</f>
        <v>0</v>
      </c>
      <c r="BH114" s="391">
        <f>IFERROR(BH52*'Portfólio | Portfolio'!BH179,"-")</f>
        <v>0</v>
      </c>
      <c r="BI114" s="391">
        <f>IFERROR(BI52*'Portfólio | Portfolio'!BI179,"-")</f>
        <v>0</v>
      </c>
      <c r="BJ114" s="391">
        <f>IFERROR(BJ52*'Portfólio | Portfolio'!BJ179,"-")</f>
        <v>0</v>
      </c>
      <c r="BK114" s="391">
        <f>IFERROR(BK52*'Portfólio | Portfolio'!BK179,"-")</f>
        <v>0</v>
      </c>
    </row>
    <row r="115" spans="1:63" ht="15" customHeight="1" x14ac:dyDescent="0.2">
      <c r="A115" s="8" t="s">
        <v>22</v>
      </c>
      <c r="B115" s="8" t="s">
        <v>22</v>
      </c>
      <c r="C115" s="145" t="str">
        <f>IFERROR(C53*'Portfólio | Portfolio'!C180,"-")</f>
        <v>-</v>
      </c>
      <c r="D115" s="145">
        <f>IFERROR(D53*'Portfólio | Portfolio'!D180,"-")</f>
        <v>525.91880959999992</v>
      </c>
      <c r="E115" s="145">
        <f>IFERROR(E53*'Portfólio | Portfolio'!E180,"-")</f>
        <v>597.34364160000007</v>
      </c>
      <c r="F115" s="145">
        <f>IFERROR(F53*'Portfólio | Portfolio'!F180,"-")</f>
        <v>827.41183360000002</v>
      </c>
      <c r="G115" s="145">
        <f>IFERROR(G53*'Portfólio | Portfolio'!G180,"-")</f>
        <v>1031.1527040000001</v>
      </c>
      <c r="H115" s="145">
        <f>IFERROR(H53*'Portfólio | Portfolio'!H180,"-")</f>
        <v>976.31543680000004</v>
      </c>
      <c r="I115" s="145">
        <f>IFERROR(I53*'Portfólio | Portfolio'!I180,"-")</f>
        <v>1015.376544</v>
      </c>
      <c r="J115" s="145">
        <f>IFERROR(J53*'Portfólio | Portfolio'!J180,"-")</f>
        <v>1304.66128</v>
      </c>
      <c r="K115" s="145">
        <f>IFERROR(K53*'Portfólio | Portfolio'!K180,"-")</f>
        <v>1039.3010879999999</v>
      </c>
      <c r="L115" s="145">
        <f>IFERROR(L53*'Portfólio | Portfolio'!L180,"-")</f>
        <v>1057.9689536000001</v>
      </c>
      <c r="M115" s="145">
        <f>IFERROR(M53*'Portfólio | Portfolio'!M180,"-")</f>
        <v>1081.0743104000001</v>
      </c>
      <c r="N115" s="145">
        <f>IFERROR(N53*'Portfólio | Portfolio'!N180,"-")</f>
        <v>1321.8348928</v>
      </c>
      <c r="O115" s="145">
        <f>IFERROR(O53*'Portfólio | Portfolio'!O180,"-")</f>
        <v>1287.9648447999998</v>
      </c>
      <c r="P115" s="145">
        <f>IFERROR(P53*'Portfólio | Portfolio'!P180,"-")</f>
        <v>1238.6667391999999</v>
      </c>
      <c r="Q115" s="145">
        <f>IFERROR(Q53*'Portfólio | Portfolio'!Q180,"-")</f>
        <v>1255.1259520000001</v>
      </c>
      <c r="R115" s="145">
        <f>IFERROR(R53*'Portfólio | Portfolio'!R180,"-")</f>
        <v>1551.6581631999998</v>
      </c>
      <c r="S115" s="145">
        <f>IFERROR(S53*'Portfólio | Portfolio'!S180,"-")</f>
        <v>1344.1143872</v>
      </c>
      <c r="T115" s="145">
        <f>IFERROR(T53*'Portfólio | Portfolio'!T180,"-")</f>
        <v>1471.9012736000002</v>
      </c>
      <c r="U115" s="145">
        <f>IFERROR(U53*'Portfólio | Portfolio'!U180,"-")</f>
        <v>1284.1546495999999</v>
      </c>
      <c r="V115" s="145">
        <f>IFERROR(V53*'Portfólio | Portfolio'!V180,"-")</f>
        <v>1721.6967616000002</v>
      </c>
      <c r="W115" s="145">
        <f>IFERROR(W53*'Portfólio | Portfolio'!W180,"-")</f>
        <v>1520.5393728000001</v>
      </c>
      <c r="X115" s="145">
        <f>IFERROR(X53*'Portfólio | Portfolio'!X180,"-")</f>
        <v>1565.2166592000003</v>
      </c>
      <c r="Y115" s="145">
        <f>IFERROR(Y53*'Portfólio | Portfolio'!Y180,"-")</f>
        <v>1448.3701696000001</v>
      </c>
      <c r="Z115" s="145">
        <f>IFERROR(Z53*'Portfólio | Portfolio'!Z180,"-")</f>
        <v>1837.8491328</v>
      </c>
      <c r="AA115" s="145">
        <f>IFERROR(AA53*'Portfólio | Portfolio'!AA180,"-")</f>
        <v>1789.4828927999999</v>
      </c>
      <c r="AB115" s="145">
        <f>IFERROR(AB53*'Portfólio | Portfolio'!AB180,"-")</f>
        <v>1860.7738879999999</v>
      </c>
      <c r="AC115" s="145">
        <f>IFERROR(AC53*'Portfólio | Portfolio'!AC180,"-")</f>
        <v>1731.382464</v>
      </c>
      <c r="AD115" s="145">
        <f>IFERROR(AD53*'Portfólio | Portfolio'!AD180,"-")</f>
        <v>2243.1721216000001</v>
      </c>
      <c r="AE115" s="145">
        <f>IFERROR(AE53*'Portfólio | Portfolio'!AE180,"-")</f>
        <v>1831.0292543999999</v>
      </c>
      <c r="AF115" s="145">
        <f>IFERROR(AF53*'Portfólio | Portfolio'!AF180,"-")</f>
        <v>1727.2582336</v>
      </c>
      <c r="AG115" s="145">
        <f>IFERROR(AG53*'Portfólio | Portfolio'!AG180,"-")</f>
        <v>1549.0258880000001</v>
      </c>
      <c r="AH115" s="145">
        <f>IFERROR(AH53*'Portfólio | Portfolio'!AH180,"-")</f>
        <v>1954.5696703999999</v>
      </c>
      <c r="AI115" s="145">
        <f>IFERROR(AI53*'Portfólio | Portfolio'!AI180,"-")</f>
        <v>1727.3354752</v>
      </c>
      <c r="AJ115" s="145">
        <f>IFERROR(AJ53*'Portfólio | Portfolio'!AJ180,"-")</f>
        <v>1705.9960639999999</v>
      </c>
      <c r="AK115" s="145">
        <f>IFERROR(AK53*'Portfólio | Portfolio'!AK180,"-")</f>
        <v>1763.2771711999999</v>
      </c>
      <c r="AL115" s="145">
        <f>IFERROR(AL53*'Portfólio | Portfolio'!AL180,"-")</f>
        <v>2183.3312000000001</v>
      </c>
      <c r="AM115" s="145">
        <f>IFERROR(AM53*'Portfólio | Portfolio'!AM180,"-")</f>
        <v>1777.0847615999999</v>
      </c>
      <c r="AN115" s="145">
        <f>IFERROR(AN53*'Portfólio | Portfolio'!AN180,"-")</f>
        <v>1660.6481792</v>
      </c>
      <c r="AO115" s="145">
        <f>IFERROR(AO53*'Portfólio | Portfolio'!AO180,"-")</f>
        <v>1610.8934016000001</v>
      </c>
      <c r="AP115" s="145">
        <f>IFERROR(AP53*'Portfólio | Portfolio'!AP180,"-")</f>
        <v>2138.5173311999997</v>
      </c>
      <c r="AQ115" s="145">
        <f>IFERROR(AQ53*'Portfólio | Portfolio'!AQ180,"-")</f>
        <v>1580.5678976000002</v>
      </c>
      <c r="AR115" s="145">
        <f>IFERROR(AR53*'Portfólio | Portfolio'!AR180,"-")</f>
        <v>205.29476480000002</v>
      </c>
      <c r="AS115" s="145">
        <f>IFERROR(AS53*'Portfólio | Portfolio'!AS180,"-")</f>
        <v>744.95665280000003</v>
      </c>
      <c r="AT115" s="145">
        <f>IFERROR(AT53*'Portfólio | Portfolio'!AT180,"-")</f>
        <v>1294.4522688</v>
      </c>
      <c r="AU115" s="145">
        <f>IFERROR(AU53*'Portfólio | Portfolio'!AU180,"-")</f>
        <v>702.57546879999995</v>
      </c>
      <c r="AV115" s="145">
        <f>IFERROR(AV53*'Portfólio | Portfolio'!AV180,"-")</f>
        <v>993.90951680000001</v>
      </c>
      <c r="AW115" s="145">
        <f>IFERROR(AW53*'Portfólio | Portfolio'!AW180,"-")</f>
        <v>1373.5233024000001</v>
      </c>
      <c r="AX115" s="145">
        <f>IFERROR(AX53*'Portfólio | Portfolio'!AX180,"-")</f>
        <v>1995.61968</v>
      </c>
      <c r="AY115" s="127">
        <f>IFERROR(AY53*'Portfólio | Portfolio'!AY180,"-")</f>
        <v>1389.4925760000001</v>
      </c>
      <c r="AZ115" s="43">
        <f>IFERROR(AZ53*'Portfólio | Portfolio'!AZ180,"-")</f>
        <v>1611.3574784</v>
      </c>
      <c r="BA115" s="43">
        <f>IFERROR(BA53*'Portfólio | Portfolio'!BA180,"-")</f>
        <v>1623.9657792</v>
      </c>
      <c r="BB115" s="43">
        <f>IFERROR(BB53*'Portfólio | Portfolio'!BB180,"-")</f>
        <v>2119.059616</v>
      </c>
      <c r="BC115" s="43">
        <f>IFERROR(BC53*'Portfólio | Portfolio'!BC180,"-")</f>
        <v>1778.9936319999999</v>
      </c>
      <c r="BD115" s="43">
        <f>IFERROR(BD53*'Portfólio | Portfolio'!BD180,"-")</f>
        <v>2141.4745600000001</v>
      </c>
      <c r="BE115" s="43">
        <f>IFERROR(BE53*'Portfólio | Portfolio'!BE180,"-")</f>
        <v>2097.5399040000002</v>
      </c>
      <c r="BF115" s="43">
        <f>IFERROR(BF53*'Portfólio | Portfolio'!BF180,"-")</f>
        <v>2632.6240127999999</v>
      </c>
      <c r="BG115" s="43">
        <f>IFERROR(BG53*'Portfólio | Portfolio'!BG180,"-")</f>
        <v>2393.4662336000001</v>
      </c>
      <c r="BH115" s="43">
        <f>IFERROR(BH53*'Portfólio | Portfolio'!BH180,"-")</f>
        <v>2373.795584</v>
      </c>
      <c r="BI115" s="43">
        <f>IFERROR(BI53*'Portfólio | Portfolio'!BI180,"-")</f>
        <v>2332.4641536000004</v>
      </c>
      <c r="BJ115" s="43">
        <f>IFERROR(BJ53*'Portfólio | Portfolio'!BJ180,"-")</f>
        <v>3074.2189183999999</v>
      </c>
      <c r="BK115" s="43">
        <f>IFERROR(BK53*'Portfólio | Portfolio'!BK180,"-")</f>
        <v>2712.767488</v>
      </c>
    </row>
    <row r="116" spans="1:63" ht="15" customHeight="1" x14ac:dyDescent="0.2">
      <c r="A116" s="8" t="s">
        <v>757</v>
      </c>
      <c r="B116" s="8" t="s">
        <v>757</v>
      </c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  <c r="N116" s="145"/>
      <c r="O116" s="145"/>
      <c r="P116" s="145"/>
      <c r="Q116" s="145"/>
      <c r="R116" s="145"/>
      <c r="S116" s="145"/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/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27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>
        <f>IFERROR(BJ54*'Portfólio | Portfolio'!BJ181,"-")</f>
        <v>701.77284313949031</v>
      </c>
      <c r="BK116" s="43">
        <f>IFERROR(BK54*'Portfólio | Portfolio'!BK181,"-")</f>
        <v>787.89137384200001</v>
      </c>
    </row>
    <row r="117" spans="1:63" ht="15" customHeight="1" x14ac:dyDescent="0.2">
      <c r="A117" s="8" t="s">
        <v>118</v>
      </c>
      <c r="B117" s="8" t="s">
        <v>118</v>
      </c>
      <c r="C117" s="145" t="str">
        <f>IFERROR(C55*'Portfólio | Portfolio'!C182,"-")</f>
        <v>-</v>
      </c>
      <c r="D117" s="145" t="str">
        <f>IFERROR(D55*'Portfólio | Portfolio'!D182,"-")</f>
        <v>-</v>
      </c>
      <c r="E117" s="145" t="str">
        <f>IFERROR(E55*'Portfólio | Portfolio'!E182,"-")</f>
        <v>-</v>
      </c>
      <c r="F117" s="145" t="str">
        <f>IFERROR(F55*'Portfólio | Portfolio'!F182,"-")</f>
        <v>-</v>
      </c>
      <c r="G117" s="145" t="str">
        <f>IFERROR(G55*'Portfólio | Portfolio'!G182,"-")</f>
        <v>-</v>
      </c>
      <c r="H117" s="145" t="str">
        <f>IFERROR(H55*'Portfólio | Portfolio'!H182,"-")</f>
        <v>-</v>
      </c>
      <c r="I117" s="145" t="str">
        <f>IFERROR(I55*'Portfólio | Portfolio'!I182,"-")</f>
        <v>-</v>
      </c>
      <c r="J117" s="145" t="str">
        <f>IFERROR(J55*'Portfólio | Portfolio'!J182,"-")</f>
        <v>-</v>
      </c>
      <c r="K117" s="145" t="str">
        <f>IFERROR(K55*'Portfólio | Portfolio'!K182,"-")</f>
        <v>-</v>
      </c>
      <c r="L117" s="145" t="str">
        <f>IFERROR(L55*'Portfólio | Portfolio'!L182,"-")</f>
        <v>-</v>
      </c>
      <c r="M117" s="145" t="str">
        <f>IFERROR(M55*'Portfólio | Portfolio'!M182,"-")</f>
        <v>-</v>
      </c>
      <c r="N117" s="145" t="str">
        <f>IFERROR(N55*'Portfólio | Portfolio'!N182,"-")</f>
        <v>-</v>
      </c>
      <c r="O117" s="145" t="str">
        <f>IFERROR(O55*'Portfólio | Portfolio'!O182,"-")</f>
        <v>-</v>
      </c>
      <c r="P117" s="145" t="str">
        <f>IFERROR(P55*'Portfólio | Portfolio'!P182,"-")</f>
        <v>-</v>
      </c>
      <c r="Q117" s="145" t="str">
        <f>IFERROR(Q55*'Portfólio | Portfolio'!Q182,"-")</f>
        <v>-</v>
      </c>
      <c r="R117" s="145" t="str">
        <f>IFERROR(R55*'Portfólio | Portfolio'!R182,"-")</f>
        <v>-</v>
      </c>
      <c r="S117" s="145" t="str">
        <f>IFERROR(S55*'Portfólio | Portfolio'!S182,"-")</f>
        <v>-</v>
      </c>
      <c r="T117" s="145" t="str">
        <f>IFERROR(T55*'Portfólio | Portfolio'!T182,"-")</f>
        <v>-</v>
      </c>
      <c r="U117" s="145" t="str">
        <f>IFERROR(U55*'Portfólio | Portfolio'!U182,"-")</f>
        <v>-</v>
      </c>
      <c r="V117" s="145" t="str">
        <f>IFERROR(V55*'Portfólio | Portfolio'!V182,"-")</f>
        <v>-</v>
      </c>
      <c r="W117" s="145" t="str">
        <f>IFERROR(W55*'Portfólio | Portfolio'!W182,"-")</f>
        <v>-</v>
      </c>
      <c r="X117" s="145" t="str">
        <f>IFERROR(X55*'Portfólio | Portfolio'!X182,"-")</f>
        <v>-</v>
      </c>
      <c r="Y117" s="145" t="str">
        <f>IFERROR(Y55*'Portfólio | Portfolio'!Y182,"-")</f>
        <v>-</v>
      </c>
      <c r="Z117" s="145" t="str">
        <f>IFERROR(Z55*'Portfólio | Portfolio'!Z182,"-")</f>
        <v>-</v>
      </c>
      <c r="AA117" s="145" t="str">
        <f>IFERROR(AA55*'Portfólio | Portfolio'!AA182,"-")</f>
        <v>-</v>
      </c>
      <c r="AB117" s="145" t="str">
        <f>IFERROR(AB55*'Portfólio | Portfolio'!AB182,"-")</f>
        <v>-</v>
      </c>
      <c r="AC117" s="145" t="str">
        <f>IFERROR(AC55*'Portfólio | Portfolio'!AC182,"-")</f>
        <v>-</v>
      </c>
      <c r="AD117" s="145" t="str">
        <f>IFERROR(AD55*'Portfólio | Portfolio'!AD182,"-")</f>
        <v>-</v>
      </c>
      <c r="AE117" s="145" t="str">
        <f>IFERROR(AE55*'Portfólio | Portfolio'!AE182,"-")</f>
        <v>-</v>
      </c>
      <c r="AF117" s="145" t="str">
        <f>IFERROR(AF55*'Portfólio | Portfolio'!AF182,"-")</f>
        <v>-</v>
      </c>
      <c r="AG117" s="145" t="str">
        <f>IFERROR(AG55*'Portfólio | Portfolio'!AG182,"-")</f>
        <v>-</v>
      </c>
      <c r="AH117" s="145" t="str">
        <f>IFERROR(AH55*'Portfólio | Portfolio'!AH182,"-")</f>
        <v>-</v>
      </c>
      <c r="AI117" s="145" t="str">
        <f>IFERROR(AI55*'Portfólio | Portfolio'!AI182,"-")</f>
        <v>-</v>
      </c>
      <c r="AJ117" s="145" t="str">
        <f>IFERROR(AJ55*'Portfólio | Portfolio'!AJ182,"-")</f>
        <v>-</v>
      </c>
      <c r="AK117" s="145" t="str">
        <f>IFERROR(AK55*'Portfólio | Portfolio'!AK182,"-")</f>
        <v>-</v>
      </c>
      <c r="AL117" s="145" t="str">
        <f>IFERROR(AL55*'Portfólio | Portfolio'!AL182,"-")</f>
        <v>-</v>
      </c>
      <c r="AM117" s="147">
        <f>IFERROR(AM55*'Portfólio | Portfolio'!AM182,"-")</f>
        <v>0</v>
      </c>
      <c r="AN117" s="147">
        <f>IFERROR(AN55*'Portfólio | Portfolio'!AN182,"-")</f>
        <v>0</v>
      </c>
      <c r="AO117" s="147">
        <f>IFERROR(AO55*'Portfólio | Portfolio'!AO182,"-")</f>
        <v>0</v>
      </c>
      <c r="AP117" s="147">
        <f>IFERROR(AP55*'Portfólio | Portfolio'!AP182,"-")</f>
        <v>0</v>
      </c>
      <c r="AQ117" s="147">
        <f>IFERROR(AQ55*'Portfólio | Portfolio'!AQ182,"-")</f>
        <v>0</v>
      </c>
      <c r="AR117" s="147">
        <f>IFERROR(AR55*'Portfólio | Portfolio'!AR182,"-")</f>
        <v>0</v>
      </c>
      <c r="AS117" s="147">
        <f>IFERROR(AS55*'Portfólio | Portfolio'!AS182,"-")</f>
        <v>0</v>
      </c>
      <c r="AT117" s="147">
        <f>IFERROR(AT55*'Portfólio | Portfolio'!AT182,"-")</f>
        <v>0</v>
      </c>
      <c r="AU117" s="147">
        <f>IFERROR(AU55*'Portfólio | Portfolio'!AU182,"-")</f>
        <v>0</v>
      </c>
      <c r="AV117" s="147">
        <f>IFERROR(AV55*'Portfólio | Portfolio'!AV182,"-")</f>
        <v>0</v>
      </c>
      <c r="AW117" s="23">
        <f>IFERROR(AW55*'Portfólio | Portfolio'!AW182,"-")</f>
        <v>0</v>
      </c>
      <c r="AX117" s="23">
        <f>IFERROR(AX55*'Portfólio | Portfolio'!AX182,"-")</f>
        <v>0</v>
      </c>
      <c r="AY117" s="128">
        <f>IFERROR(AY55*'Portfólio | Portfolio'!AY182,"-")</f>
        <v>0</v>
      </c>
      <c r="AZ117" s="69">
        <f>IFERROR(AZ55*'Portfólio | Portfolio'!AZ182,"-")</f>
        <v>0</v>
      </c>
      <c r="BA117" s="69">
        <f>IFERROR(BA55*'Portfólio | Portfolio'!BA182,"-")</f>
        <v>0</v>
      </c>
      <c r="BB117" s="69">
        <f>IFERROR(BB55*'Portfólio | Portfolio'!BB182,"-")</f>
        <v>0</v>
      </c>
      <c r="BC117" s="69">
        <f>IFERROR(BC55*'Portfólio | Portfolio'!BC182,"-")</f>
        <v>0</v>
      </c>
      <c r="BD117" s="69">
        <f>IFERROR(BD55*'Portfólio | Portfolio'!BD182,"-")</f>
        <v>0</v>
      </c>
      <c r="BE117" s="69">
        <f>IFERROR(BE55*'Portfólio | Portfolio'!BE182,"-")</f>
        <v>0</v>
      </c>
      <c r="BF117" s="69">
        <f>IFERROR(BF55*'Portfólio | Portfolio'!BF182,"-")</f>
        <v>0</v>
      </c>
      <c r="BG117" s="43">
        <f>IFERROR(BG55*'Portfólio | Portfolio'!BG182,"-")</f>
        <v>229.72060049999999</v>
      </c>
      <c r="BH117" s="43">
        <f>IFERROR(BH55*'Portfólio | Portfolio'!BH182,"-")</f>
        <v>397.01389110000002</v>
      </c>
      <c r="BI117" s="43">
        <f>IFERROR(BI55*'Portfólio | Portfolio'!BI182,"-")</f>
        <v>538.77165000000002</v>
      </c>
      <c r="BJ117" s="43">
        <f>IFERROR(BJ55*'Portfólio | Portfolio'!BJ182,"-")</f>
        <v>613.53561000000002</v>
      </c>
      <c r="BK117" s="43">
        <f>IFERROR(BK55*'Portfólio | Portfolio'!BK182,"-")</f>
        <v>699.38644470000008</v>
      </c>
    </row>
    <row r="118" spans="1:63" ht="15" customHeight="1" x14ac:dyDescent="0.2">
      <c r="A118" s="8" t="s">
        <v>137</v>
      </c>
      <c r="B118" s="8" t="s">
        <v>137</v>
      </c>
      <c r="C118" s="145" t="str">
        <f>IFERROR(C56*'Portfólio | Portfolio'!C183,"-")</f>
        <v>-</v>
      </c>
      <c r="D118" s="145" t="str">
        <f>IFERROR(D56*'Portfólio | Portfolio'!D183,"-")</f>
        <v>-</v>
      </c>
      <c r="E118" s="145" t="str">
        <f>IFERROR(E56*'Portfólio | Portfolio'!E183,"-")</f>
        <v>-</v>
      </c>
      <c r="F118" s="145" t="str">
        <f>IFERROR(F56*'Portfólio | Portfolio'!F183,"-")</f>
        <v>-</v>
      </c>
      <c r="G118" s="145" t="str">
        <f>IFERROR(G56*'Portfólio | Portfolio'!G183,"-")</f>
        <v>-</v>
      </c>
      <c r="H118" s="145" t="str">
        <f>IFERROR(H56*'Portfólio | Portfolio'!H183,"-")</f>
        <v>-</v>
      </c>
      <c r="I118" s="145" t="str">
        <f>IFERROR(I56*'Portfólio | Portfolio'!I183,"-")</f>
        <v>-</v>
      </c>
      <c r="J118" s="145" t="str">
        <f>IFERROR(J56*'Portfólio | Portfolio'!J183,"-")</f>
        <v>-</v>
      </c>
      <c r="K118" s="145" t="str">
        <f>IFERROR(K56*'Portfólio | Portfolio'!K183,"-")</f>
        <v>-</v>
      </c>
      <c r="L118" s="145" t="str">
        <f>IFERROR(L56*'Portfólio | Portfolio'!L183,"-")</f>
        <v>-</v>
      </c>
      <c r="M118" s="145" t="str">
        <f>IFERROR(M56*'Portfólio | Portfolio'!M183,"-")</f>
        <v>-</v>
      </c>
      <c r="N118" s="145" t="str">
        <f>IFERROR(N56*'Portfólio | Portfolio'!N183,"-")</f>
        <v>-</v>
      </c>
      <c r="O118" s="145" t="str">
        <f>IFERROR(O56*'Portfólio | Portfolio'!O183,"-")</f>
        <v>-</v>
      </c>
      <c r="P118" s="145" t="str">
        <f>IFERROR(P56*'Portfólio | Portfolio'!P183,"-")</f>
        <v>-</v>
      </c>
      <c r="Q118" s="145" t="str">
        <f>IFERROR(Q56*'Portfólio | Portfolio'!Q183,"-")</f>
        <v>-</v>
      </c>
      <c r="R118" s="145" t="str">
        <f>IFERROR(R56*'Portfólio | Portfolio'!R183,"-")</f>
        <v>-</v>
      </c>
      <c r="S118" s="145" t="str">
        <f>IFERROR(S56*'Portfólio | Portfolio'!S183,"-")</f>
        <v>-</v>
      </c>
      <c r="T118" s="145" t="str">
        <f>IFERROR(T56*'Portfólio | Portfolio'!T183,"-")</f>
        <v>-</v>
      </c>
      <c r="U118" s="145" t="str">
        <f>IFERROR(U56*'Portfólio | Portfolio'!U183,"-")</f>
        <v>-</v>
      </c>
      <c r="V118" s="145" t="str">
        <f>IFERROR(V56*'Portfólio | Portfolio'!V183,"-")</f>
        <v>-</v>
      </c>
      <c r="W118" s="145" t="str">
        <f>IFERROR(W56*'Portfólio | Portfolio'!W183,"-")</f>
        <v>-</v>
      </c>
      <c r="X118" s="145" t="str">
        <f>IFERROR(X56*'Portfólio | Portfolio'!X183,"-")</f>
        <v>-</v>
      </c>
      <c r="Y118" s="145" t="str">
        <f>IFERROR(Y56*'Portfólio | Portfolio'!Y183,"-")</f>
        <v>-</v>
      </c>
      <c r="Z118" s="145" t="str">
        <f>IFERROR(Z56*'Portfólio | Portfolio'!Z183,"-")</f>
        <v>-</v>
      </c>
      <c r="AA118" s="145" t="str">
        <f>IFERROR(AA56*'Portfólio | Portfolio'!AA183,"-")</f>
        <v>-</v>
      </c>
      <c r="AB118" s="145" t="str">
        <f>IFERROR(AB56*'Portfólio | Portfolio'!AB183,"-")</f>
        <v>-</v>
      </c>
      <c r="AC118" s="145" t="str">
        <f>IFERROR(AC56*'Portfólio | Portfolio'!AC183,"-")</f>
        <v>-</v>
      </c>
      <c r="AD118" s="145" t="str">
        <f>IFERROR(AD56*'Portfólio | Portfolio'!AD183,"-")</f>
        <v>-</v>
      </c>
      <c r="AE118" s="145" t="str">
        <f>IFERROR(AE56*'Portfólio | Portfolio'!AE183,"-")</f>
        <v>-</v>
      </c>
      <c r="AF118" s="145" t="str">
        <f>IFERROR(AF56*'Portfólio | Portfolio'!AF183,"-")</f>
        <v>-</v>
      </c>
      <c r="AG118" s="145" t="str">
        <f>IFERROR(AG56*'Portfólio | Portfolio'!AG183,"-")</f>
        <v>-</v>
      </c>
      <c r="AH118" s="145" t="str">
        <f>IFERROR(AH56*'Portfólio | Portfolio'!AH183,"-")</f>
        <v>-</v>
      </c>
      <c r="AI118" s="145" t="str">
        <f>IFERROR(AI56*'Portfólio | Portfolio'!AI183,"-")</f>
        <v>-</v>
      </c>
      <c r="AJ118" s="145" t="str">
        <f>IFERROR(AJ56*'Portfólio | Portfolio'!AJ183,"-")</f>
        <v>-</v>
      </c>
      <c r="AK118" s="145" t="str">
        <f>IFERROR(AK56*'Portfólio | Portfolio'!AK183,"-")</f>
        <v>-</v>
      </c>
      <c r="AL118" s="145" t="str">
        <f>IFERROR(AL56*'Portfólio | Portfolio'!AL183,"-")</f>
        <v>-</v>
      </c>
      <c r="AM118" s="147">
        <f>IFERROR(AM56*'Portfólio | Portfolio'!AM183,"-")</f>
        <v>0</v>
      </c>
      <c r="AN118" s="147">
        <f>IFERROR(AN56*'Portfólio | Portfolio'!AN183,"-")</f>
        <v>0</v>
      </c>
      <c r="AO118" s="147">
        <f>IFERROR(AO56*'Portfólio | Portfolio'!AO183,"-")</f>
        <v>0</v>
      </c>
      <c r="AP118" s="147">
        <f>IFERROR(AP56*'Portfólio | Portfolio'!AP183,"-")</f>
        <v>0</v>
      </c>
      <c r="AQ118" s="147">
        <f>IFERROR(AQ56*'Portfólio | Portfolio'!AQ183,"-")</f>
        <v>0</v>
      </c>
      <c r="AR118" s="147">
        <f>IFERROR(AR56*'Portfólio | Portfolio'!AR183,"-")</f>
        <v>0</v>
      </c>
      <c r="AS118" s="147">
        <f>IFERROR(AS56*'Portfólio | Portfolio'!AS183,"-")</f>
        <v>0</v>
      </c>
      <c r="AT118" s="147">
        <f>IFERROR(AT56*'Portfólio | Portfolio'!AT183,"-")</f>
        <v>0</v>
      </c>
      <c r="AU118" s="147">
        <f>IFERROR(AU56*'Portfólio | Portfolio'!AU183,"-")</f>
        <v>0</v>
      </c>
      <c r="AV118" s="147">
        <f>IFERROR(AV56*'Portfólio | Portfolio'!AV183,"-")</f>
        <v>0</v>
      </c>
      <c r="AW118" s="145">
        <f>IFERROR(AW56*'Portfólio | Portfolio'!AW183,"-")</f>
        <v>0</v>
      </c>
      <c r="AX118" s="145">
        <f>IFERROR(AX56*'Portfólio | Portfolio'!AX183,"-")</f>
        <v>0</v>
      </c>
      <c r="AY118" s="128">
        <f>IFERROR(AY56*'Portfólio | Portfolio'!AY183,"-")</f>
        <v>0</v>
      </c>
      <c r="AZ118" s="69">
        <f>IFERROR(AZ56*'Portfólio | Portfolio'!AZ183,"-")</f>
        <v>0</v>
      </c>
      <c r="BA118" s="69">
        <f>IFERROR(BA56*'Portfólio | Portfolio'!BA183,"-")</f>
        <v>0</v>
      </c>
      <c r="BB118" s="69">
        <f>IFERROR(BB56*'Portfólio | Portfolio'!BB183,"-")</f>
        <v>0</v>
      </c>
      <c r="BC118" s="69">
        <f>IFERROR(BC56*'Portfólio | Portfolio'!BC183,"-")</f>
        <v>0</v>
      </c>
      <c r="BD118" s="69">
        <f>IFERROR(BD56*'Portfólio | Portfolio'!BD183,"-")</f>
        <v>0</v>
      </c>
      <c r="BE118" s="69">
        <f>IFERROR(BE56*'Portfólio | Portfolio'!BE183,"-")</f>
        <v>0</v>
      </c>
      <c r="BF118" s="69">
        <f>IFERROR(BF56*'Portfólio | Portfolio'!BF183,"-")</f>
        <v>0</v>
      </c>
      <c r="BG118" s="69">
        <f>IFERROR(BG56*'Portfólio | Portfolio'!BG183,"-")</f>
        <v>0</v>
      </c>
      <c r="BH118" s="69">
        <f>IFERROR(BH56*'Portfólio | Portfolio'!BH183,"-")</f>
        <v>0</v>
      </c>
      <c r="BI118" s="69">
        <f>IFERROR(BI56*'Portfólio | Portfolio'!BI183,"-")</f>
        <v>0</v>
      </c>
      <c r="BJ118" s="69">
        <f>IFERROR(BJ56*'Portfólio | Portfolio'!BJ183,"-")</f>
        <v>0</v>
      </c>
      <c r="BK118" s="69">
        <f>IFERROR(BK56*'Portfólio | Portfolio'!BK183,"-")</f>
        <v>0</v>
      </c>
    </row>
    <row r="119" spans="1:63" ht="15" customHeight="1" x14ac:dyDescent="0.2">
      <c r="A119" s="11" t="s">
        <v>135</v>
      </c>
      <c r="B119" s="11" t="s">
        <v>135</v>
      </c>
      <c r="C119" s="148" t="str">
        <f>IFERROR(C57*'Portfólio | Portfolio'!C184,"-")</f>
        <v>-</v>
      </c>
      <c r="D119" s="148" t="str">
        <f>IFERROR(D57*'Portfólio | Portfolio'!D184,"-")</f>
        <v>-</v>
      </c>
      <c r="E119" s="148" t="str">
        <f>IFERROR(E57*'Portfólio | Portfolio'!E184,"-")</f>
        <v>-</v>
      </c>
      <c r="F119" s="148" t="str">
        <f>IFERROR(F57*'Portfólio | Portfolio'!F184,"-")</f>
        <v>-</v>
      </c>
      <c r="G119" s="148" t="str">
        <f>IFERROR(G57*'Portfólio | Portfolio'!G184,"-")</f>
        <v>-</v>
      </c>
      <c r="H119" s="148">
        <f>IFERROR(H57*'Portfólio | Portfolio'!H184,"-")</f>
        <v>34.526029999999999</v>
      </c>
      <c r="I119" s="148">
        <f>IFERROR(I57*'Portfólio | Portfolio'!I184,"-")</f>
        <v>109.50478</v>
      </c>
      <c r="J119" s="148">
        <f>IFERROR(J57*'Portfólio | Portfolio'!J184,"-")</f>
        <v>87.856230000000011</v>
      </c>
      <c r="K119" s="148">
        <f>IFERROR(K57*'Portfólio | Portfolio'!K184,"-")</f>
        <v>82.120500000000007</v>
      </c>
      <c r="L119" s="148">
        <f>IFERROR(L57*'Portfólio | Portfolio'!L184,"-")</f>
        <v>69.325410000000005</v>
      </c>
      <c r="M119" s="148">
        <f>IFERROR(M57*'Portfólio | Portfolio'!M184,"-")</f>
        <v>64.687314999999998</v>
      </c>
      <c r="N119" s="148">
        <f>IFERROR(N57*'Portfólio | Portfolio'!N184,"-")</f>
        <v>62.902070000000002</v>
      </c>
      <c r="O119" s="148">
        <f>IFERROR(O57*'Portfólio | Portfolio'!O184,"-")</f>
        <v>72.210985000000008</v>
      </c>
      <c r="P119" s="148">
        <f>IFERROR(P57*'Portfólio | Portfolio'!P184,"-")</f>
        <v>66.522995000000009</v>
      </c>
      <c r="Q119" s="148">
        <f>IFERROR(Q57*'Portfólio | Portfolio'!Q184,"-")</f>
        <v>76.934165000000007</v>
      </c>
      <c r="R119" s="148">
        <f>IFERROR(R57*'Portfólio | Portfolio'!R184,"-")</f>
        <v>97.548220000000001</v>
      </c>
      <c r="S119" s="148">
        <f>IFERROR(S57*'Portfólio | Portfolio'!S184,"-")</f>
        <v>90.404160000000005</v>
      </c>
      <c r="T119" s="148">
        <f>IFERROR(T57*'Portfólio | Portfolio'!T184,"-")</f>
        <v>83.575800000000001</v>
      </c>
      <c r="U119" s="148">
        <f>IFERROR(U57*'Portfólio | Portfolio'!U184,"-")</f>
        <v>86.407859999999999</v>
      </c>
      <c r="V119" s="148">
        <f>IFERROR(V57*'Portfólio | Portfolio'!V184,"-")</f>
        <v>88.770220000000009</v>
      </c>
      <c r="W119" s="148">
        <f>IFERROR(W57*'Portfólio | Portfolio'!W184,"-")</f>
        <v>99.583714999999998</v>
      </c>
      <c r="X119" s="148">
        <f>IFERROR(X57*'Portfólio | Portfolio'!X184,"-")</f>
        <v>82.087775000000008</v>
      </c>
      <c r="Y119" s="148">
        <f>IFERROR(Y57*'Portfólio | Portfolio'!Y184,"-")</f>
        <v>77.688380000000009</v>
      </c>
      <c r="Z119" s="148">
        <f>IFERROR(Z57*'Portfólio | Portfolio'!Z184,"-")</f>
        <v>82.028100000000009</v>
      </c>
      <c r="AA119" s="148">
        <f>IFERROR(AA57*'Portfólio | Portfolio'!AA184,"-")</f>
        <v>93.999674999999996</v>
      </c>
      <c r="AB119" s="148">
        <f>IFERROR(AB57*'Portfólio | Portfolio'!AB184,"-")</f>
        <v>99.787379999999999</v>
      </c>
      <c r="AC119" s="148">
        <f>IFERROR(AC57*'Portfólio | Portfolio'!AC184,"-")</f>
        <v>101.63692</v>
      </c>
      <c r="AD119" s="148">
        <f>IFERROR(AD57*'Portfólio | Portfolio'!AD184,"-")</f>
        <v>174.82311000000001</v>
      </c>
      <c r="AE119" s="148">
        <f>IFERROR(AE57*'Portfólio | Portfolio'!AE184,"-")</f>
        <v>168.30236500000001</v>
      </c>
      <c r="AF119" s="148">
        <f>IFERROR(AF57*'Portfólio | Portfolio'!AF184,"-")</f>
        <v>154.21098000000001</v>
      </c>
      <c r="AG119" s="148">
        <f>IFERROR(AG57*'Portfólio | Portfolio'!AG184,"-")</f>
        <v>168.77322000000001</v>
      </c>
      <c r="AH119" s="148">
        <f>IFERROR(AH57*'Portfólio | Portfolio'!AH184,"-")</f>
        <v>191.24952770000002</v>
      </c>
      <c r="AI119" s="148">
        <f>IFERROR(AI57*'Portfólio | Portfolio'!AI184,"-")</f>
        <v>187.95007000000001</v>
      </c>
      <c r="AJ119" s="148">
        <f>IFERROR(AJ57*'Portfólio | Portfolio'!AJ184,"-")</f>
        <v>163.95879500000001</v>
      </c>
      <c r="AK119" s="148">
        <f>IFERROR(AK57*'Portfólio | Portfolio'!AK184,"-")</f>
        <v>197.54426999999998</v>
      </c>
      <c r="AL119" s="148">
        <f>IFERROR(AL57*'Portfólio | Portfolio'!AL184,"-")</f>
        <v>227.70286000000002</v>
      </c>
      <c r="AM119" s="148">
        <f>IFERROR(AM57*'Portfólio | Portfolio'!AM184,"-")</f>
        <v>209.42460000000003</v>
      </c>
      <c r="AN119" s="148">
        <f>IFERROR(AN57*'Portfólio | Portfolio'!AN184,"-")</f>
        <v>217.94926999999998</v>
      </c>
      <c r="AO119" s="148">
        <f>IFERROR(AO57*'Portfólio | Portfolio'!AO184,"-")</f>
        <v>234.13467000000003</v>
      </c>
      <c r="AP119" s="148">
        <f>IFERROR(AP57*'Portfólio | Portfolio'!AP184,"-")</f>
        <v>281.60901999999999</v>
      </c>
      <c r="AQ119" s="148">
        <f>IFERROR(AQ57*'Portfólio | Portfolio'!AQ184,"-")</f>
        <v>240.54954000000001</v>
      </c>
      <c r="AR119" s="148">
        <f>IFERROR(AR57*'Portfólio | Portfolio'!AR184,"-")</f>
        <v>92.688749999999999</v>
      </c>
      <c r="AS119" s="148">
        <f>IFERROR(AS57*'Portfólio | Portfolio'!AS184,"-")</f>
        <v>176.71654000000001</v>
      </c>
      <c r="AT119" s="148">
        <f>IFERROR(AT57*'Portfólio | Portfolio'!AT184,"-")</f>
        <v>225.81943999999999</v>
      </c>
      <c r="AU119" s="148">
        <f>IFERROR(AU57*'Portfólio | Portfolio'!AU184,"-")</f>
        <v>130.69596540000001</v>
      </c>
      <c r="AV119" s="148">
        <f>IFERROR(AV57*'Portfólio | Portfolio'!AV184,"-")</f>
        <v>182.53312000000003</v>
      </c>
      <c r="AW119" s="148">
        <f>IFERROR(AW57*'Portfólio | Portfolio'!AW184,"-")</f>
        <v>216.61409</v>
      </c>
      <c r="AX119" s="148">
        <f>IFERROR(AX57*'Portfólio | Portfolio'!AX184,"-")</f>
        <v>265.46289000000002</v>
      </c>
      <c r="AY119" s="129">
        <f>IFERROR(AY57*'Portfólio | Portfolio'!AY184,"-")</f>
        <v>293.03197</v>
      </c>
      <c r="AZ119" s="44">
        <f>IFERROR(AZ57*'Portfólio | Portfolio'!AZ184,"-")</f>
        <v>277.85757999999998</v>
      </c>
      <c r="BA119" s="44">
        <f>IFERROR(BA57*'Portfólio | Portfolio'!BA184,"-")</f>
        <v>308.49210699999998</v>
      </c>
      <c r="BB119" s="44">
        <f>IFERROR(BB57*'Portfólio | Portfolio'!BB184,"-")</f>
        <v>261.26870000000002</v>
      </c>
      <c r="BC119" s="44">
        <f>IFERROR(BC57*'Portfólio | Portfolio'!BC184,"-")</f>
        <v>249.90735000000001</v>
      </c>
      <c r="BD119" s="44">
        <f>IFERROR(BD57*'Portfólio | Portfolio'!BD184,"-")</f>
        <v>241.99714770000003</v>
      </c>
      <c r="BE119" s="44">
        <f>IFERROR(BE57*'Portfólio | Portfolio'!BE184,"-")</f>
        <v>281.88699000000003</v>
      </c>
      <c r="BF119" s="44">
        <f>IFERROR(BF57*'Portfólio | Portfolio'!BF184,"-")</f>
        <v>271.59517</v>
      </c>
      <c r="BG119" s="44">
        <f>IFERROR(BG57*'Portfólio | Portfolio'!BG184,"-")</f>
        <v>239.55392999999998</v>
      </c>
      <c r="BH119" s="44">
        <f>IFERROR(BH57*'Portfólio | Portfolio'!BH184,"-")</f>
        <v>246.67796999999999</v>
      </c>
      <c r="BI119" s="44">
        <f>IFERROR(BI57*'Portfólio | Portfolio'!BI184,"-")</f>
        <v>185.11955</v>
      </c>
      <c r="BJ119" s="44">
        <f>IFERROR(BJ57*'Portfólio | Portfolio'!BJ184,"-")</f>
        <v>277.07525999999996</v>
      </c>
      <c r="BK119" s="44">
        <f>IFERROR(BK57*'Portfólio | Portfolio'!BK184,"-")</f>
        <v>474.57256000000001</v>
      </c>
    </row>
    <row r="120" spans="1:63" ht="15" customHeight="1" x14ac:dyDescent="0.2">
      <c r="A120" s="8" t="s">
        <v>117</v>
      </c>
      <c r="B120" s="8" t="s">
        <v>117</v>
      </c>
      <c r="C120" s="145" t="str">
        <f>IFERROR('Portfólio | Portfolio'!C58*'Portfólio | Portfolio'!C185,"-")</f>
        <v>-</v>
      </c>
      <c r="D120" s="145" t="str">
        <f>IFERROR('Portfólio | Portfolio'!D58*'Portfólio | Portfolio'!D185,"-")</f>
        <v>-</v>
      </c>
      <c r="E120" s="145" t="str">
        <f>IFERROR('Portfólio | Portfolio'!E58*'Portfólio | Portfolio'!E185,"-")</f>
        <v>-</v>
      </c>
      <c r="F120" s="145" t="str">
        <f>IFERROR('Portfólio | Portfolio'!F58*'Portfólio | Portfolio'!F185,"-")</f>
        <v>-</v>
      </c>
      <c r="G120" s="145" t="str">
        <f>IFERROR('Portfólio | Portfolio'!G58*'Portfólio | Portfolio'!G185,"-")</f>
        <v>-</v>
      </c>
      <c r="H120" s="145" t="str">
        <f>IFERROR('Portfólio | Portfolio'!H58*'Portfólio | Portfolio'!H185,"-")</f>
        <v>-</v>
      </c>
      <c r="I120" s="145" t="str">
        <f>IFERROR('Portfólio | Portfolio'!I58*'Portfólio | Portfolio'!I185,"-")</f>
        <v>-</v>
      </c>
      <c r="J120" s="145" t="str">
        <f>IFERROR('Portfólio | Portfolio'!J58*'Portfólio | Portfolio'!J185,"-")</f>
        <v>-</v>
      </c>
      <c r="K120" s="145" t="str">
        <f>IFERROR('Portfólio | Portfolio'!K58*'Portfólio | Portfolio'!K185,"-")</f>
        <v>-</v>
      </c>
      <c r="L120" s="145" t="str">
        <f>IFERROR('Portfólio | Portfolio'!L58*'Portfólio | Portfolio'!L185,"-")</f>
        <v>-</v>
      </c>
      <c r="M120" s="145" t="str">
        <f>IFERROR('Portfólio | Portfolio'!M58*'Portfólio | Portfolio'!M185,"-")</f>
        <v>-</v>
      </c>
      <c r="N120" s="145" t="str">
        <f>IFERROR('Portfólio | Portfolio'!N58*'Portfólio | Portfolio'!N185,"-")</f>
        <v>-</v>
      </c>
      <c r="O120" s="145" t="str">
        <f>IFERROR('Portfólio | Portfolio'!O58*'Portfólio | Portfolio'!O185,"-")</f>
        <v>-</v>
      </c>
      <c r="P120" s="145" t="str">
        <f>IFERROR('Portfólio | Portfolio'!P58*'Portfólio | Portfolio'!P185,"-")</f>
        <v>-</v>
      </c>
      <c r="Q120" s="145" t="str">
        <f>IFERROR('Portfólio | Portfolio'!Q58*'Portfólio | Portfolio'!Q185,"-")</f>
        <v>-</v>
      </c>
      <c r="R120" s="145" t="str">
        <f>IFERROR('Portfólio | Portfolio'!R58*'Portfólio | Portfolio'!R185,"-")</f>
        <v>-</v>
      </c>
      <c r="S120" s="145" t="str">
        <f>IFERROR('Portfólio | Portfolio'!S58*'Portfólio | Portfolio'!S185,"-")</f>
        <v>-</v>
      </c>
      <c r="T120" s="145" t="str">
        <f>IFERROR('Portfólio | Portfolio'!T58*'Portfólio | Portfolio'!T185,"-")</f>
        <v>-</v>
      </c>
      <c r="U120" s="145" t="str">
        <f>IFERROR('Portfólio | Portfolio'!U58*'Portfólio | Portfolio'!U185,"-")</f>
        <v>-</v>
      </c>
      <c r="V120" s="145" t="str">
        <f>IFERROR('Portfólio | Portfolio'!V58*'Portfólio | Portfolio'!V185,"-")</f>
        <v>-</v>
      </c>
      <c r="W120" s="145" t="str">
        <f>IFERROR('Portfólio | Portfolio'!W58*'Portfólio | Portfolio'!W185,"-")</f>
        <v>-</v>
      </c>
      <c r="X120" s="145" t="str">
        <f>IFERROR('Portfólio | Portfolio'!X58*'Portfólio | Portfolio'!X185,"-")</f>
        <v>-</v>
      </c>
      <c r="Y120" s="145" t="str">
        <f>IFERROR('Portfólio | Portfolio'!Y58*'Portfólio | Portfolio'!Y185,"-")</f>
        <v>-</v>
      </c>
      <c r="Z120" s="145" t="str">
        <f>IFERROR('Portfólio | Portfolio'!Z58*'Portfólio | Portfolio'!Z185,"-")</f>
        <v>-</v>
      </c>
      <c r="AA120" s="145" t="str">
        <f>IFERROR('Portfólio | Portfolio'!AA58*'Portfólio | Portfolio'!AA185,"-")</f>
        <v>-</v>
      </c>
      <c r="AB120" s="145" t="str">
        <f>IFERROR('Portfólio | Portfolio'!AB58*'Portfólio | Portfolio'!AB185,"-")</f>
        <v>-</v>
      </c>
      <c r="AC120" s="145" t="str">
        <f>IFERROR('Portfólio | Portfolio'!AC58*'Portfólio | Portfolio'!AC185,"-")</f>
        <v>-</v>
      </c>
      <c r="AD120" s="145" t="str">
        <f>IFERROR('Portfólio | Portfolio'!AD58*'Portfólio | Portfolio'!AD185,"-")</f>
        <v>-</v>
      </c>
      <c r="AE120" s="145" t="str">
        <f>IFERROR('Portfólio | Portfolio'!AE58*'Portfólio | Portfolio'!AE185,"-")</f>
        <v>-</v>
      </c>
      <c r="AF120" s="145" t="str">
        <f>IFERROR('Portfólio | Portfolio'!AF58*'Portfólio | Portfolio'!AF185,"-")</f>
        <v>-</v>
      </c>
      <c r="AG120" s="145" t="str">
        <f>IFERROR('Portfólio | Portfolio'!AG58*'Portfólio | Portfolio'!AG185,"-")</f>
        <v>-</v>
      </c>
      <c r="AH120" s="145" t="str">
        <f>IFERROR('Portfólio | Portfolio'!AH58*'Portfólio | Portfolio'!AH185,"-")</f>
        <v>-</v>
      </c>
      <c r="AI120" s="145" t="str">
        <f>IFERROR('Portfólio | Portfolio'!AI58*'Portfólio | Portfolio'!AI185,"-")</f>
        <v>-</v>
      </c>
      <c r="AJ120" s="145" t="str">
        <f>IFERROR('Portfólio | Portfolio'!AJ58*'Portfólio | Portfolio'!AJ185,"-")</f>
        <v>-</v>
      </c>
      <c r="AK120" s="145" t="str">
        <f>IFERROR('Portfólio | Portfolio'!AK58*'Portfólio | Portfolio'!AK185,"-")</f>
        <v>-</v>
      </c>
      <c r="AL120" s="147">
        <f>IFERROR('Portfólio | Portfolio'!AL58*'Portfólio | Portfolio'!AL185,"-")</f>
        <v>0</v>
      </c>
      <c r="AM120" s="147">
        <f>IFERROR('Portfólio | Portfolio'!AM58*'Portfólio | Portfolio'!AM185,"-")</f>
        <v>0</v>
      </c>
      <c r="AN120" s="147">
        <f>IFERROR('Portfólio | Portfolio'!AN58*'Portfólio | Portfolio'!AN185,"-")</f>
        <v>0</v>
      </c>
      <c r="AO120" s="147">
        <f>IFERROR('Portfólio | Portfolio'!AO58*'Portfólio | Portfolio'!AO185,"-")</f>
        <v>0</v>
      </c>
      <c r="AP120" s="147">
        <f>IFERROR('Portfólio | Portfolio'!AP58*'Portfólio | Portfolio'!AP185,"-")</f>
        <v>0</v>
      </c>
      <c r="AQ120" s="147">
        <f>IFERROR('Portfólio | Portfolio'!AQ58*'Portfólio | Portfolio'!AQ185,"-")</f>
        <v>0</v>
      </c>
      <c r="AR120" s="147">
        <f>IFERROR('Portfólio | Portfolio'!AR58*'Portfólio | Portfolio'!AR185,"-")</f>
        <v>0</v>
      </c>
      <c r="AS120" s="147">
        <f>IFERROR('Portfólio | Portfolio'!AS58*'Portfólio | Portfolio'!AS185,"-")</f>
        <v>0</v>
      </c>
      <c r="AT120" s="147">
        <f>IFERROR('Portfólio | Portfolio'!AT58*'Portfólio | Portfolio'!AT185,"-")</f>
        <v>0</v>
      </c>
      <c r="AU120" s="147">
        <f>IFERROR('Portfólio | Portfolio'!AU58*'Portfólio | Portfolio'!AU185,"-")</f>
        <v>0</v>
      </c>
      <c r="AV120" s="147">
        <f>IFERROR('Portfólio | Portfolio'!AV58*'Portfólio | Portfolio'!AV185,"-")</f>
        <v>0</v>
      </c>
      <c r="AW120" s="147">
        <f>IFERROR('Portfólio | Portfolio'!AW58*'Portfólio | Portfolio'!AW185,"-")</f>
        <v>0</v>
      </c>
      <c r="AX120" s="147">
        <f>IFERROR('Portfólio | Portfolio'!AX58*'Portfólio | Portfolio'!AX185,"-")</f>
        <v>0</v>
      </c>
      <c r="AY120" s="128">
        <f>IFERROR('Portfólio | Portfolio'!AY58*'Portfólio | Portfolio'!AY185,"-")</f>
        <v>0</v>
      </c>
      <c r="AZ120" s="69">
        <f>IFERROR('Portfólio | Portfolio'!AZ58*'Portfólio | Portfolio'!AZ185,"-")</f>
        <v>0</v>
      </c>
      <c r="BA120" s="69">
        <f>IFERROR('Portfólio | Portfolio'!BA58*'Portfólio | Portfolio'!BA185,"-")</f>
        <v>0</v>
      </c>
      <c r="BB120" s="69">
        <f>IFERROR('Portfólio | Portfolio'!BB58*'Portfólio | Portfolio'!BB185,"-")</f>
        <v>0</v>
      </c>
      <c r="BC120" s="69">
        <f>IFERROR('Portfólio | Portfolio'!BC58*'Portfólio | Portfolio'!BC185,"-")</f>
        <v>0</v>
      </c>
      <c r="BD120" s="69">
        <f>IFERROR('Portfólio | Portfolio'!BD58*'Portfólio | Portfolio'!BD185,"-")</f>
        <v>0</v>
      </c>
      <c r="BE120" s="69">
        <f>IFERROR('Portfólio | Portfolio'!BE58*'Portfólio | Portfolio'!BE185,"-")</f>
        <v>0</v>
      </c>
      <c r="BF120" s="69">
        <f>IFERROR('Portfólio | Portfolio'!BF58*'Portfólio | Portfolio'!BF185,"-")</f>
        <v>0</v>
      </c>
      <c r="BG120" s="69">
        <f>IFERROR('Portfólio | Portfolio'!BG58*'Portfólio | Portfolio'!BG185,"-")</f>
        <v>0</v>
      </c>
      <c r="BH120" s="69">
        <f>IFERROR('Portfólio | Portfolio'!BH58*'Portfólio | Portfolio'!BH185,"-")</f>
        <v>0</v>
      </c>
      <c r="BI120" s="69">
        <f>IFERROR('Portfólio | Portfolio'!BI58*'Portfólio | Portfolio'!BI185,"-")</f>
        <v>0</v>
      </c>
      <c r="BJ120" s="69">
        <f>IFERROR('Portfólio | Portfolio'!BJ58*'Portfólio | Portfolio'!BJ185,"-")</f>
        <v>0</v>
      </c>
      <c r="BK120" s="69">
        <f>IFERROR('Portfólio | Portfolio'!BK58*'Portfólio | Portfolio'!BK185,"-")</f>
        <v>0</v>
      </c>
    </row>
    <row r="121" spans="1:63" ht="15" customHeight="1" x14ac:dyDescent="0.2">
      <c r="A121" s="8" t="s">
        <v>126</v>
      </c>
      <c r="B121" s="8" t="s">
        <v>126</v>
      </c>
      <c r="C121" s="145" t="str">
        <f>IFERROR(C59*'Portfólio | Portfolio'!C186,"-")</f>
        <v>-</v>
      </c>
      <c r="D121" s="145" t="str">
        <f>IFERROR(D59*'Portfólio | Portfolio'!D186,"-")</f>
        <v>-</v>
      </c>
      <c r="E121" s="145" t="str">
        <f>IFERROR(E59*'Portfólio | Portfolio'!E186,"-")</f>
        <v>-</v>
      </c>
      <c r="F121" s="145" t="str">
        <f>IFERROR(F59*'Portfólio | Portfolio'!F186,"-")</f>
        <v>-</v>
      </c>
      <c r="G121" s="145" t="str">
        <f>IFERROR(G59*'Portfólio | Portfolio'!G186,"-")</f>
        <v>-</v>
      </c>
      <c r="H121" s="145" t="str">
        <f>IFERROR(H59*'Portfólio | Portfolio'!H186,"-")</f>
        <v>-</v>
      </c>
      <c r="I121" s="145" t="str">
        <f>IFERROR(I59*'Portfólio | Portfolio'!I186,"-")</f>
        <v>-</v>
      </c>
      <c r="J121" s="145" t="str">
        <f>IFERROR(J59*'Portfólio | Portfolio'!J186,"-")</f>
        <v>-</v>
      </c>
      <c r="K121" s="145" t="str">
        <f>IFERROR(K59*'Portfólio | Portfolio'!K186,"-")</f>
        <v>-</v>
      </c>
      <c r="L121" s="145" t="str">
        <f>IFERROR(L59*'Portfólio | Portfolio'!L186,"-")</f>
        <v>-</v>
      </c>
      <c r="M121" s="145" t="str">
        <f>IFERROR(M59*'Portfólio | Portfolio'!M186,"-")</f>
        <v>-</v>
      </c>
      <c r="N121" s="145" t="str">
        <f>IFERROR(N59*'Portfólio | Portfolio'!N186,"-")</f>
        <v>-</v>
      </c>
      <c r="O121" s="145" t="str">
        <f>IFERROR(O59*'Portfólio | Portfolio'!O186,"-")</f>
        <v>-</v>
      </c>
      <c r="P121" s="145" t="str">
        <f>IFERROR(P59*'Portfólio | Portfolio'!P186,"-")</f>
        <v>-</v>
      </c>
      <c r="Q121" s="145" t="str">
        <f>IFERROR(Q59*'Portfólio | Portfolio'!Q186,"-")</f>
        <v>-</v>
      </c>
      <c r="R121" s="145" t="str">
        <f>IFERROR(R59*'Portfólio | Portfolio'!R186,"-")</f>
        <v>-</v>
      </c>
      <c r="S121" s="145" t="str">
        <f>IFERROR(S59*'Portfólio | Portfolio'!S186,"-")</f>
        <v>-</v>
      </c>
      <c r="T121" s="145" t="str">
        <f>IFERROR(T59*'Portfólio | Portfolio'!T186,"-")</f>
        <v>-</v>
      </c>
      <c r="U121" s="145" t="str">
        <f>IFERROR(U59*'Portfólio | Portfolio'!U186,"-")</f>
        <v>-</v>
      </c>
      <c r="V121" s="145" t="str">
        <f>IFERROR(V59*'Portfólio | Portfolio'!V186,"-")</f>
        <v>-</v>
      </c>
      <c r="W121" s="145" t="str">
        <f>IFERROR(W59*'Portfólio | Portfolio'!W186,"-")</f>
        <v>-</v>
      </c>
      <c r="X121" s="145" t="str">
        <f>IFERROR(X59*'Portfólio | Portfolio'!X186,"-")</f>
        <v>-</v>
      </c>
      <c r="Y121" s="145" t="str">
        <f>IFERROR(Y59*'Portfólio | Portfolio'!Y186,"-")</f>
        <v>-</v>
      </c>
      <c r="Z121" s="145" t="str">
        <f>IFERROR(Z59*'Portfólio | Portfolio'!Z186,"-")</f>
        <v>-</v>
      </c>
      <c r="AA121" s="145" t="str">
        <f>IFERROR(AA59*'Portfólio | Portfolio'!AA186,"-")</f>
        <v>-</v>
      </c>
      <c r="AB121" s="145" t="str">
        <f>IFERROR(AB59*'Portfólio | Portfolio'!AB186,"-")</f>
        <v>-</v>
      </c>
      <c r="AC121" s="145" t="str">
        <f>IFERROR(AC59*'Portfólio | Portfolio'!AC186,"-")</f>
        <v>-</v>
      </c>
      <c r="AD121" s="145" t="str">
        <f>IFERROR(AD59*'Portfólio | Portfolio'!AD186,"-")</f>
        <v>-</v>
      </c>
      <c r="AE121" s="145" t="str">
        <f>IFERROR(AE59*'Portfólio | Portfolio'!AE186,"-")</f>
        <v>-</v>
      </c>
      <c r="AF121" s="145" t="str">
        <f>IFERROR(AF59*'Portfólio | Portfolio'!AF186,"-")</f>
        <v>-</v>
      </c>
      <c r="AG121" s="145" t="str">
        <f>IFERROR(AG59*'Portfólio | Portfolio'!AG186,"-")</f>
        <v>-</v>
      </c>
      <c r="AH121" s="145" t="str">
        <f>IFERROR(AH59*'Portfólio | Portfolio'!AH186,"-")</f>
        <v>-</v>
      </c>
      <c r="AI121" s="145" t="str">
        <f>IFERROR(AI59*'Portfólio | Portfolio'!AI186,"-")</f>
        <v>-</v>
      </c>
      <c r="AJ121" s="145" t="str">
        <f>IFERROR(AJ59*'Portfólio | Portfolio'!AJ186,"-")</f>
        <v>-</v>
      </c>
      <c r="AK121" s="145" t="str">
        <f>IFERROR(AK59*'Portfólio | Portfolio'!AK186,"-")</f>
        <v>-</v>
      </c>
      <c r="AL121" s="145" t="str">
        <f>IFERROR(AL59*'Portfólio | Portfolio'!AL186,"-")</f>
        <v>-</v>
      </c>
      <c r="AM121" s="147">
        <f>IFERROR(AM59*'Portfólio | Portfolio'!AM186,"-")</f>
        <v>0</v>
      </c>
      <c r="AN121" s="147">
        <f>IFERROR(AN59*'Portfólio | Portfolio'!AN186,"-")</f>
        <v>0</v>
      </c>
      <c r="AO121" s="147">
        <f>IFERROR(AO59*'Portfólio | Portfolio'!AO186,"-")</f>
        <v>0</v>
      </c>
      <c r="AP121" s="147">
        <f>IFERROR(AP59*'Portfólio | Portfolio'!AP186,"-")</f>
        <v>0</v>
      </c>
      <c r="AQ121" s="147">
        <f>IFERROR(AQ59*'Portfólio | Portfolio'!AQ186,"-")</f>
        <v>0</v>
      </c>
      <c r="AR121" s="147">
        <f>IFERROR(AR59*'Portfólio | Portfolio'!AR186,"-")</f>
        <v>0</v>
      </c>
      <c r="AS121" s="147">
        <f>IFERROR(AS59*'Portfólio | Portfolio'!AS186,"-")</f>
        <v>0</v>
      </c>
      <c r="AT121" s="147">
        <f>IFERROR(AT59*'Portfólio | Portfolio'!AT186,"-")</f>
        <v>0</v>
      </c>
      <c r="AU121" s="147">
        <f>IFERROR(AU59*'Portfólio | Portfolio'!AU186,"-")</f>
        <v>0</v>
      </c>
      <c r="AV121" s="147">
        <f>IFERROR(AV59*'Portfólio | Portfolio'!AV186,"-")</f>
        <v>0</v>
      </c>
      <c r="AW121" s="147">
        <f>IFERROR(AW59*'Portfólio | Portfolio'!AW186,"-")</f>
        <v>0</v>
      </c>
      <c r="AX121" s="147">
        <f>IFERROR(AX59*'Portfólio | Portfolio'!AX186,"-")</f>
        <v>0</v>
      </c>
      <c r="AY121" s="128">
        <f>IFERROR(AY59*'Portfólio | Portfolio'!AY186,"-")</f>
        <v>0</v>
      </c>
      <c r="AZ121" s="69">
        <f>IFERROR(AZ59*'Portfólio | Portfolio'!AZ186,"-")</f>
        <v>0</v>
      </c>
      <c r="BA121" s="69">
        <f>IFERROR(BA59*'Portfólio | Portfolio'!BA186,"-")</f>
        <v>0</v>
      </c>
      <c r="BB121" s="69">
        <f>IFERROR(BB59*'Portfólio | Portfolio'!BB186,"-")</f>
        <v>0</v>
      </c>
      <c r="BC121" s="69">
        <f>IFERROR(BC59*'Portfólio | Portfolio'!BC186,"-")</f>
        <v>0</v>
      </c>
      <c r="BD121" s="69">
        <f>IFERROR(BD59*'Portfólio | Portfolio'!BD186,"-")</f>
        <v>0</v>
      </c>
      <c r="BE121" s="69">
        <f>IFERROR(BE59*'Portfólio | Portfolio'!BE186,"-")</f>
        <v>0</v>
      </c>
      <c r="BF121" s="69">
        <f>IFERROR(BF59*'Portfólio | Portfolio'!BF186,"-")</f>
        <v>0</v>
      </c>
      <c r="BG121" s="69">
        <f>IFERROR(BG59*'Portfólio | Portfolio'!BG186,"-")</f>
        <v>0</v>
      </c>
      <c r="BH121" s="69">
        <f>IFERROR(BH59*'Portfólio | Portfolio'!BH186,"-")</f>
        <v>0</v>
      </c>
      <c r="BI121" s="69">
        <f>IFERROR(BI59*'Portfólio | Portfolio'!BI186,"-")</f>
        <v>0</v>
      </c>
      <c r="BJ121" s="69">
        <f>IFERROR(BJ59*'Portfólio | Portfolio'!BJ186,"-")</f>
        <v>0</v>
      </c>
      <c r="BK121" s="69">
        <f>IFERROR(BK59*'Portfólio | Portfolio'!BK186,"-")</f>
        <v>0</v>
      </c>
    </row>
    <row r="122" spans="1:63" ht="15" customHeight="1" x14ac:dyDescent="0.2">
      <c r="A122" s="42" t="s">
        <v>165</v>
      </c>
      <c r="B122" s="42" t="s">
        <v>165</v>
      </c>
      <c r="C122" s="145" t="str">
        <f>IFERROR(C60*'Portfólio | Portfolio'!C187,"-")</f>
        <v>-</v>
      </c>
      <c r="D122" s="145" t="str">
        <f>IFERROR(D60*'Portfólio | Portfolio'!D187,"-")</f>
        <v>-</v>
      </c>
      <c r="E122" s="145" t="str">
        <f>IFERROR(E60*'Portfólio | Portfolio'!E187,"-")</f>
        <v>-</v>
      </c>
      <c r="F122" s="145" t="str">
        <f>IFERROR(F60*'Portfólio | Portfolio'!F187,"-")</f>
        <v>-</v>
      </c>
      <c r="G122" s="145" t="str">
        <f>IFERROR(G60*'Portfólio | Portfolio'!G187,"-")</f>
        <v>-</v>
      </c>
      <c r="H122" s="145" t="str">
        <f>IFERROR(H60*'Portfólio | Portfolio'!H187,"-")</f>
        <v>-</v>
      </c>
      <c r="I122" s="145" t="str">
        <f>IFERROR(I60*'Portfólio | Portfolio'!I187,"-")</f>
        <v>-</v>
      </c>
      <c r="J122" s="145" t="str">
        <f>IFERROR(J60*'Portfólio | Portfolio'!J187,"-")</f>
        <v>-</v>
      </c>
      <c r="K122" s="145" t="str">
        <f>IFERROR(K60*'Portfólio | Portfolio'!K187,"-")</f>
        <v>-</v>
      </c>
      <c r="L122" s="145" t="str">
        <f>IFERROR(L60*'Portfólio | Portfolio'!L187,"-")</f>
        <v>-</v>
      </c>
      <c r="M122" s="145" t="str">
        <f>IFERROR(M60*'Portfólio | Portfolio'!M187,"-")</f>
        <v>-</v>
      </c>
      <c r="N122" s="145" t="str">
        <f>IFERROR(N60*'Portfólio | Portfolio'!N187,"-")</f>
        <v>-</v>
      </c>
      <c r="O122" s="145" t="str">
        <f>IFERROR(O60*'Portfólio | Portfolio'!O187,"-")</f>
        <v>-</v>
      </c>
      <c r="P122" s="145" t="str">
        <f>IFERROR(P60*'Portfólio | Portfolio'!P187,"-")</f>
        <v>-</v>
      </c>
      <c r="Q122" s="145" t="str">
        <f>IFERROR(Q60*'Portfólio | Portfolio'!Q187,"-")</f>
        <v>-</v>
      </c>
      <c r="R122" s="145" t="str">
        <f>IFERROR(R60*'Portfólio | Portfolio'!R187,"-")</f>
        <v>-</v>
      </c>
      <c r="S122" s="145" t="str">
        <f>IFERROR(S60*'Portfólio | Portfolio'!S187,"-")</f>
        <v>-</v>
      </c>
      <c r="T122" s="145" t="str">
        <f>IFERROR(T60*'Portfólio | Portfolio'!T187,"-")</f>
        <v>-</v>
      </c>
      <c r="U122" s="145" t="str">
        <f>IFERROR(U60*'Portfólio | Portfolio'!U187,"-")</f>
        <v>-</v>
      </c>
      <c r="V122" s="145" t="str">
        <f>IFERROR(V60*'Portfólio | Portfolio'!V187,"-")</f>
        <v>-</v>
      </c>
      <c r="W122" s="145" t="str">
        <f>IFERROR(W60*'Portfólio | Portfolio'!W187,"-")</f>
        <v>-</v>
      </c>
      <c r="X122" s="145" t="str">
        <f>IFERROR(X60*'Portfólio | Portfolio'!X187,"-")</f>
        <v>-</v>
      </c>
      <c r="Y122" s="145" t="str">
        <f>IFERROR(Y60*'Portfólio | Portfolio'!Y187,"-")</f>
        <v>-</v>
      </c>
      <c r="Z122" s="145" t="str">
        <f>IFERROR(Z60*'Portfólio | Portfolio'!Z187,"-")</f>
        <v>-</v>
      </c>
      <c r="AA122" s="145" t="str">
        <f>IFERROR(AA60*'Portfólio | Portfolio'!AA187,"-")</f>
        <v>-</v>
      </c>
      <c r="AB122" s="145" t="str">
        <f>IFERROR(AB60*'Portfólio | Portfolio'!AB187,"-")</f>
        <v>-</v>
      </c>
      <c r="AC122" s="145" t="str">
        <f>IFERROR(AC60*'Portfólio | Portfolio'!AC187,"-")</f>
        <v>-</v>
      </c>
      <c r="AD122" s="145" t="str">
        <f>IFERROR(AD60*'Portfólio | Portfolio'!AD187,"-")</f>
        <v>-</v>
      </c>
      <c r="AE122" s="145" t="str">
        <f>IFERROR(AE60*'Portfólio | Portfolio'!AE187,"-")</f>
        <v>-</v>
      </c>
      <c r="AF122" s="145" t="str">
        <f>IFERROR(AF60*'Portfólio | Portfolio'!AF187,"-")</f>
        <v>-</v>
      </c>
      <c r="AG122" s="145" t="str">
        <f>IFERROR(AG60*'Portfólio | Portfolio'!AG187,"-")</f>
        <v>-</v>
      </c>
      <c r="AH122" s="145" t="str">
        <f>IFERROR(AH60*'Portfólio | Portfolio'!AH187,"-")</f>
        <v>-</v>
      </c>
      <c r="AI122" s="145" t="str">
        <f>IFERROR(AI60*'Portfólio | Portfolio'!AI187,"-")</f>
        <v>-</v>
      </c>
      <c r="AJ122" s="145" t="str">
        <f>IFERROR(AJ60*'Portfólio | Portfolio'!AJ187,"-")</f>
        <v>-</v>
      </c>
      <c r="AK122" s="145" t="str">
        <f>IFERROR(AK60*'Portfólio | Portfolio'!AK187,"-")</f>
        <v>-</v>
      </c>
      <c r="AL122" s="145" t="str">
        <f>IFERROR(AL60*'Portfólio | Portfolio'!AL187,"-")</f>
        <v>-</v>
      </c>
      <c r="AM122" s="147" t="str">
        <f>IFERROR(AM60*'Portfólio | Portfolio'!AM187,"-")</f>
        <v>-</v>
      </c>
      <c r="AN122" s="147" t="str">
        <f>IFERROR(AN60*'Portfólio | Portfolio'!AN187,"-")</f>
        <v>-</v>
      </c>
      <c r="AO122" s="147" t="str">
        <f>IFERROR(AO60*'Portfólio | Portfolio'!AO187,"-")</f>
        <v>-</v>
      </c>
      <c r="AP122" s="147" t="str">
        <f>IFERROR(AP60*'Portfólio | Portfolio'!AP187,"-")</f>
        <v>-</v>
      </c>
      <c r="AQ122" s="147" t="str">
        <f>IFERROR(AQ60*'Portfólio | Portfolio'!AQ187,"-")</f>
        <v>-</v>
      </c>
      <c r="AR122" s="147" t="str">
        <f>IFERROR(AR60*'Portfólio | Portfolio'!AR187,"-")</f>
        <v>-</v>
      </c>
      <c r="AS122" s="147" t="str">
        <f>IFERROR(AS60*'Portfólio | Portfolio'!AS187,"-")</f>
        <v>-</v>
      </c>
      <c r="AT122" s="147" t="str">
        <f>IFERROR(AT60*'Portfólio | Portfolio'!AT187,"-")</f>
        <v>-</v>
      </c>
      <c r="AU122" s="147" t="str">
        <f>IFERROR(AU60*'Portfólio | Portfolio'!AU187,"-")</f>
        <v>-</v>
      </c>
      <c r="AV122" s="147" t="str">
        <f>IFERROR(AV60*'Portfólio | Portfolio'!AV187,"-")</f>
        <v>-</v>
      </c>
      <c r="AW122" s="147" t="str">
        <f>IFERROR(AW60*'Portfólio | Portfolio'!AW187,"-")</f>
        <v>-</v>
      </c>
      <c r="AX122" s="147" t="str">
        <f>IFERROR(AX60*'Portfólio | Portfolio'!AX187,"-")</f>
        <v>-</v>
      </c>
      <c r="AY122" s="128" t="str">
        <f>IFERROR(AY60*'Portfólio | Portfolio'!AY187,"-")</f>
        <v>-</v>
      </c>
      <c r="AZ122" s="69" t="str">
        <f>IFERROR(AZ60*'Portfólio | Portfolio'!AZ187,"-")</f>
        <v>-</v>
      </c>
      <c r="BA122" s="69" t="str">
        <f>IFERROR(BA60*'Portfólio | Portfolio'!BA187,"-")</f>
        <v>-</v>
      </c>
      <c r="BB122" s="69">
        <f>IFERROR(BB60*'Portfólio | Portfolio'!BB187,"-")</f>
        <v>0</v>
      </c>
      <c r="BC122" s="69">
        <f>IFERROR(BC60*'Portfólio | Portfolio'!BC187,"-")</f>
        <v>0</v>
      </c>
      <c r="BD122" s="69">
        <f>IFERROR(BD60*'Portfólio | Portfolio'!BD187,"-")</f>
        <v>0</v>
      </c>
      <c r="BE122" s="69">
        <f>IFERROR(BE60*'Portfólio | Portfolio'!BE187,"-")</f>
        <v>0</v>
      </c>
      <c r="BF122" s="69">
        <f>IFERROR(BF60*'Portfólio | Portfolio'!BF187,"-")</f>
        <v>0</v>
      </c>
      <c r="BG122" s="69">
        <f>IFERROR(BG60*'Portfólio | Portfolio'!BG187,"-")</f>
        <v>0</v>
      </c>
      <c r="BH122" s="69">
        <f>IFERROR(BH60*'Portfólio | Portfolio'!BH187,"-")</f>
        <v>0</v>
      </c>
      <c r="BI122" s="69">
        <f>IFERROR(BI60*'Portfólio | Portfolio'!BI187,"-")</f>
        <v>0</v>
      </c>
      <c r="BJ122" s="69">
        <f>IFERROR(BJ60*'Portfólio | Portfolio'!BJ187,"-")</f>
        <v>0</v>
      </c>
      <c r="BK122" s="69">
        <f>IFERROR(BK60*'Portfólio | Portfolio'!BK187,"-")</f>
        <v>0</v>
      </c>
    </row>
    <row r="123" spans="1:63" s="23" customFormat="1" ht="15" customHeight="1" thickBot="1" x14ac:dyDescent="0.25">
      <c r="A123" s="25" t="s">
        <v>9</v>
      </c>
      <c r="B123" s="25" t="s">
        <v>9</v>
      </c>
      <c r="C123" s="26">
        <f>SUM(C100:C122)</f>
        <v>9659.1985394799995</v>
      </c>
      <c r="D123" s="26">
        <f t="shared" ref="D123:BI123" si="17">SUM(D100:D122)</f>
        <v>10595.097873659999</v>
      </c>
      <c r="E123" s="26">
        <f t="shared" si="17"/>
        <v>11263.757293090001</v>
      </c>
      <c r="F123" s="26">
        <f t="shared" si="17"/>
        <v>13254.383723199999</v>
      </c>
      <c r="G123" s="26">
        <f t="shared" si="17"/>
        <v>12078.189083399999</v>
      </c>
      <c r="H123" s="26">
        <f t="shared" si="17"/>
        <v>13968.860520980001</v>
      </c>
      <c r="I123" s="26">
        <f t="shared" si="17"/>
        <v>14446.948443099998</v>
      </c>
      <c r="J123" s="26">
        <f t="shared" si="17"/>
        <v>16717.700542999999</v>
      </c>
      <c r="K123" s="26">
        <f t="shared" si="17"/>
        <v>15799.866238760002</v>
      </c>
      <c r="L123" s="26">
        <f t="shared" si="17"/>
        <v>16779.338644079999</v>
      </c>
      <c r="M123" s="26">
        <f t="shared" si="17"/>
        <v>18348.025697679997</v>
      </c>
      <c r="N123" s="26">
        <f t="shared" si="17"/>
        <v>20838.703645450001</v>
      </c>
      <c r="O123" s="26">
        <f t="shared" si="17"/>
        <v>19313.937295150005</v>
      </c>
      <c r="P123" s="26">
        <f t="shared" si="17"/>
        <v>19627.049170999999</v>
      </c>
      <c r="Q123" s="26">
        <f t="shared" si="17"/>
        <v>20554.196596324997</v>
      </c>
      <c r="R123" s="26">
        <f t="shared" si="17"/>
        <v>24424.689666402006</v>
      </c>
      <c r="S123" s="26">
        <f t="shared" si="17"/>
        <v>24602.752092549996</v>
      </c>
      <c r="T123" s="26">
        <f t="shared" si="17"/>
        <v>25188.032627908997</v>
      </c>
      <c r="U123" s="26">
        <f t="shared" si="17"/>
        <v>24648.992175419</v>
      </c>
      <c r="V123" s="26">
        <f t="shared" si="17"/>
        <v>28808.547659543994</v>
      </c>
      <c r="W123" s="26">
        <f t="shared" si="17"/>
        <v>27108.17739983201</v>
      </c>
      <c r="X123" s="26">
        <f t="shared" si="17"/>
        <v>28291.158664247465</v>
      </c>
      <c r="Y123" s="26">
        <f t="shared" si="17"/>
        <v>28365.940272072108</v>
      </c>
      <c r="Z123" s="26">
        <f t="shared" si="17"/>
        <v>35024.162358047506</v>
      </c>
      <c r="AA123" s="26">
        <f t="shared" si="17"/>
        <v>30878.259642783152</v>
      </c>
      <c r="AB123" s="26">
        <f t="shared" si="17"/>
        <v>32132.711179905</v>
      </c>
      <c r="AC123" s="26">
        <f t="shared" si="17"/>
        <v>31502.021172662997</v>
      </c>
      <c r="AD123" s="26">
        <f t="shared" si="17"/>
        <v>37139.910366283271</v>
      </c>
      <c r="AE123" s="26">
        <f t="shared" si="17"/>
        <v>32908.849983231616</v>
      </c>
      <c r="AF123" s="26">
        <f t="shared" si="17"/>
        <v>33541.464375333002</v>
      </c>
      <c r="AG123" s="26">
        <f t="shared" si="17"/>
        <v>32924.603057471373</v>
      </c>
      <c r="AH123" s="26">
        <f t="shared" si="17"/>
        <v>38196.138024522006</v>
      </c>
      <c r="AI123" s="37">
        <f t="shared" si="17"/>
        <v>33294.581544232024</v>
      </c>
      <c r="AJ123" s="37">
        <f t="shared" si="17"/>
        <v>33557.422662076999</v>
      </c>
      <c r="AK123" s="37">
        <f t="shared" si="17"/>
        <v>34646.509544367997</v>
      </c>
      <c r="AL123" s="37">
        <f t="shared" si="17"/>
        <v>40094.914707198004</v>
      </c>
      <c r="AM123" s="37">
        <f t="shared" si="17"/>
        <v>34395.37875928</v>
      </c>
      <c r="AN123" s="37">
        <f t="shared" si="17"/>
        <v>35225.66976919899</v>
      </c>
      <c r="AO123" s="37">
        <f t="shared" si="17"/>
        <v>34442.755927167003</v>
      </c>
      <c r="AP123" s="37">
        <f t="shared" si="17"/>
        <v>40278.847462662998</v>
      </c>
      <c r="AQ123" s="37">
        <f t="shared" si="17"/>
        <v>30896.128004718299</v>
      </c>
      <c r="AR123" s="37">
        <f t="shared" si="17"/>
        <v>3109.7770577059214</v>
      </c>
      <c r="AS123" s="37">
        <f t="shared" si="17"/>
        <v>12112.719605719598</v>
      </c>
      <c r="AT123" s="37">
        <f t="shared" si="17"/>
        <v>26245.429478291288</v>
      </c>
      <c r="AU123" s="37">
        <f t="shared" si="17"/>
        <v>15205.541548978901</v>
      </c>
      <c r="AV123" s="37">
        <f t="shared" si="17"/>
        <v>19231.739349274703</v>
      </c>
      <c r="AW123" s="37">
        <f t="shared" si="17"/>
        <v>27274.494700684845</v>
      </c>
      <c r="AX123" s="37">
        <f t="shared" si="17"/>
        <v>38455.957784484286</v>
      </c>
      <c r="AY123" s="121">
        <f t="shared" si="17"/>
        <v>33375.770226684472</v>
      </c>
      <c r="AZ123" s="26">
        <f t="shared" si="17"/>
        <v>40831.788811830156</v>
      </c>
      <c r="BA123" s="26">
        <f t="shared" si="17"/>
        <v>40366.542871210804</v>
      </c>
      <c r="BB123" s="26">
        <f t="shared" si="17"/>
        <v>47993.894397785749</v>
      </c>
      <c r="BC123" s="26">
        <f t="shared" si="17"/>
        <v>42721.008038614425</v>
      </c>
      <c r="BD123" s="26">
        <f t="shared" si="17"/>
        <v>50234.334167306115</v>
      </c>
      <c r="BE123" s="26">
        <f t="shared" si="17"/>
        <v>50622.925742110703</v>
      </c>
      <c r="BF123" s="26">
        <f t="shared" si="17"/>
        <v>57572.763863711705</v>
      </c>
      <c r="BG123" s="26">
        <f t="shared" si="17"/>
        <v>52785.917580877591</v>
      </c>
      <c r="BH123" s="26">
        <f t="shared" si="17"/>
        <v>54009.110905854264</v>
      </c>
      <c r="BI123" s="26">
        <f t="shared" si="17"/>
        <v>54299.974969766765</v>
      </c>
      <c r="BJ123" s="26">
        <f t="shared" ref="BJ123:BK123" si="18">SUM(BJ100:BJ122)</f>
        <v>64879.009507299801</v>
      </c>
      <c r="BK123" s="26">
        <f t="shared" si="18"/>
        <v>59453.853544866841</v>
      </c>
    </row>
    <row r="124" spans="1:63" ht="15" customHeight="1" x14ac:dyDescent="0.2"/>
    <row r="125" spans="1:63" ht="15" customHeight="1" x14ac:dyDescent="0.2">
      <c r="A125" s="38" t="s">
        <v>634</v>
      </c>
      <c r="B125" s="38" t="s">
        <v>640</v>
      </c>
      <c r="AY125" s="24"/>
    </row>
    <row r="126" spans="1:63" ht="15" customHeight="1" x14ac:dyDescent="0.2">
      <c r="A126" s="38" t="s">
        <v>635</v>
      </c>
      <c r="B126" s="38" t="s">
        <v>641</v>
      </c>
      <c r="AY126" s="24"/>
    </row>
    <row r="127" spans="1:63" ht="15" customHeight="1" x14ac:dyDescent="0.2">
      <c r="A127" s="1" t="s">
        <v>654</v>
      </c>
      <c r="B127" s="38" t="s">
        <v>642</v>
      </c>
      <c r="AY127" s="24"/>
    </row>
    <row r="128" spans="1:63" ht="15" customHeight="1" x14ac:dyDescent="0.2">
      <c r="A128" s="1" t="s">
        <v>655</v>
      </c>
      <c r="B128" s="38" t="s">
        <v>643</v>
      </c>
      <c r="AY128" s="24"/>
    </row>
    <row r="129" spans="1:78" ht="15" customHeight="1" x14ac:dyDescent="0.2">
      <c r="AY129" s="24"/>
    </row>
    <row r="130" spans="1:78" s="23" customFormat="1" ht="15" customHeight="1" x14ac:dyDescent="0.2">
      <c r="A130" s="7" t="s">
        <v>203</v>
      </c>
      <c r="B130" s="7" t="s">
        <v>204</v>
      </c>
      <c r="C130" s="57" t="str">
        <f>'Indicadores | Indicators'!C5</f>
        <v>1Q10</v>
      </c>
      <c r="D130" s="57" t="str">
        <f>'Indicadores | Indicators'!D5</f>
        <v>2Q10</v>
      </c>
      <c r="E130" s="57" t="str">
        <f>'Indicadores | Indicators'!E5</f>
        <v>3Q10</v>
      </c>
      <c r="F130" s="57" t="str">
        <f>'Indicadores | Indicators'!F5</f>
        <v>4Q10</v>
      </c>
      <c r="G130" s="57" t="str">
        <f>'Indicadores | Indicators'!G5</f>
        <v>1Q11</v>
      </c>
      <c r="H130" s="57" t="str">
        <f>'Indicadores | Indicators'!H5</f>
        <v>2Q11</v>
      </c>
      <c r="I130" s="57" t="str">
        <f>'Indicadores | Indicators'!I5</f>
        <v>3Q11</v>
      </c>
      <c r="J130" s="57" t="str">
        <f>'Indicadores | Indicators'!J5</f>
        <v>4Q11</v>
      </c>
      <c r="K130" s="57" t="str">
        <f>'Indicadores | Indicators'!K5</f>
        <v>1Q12</v>
      </c>
      <c r="L130" s="57" t="str">
        <f>'Indicadores | Indicators'!L5</f>
        <v>2Q12</v>
      </c>
      <c r="M130" s="57" t="str">
        <f>'Indicadores | Indicators'!M5</f>
        <v>3Q12</v>
      </c>
      <c r="N130" s="57" t="str">
        <f>'Indicadores | Indicators'!N5</f>
        <v>4Q12</v>
      </c>
      <c r="O130" s="57" t="str">
        <f>'Indicadores | Indicators'!O5</f>
        <v>1Q13</v>
      </c>
      <c r="P130" s="57" t="str">
        <f>'Indicadores | Indicators'!P5</f>
        <v>2Q13</v>
      </c>
      <c r="Q130" s="57" t="str">
        <f>'Indicadores | Indicators'!Q5</f>
        <v>3Q13</v>
      </c>
      <c r="R130" s="57" t="str">
        <f>'Indicadores | Indicators'!R5</f>
        <v>4Q13</v>
      </c>
      <c r="S130" s="57" t="str">
        <f>'Indicadores | Indicators'!S5</f>
        <v>1Q14</v>
      </c>
      <c r="T130" s="57" t="str">
        <f>'Indicadores | Indicators'!T5</f>
        <v>2Q14</v>
      </c>
      <c r="U130" s="57" t="str">
        <f>'Indicadores | Indicators'!U5</f>
        <v>3Q14</v>
      </c>
      <c r="V130" s="57" t="str">
        <f>'Indicadores | Indicators'!V5</f>
        <v>4Q14</v>
      </c>
      <c r="W130" s="57" t="str">
        <f>'Indicadores | Indicators'!W5</f>
        <v>1Q15</v>
      </c>
      <c r="X130" s="57" t="str">
        <f>'Indicadores | Indicators'!X5</f>
        <v>2Q15</v>
      </c>
      <c r="Y130" s="57" t="str">
        <f>'Indicadores | Indicators'!Y5</f>
        <v>3Q15</v>
      </c>
      <c r="Z130" s="57" t="str">
        <f>'Indicadores | Indicators'!Z5</f>
        <v>4Q15</v>
      </c>
      <c r="AA130" s="57" t="str">
        <f>'Indicadores | Indicators'!AA5</f>
        <v>1Q16</v>
      </c>
      <c r="AB130" s="57" t="str">
        <f>'Indicadores | Indicators'!AB5</f>
        <v>2Q16</v>
      </c>
      <c r="AC130" s="57" t="str">
        <f>'Indicadores | Indicators'!AC5</f>
        <v>3Q16</v>
      </c>
      <c r="AD130" s="57" t="str">
        <f>'Indicadores | Indicators'!AD5</f>
        <v>4Q16</v>
      </c>
      <c r="AE130" s="57" t="str">
        <f>'Indicadores | Indicators'!AE5</f>
        <v>1Q17</v>
      </c>
      <c r="AF130" s="57" t="str">
        <f>'Indicadores | Indicators'!AF5</f>
        <v>2Q17</v>
      </c>
      <c r="AG130" s="57" t="str">
        <f>'Indicadores | Indicators'!AG5</f>
        <v>3Q17</v>
      </c>
      <c r="AH130" s="57" t="str">
        <f>'Indicadores | Indicators'!AH5</f>
        <v>4Q17</v>
      </c>
      <c r="AI130" s="57" t="str">
        <f>'Indicadores | Indicators'!AI5</f>
        <v>1Q18</v>
      </c>
      <c r="AJ130" s="57" t="str">
        <f>'Indicadores | Indicators'!AJ5</f>
        <v>2Q18</v>
      </c>
      <c r="AK130" s="57" t="str">
        <f>'Indicadores | Indicators'!AK5</f>
        <v>3Q18</v>
      </c>
      <c r="AL130" s="57" t="str">
        <f>'Indicadores | Indicators'!AL5</f>
        <v>4Q18</v>
      </c>
      <c r="AM130" s="57" t="str">
        <f>'Indicadores | Indicators'!AM5</f>
        <v>1Q19</v>
      </c>
      <c r="AN130" s="57" t="str">
        <f>'Indicadores | Indicators'!AN5</f>
        <v>2Q19</v>
      </c>
      <c r="AO130" s="57" t="str">
        <f>'Indicadores | Indicators'!AO5</f>
        <v>3Q19</v>
      </c>
      <c r="AP130" s="57" t="str">
        <f>'Indicadores | Indicators'!AP5</f>
        <v>4Q19</v>
      </c>
      <c r="AQ130" s="57" t="str">
        <f>'Indicadores | Indicators'!AQ5</f>
        <v>1Q20</v>
      </c>
      <c r="AR130" s="57" t="str">
        <f>'Indicadores | Indicators'!AR5</f>
        <v>2Q20</v>
      </c>
      <c r="AS130" s="57" t="str">
        <f>'Indicadores | Indicators'!AS5</f>
        <v>3Q20</v>
      </c>
      <c r="AT130" s="57" t="str">
        <f>'Indicadores | Indicators'!AT5</f>
        <v>4Q20</v>
      </c>
      <c r="AU130" s="57" t="str">
        <f>'Indicadores | Indicators'!AU5</f>
        <v>1Q21</v>
      </c>
      <c r="AV130" s="57" t="str">
        <f>'Indicadores | Indicators'!AV5</f>
        <v>2Q21</v>
      </c>
      <c r="AW130" s="57" t="str">
        <f>'Indicadores | Indicators'!AW5</f>
        <v>3Q21</v>
      </c>
      <c r="AX130" s="253" t="str">
        <f>'Indicadores | Indicators'!AX5</f>
        <v>4Q21</v>
      </c>
      <c r="AY130" s="109" t="str">
        <f>'Indicadores | Indicators'!AY5</f>
        <v>1Q22</v>
      </c>
      <c r="AZ130" s="57" t="str">
        <f>'Indicadores | Indicators'!AZ5</f>
        <v>2Q22</v>
      </c>
      <c r="BA130" s="57" t="str">
        <f>'Indicadores | Indicators'!BA5</f>
        <v>3Q22</v>
      </c>
      <c r="BB130" s="57" t="str">
        <f>'Indicadores | Indicators'!BB5</f>
        <v>4Q22</v>
      </c>
      <c r="BC130" s="57" t="str">
        <f>'Indicadores | Indicators'!BC5</f>
        <v>1Q23</v>
      </c>
      <c r="BD130" s="57" t="str">
        <f>'Indicadores | Indicators'!BD5</f>
        <v>2Q23</v>
      </c>
      <c r="BE130" s="57" t="str">
        <f>'Indicadores | Indicators'!BE5</f>
        <v>3Q23</v>
      </c>
      <c r="BF130" s="57" t="str">
        <f>'Indicadores | Indicators'!BF5</f>
        <v>4Q23</v>
      </c>
      <c r="BG130" s="57" t="str">
        <f>BG5</f>
        <v>1Q24</v>
      </c>
      <c r="BH130" s="57" t="str">
        <f>BH5</f>
        <v>2Q24</v>
      </c>
      <c r="BI130" s="57" t="str">
        <f>BI5</f>
        <v>3Q24</v>
      </c>
      <c r="BJ130" s="57" t="str">
        <f>BJ5</f>
        <v>4Q24</v>
      </c>
      <c r="BK130" s="57" t="str">
        <f>BK5</f>
        <v>1Q25</v>
      </c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ht="15" customHeight="1" x14ac:dyDescent="0.2">
      <c r="A131" s="4"/>
      <c r="C131" s="98"/>
      <c r="D131" s="92"/>
      <c r="E131" s="92"/>
      <c r="F131" s="99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AE131" s="92"/>
      <c r="AF131" s="92"/>
      <c r="AG131" s="92"/>
      <c r="AH131" s="92"/>
      <c r="AI131" s="92"/>
      <c r="AJ131" s="92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110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</row>
    <row r="132" spans="1:78" s="23" customFormat="1" ht="15" customHeight="1" x14ac:dyDescent="0.2">
      <c r="A132" s="95" t="s">
        <v>177</v>
      </c>
      <c r="B132" s="95" t="s">
        <v>186</v>
      </c>
      <c r="C132" s="96" t="str">
        <f t="shared" ref="C132:AH132" si="19">C130</f>
        <v>1Q10</v>
      </c>
      <c r="D132" s="96" t="str">
        <f t="shared" si="19"/>
        <v>2Q10</v>
      </c>
      <c r="E132" s="96" t="str">
        <f t="shared" si="19"/>
        <v>3Q10</v>
      </c>
      <c r="F132" s="96" t="str">
        <f t="shared" si="19"/>
        <v>4Q10</v>
      </c>
      <c r="G132" s="96" t="str">
        <f t="shared" si="19"/>
        <v>1Q11</v>
      </c>
      <c r="H132" s="96" t="str">
        <f t="shared" si="19"/>
        <v>2Q11</v>
      </c>
      <c r="I132" s="96" t="str">
        <f t="shared" si="19"/>
        <v>3Q11</v>
      </c>
      <c r="J132" s="96" t="str">
        <f t="shared" si="19"/>
        <v>4Q11</v>
      </c>
      <c r="K132" s="96" t="str">
        <f t="shared" si="19"/>
        <v>1Q12</v>
      </c>
      <c r="L132" s="96" t="str">
        <f t="shared" si="19"/>
        <v>2Q12</v>
      </c>
      <c r="M132" s="96" t="str">
        <f t="shared" si="19"/>
        <v>3Q12</v>
      </c>
      <c r="N132" s="96" t="str">
        <f t="shared" si="19"/>
        <v>4Q12</v>
      </c>
      <c r="O132" s="96" t="str">
        <f t="shared" si="19"/>
        <v>1Q13</v>
      </c>
      <c r="P132" s="96" t="str">
        <f t="shared" si="19"/>
        <v>2Q13</v>
      </c>
      <c r="Q132" s="96" t="str">
        <f t="shared" si="19"/>
        <v>3Q13</v>
      </c>
      <c r="R132" s="96" t="str">
        <f t="shared" si="19"/>
        <v>4Q13</v>
      </c>
      <c r="S132" s="96" t="str">
        <f t="shared" si="19"/>
        <v>1Q14</v>
      </c>
      <c r="T132" s="96" t="str">
        <f t="shared" si="19"/>
        <v>2Q14</v>
      </c>
      <c r="U132" s="96" t="str">
        <f t="shared" si="19"/>
        <v>3Q14</v>
      </c>
      <c r="V132" s="96" t="str">
        <f t="shared" si="19"/>
        <v>4Q14</v>
      </c>
      <c r="W132" s="96" t="str">
        <f t="shared" si="19"/>
        <v>1Q15</v>
      </c>
      <c r="X132" s="96" t="str">
        <f t="shared" si="19"/>
        <v>2Q15</v>
      </c>
      <c r="Y132" s="96" t="str">
        <f t="shared" si="19"/>
        <v>3Q15</v>
      </c>
      <c r="Z132" s="96" t="str">
        <f t="shared" si="19"/>
        <v>4Q15</v>
      </c>
      <c r="AA132" s="96" t="str">
        <f t="shared" si="19"/>
        <v>1Q16</v>
      </c>
      <c r="AB132" s="96" t="str">
        <f t="shared" si="19"/>
        <v>2Q16</v>
      </c>
      <c r="AC132" s="96" t="str">
        <f t="shared" si="19"/>
        <v>3Q16</v>
      </c>
      <c r="AD132" s="96" t="str">
        <f t="shared" si="19"/>
        <v>4Q16</v>
      </c>
      <c r="AE132" s="96" t="str">
        <f t="shared" si="19"/>
        <v>1Q17</v>
      </c>
      <c r="AF132" s="96" t="str">
        <f t="shared" si="19"/>
        <v>2Q17</v>
      </c>
      <c r="AG132" s="96" t="str">
        <f t="shared" si="19"/>
        <v>3Q17</v>
      </c>
      <c r="AH132" s="96" t="str">
        <f t="shared" si="19"/>
        <v>4Q17</v>
      </c>
      <c r="AI132" s="96" t="str">
        <f t="shared" ref="AI132:BF132" si="20">AI130</f>
        <v>1Q18</v>
      </c>
      <c r="AJ132" s="96" t="str">
        <f t="shared" si="20"/>
        <v>2Q18</v>
      </c>
      <c r="AK132" s="96" t="str">
        <f t="shared" si="20"/>
        <v>3Q18</v>
      </c>
      <c r="AL132" s="96" t="str">
        <f t="shared" si="20"/>
        <v>4Q18</v>
      </c>
      <c r="AM132" s="96" t="str">
        <f t="shared" si="20"/>
        <v>1Q19</v>
      </c>
      <c r="AN132" s="96" t="str">
        <f t="shared" si="20"/>
        <v>2Q19</v>
      </c>
      <c r="AO132" s="96" t="str">
        <f t="shared" si="20"/>
        <v>3Q19</v>
      </c>
      <c r="AP132" s="96" t="str">
        <f t="shared" si="20"/>
        <v>4Q19</v>
      </c>
      <c r="AQ132" s="96" t="str">
        <f t="shared" si="20"/>
        <v>1Q20</v>
      </c>
      <c r="AR132" s="96" t="str">
        <f t="shared" si="20"/>
        <v>2Q20</v>
      </c>
      <c r="AS132" s="96" t="str">
        <f t="shared" si="20"/>
        <v>3Q20</v>
      </c>
      <c r="AT132" s="96" t="str">
        <f t="shared" si="20"/>
        <v>4Q20</v>
      </c>
      <c r="AU132" s="96" t="str">
        <f t="shared" si="20"/>
        <v>1Q21</v>
      </c>
      <c r="AV132" s="96" t="str">
        <f t="shared" si="20"/>
        <v>2Q21</v>
      </c>
      <c r="AW132" s="96" t="str">
        <f t="shared" si="20"/>
        <v>3Q21</v>
      </c>
      <c r="AX132" s="142" t="str">
        <f t="shared" si="20"/>
        <v>4Q21</v>
      </c>
      <c r="AY132" s="96" t="str">
        <f t="shared" si="20"/>
        <v>1Q22</v>
      </c>
      <c r="AZ132" s="96" t="str">
        <f t="shared" si="20"/>
        <v>2Q22</v>
      </c>
      <c r="BA132" s="96" t="str">
        <f t="shared" si="20"/>
        <v>3Q22</v>
      </c>
      <c r="BB132" s="96" t="str">
        <f t="shared" si="20"/>
        <v>4Q22</v>
      </c>
      <c r="BC132" s="96" t="str">
        <f t="shared" si="20"/>
        <v>1Q23</v>
      </c>
      <c r="BD132" s="96" t="str">
        <f t="shared" si="20"/>
        <v>2Q23</v>
      </c>
      <c r="BE132" s="96" t="str">
        <f t="shared" si="20"/>
        <v>3Q23</v>
      </c>
      <c r="BF132" s="96" t="str">
        <f t="shared" si="20"/>
        <v>4Q23</v>
      </c>
      <c r="BG132" s="96" t="str">
        <f>BG$130</f>
        <v>1Q24</v>
      </c>
      <c r="BH132" s="96" t="str">
        <f>BH$130</f>
        <v>2Q24</v>
      </c>
      <c r="BI132" s="96" t="str">
        <f>BI$130</f>
        <v>3Q24</v>
      </c>
      <c r="BJ132" s="96" t="str">
        <f>BJ$130</f>
        <v>4Q24</v>
      </c>
      <c r="BK132" s="96" t="str">
        <f>BK$130</f>
        <v>1Q25</v>
      </c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s="23" customFormat="1" ht="15" customHeight="1" x14ac:dyDescent="0.2">
      <c r="A133" s="8" t="s">
        <v>18</v>
      </c>
      <c r="B133" s="8" t="s">
        <v>18</v>
      </c>
      <c r="C133" s="14">
        <v>39879</v>
      </c>
      <c r="D133" s="14">
        <v>39879</v>
      </c>
      <c r="E133" s="14">
        <v>40230</v>
      </c>
      <c r="F133" s="14">
        <v>40213</v>
      </c>
      <c r="G133" s="14">
        <v>40303</v>
      </c>
      <c r="H133" s="14">
        <v>42725</v>
      </c>
      <c r="I133" s="14">
        <v>42522</v>
      </c>
      <c r="J133" s="14">
        <v>42104</v>
      </c>
      <c r="K133" s="14">
        <v>42104</v>
      </c>
      <c r="L133" s="14">
        <v>42104</v>
      </c>
      <c r="M133" s="14">
        <v>42104</v>
      </c>
      <c r="N133" s="14">
        <v>42104</v>
      </c>
      <c r="O133" s="14">
        <v>42104</v>
      </c>
      <c r="P133" s="14">
        <v>46608</v>
      </c>
      <c r="Q133" s="14">
        <v>46608</v>
      </c>
      <c r="R133" s="14">
        <v>46608</v>
      </c>
      <c r="S133" s="14">
        <v>46134</v>
      </c>
      <c r="T133" s="14">
        <v>46134</v>
      </c>
      <c r="U133" s="14">
        <v>46134</v>
      </c>
      <c r="V133" s="14">
        <v>46134</v>
      </c>
      <c r="W133" s="14">
        <v>46134</v>
      </c>
      <c r="X133" s="14">
        <v>46134</v>
      </c>
      <c r="Y133" s="14">
        <v>47322</v>
      </c>
      <c r="Z133" s="14">
        <v>47322</v>
      </c>
      <c r="AA133" s="14">
        <v>47322</v>
      </c>
      <c r="AB133" s="14">
        <v>47322</v>
      </c>
      <c r="AC133" s="14">
        <v>47322</v>
      </c>
      <c r="AD133" s="14">
        <v>47322</v>
      </c>
      <c r="AE133" s="14">
        <v>47322</v>
      </c>
      <c r="AF133" s="14">
        <v>47322</v>
      </c>
      <c r="AG133" s="14">
        <v>47322</v>
      </c>
      <c r="AH133" s="14">
        <v>47322</v>
      </c>
      <c r="AI133" s="14">
        <v>48887.966</v>
      </c>
      <c r="AJ133" s="14">
        <v>48887.966</v>
      </c>
      <c r="AK133" s="14">
        <v>48887.966</v>
      </c>
      <c r="AL133" s="14">
        <v>48887.966</v>
      </c>
      <c r="AM133" s="14">
        <v>49060.985999999997</v>
      </c>
      <c r="AN133" s="14">
        <v>49060.985999999997</v>
      </c>
      <c r="AO133" s="14">
        <v>49060.985999999997</v>
      </c>
      <c r="AP133" s="14">
        <v>49263.065999999999</v>
      </c>
      <c r="AQ133" s="14">
        <v>49328.635999999999</v>
      </c>
      <c r="AR133" s="14">
        <v>49259.635999999999</v>
      </c>
      <c r="AS133" s="14">
        <v>49279.226000000002</v>
      </c>
      <c r="AT133" s="14">
        <v>49259.635999999999</v>
      </c>
      <c r="AU133" s="14">
        <v>49259.635999999999</v>
      </c>
      <c r="AV133" s="14">
        <v>49259.635999999999</v>
      </c>
      <c r="AW133" s="14">
        <v>49256.779333333332</v>
      </c>
      <c r="AX133" s="212">
        <v>49250.446000000004</v>
      </c>
      <c r="AY133" s="14">
        <v>49282.506000000001</v>
      </c>
      <c r="AZ133" s="14">
        <v>49275.305999999997</v>
      </c>
      <c r="BA133" s="14">
        <v>49304.146000000001</v>
      </c>
      <c r="BB133" s="14">
        <v>49304.146000000001</v>
      </c>
      <c r="BC133" s="14">
        <v>49366.396000000001</v>
      </c>
      <c r="BD133" s="14">
        <v>49366.885999999999</v>
      </c>
      <c r="BE133" s="14">
        <v>49396.925999999999</v>
      </c>
      <c r="BF133" s="14">
        <v>49395.036</v>
      </c>
      <c r="BG133" s="14">
        <v>49542.722666666668</v>
      </c>
      <c r="BH133" s="14">
        <v>49690.19933333333</v>
      </c>
      <c r="BI133" s="14">
        <v>49792.389333333333</v>
      </c>
      <c r="BJ133" s="14">
        <v>49922.931333333334</v>
      </c>
      <c r="BK133" s="14">
        <v>49147.201333333331</v>
      </c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</row>
    <row r="134" spans="1:78" s="23" customFormat="1" ht="15" customHeight="1" x14ac:dyDescent="0.2">
      <c r="A134" s="8" t="s">
        <v>19</v>
      </c>
      <c r="B134" s="8" t="s">
        <v>19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35293</v>
      </c>
      <c r="M134" s="14">
        <v>35293</v>
      </c>
      <c r="N134" s="14">
        <v>35293</v>
      </c>
      <c r="O134" s="14">
        <v>35293</v>
      </c>
      <c r="P134" s="14">
        <v>35293</v>
      </c>
      <c r="Q134" s="14">
        <v>35293</v>
      </c>
      <c r="R134" s="14">
        <v>35293</v>
      </c>
      <c r="S134" s="14">
        <v>34957</v>
      </c>
      <c r="T134" s="14">
        <v>34957</v>
      </c>
      <c r="U134" s="14">
        <v>34957</v>
      </c>
      <c r="V134" s="14">
        <v>34957</v>
      </c>
      <c r="W134" s="14">
        <v>34957</v>
      </c>
      <c r="X134" s="14">
        <v>34957</v>
      </c>
      <c r="Y134" s="14">
        <v>34957</v>
      </c>
      <c r="Z134" s="14">
        <v>34957</v>
      </c>
      <c r="AA134" s="14">
        <v>34957</v>
      </c>
      <c r="AB134" s="14">
        <v>34957</v>
      </c>
      <c r="AC134" s="14">
        <v>34957</v>
      </c>
      <c r="AD134" s="14">
        <v>34957</v>
      </c>
      <c r="AE134" s="14">
        <v>34957</v>
      </c>
      <c r="AF134" s="14">
        <v>34957</v>
      </c>
      <c r="AG134" s="14">
        <v>34957</v>
      </c>
      <c r="AH134" s="14">
        <v>34957</v>
      </c>
      <c r="AI134" s="14">
        <v>34359.15</v>
      </c>
      <c r="AJ134" s="14">
        <v>34359.15</v>
      </c>
      <c r="AK134" s="14">
        <v>34359.15</v>
      </c>
      <c r="AL134" s="14">
        <v>34359.15</v>
      </c>
      <c r="AM134" s="14">
        <v>34359.15</v>
      </c>
      <c r="AN134" s="14">
        <v>34359.15</v>
      </c>
      <c r="AO134" s="14">
        <v>34359.15</v>
      </c>
      <c r="AP134" s="14">
        <v>34357.949999999997</v>
      </c>
      <c r="AQ134" s="14">
        <v>34357.949999999997</v>
      </c>
      <c r="AR134" s="14">
        <v>34357.949999999997</v>
      </c>
      <c r="AS134" s="14">
        <v>34357.949999999997</v>
      </c>
      <c r="AT134" s="14">
        <v>34356.949999999997</v>
      </c>
      <c r="AU134" s="14">
        <v>34357.246666666666</v>
      </c>
      <c r="AV134" s="14">
        <v>34106.839999999997</v>
      </c>
      <c r="AW134" s="14">
        <v>34106.629999999997</v>
      </c>
      <c r="AX134" s="212">
        <v>34103.629999999997</v>
      </c>
      <c r="AY134" s="14">
        <v>34086.629999999997</v>
      </c>
      <c r="AZ134" s="14">
        <v>33718.660000000003</v>
      </c>
      <c r="BA134" s="14">
        <v>33555.269999999997</v>
      </c>
      <c r="BB134" s="14">
        <v>33556.160000000003</v>
      </c>
      <c r="BC134" s="14">
        <v>33552.71</v>
      </c>
      <c r="BD134" s="14">
        <v>33553.910000000003</v>
      </c>
      <c r="BE134" s="14">
        <v>33553.910000000003</v>
      </c>
      <c r="BF134" s="14">
        <v>33567.910000000003</v>
      </c>
      <c r="BG134" s="14">
        <v>33574.910333333333</v>
      </c>
      <c r="BH134" s="14">
        <v>33856.910000000003</v>
      </c>
      <c r="BI134" s="14">
        <v>33997.910000000003</v>
      </c>
      <c r="BJ134" s="14">
        <v>33997.910000000003</v>
      </c>
      <c r="BK134" s="14">
        <v>34053.085333333336</v>
      </c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</row>
    <row r="135" spans="1:78" s="23" customFormat="1" ht="15" customHeight="1" x14ac:dyDescent="0.2">
      <c r="A135" s="8" t="s">
        <v>116</v>
      </c>
      <c r="B135" s="8" t="s">
        <v>116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34100</v>
      </c>
      <c r="Z135" s="14">
        <v>34100</v>
      </c>
      <c r="AA135" s="14">
        <v>34100</v>
      </c>
      <c r="AB135" s="14">
        <v>34100</v>
      </c>
      <c r="AC135" s="14">
        <v>34100</v>
      </c>
      <c r="AD135" s="14">
        <v>34100</v>
      </c>
      <c r="AE135" s="14">
        <v>34100</v>
      </c>
      <c r="AF135" s="14">
        <v>34100</v>
      </c>
      <c r="AG135" s="14">
        <v>34100</v>
      </c>
      <c r="AH135" s="14">
        <v>34100</v>
      </c>
      <c r="AI135" s="14">
        <v>33818.6</v>
      </c>
      <c r="AJ135" s="14">
        <v>33820.239999999998</v>
      </c>
      <c r="AK135" s="14">
        <v>33820.239999999998</v>
      </c>
      <c r="AL135" s="14">
        <v>33820.239999999998</v>
      </c>
      <c r="AM135" s="14">
        <v>33819.01</v>
      </c>
      <c r="AN135" s="14">
        <v>33819.01</v>
      </c>
      <c r="AO135" s="14">
        <v>33819.01</v>
      </c>
      <c r="AP135" s="14">
        <v>33365.4</v>
      </c>
      <c r="AQ135" s="14">
        <v>33362.54</v>
      </c>
      <c r="AR135" s="14">
        <v>33367.160000000003</v>
      </c>
      <c r="AS135" s="14">
        <v>33367.160000000003</v>
      </c>
      <c r="AT135" s="14">
        <v>33459.49</v>
      </c>
      <c r="AU135" s="14">
        <v>33464.404999999999</v>
      </c>
      <c r="AV135" s="14">
        <v>33489.730000000003</v>
      </c>
      <c r="AW135" s="14">
        <v>33479</v>
      </c>
      <c r="AX135" s="212">
        <v>33487.296666666669</v>
      </c>
      <c r="AY135" s="14">
        <v>33493.85</v>
      </c>
      <c r="AZ135" s="14">
        <v>33507.17</v>
      </c>
      <c r="BA135" s="14">
        <v>33510.01</v>
      </c>
      <c r="BB135" s="14">
        <v>33510.699999999997</v>
      </c>
      <c r="BC135" s="14">
        <v>33513.26</v>
      </c>
      <c r="BD135" s="14">
        <v>34070.480000000003</v>
      </c>
      <c r="BE135" s="14">
        <v>34070.480000000003</v>
      </c>
      <c r="BF135" s="14">
        <v>34070.480000000003</v>
      </c>
      <c r="BG135" s="14">
        <v>34070.227666666666</v>
      </c>
      <c r="BH135" s="14">
        <v>34071.279999999999</v>
      </c>
      <c r="BI135" s="14">
        <v>34095.006666666661</v>
      </c>
      <c r="BJ135" s="14">
        <v>34106.870000000003</v>
      </c>
      <c r="BK135" s="14">
        <v>34108.65</v>
      </c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</row>
    <row r="136" spans="1:78" s="23" customFormat="1" ht="15" customHeight="1" x14ac:dyDescent="0.2">
      <c r="A136" s="8" t="s">
        <v>20</v>
      </c>
      <c r="B136" s="8" t="s">
        <v>20</v>
      </c>
      <c r="C136" s="14">
        <v>26126</v>
      </c>
      <c r="D136" s="14">
        <v>26252</v>
      </c>
      <c r="E136" s="14">
        <v>26236</v>
      </c>
      <c r="F136" s="14">
        <v>26023</v>
      </c>
      <c r="G136" s="14">
        <v>26017</v>
      </c>
      <c r="H136" s="14">
        <v>26017</v>
      </c>
      <c r="I136" s="14">
        <v>26848</v>
      </c>
      <c r="J136" s="14">
        <v>26927</v>
      </c>
      <c r="K136" s="14">
        <v>26927</v>
      </c>
      <c r="L136" s="14">
        <v>26927</v>
      </c>
      <c r="M136" s="14">
        <v>26927</v>
      </c>
      <c r="N136" s="14">
        <v>26927</v>
      </c>
      <c r="O136" s="14">
        <v>26927</v>
      </c>
      <c r="P136" s="14">
        <v>26927</v>
      </c>
      <c r="Q136" s="14">
        <v>26927</v>
      </c>
      <c r="R136" s="14">
        <v>26927</v>
      </c>
      <c r="S136" s="14">
        <v>26940</v>
      </c>
      <c r="T136" s="14">
        <v>26940</v>
      </c>
      <c r="U136" s="14">
        <v>26940</v>
      </c>
      <c r="V136" s="14">
        <v>26940</v>
      </c>
      <c r="W136" s="14">
        <v>26940</v>
      </c>
      <c r="X136" s="14">
        <v>26940</v>
      </c>
      <c r="Y136" s="14">
        <v>26940</v>
      </c>
      <c r="Z136" s="14">
        <v>26940</v>
      </c>
      <c r="AA136" s="14">
        <v>26940</v>
      </c>
      <c r="AB136" s="14">
        <v>26940</v>
      </c>
      <c r="AC136" s="14">
        <v>26940</v>
      </c>
      <c r="AD136" s="14">
        <v>26940</v>
      </c>
      <c r="AE136" s="14">
        <v>26940</v>
      </c>
      <c r="AF136" s="14">
        <v>26940</v>
      </c>
      <c r="AG136" s="14">
        <v>26940</v>
      </c>
      <c r="AH136" s="14">
        <v>26940</v>
      </c>
      <c r="AI136" s="14">
        <v>26547.623</v>
      </c>
      <c r="AJ136" s="14">
        <v>26547.623</v>
      </c>
      <c r="AK136" s="14">
        <v>26547.623</v>
      </c>
      <c r="AL136" s="14">
        <v>26547.623</v>
      </c>
      <c r="AM136" s="14">
        <v>26713.053</v>
      </c>
      <c r="AN136" s="14">
        <v>26713.053</v>
      </c>
      <c r="AO136" s="14">
        <v>26713.053</v>
      </c>
      <c r="AP136" s="14">
        <v>26881.473000000002</v>
      </c>
      <c r="AQ136" s="14">
        <v>26882.312999999998</v>
      </c>
      <c r="AR136" s="14">
        <v>26882.312999999998</v>
      </c>
      <c r="AS136" s="14">
        <v>26882.312999999998</v>
      </c>
      <c r="AT136" s="14">
        <v>26881.875</v>
      </c>
      <c r="AU136" s="14">
        <v>26772.006333333335</v>
      </c>
      <c r="AV136" s="14">
        <v>26552.992999999999</v>
      </c>
      <c r="AW136" s="14">
        <v>26552.992999999999</v>
      </c>
      <c r="AX136" s="212">
        <v>26560.149666666664</v>
      </c>
      <c r="AY136" s="14">
        <v>26690.093000000001</v>
      </c>
      <c r="AZ136" s="14">
        <v>26690.093000000001</v>
      </c>
      <c r="BA136" s="14">
        <v>26690.093000000001</v>
      </c>
      <c r="BB136" s="14">
        <v>26690.093000000001</v>
      </c>
      <c r="BC136" s="14">
        <v>26690.093000000001</v>
      </c>
      <c r="BD136" s="14">
        <v>26690.093000000001</v>
      </c>
      <c r="BE136" s="14">
        <v>26690.093000000001</v>
      </c>
      <c r="BF136" s="14">
        <v>26690.093000000004</v>
      </c>
      <c r="BG136" s="14">
        <v>25428.396333333334</v>
      </c>
      <c r="BH136" s="14">
        <v>25159.698666666663</v>
      </c>
      <c r="BI136" s="14">
        <v>22235.486666666668</v>
      </c>
      <c r="BJ136" s="14">
        <v>22129.320000000003</v>
      </c>
      <c r="BK136" s="14">
        <v>21266.251999999997</v>
      </c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</row>
    <row r="137" spans="1:78" s="23" customFormat="1" ht="15" customHeight="1" x14ac:dyDescent="0.2">
      <c r="A137" s="8" t="s">
        <v>21</v>
      </c>
      <c r="B137" s="8" t="s">
        <v>21</v>
      </c>
      <c r="C137" s="14" t="s">
        <v>14</v>
      </c>
      <c r="D137" s="14" t="s">
        <v>14</v>
      </c>
      <c r="E137" s="14" t="s">
        <v>14</v>
      </c>
      <c r="F137" s="14" t="s">
        <v>14</v>
      </c>
      <c r="G137" s="14">
        <v>30178</v>
      </c>
      <c r="H137" s="14">
        <v>30178</v>
      </c>
      <c r="I137" s="14">
        <v>30551</v>
      </c>
      <c r="J137" s="14">
        <v>30822</v>
      </c>
      <c r="K137" s="14">
        <v>30822</v>
      </c>
      <c r="L137" s="14">
        <v>30822</v>
      </c>
      <c r="M137" s="14">
        <v>30822</v>
      </c>
      <c r="N137" s="14">
        <v>30822</v>
      </c>
      <c r="O137" s="14">
        <v>30822</v>
      </c>
      <c r="P137" s="14">
        <v>30822</v>
      </c>
      <c r="Q137" s="14">
        <v>30822</v>
      </c>
      <c r="R137" s="14">
        <v>30822</v>
      </c>
      <c r="S137" s="14">
        <v>31312</v>
      </c>
      <c r="T137" s="14">
        <v>31312</v>
      </c>
      <c r="U137" s="14">
        <v>31312</v>
      </c>
      <c r="V137" s="14">
        <v>31312</v>
      </c>
      <c r="W137" s="14">
        <v>31312</v>
      </c>
      <c r="X137" s="14">
        <v>31312</v>
      </c>
      <c r="Y137" s="14">
        <v>31312</v>
      </c>
      <c r="Z137" s="14">
        <v>31312</v>
      </c>
      <c r="AA137" s="14">
        <v>31312</v>
      </c>
      <c r="AB137" s="14">
        <v>31312</v>
      </c>
      <c r="AC137" s="14">
        <v>31312</v>
      </c>
      <c r="AD137" s="14">
        <v>31312</v>
      </c>
      <c r="AE137" s="14">
        <v>31312</v>
      </c>
      <c r="AF137" s="14">
        <v>31312</v>
      </c>
      <c r="AG137" s="14">
        <v>31312</v>
      </c>
      <c r="AH137" s="14">
        <v>31312</v>
      </c>
      <c r="AI137" s="14">
        <v>31257.53</v>
      </c>
      <c r="AJ137" s="14">
        <v>31257.53</v>
      </c>
      <c r="AK137" s="14">
        <v>31257.53</v>
      </c>
      <c r="AL137" s="14">
        <v>31257.53</v>
      </c>
      <c r="AM137" s="14">
        <v>31250.03</v>
      </c>
      <c r="AN137" s="14">
        <v>31250.03</v>
      </c>
      <c r="AO137" s="14">
        <v>31250.03</v>
      </c>
      <c r="AP137" s="14">
        <v>31133.03</v>
      </c>
      <c r="AQ137" s="14">
        <v>31147.03</v>
      </c>
      <c r="AR137" s="14">
        <v>31147.03</v>
      </c>
      <c r="AS137" s="14">
        <v>31147.03</v>
      </c>
      <c r="AT137" s="14">
        <v>31147.03</v>
      </c>
      <c r="AU137" s="14">
        <v>31147.03</v>
      </c>
      <c r="AV137" s="14">
        <v>31147.03</v>
      </c>
      <c r="AW137" s="14">
        <v>30998.256666666664</v>
      </c>
      <c r="AX137" s="212">
        <v>30923.87</v>
      </c>
      <c r="AY137" s="14">
        <v>30923.87</v>
      </c>
      <c r="AZ137" s="14">
        <v>30984.87</v>
      </c>
      <c r="BA137" s="14">
        <v>30982.02</v>
      </c>
      <c r="BB137" s="14">
        <v>30981.02</v>
      </c>
      <c r="BC137" s="14">
        <v>30937.559000000001</v>
      </c>
      <c r="BD137" s="14">
        <v>30975.72</v>
      </c>
      <c r="BE137" s="14">
        <v>30967.72</v>
      </c>
      <c r="BF137" s="14">
        <v>30967.72</v>
      </c>
      <c r="BG137" s="14">
        <v>30967.72</v>
      </c>
      <c r="BH137" s="14">
        <v>30967.72</v>
      </c>
      <c r="BI137" s="14">
        <v>30973.053333333333</v>
      </c>
      <c r="BJ137" s="14">
        <v>30956.880000000001</v>
      </c>
      <c r="BK137" s="14">
        <v>30957.20033333333</v>
      </c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</row>
    <row r="138" spans="1:78" s="23" customFormat="1" ht="15" customHeight="1" x14ac:dyDescent="0.2">
      <c r="A138" s="8" t="s">
        <v>23</v>
      </c>
      <c r="B138" s="8" t="s">
        <v>23</v>
      </c>
      <c r="C138" s="14">
        <v>54887</v>
      </c>
      <c r="D138" s="14">
        <v>55057</v>
      </c>
      <c r="E138" s="14">
        <v>55057</v>
      </c>
      <c r="F138" s="14">
        <v>55105</v>
      </c>
      <c r="G138" s="14">
        <v>55105</v>
      </c>
      <c r="H138" s="14">
        <v>55386</v>
      </c>
      <c r="I138" s="14">
        <v>54031</v>
      </c>
      <c r="J138" s="14">
        <v>54075</v>
      </c>
      <c r="K138" s="14">
        <v>54075</v>
      </c>
      <c r="L138" s="14">
        <v>54075</v>
      </c>
      <c r="M138" s="14">
        <v>54075</v>
      </c>
      <c r="N138" s="14">
        <v>54075</v>
      </c>
      <c r="O138" s="14">
        <v>54075</v>
      </c>
      <c r="P138" s="14">
        <v>54075</v>
      </c>
      <c r="Q138" s="14">
        <v>54075</v>
      </c>
      <c r="R138" s="14">
        <v>54075</v>
      </c>
      <c r="S138" s="14">
        <v>54321</v>
      </c>
      <c r="T138" s="14">
        <v>54321</v>
      </c>
      <c r="U138" s="14">
        <v>54321</v>
      </c>
      <c r="V138" s="14">
        <v>54321</v>
      </c>
      <c r="W138" s="14">
        <v>54321</v>
      </c>
      <c r="X138" s="14">
        <v>73492</v>
      </c>
      <c r="Y138" s="14">
        <v>73492</v>
      </c>
      <c r="Z138" s="14">
        <v>73492</v>
      </c>
      <c r="AA138" s="14">
        <v>73492</v>
      </c>
      <c r="AB138" s="14">
        <v>73492</v>
      </c>
      <c r="AC138" s="14">
        <v>73492</v>
      </c>
      <c r="AD138" s="14">
        <v>73492</v>
      </c>
      <c r="AE138" s="14">
        <v>73492</v>
      </c>
      <c r="AF138" s="14">
        <v>73492</v>
      </c>
      <c r="AG138" s="14">
        <v>73492</v>
      </c>
      <c r="AH138" s="14">
        <v>73492</v>
      </c>
      <c r="AI138" s="14">
        <v>72659</v>
      </c>
      <c r="AJ138" s="14">
        <v>72659</v>
      </c>
      <c r="AK138" s="14">
        <v>72659</v>
      </c>
      <c r="AL138" s="14">
        <v>72659</v>
      </c>
      <c r="AM138" s="14">
        <v>72726.39</v>
      </c>
      <c r="AN138" s="14">
        <v>72726.39</v>
      </c>
      <c r="AO138" s="14">
        <v>72726.39</v>
      </c>
      <c r="AP138" s="14">
        <v>72725.210000000006</v>
      </c>
      <c r="AQ138" s="14">
        <v>72725.210000000006</v>
      </c>
      <c r="AR138" s="14">
        <v>72725.210000000006</v>
      </c>
      <c r="AS138" s="14">
        <v>72725.19</v>
      </c>
      <c r="AT138" s="14">
        <v>72725.19</v>
      </c>
      <c r="AU138" s="14">
        <v>72736.83</v>
      </c>
      <c r="AV138" s="14">
        <v>72725.56</v>
      </c>
      <c r="AW138" s="14">
        <v>73394.146666666667</v>
      </c>
      <c r="AX138" s="212">
        <v>73389.786000000007</v>
      </c>
      <c r="AY138" s="14">
        <v>73388.13</v>
      </c>
      <c r="AZ138" s="14">
        <v>73389.13</v>
      </c>
      <c r="BA138" s="14">
        <v>73389.13</v>
      </c>
      <c r="BB138" s="14">
        <v>73361.3</v>
      </c>
      <c r="BC138" s="14">
        <v>73361.3</v>
      </c>
      <c r="BD138" s="14">
        <v>73195.698000000004</v>
      </c>
      <c r="BE138" s="14">
        <v>73190</v>
      </c>
      <c r="BF138" s="14">
        <v>73139.863333333342</v>
      </c>
      <c r="BG138" s="14">
        <v>73107.3</v>
      </c>
      <c r="BH138" s="14">
        <v>73102.371666666659</v>
      </c>
      <c r="BI138" s="14">
        <v>73120.254000000001</v>
      </c>
      <c r="BJ138" s="14">
        <v>73180.53</v>
      </c>
      <c r="BK138" s="14">
        <v>73212.666333333342</v>
      </c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</row>
    <row r="139" spans="1:78" s="23" customFormat="1" ht="15" customHeight="1" x14ac:dyDescent="0.2">
      <c r="A139" s="8" t="s">
        <v>24</v>
      </c>
      <c r="B139" s="8" t="s">
        <v>24</v>
      </c>
      <c r="C139" s="14">
        <v>24014</v>
      </c>
      <c r="D139" s="14">
        <v>24014</v>
      </c>
      <c r="E139" s="14">
        <v>24074</v>
      </c>
      <c r="F139" s="14">
        <v>24056</v>
      </c>
      <c r="G139" s="14">
        <v>23983</v>
      </c>
      <c r="H139" s="14">
        <v>23941</v>
      </c>
      <c r="I139" s="14">
        <v>24251</v>
      </c>
      <c r="J139" s="14">
        <v>25736</v>
      </c>
      <c r="K139" s="14">
        <v>25736</v>
      </c>
      <c r="L139" s="14">
        <v>25736</v>
      </c>
      <c r="M139" s="14">
        <v>33236</v>
      </c>
      <c r="N139" s="14">
        <v>33236</v>
      </c>
      <c r="O139" s="14">
        <v>33236</v>
      </c>
      <c r="P139" s="14">
        <v>33236</v>
      </c>
      <c r="Q139" s="14">
        <v>33236</v>
      </c>
      <c r="R139" s="14">
        <v>33236</v>
      </c>
      <c r="S139" s="14">
        <v>33146</v>
      </c>
      <c r="T139" s="14">
        <v>33146</v>
      </c>
      <c r="U139" s="14">
        <v>33146</v>
      </c>
      <c r="V139" s="14">
        <v>33146</v>
      </c>
      <c r="W139" s="14">
        <v>33146</v>
      </c>
      <c r="X139" s="14">
        <v>33146</v>
      </c>
      <c r="Y139" s="14">
        <v>33146</v>
      </c>
      <c r="Z139" s="14">
        <v>33146</v>
      </c>
      <c r="AA139" s="14">
        <v>33146</v>
      </c>
      <c r="AB139" s="14">
        <v>33146</v>
      </c>
      <c r="AC139" s="14">
        <v>33146</v>
      </c>
      <c r="AD139" s="14">
        <v>33146</v>
      </c>
      <c r="AE139" s="14">
        <v>33146</v>
      </c>
      <c r="AF139" s="14">
        <v>33146</v>
      </c>
      <c r="AG139" s="14">
        <v>33146</v>
      </c>
      <c r="AH139" s="14">
        <v>33146</v>
      </c>
      <c r="AI139" s="14">
        <v>33263</v>
      </c>
      <c r="AJ139" s="14">
        <v>33263.24</v>
      </c>
      <c r="AK139" s="14">
        <v>33263.24</v>
      </c>
      <c r="AL139" s="14">
        <v>33263.24</v>
      </c>
      <c r="AM139" s="14">
        <v>33244.82</v>
      </c>
      <c r="AN139" s="14">
        <v>33244.82</v>
      </c>
      <c r="AO139" s="14">
        <v>33244.82</v>
      </c>
      <c r="AP139" s="14">
        <v>33249.29</v>
      </c>
      <c r="AQ139" s="14">
        <v>33142.21</v>
      </c>
      <c r="AR139" s="14">
        <v>33142.21</v>
      </c>
      <c r="AS139" s="14">
        <v>33142.21</v>
      </c>
      <c r="AT139" s="14">
        <v>33141.21</v>
      </c>
      <c r="AU139" s="14">
        <v>33141.21</v>
      </c>
      <c r="AV139" s="14">
        <v>33141.21</v>
      </c>
      <c r="AW139" s="14">
        <v>33141.21</v>
      </c>
      <c r="AX139" s="212">
        <v>33141.21</v>
      </c>
      <c r="AY139" s="14">
        <v>33141.21</v>
      </c>
      <c r="AZ139" s="14">
        <v>33141.21</v>
      </c>
      <c r="BA139" s="14">
        <v>33167.26</v>
      </c>
      <c r="BB139" s="14">
        <v>33167.26</v>
      </c>
      <c r="BC139" s="14">
        <v>33167.11</v>
      </c>
      <c r="BD139" s="14">
        <v>33167.11</v>
      </c>
      <c r="BE139" s="14">
        <v>33169.199000000001</v>
      </c>
      <c r="BF139" s="14">
        <v>33275.660333333333</v>
      </c>
      <c r="BG139" s="14">
        <v>33329.58</v>
      </c>
      <c r="BH139" s="14">
        <v>33300.5</v>
      </c>
      <c r="BI139" s="14">
        <v>32731.19</v>
      </c>
      <c r="BJ139" s="14">
        <v>32731.19</v>
      </c>
      <c r="BK139" s="14">
        <v>32229.210333333333</v>
      </c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</row>
    <row r="140" spans="1:78" s="23" customFormat="1" ht="15" customHeight="1" x14ac:dyDescent="0.2">
      <c r="A140" s="8" t="s">
        <v>637</v>
      </c>
      <c r="B140" s="8" t="s">
        <v>637</v>
      </c>
      <c r="C140" s="14">
        <v>27663</v>
      </c>
      <c r="D140" s="14">
        <v>27663</v>
      </c>
      <c r="E140" s="14">
        <v>27663</v>
      </c>
      <c r="F140" s="14">
        <v>27663</v>
      </c>
      <c r="G140" s="14">
        <v>27663</v>
      </c>
      <c r="H140" s="14">
        <v>27663</v>
      </c>
      <c r="I140" s="14">
        <v>27663</v>
      </c>
      <c r="J140" s="14">
        <v>27663</v>
      </c>
      <c r="K140" s="14">
        <v>27663</v>
      </c>
      <c r="L140" s="14">
        <v>27663</v>
      </c>
      <c r="M140" s="14">
        <v>27663</v>
      </c>
      <c r="N140" s="14">
        <v>27663</v>
      </c>
      <c r="O140" s="14">
        <v>27663</v>
      </c>
      <c r="P140" s="14">
        <v>24340</v>
      </c>
      <c r="Q140" s="14">
        <v>24340</v>
      </c>
      <c r="R140" s="14">
        <v>63890</v>
      </c>
      <c r="S140" s="14">
        <v>64360</v>
      </c>
      <c r="T140" s="14">
        <v>64360</v>
      </c>
      <c r="U140" s="14">
        <v>64360</v>
      </c>
      <c r="V140" s="14">
        <v>64360</v>
      </c>
      <c r="W140" s="14">
        <v>64360</v>
      </c>
      <c r="X140" s="14">
        <v>64360</v>
      </c>
      <c r="Y140" s="14">
        <v>64360</v>
      </c>
      <c r="Z140" s="14">
        <v>64360</v>
      </c>
      <c r="AA140" s="14">
        <v>64360</v>
      </c>
      <c r="AB140" s="14">
        <v>64360</v>
      </c>
      <c r="AC140" s="14">
        <v>64360</v>
      </c>
      <c r="AD140" s="14">
        <v>64360</v>
      </c>
      <c r="AE140" s="14">
        <v>64360</v>
      </c>
      <c r="AF140" s="14">
        <v>64360</v>
      </c>
      <c r="AG140" s="14">
        <v>64360</v>
      </c>
      <c r="AH140" s="14">
        <v>64360</v>
      </c>
      <c r="AI140" s="14">
        <v>64482</v>
      </c>
      <c r="AJ140" s="14">
        <v>64481.89</v>
      </c>
      <c r="AK140" s="14">
        <v>64481.89</v>
      </c>
      <c r="AL140" s="14">
        <v>64481.89</v>
      </c>
      <c r="AM140" s="14">
        <v>64714.28</v>
      </c>
      <c r="AN140" s="14">
        <v>64714.28</v>
      </c>
      <c r="AO140" s="14">
        <v>64714.28</v>
      </c>
      <c r="AP140" s="14">
        <v>64807.09</v>
      </c>
      <c r="AQ140" s="14">
        <v>64809.210000000006</v>
      </c>
      <c r="AR140" s="14">
        <v>64809.210000000006</v>
      </c>
      <c r="AS140" s="14">
        <v>64809.210000000006</v>
      </c>
      <c r="AT140" s="14">
        <v>64809.210000000006</v>
      </c>
      <c r="AU140" s="14">
        <v>64809.210000000006</v>
      </c>
      <c r="AV140" s="14">
        <v>64809.210000000006</v>
      </c>
      <c r="AW140" s="14">
        <v>64807.409666666659</v>
      </c>
      <c r="AX140" s="212">
        <v>64807.41</v>
      </c>
      <c r="AY140" s="14">
        <v>64807.42</v>
      </c>
      <c r="AZ140" s="14">
        <v>64807.42</v>
      </c>
      <c r="BA140" s="14">
        <v>64807.42</v>
      </c>
      <c r="BB140" s="14">
        <v>64794.563999999998</v>
      </c>
      <c r="BC140" s="14">
        <v>64795.62</v>
      </c>
      <c r="BD140" s="14">
        <v>64795.62</v>
      </c>
      <c r="BE140" s="14">
        <v>64801.43</v>
      </c>
      <c r="BF140" s="14">
        <v>64804.453999999998</v>
      </c>
      <c r="BG140" s="14">
        <v>64806.34</v>
      </c>
      <c r="BH140" s="14">
        <v>64807.809000000001</v>
      </c>
      <c r="BI140" s="14">
        <v>64787.445000000007</v>
      </c>
      <c r="BJ140" s="14">
        <v>64744.380000000005</v>
      </c>
      <c r="BK140" s="14">
        <v>64734.259999999995</v>
      </c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</row>
    <row r="141" spans="1:78" s="23" customFormat="1" ht="15" customHeight="1" x14ac:dyDescent="0.2">
      <c r="A141" s="8" t="s">
        <v>157</v>
      </c>
      <c r="B141" s="8" t="s">
        <v>205</v>
      </c>
      <c r="C141" s="14">
        <v>3678</v>
      </c>
      <c r="D141" s="14">
        <v>3678</v>
      </c>
      <c r="E141" s="14">
        <v>3678</v>
      </c>
      <c r="F141" s="14">
        <v>3678</v>
      </c>
      <c r="G141" s="14">
        <v>3678</v>
      </c>
      <c r="H141" s="14">
        <v>3678</v>
      </c>
      <c r="I141" s="14">
        <v>3678</v>
      </c>
      <c r="J141" s="14">
        <v>3678</v>
      </c>
      <c r="K141" s="14">
        <v>3678</v>
      </c>
      <c r="L141" s="14">
        <v>3678</v>
      </c>
      <c r="M141" s="14">
        <v>3678</v>
      </c>
      <c r="N141" s="14">
        <v>3678</v>
      </c>
      <c r="O141" s="14">
        <v>3678</v>
      </c>
      <c r="P141" s="14">
        <v>3678</v>
      </c>
      <c r="Q141" s="14">
        <v>3678</v>
      </c>
      <c r="R141" s="14">
        <v>3678</v>
      </c>
      <c r="S141" s="14">
        <v>3678</v>
      </c>
      <c r="T141" s="14">
        <v>3678</v>
      </c>
      <c r="U141" s="14">
        <v>3678</v>
      </c>
      <c r="V141" s="14">
        <v>3678</v>
      </c>
      <c r="W141" s="14">
        <v>3678</v>
      </c>
      <c r="X141" s="14">
        <v>3678</v>
      </c>
      <c r="Y141" s="14">
        <v>3678</v>
      </c>
      <c r="Z141" s="14">
        <v>3678</v>
      </c>
      <c r="AA141" s="14">
        <v>3678</v>
      </c>
      <c r="AB141" s="14">
        <v>3678</v>
      </c>
      <c r="AC141" s="14">
        <v>3678</v>
      </c>
      <c r="AD141" s="14">
        <v>3678</v>
      </c>
      <c r="AE141" s="14">
        <v>3678</v>
      </c>
      <c r="AF141" s="14">
        <v>3678</v>
      </c>
      <c r="AG141" s="14">
        <v>3678</v>
      </c>
      <c r="AH141" s="14">
        <v>3678</v>
      </c>
      <c r="AI141" s="14">
        <v>3678</v>
      </c>
      <c r="AJ141" s="14">
        <v>3678</v>
      </c>
      <c r="AK141" s="14">
        <v>3678</v>
      </c>
      <c r="AL141" s="14">
        <v>3678</v>
      </c>
      <c r="AM141" s="14">
        <v>3678</v>
      </c>
      <c r="AN141" s="14">
        <v>3678</v>
      </c>
      <c r="AO141" s="14">
        <v>3678</v>
      </c>
      <c r="AP141" s="14">
        <v>3678</v>
      </c>
      <c r="AQ141" s="14">
        <v>3678</v>
      </c>
      <c r="AR141" s="14">
        <v>3678</v>
      </c>
      <c r="AS141" s="14">
        <v>3678</v>
      </c>
      <c r="AT141" s="14">
        <v>3678</v>
      </c>
      <c r="AU141" s="14">
        <v>3678</v>
      </c>
      <c r="AV141" s="14">
        <v>3678</v>
      </c>
      <c r="AW141" s="14">
        <v>3678</v>
      </c>
      <c r="AX141" s="212">
        <v>3678</v>
      </c>
      <c r="AY141" s="14">
        <v>3678</v>
      </c>
      <c r="AZ141" s="14">
        <v>3678</v>
      </c>
      <c r="BA141" s="14">
        <v>3678</v>
      </c>
      <c r="BB141" s="14">
        <v>3678</v>
      </c>
      <c r="BC141" s="14">
        <v>3678</v>
      </c>
      <c r="BD141" s="14">
        <v>3678</v>
      </c>
      <c r="BE141" s="14">
        <v>3678</v>
      </c>
      <c r="BF141" s="14">
        <v>3678</v>
      </c>
      <c r="BG141" s="14">
        <v>3678</v>
      </c>
      <c r="BH141" s="14">
        <v>3678</v>
      </c>
      <c r="BI141" s="14">
        <v>3678</v>
      </c>
      <c r="BJ141" s="14">
        <v>3678</v>
      </c>
      <c r="BK141" s="14">
        <v>3678</v>
      </c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</row>
    <row r="142" spans="1:78" s="23" customFormat="1" ht="15" customHeight="1" x14ac:dyDescent="0.2">
      <c r="A142" s="8" t="s">
        <v>25</v>
      </c>
      <c r="B142" s="8" t="s">
        <v>25</v>
      </c>
      <c r="C142" s="14">
        <v>19046</v>
      </c>
      <c r="D142" s="14">
        <v>19046</v>
      </c>
      <c r="E142" s="14">
        <v>19046</v>
      </c>
      <c r="F142" s="14">
        <v>19022</v>
      </c>
      <c r="G142" s="14">
        <v>19020</v>
      </c>
      <c r="H142" s="14">
        <v>19020</v>
      </c>
      <c r="I142" s="14">
        <v>19020</v>
      </c>
      <c r="J142" s="14">
        <v>19035</v>
      </c>
      <c r="K142" s="14">
        <v>19035</v>
      </c>
      <c r="L142" s="14">
        <v>19035</v>
      </c>
      <c r="M142" s="14">
        <v>19035</v>
      </c>
      <c r="N142" s="14">
        <v>19035</v>
      </c>
      <c r="O142" s="14">
        <v>19035</v>
      </c>
      <c r="P142" s="14">
        <v>19035</v>
      </c>
      <c r="Q142" s="14">
        <v>19035</v>
      </c>
      <c r="R142" s="14">
        <v>19035</v>
      </c>
      <c r="S142" s="14">
        <v>19049</v>
      </c>
      <c r="T142" s="14">
        <v>22323</v>
      </c>
      <c r="U142" s="14">
        <v>22323</v>
      </c>
      <c r="V142" s="14">
        <v>22323</v>
      </c>
      <c r="W142" s="14">
        <v>22323</v>
      </c>
      <c r="X142" s="14">
        <v>22323</v>
      </c>
      <c r="Y142" s="14">
        <v>22323</v>
      </c>
      <c r="Z142" s="14">
        <v>22323</v>
      </c>
      <c r="AA142" s="14">
        <v>22323</v>
      </c>
      <c r="AB142" s="14">
        <v>22323</v>
      </c>
      <c r="AC142" s="14">
        <v>22323</v>
      </c>
      <c r="AD142" s="14">
        <v>22323</v>
      </c>
      <c r="AE142" s="14">
        <v>22323</v>
      </c>
      <c r="AF142" s="14">
        <v>22323</v>
      </c>
      <c r="AG142" s="14">
        <v>22323</v>
      </c>
      <c r="AH142" s="14">
        <v>22323</v>
      </c>
      <c r="AI142" s="14">
        <v>22331.46</v>
      </c>
      <c r="AJ142" s="14">
        <v>22331.46</v>
      </c>
      <c r="AK142" s="14">
        <v>22331.46</v>
      </c>
      <c r="AL142" s="14">
        <v>22331.46</v>
      </c>
      <c r="AM142" s="14">
        <v>22331.46</v>
      </c>
      <c r="AN142" s="14">
        <v>22331.46</v>
      </c>
      <c r="AO142" s="14">
        <v>22331.46</v>
      </c>
      <c r="AP142" s="14">
        <v>22333.96</v>
      </c>
      <c r="AQ142" s="14">
        <v>22333.96</v>
      </c>
      <c r="AR142" s="14">
        <v>22333.96</v>
      </c>
      <c r="AS142" s="14">
        <v>22333.96</v>
      </c>
      <c r="AT142" s="14">
        <v>22333.96</v>
      </c>
      <c r="AU142" s="14">
        <v>22333.960000000003</v>
      </c>
      <c r="AV142" s="14">
        <v>22333.96</v>
      </c>
      <c r="AW142" s="14">
        <v>22333.960000000003</v>
      </c>
      <c r="AX142" s="212">
        <v>22343.72</v>
      </c>
      <c r="AY142" s="14">
        <v>22343.72</v>
      </c>
      <c r="AZ142" s="14">
        <v>22341.21</v>
      </c>
      <c r="BA142" s="14">
        <v>22066.42</v>
      </c>
      <c r="BB142" s="14">
        <v>22066.42</v>
      </c>
      <c r="BC142" s="14">
        <v>22066.42</v>
      </c>
      <c r="BD142" s="14">
        <v>22074.93</v>
      </c>
      <c r="BE142" s="14">
        <v>22071.05</v>
      </c>
      <c r="BF142" s="14">
        <v>22071.05</v>
      </c>
      <c r="BG142" s="14">
        <v>22071.05</v>
      </c>
      <c r="BH142" s="14">
        <v>22069.383333333331</v>
      </c>
      <c r="BI142" s="14">
        <v>22066.05</v>
      </c>
      <c r="BJ142" s="14">
        <v>0</v>
      </c>
      <c r="BK142" s="14">
        <v>0</v>
      </c>
      <c r="BL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</row>
    <row r="143" spans="1:78" s="23" customFormat="1" ht="15" customHeight="1" x14ac:dyDescent="0.2">
      <c r="A143" s="8" t="s">
        <v>26</v>
      </c>
      <c r="B143" s="8" t="s">
        <v>26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44100</v>
      </c>
      <c r="R143" s="14">
        <v>44100</v>
      </c>
      <c r="S143" s="14">
        <v>43648</v>
      </c>
      <c r="T143" s="14">
        <v>43648</v>
      </c>
      <c r="U143" s="14">
        <v>43648</v>
      </c>
      <c r="V143" s="14">
        <v>43648</v>
      </c>
      <c r="W143" s="14">
        <v>43648</v>
      </c>
      <c r="X143" s="14">
        <v>43648</v>
      </c>
      <c r="Y143" s="14">
        <v>43648</v>
      </c>
      <c r="Z143" s="14">
        <v>43648</v>
      </c>
      <c r="AA143" s="14">
        <v>43648</v>
      </c>
      <c r="AB143" s="14">
        <v>43648</v>
      </c>
      <c r="AC143" s="14">
        <v>43648</v>
      </c>
      <c r="AD143" s="14">
        <v>43648</v>
      </c>
      <c r="AE143" s="14">
        <v>43648</v>
      </c>
      <c r="AF143" s="14">
        <v>43648</v>
      </c>
      <c r="AG143" s="14">
        <v>43648</v>
      </c>
      <c r="AH143" s="14">
        <v>43648</v>
      </c>
      <c r="AI143" s="14">
        <v>40543</v>
      </c>
      <c r="AJ143" s="14">
        <v>40543</v>
      </c>
      <c r="AK143" s="14">
        <v>40543</v>
      </c>
      <c r="AL143" s="14">
        <v>40543</v>
      </c>
      <c r="AM143" s="14">
        <v>40492</v>
      </c>
      <c r="AN143" s="14">
        <v>40492</v>
      </c>
      <c r="AO143" s="14">
        <v>40492</v>
      </c>
      <c r="AP143" s="14">
        <v>43325.2</v>
      </c>
      <c r="AQ143" s="14">
        <v>43287.6</v>
      </c>
      <c r="AR143" s="14">
        <v>43287.6</v>
      </c>
      <c r="AS143" s="14">
        <v>43287.6</v>
      </c>
      <c r="AT143" s="14">
        <v>43429.599999999999</v>
      </c>
      <c r="AU143" s="14">
        <v>43428.439999999995</v>
      </c>
      <c r="AV143" s="14">
        <v>43329.46</v>
      </c>
      <c r="AW143" s="14">
        <v>43329.46</v>
      </c>
      <c r="AX143" s="212">
        <v>43329.46</v>
      </c>
      <c r="AY143" s="14">
        <v>43330.42</v>
      </c>
      <c r="AZ143" s="14">
        <v>43330.42</v>
      </c>
      <c r="BA143" s="14">
        <v>43330.42</v>
      </c>
      <c r="BB143" s="14">
        <v>43330.42</v>
      </c>
      <c r="BC143" s="14">
        <v>43319.78</v>
      </c>
      <c r="BD143" s="14">
        <v>43337.74</v>
      </c>
      <c r="BE143" s="14">
        <v>43323.62</v>
      </c>
      <c r="BF143" s="14">
        <v>43384.593999999997</v>
      </c>
      <c r="BG143" s="14">
        <v>43366</v>
      </c>
      <c r="BH143" s="14">
        <v>43366.249333333333</v>
      </c>
      <c r="BI143" s="14">
        <v>43365.84</v>
      </c>
      <c r="BJ143" s="14">
        <v>43365.84</v>
      </c>
      <c r="BK143" s="14">
        <v>43365.720333333331</v>
      </c>
      <c r="BL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</row>
    <row r="144" spans="1:78" s="23" customFormat="1" ht="15" customHeight="1" x14ac:dyDescent="0.2">
      <c r="A144" s="8" t="s">
        <v>115</v>
      </c>
      <c r="B144" s="8" t="s">
        <v>115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43649</v>
      </c>
      <c r="U144" s="14">
        <v>43649</v>
      </c>
      <c r="V144" s="14">
        <v>43649</v>
      </c>
      <c r="W144" s="14">
        <v>43649</v>
      </c>
      <c r="X144" s="14">
        <v>43649</v>
      </c>
      <c r="Y144" s="14">
        <v>43649</v>
      </c>
      <c r="Z144" s="14">
        <v>43649</v>
      </c>
      <c r="AA144" s="14">
        <v>43649</v>
      </c>
      <c r="AB144" s="14">
        <v>43649</v>
      </c>
      <c r="AC144" s="14">
        <v>43649</v>
      </c>
      <c r="AD144" s="14">
        <v>43649</v>
      </c>
      <c r="AE144" s="14">
        <v>43649</v>
      </c>
      <c r="AF144" s="14">
        <v>43649</v>
      </c>
      <c r="AG144" s="14">
        <v>43649</v>
      </c>
      <c r="AH144" s="14">
        <v>43649</v>
      </c>
      <c r="AI144" s="14">
        <v>43546</v>
      </c>
      <c r="AJ144" s="14">
        <v>43546</v>
      </c>
      <c r="AK144" s="14">
        <v>43546</v>
      </c>
      <c r="AL144" s="14">
        <v>43546</v>
      </c>
      <c r="AM144" s="14">
        <v>43549</v>
      </c>
      <c r="AN144" s="14">
        <v>43549</v>
      </c>
      <c r="AO144" s="14">
        <v>43549</v>
      </c>
      <c r="AP144" s="14">
        <v>43550</v>
      </c>
      <c r="AQ144" s="14">
        <v>43550</v>
      </c>
      <c r="AR144" s="14">
        <v>43550</v>
      </c>
      <c r="AS144" s="14">
        <v>43550</v>
      </c>
      <c r="AT144" s="14">
        <v>43550</v>
      </c>
      <c r="AU144" s="14">
        <v>43550</v>
      </c>
      <c r="AV144" s="14">
        <v>43550</v>
      </c>
      <c r="AW144" s="14">
        <v>43550</v>
      </c>
      <c r="AX144" s="212">
        <v>43550</v>
      </c>
      <c r="AY144" s="14">
        <v>43550</v>
      </c>
      <c r="AZ144" s="14">
        <v>43550</v>
      </c>
      <c r="BA144" s="14">
        <v>43550</v>
      </c>
      <c r="BB144" s="14">
        <v>43649</v>
      </c>
      <c r="BC144" s="14">
        <v>43649</v>
      </c>
      <c r="BD144" s="14">
        <v>43649</v>
      </c>
      <c r="BE144" s="14">
        <v>43649</v>
      </c>
      <c r="BF144" s="14">
        <v>43712.639999999992</v>
      </c>
      <c r="BG144" s="14">
        <v>43712.640333333336</v>
      </c>
      <c r="BH144" s="14">
        <v>43712.639999999992</v>
      </c>
      <c r="BI144" s="14">
        <v>43712.639999999992</v>
      </c>
      <c r="BJ144" s="14">
        <v>43737.556666666664</v>
      </c>
      <c r="BK144" s="14">
        <v>43747.817000000003</v>
      </c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</row>
    <row r="145" spans="1:78" s="23" customFormat="1" ht="15" customHeight="1" x14ac:dyDescent="0.2">
      <c r="A145" s="8" t="s">
        <v>27</v>
      </c>
      <c r="B145" s="8" t="s">
        <v>27</v>
      </c>
      <c r="C145" s="14">
        <v>39331</v>
      </c>
      <c r="D145" s="14">
        <v>39334</v>
      </c>
      <c r="E145" s="14">
        <v>39320</v>
      </c>
      <c r="F145" s="14">
        <v>39310</v>
      </c>
      <c r="G145" s="14">
        <v>39310</v>
      </c>
      <c r="H145" s="14">
        <v>39307</v>
      </c>
      <c r="I145" s="14">
        <v>39307</v>
      </c>
      <c r="J145" s="14">
        <v>39306</v>
      </c>
      <c r="K145" s="14">
        <v>39306</v>
      </c>
      <c r="L145" s="14">
        <v>39306</v>
      </c>
      <c r="M145" s="14">
        <v>39306</v>
      </c>
      <c r="N145" s="14">
        <v>39306</v>
      </c>
      <c r="O145" s="14">
        <v>39306</v>
      </c>
      <c r="P145" s="14">
        <v>39306</v>
      </c>
      <c r="Q145" s="14">
        <v>39306</v>
      </c>
      <c r="R145" s="14">
        <v>39306</v>
      </c>
      <c r="S145" s="14">
        <v>38926</v>
      </c>
      <c r="T145" s="14">
        <v>38926</v>
      </c>
      <c r="U145" s="14">
        <v>38926</v>
      </c>
      <c r="V145" s="14">
        <v>38926</v>
      </c>
      <c r="W145" s="14">
        <v>38926</v>
      </c>
      <c r="X145" s="14">
        <v>38926</v>
      </c>
      <c r="Y145" s="14">
        <v>38926</v>
      </c>
      <c r="Z145" s="14">
        <v>38926</v>
      </c>
      <c r="AA145" s="14">
        <v>38926</v>
      </c>
      <c r="AB145" s="14">
        <v>59302</v>
      </c>
      <c r="AC145" s="14">
        <v>59302</v>
      </c>
      <c r="AD145" s="14">
        <v>59302</v>
      </c>
      <c r="AE145" s="14">
        <v>59302</v>
      </c>
      <c r="AF145" s="14">
        <v>59302</v>
      </c>
      <c r="AG145" s="14">
        <v>59302</v>
      </c>
      <c r="AH145" s="14">
        <v>59302</v>
      </c>
      <c r="AI145" s="14">
        <v>63365.98</v>
      </c>
      <c r="AJ145" s="14">
        <v>63365.98</v>
      </c>
      <c r="AK145" s="14">
        <v>63365.98</v>
      </c>
      <c r="AL145" s="14">
        <v>63365.98</v>
      </c>
      <c r="AM145" s="14">
        <v>63365.98</v>
      </c>
      <c r="AN145" s="14">
        <v>63365.98</v>
      </c>
      <c r="AO145" s="14">
        <v>63365.98</v>
      </c>
      <c r="AP145" s="14">
        <v>64252.75</v>
      </c>
      <c r="AQ145" s="14">
        <v>64252.74</v>
      </c>
      <c r="AR145" s="14">
        <v>64252.74</v>
      </c>
      <c r="AS145" s="14">
        <v>64292.49</v>
      </c>
      <c r="AT145" s="14">
        <v>64292.33</v>
      </c>
      <c r="AU145" s="14">
        <v>64634.273333333338</v>
      </c>
      <c r="AV145" s="14">
        <v>64806.57</v>
      </c>
      <c r="AW145" s="14">
        <v>64806.57</v>
      </c>
      <c r="AX145" s="212">
        <v>64792.376666666671</v>
      </c>
      <c r="AY145" s="14">
        <v>64795.24</v>
      </c>
      <c r="AZ145" s="14">
        <v>64801.51</v>
      </c>
      <c r="BA145" s="14">
        <v>64948.34</v>
      </c>
      <c r="BB145" s="14">
        <v>64946.400000000001</v>
      </c>
      <c r="BC145" s="14">
        <v>67837.03</v>
      </c>
      <c r="BD145" s="14">
        <v>67848.070000000007</v>
      </c>
      <c r="BE145" s="14">
        <v>67857.312000000005</v>
      </c>
      <c r="BF145" s="14">
        <v>67878.38</v>
      </c>
      <c r="BG145" s="14">
        <v>67911.696666666656</v>
      </c>
      <c r="BH145" s="14">
        <v>67910.42</v>
      </c>
      <c r="BI145" s="14">
        <v>67910.42</v>
      </c>
      <c r="BJ145" s="14">
        <v>67908.223333333342</v>
      </c>
      <c r="BK145" s="14">
        <v>67935.457333333339</v>
      </c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</row>
    <row r="146" spans="1:78" s="23" customFormat="1" ht="15" customHeight="1" x14ac:dyDescent="0.2">
      <c r="A146" s="8" t="s">
        <v>125</v>
      </c>
      <c r="B146" s="8" t="s">
        <v>125</v>
      </c>
      <c r="C146" s="14">
        <v>28066</v>
      </c>
      <c r="D146" s="14">
        <v>28011</v>
      </c>
      <c r="E146" s="14">
        <v>29109</v>
      </c>
      <c r="F146" s="14">
        <v>28694</v>
      </c>
      <c r="G146" s="14">
        <v>28695</v>
      </c>
      <c r="H146" s="14">
        <v>28866</v>
      </c>
      <c r="I146" s="14">
        <v>28873</v>
      </c>
      <c r="J146" s="14">
        <v>30081</v>
      </c>
      <c r="K146" s="14">
        <v>30081</v>
      </c>
      <c r="L146" s="14">
        <v>30081</v>
      </c>
      <c r="M146" s="14">
        <v>30081</v>
      </c>
      <c r="N146" s="14">
        <v>30081</v>
      </c>
      <c r="O146" s="14">
        <v>30081</v>
      </c>
      <c r="P146" s="14">
        <v>30081</v>
      </c>
      <c r="Q146" s="14">
        <v>30081</v>
      </c>
      <c r="R146" s="14">
        <v>47705</v>
      </c>
      <c r="S146" s="14">
        <v>47205</v>
      </c>
      <c r="T146" s="14">
        <v>47205</v>
      </c>
      <c r="U146" s="14">
        <v>47205</v>
      </c>
      <c r="V146" s="14">
        <v>47205</v>
      </c>
      <c r="W146" s="14">
        <v>47205</v>
      </c>
      <c r="X146" s="14">
        <v>47205</v>
      </c>
      <c r="Y146" s="14">
        <v>47205</v>
      </c>
      <c r="Z146" s="14">
        <v>47205</v>
      </c>
      <c r="AA146" s="14">
        <v>47205</v>
      </c>
      <c r="AB146" s="14">
        <v>47205</v>
      </c>
      <c r="AC146" s="14">
        <v>47205</v>
      </c>
      <c r="AD146" s="14">
        <v>47205</v>
      </c>
      <c r="AE146" s="14">
        <v>47205</v>
      </c>
      <c r="AF146" s="14">
        <v>47205</v>
      </c>
      <c r="AG146" s="14">
        <v>47205</v>
      </c>
      <c r="AH146" s="14">
        <v>47205</v>
      </c>
      <c r="AI146" s="14">
        <v>44366.94</v>
      </c>
      <c r="AJ146" s="14">
        <v>44366.94</v>
      </c>
      <c r="AK146" s="14">
        <v>44366.94</v>
      </c>
      <c r="AL146" s="14">
        <v>44366.94</v>
      </c>
      <c r="AM146" s="14">
        <v>44778.54</v>
      </c>
      <c r="AN146" s="14">
        <v>44778.54</v>
      </c>
      <c r="AO146" s="14">
        <v>44778.54</v>
      </c>
      <c r="AP146" s="14">
        <v>44667.46</v>
      </c>
      <c r="AQ146" s="14">
        <v>44683.41</v>
      </c>
      <c r="AR146" s="14">
        <v>44683.41</v>
      </c>
      <c r="AS146" s="14">
        <v>44683.41</v>
      </c>
      <c r="AT146" s="14">
        <v>44683.41</v>
      </c>
      <c r="AU146" s="14">
        <v>44668.13</v>
      </c>
      <c r="AV146" s="14">
        <v>44675.38</v>
      </c>
      <c r="AW146" s="14">
        <v>44793.313333333332</v>
      </c>
      <c r="AX146" s="212">
        <v>44852.28</v>
      </c>
      <c r="AY146" s="14">
        <v>44852.28</v>
      </c>
      <c r="AZ146" s="14">
        <v>44852.28</v>
      </c>
      <c r="BA146" s="14">
        <v>44901.99</v>
      </c>
      <c r="BB146" s="14">
        <v>44883.83</v>
      </c>
      <c r="BC146" s="14">
        <v>44838.49</v>
      </c>
      <c r="BD146" s="14">
        <v>44838.49</v>
      </c>
      <c r="BE146" s="14">
        <v>44838.49</v>
      </c>
      <c r="BF146" s="14">
        <v>44838.49</v>
      </c>
      <c r="BG146" s="14">
        <v>44812.49</v>
      </c>
      <c r="BH146" s="14">
        <v>44767.796666666669</v>
      </c>
      <c r="BI146" s="14">
        <v>44745.44999999999</v>
      </c>
      <c r="BJ146" s="14">
        <v>44745.44999999999</v>
      </c>
      <c r="BK146" s="14">
        <v>44755.081000000006</v>
      </c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</row>
    <row r="147" spans="1:78" s="23" customFormat="1" ht="15" customHeight="1" x14ac:dyDescent="0.2">
      <c r="A147" s="8" t="s">
        <v>28</v>
      </c>
      <c r="B147" s="8" t="s">
        <v>28</v>
      </c>
      <c r="C147" s="14">
        <v>20230</v>
      </c>
      <c r="D147" s="14">
        <v>20178</v>
      </c>
      <c r="E147" s="14">
        <v>20178</v>
      </c>
      <c r="F147" s="14">
        <v>20197</v>
      </c>
      <c r="G147" s="14">
        <v>20180</v>
      </c>
      <c r="H147" s="14">
        <v>20180</v>
      </c>
      <c r="I147" s="14">
        <v>20246</v>
      </c>
      <c r="J147" s="14">
        <v>20487</v>
      </c>
      <c r="K147" s="14">
        <v>20487</v>
      </c>
      <c r="L147" s="14">
        <v>20487</v>
      </c>
      <c r="M147" s="14">
        <v>20487</v>
      </c>
      <c r="N147" s="14">
        <v>20487</v>
      </c>
      <c r="O147" s="14">
        <v>20487</v>
      </c>
      <c r="P147" s="14">
        <v>20487</v>
      </c>
      <c r="Q147" s="14">
        <v>20487</v>
      </c>
      <c r="R147" s="14">
        <v>20487</v>
      </c>
      <c r="S147" s="14">
        <v>21189</v>
      </c>
      <c r="T147" s="14">
        <v>21189</v>
      </c>
      <c r="U147" s="14">
        <v>21189</v>
      </c>
      <c r="V147" s="14">
        <v>21189</v>
      </c>
      <c r="W147" s="14">
        <v>21189</v>
      </c>
      <c r="X147" s="14">
        <v>21189</v>
      </c>
      <c r="Y147" s="14">
        <v>21189</v>
      </c>
      <c r="Z147" s="14">
        <v>21189</v>
      </c>
      <c r="AA147" s="14">
        <v>21189</v>
      </c>
      <c r="AB147" s="14">
        <v>21189</v>
      </c>
      <c r="AC147" s="14">
        <v>21189</v>
      </c>
      <c r="AD147" s="14">
        <v>21189</v>
      </c>
      <c r="AE147" s="14">
        <v>21189</v>
      </c>
      <c r="AF147" s="14">
        <v>21189</v>
      </c>
      <c r="AG147" s="14">
        <v>21189</v>
      </c>
      <c r="AH147" s="14">
        <v>21189</v>
      </c>
      <c r="AI147" s="14">
        <v>21109.33</v>
      </c>
      <c r="AJ147" s="14">
        <v>21109.33</v>
      </c>
      <c r="AK147" s="14">
        <v>21109.33</v>
      </c>
      <c r="AL147" s="14">
        <v>21109.33</v>
      </c>
      <c r="AM147" s="14">
        <v>21109.33</v>
      </c>
      <c r="AN147" s="14">
        <v>21109.33</v>
      </c>
      <c r="AO147" s="14">
        <v>21109.33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0</v>
      </c>
      <c r="AX147" s="212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4">
        <v>0</v>
      </c>
      <c r="BF147" s="14">
        <v>0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</row>
    <row r="148" spans="1:78" s="23" customFormat="1" ht="15" customHeight="1" x14ac:dyDescent="0.2">
      <c r="A148" s="8" t="s">
        <v>29</v>
      </c>
      <c r="B148" s="8" t="s">
        <v>29</v>
      </c>
      <c r="C148" s="14">
        <v>30982</v>
      </c>
      <c r="D148" s="14">
        <v>30324</v>
      </c>
      <c r="E148" s="14">
        <v>30324</v>
      </c>
      <c r="F148" s="14">
        <v>30324</v>
      </c>
      <c r="G148" s="14">
        <v>29101</v>
      </c>
      <c r="H148" s="14">
        <v>29101</v>
      </c>
      <c r="I148" s="14">
        <v>29101</v>
      </c>
      <c r="J148" s="14">
        <v>30324</v>
      </c>
      <c r="K148" s="14">
        <v>30324</v>
      </c>
      <c r="L148" s="14">
        <v>30324</v>
      </c>
      <c r="M148" s="14">
        <v>30324</v>
      </c>
      <c r="N148" s="14">
        <v>30324</v>
      </c>
      <c r="O148" s="14">
        <v>30324</v>
      </c>
      <c r="P148" s="14">
        <v>30324</v>
      </c>
      <c r="Q148" s="14">
        <v>30324</v>
      </c>
      <c r="R148" s="14">
        <v>30324</v>
      </c>
      <c r="S148" s="14">
        <v>30324</v>
      </c>
      <c r="T148" s="14">
        <v>30324</v>
      </c>
      <c r="U148" s="14">
        <v>30324</v>
      </c>
      <c r="V148" s="14">
        <v>30324</v>
      </c>
      <c r="W148" s="14">
        <v>30324</v>
      </c>
      <c r="X148" s="14">
        <v>30324</v>
      </c>
      <c r="Y148" s="14">
        <v>30324</v>
      </c>
      <c r="Z148" s="14">
        <v>30324</v>
      </c>
      <c r="AA148" s="14">
        <v>30324</v>
      </c>
      <c r="AB148" s="14">
        <v>30324</v>
      </c>
      <c r="AC148" s="14">
        <v>30324</v>
      </c>
      <c r="AD148" s="14">
        <v>30324</v>
      </c>
      <c r="AE148" s="14">
        <v>30324</v>
      </c>
      <c r="AF148" s="14">
        <v>30324</v>
      </c>
      <c r="AG148" s="14">
        <v>30324</v>
      </c>
      <c r="AH148" s="14">
        <v>30324</v>
      </c>
      <c r="AI148" s="14">
        <v>30324</v>
      </c>
      <c r="AJ148" s="14">
        <v>30324</v>
      </c>
      <c r="AK148" s="14">
        <v>30324</v>
      </c>
      <c r="AL148" s="14">
        <v>30324</v>
      </c>
      <c r="AM148" s="14">
        <v>30324</v>
      </c>
      <c r="AN148" s="14">
        <v>30324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212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4">
        <v>0</v>
      </c>
      <c r="BF148" s="14">
        <v>0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</row>
    <row r="149" spans="1:78" s="23" customFormat="1" ht="15" customHeight="1" x14ac:dyDescent="0.2">
      <c r="A149" s="8" t="s">
        <v>22</v>
      </c>
      <c r="B149" s="8" t="s">
        <v>22</v>
      </c>
      <c r="C149" s="14">
        <v>33800</v>
      </c>
      <c r="D149" s="14">
        <v>33800</v>
      </c>
      <c r="E149" s="14">
        <v>33800</v>
      </c>
      <c r="F149" s="14">
        <v>33800</v>
      </c>
      <c r="G149" s="14">
        <v>33800</v>
      </c>
      <c r="H149" s="14">
        <v>33800</v>
      </c>
      <c r="I149" s="14">
        <v>33800</v>
      </c>
      <c r="J149" s="14">
        <v>31822</v>
      </c>
      <c r="K149" s="14">
        <v>31822</v>
      </c>
      <c r="L149" s="14">
        <v>31822</v>
      </c>
      <c r="M149" s="14">
        <v>31822</v>
      </c>
      <c r="N149" s="14">
        <v>31822</v>
      </c>
      <c r="O149" s="14">
        <v>31822</v>
      </c>
      <c r="P149" s="14">
        <v>31822</v>
      </c>
      <c r="Q149" s="14">
        <v>31822</v>
      </c>
      <c r="R149" s="14">
        <v>31822</v>
      </c>
      <c r="S149" s="14">
        <v>32302</v>
      </c>
      <c r="T149" s="14">
        <v>32302</v>
      </c>
      <c r="U149" s="14">
        <v>32302</v>
      </c>
      <c r="V149" s="14">
        <v>32302</v>
      </c>
      <c r="W149" s="14">
        <v>32302</v>
      </c>
      <c r="X149" s="14">
        <v>32302</v>
      </c>
      <c r="Y149" s="14">
        <v>32302</v>
      </c>
      <c r="Z149" s="14">
        <v>32302</v>
      </c>
      <c r="AA149" s="14">
        <v>32302</v>
      </c>
      <c r="AB149" s="14">
        <v>32302</v>
      </c>
      <c r="AC149" s="14">
        <v>32302</v>
      </c>
      <c r="AD149" s="14">
        <v>32302</v>
      </c>
      <c r="AE149" s="14">
        <v>32302</v>
      </c>
      <c r="AF149" s="14">
        <v>32302</v>
      </c>
      <c r="AG149" s="14">
        <v>32302</v>
      </c>
      <c r="AH149" s="14">
        <v>32302</v>
      </c>
      <c r="AI149" s="14">
        <v>34147.5</v>
      </c>
      <c r="AJ149" s="14">
        <v>34147.5</v>
      </c>
      <c r="AK149" s="14">
        <v>34147.5</v>
      </c>
      <c r="AL149" s="14">
        <v>34147.5</v>
      </c>
      <c r="AM149" s="14">
        <v>34153.5</v>
      </c>
      <c r="AN149" s="14">
        <v>34153.5</v>
      </c>
      <c r="AO149" s="14">
        <v>34153.5</v>
      </c>
      <c r="AP149" s="14">
        <v>33811.72</v>
      </c>
      <c r="AQ149" s="14">
        <v>34445.72</v>
      </c>
      <c r="AR149" s="14">
        <v>34445.72</v>
      </c>
      <c r="AS149" s="14">
        <v>34445.72</v>
      </c>
      <c r="AT149" s="14">
        <v>34446.720000000001</v>
      </c>
      <c r="AU149" s="14">
        <v>34516.840000000004</v>
      </c>
      <c r="AV149" s="14">
        <v>34657.620000000003</v>
      </c>
      <c r="AW149" s="14">
        <v>34657.620000000003</v>
      </c>
      <c r="AX149" s="212">
        <v>34657.620000000003</v>
      </c>
      <c r="AY149" s="14">
        <v>34657.29</v>
      </c>
      <c r="AZ149" s="14">
        <v>34657.29</v>
      </c>
      <c r="BA149" s="14">
        <v>34657.29</v>
      </c>
      <c r="BB149" s="14">
        <v>34657.29</v>
      </c>
      <c r="BC149" s="14">
        <v>34657.29</v>
      </c>
      <c r="BD149" s="14">
        <v>34657.29</v>
      </c>
      <c r="BE149" s="14">
        <v>34657.29</v>
      </c>
      <c r="BF149" s="14">
        <v>34657.167000000001</v>
      </c>
      <c r="BG149" s="14">
        <v>34656.589999999997</v>
      </c>
      <c r="BH149" s="14">
        <v>34656.713333333326</v>
      </c>
      <c r="BI149" s="14">
        <v>34656.959999999999</v>
      </c>
      <c r="BJ149" s="14">
        <v>34656.960333333329</v>
      </c>
      <c r="BK149" s="14">
        <v>34683.640000000007</v>
      </c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</row>
    <row r="150" spans="1:78" s="23" customFormat="1" ht="15" customHeight="1" x14ac:dyDescent="0.2">
      <c r="A150" s="8" t="s">
        <v>757</v>
      </c>
      <c r="B150" s="8" t="s">
        <v>757</v>
      </c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212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>
        <v>51966.180121917801</v>
      </c>
      <c r="BK150" s="14">
        <v>51969.616788584448</v>
      </c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</row>
    <row r="151" spans="1:78" s="23" customFormat="1" ht="15" customHeight="1" x14ac:dyDescent="0.2">
      <c r="A151" s="8" t="s">
        <v>118</v>
      </c>
      <c r="B151" s="8" t="s">
        <v>118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20087</v>
      </c>
      <c r="R151" s="14">
        <v>20087</v>
      </c>
      <c r="S151" s="14">
        <v>20115</v>
      </c>
      <c r="T151" s="14">
        <v>20115</v>
      </c>
      <c r="U151" s="14">
        <v>20115</v>
      </c>
      <c r="V151" s="14">
        <v>20115</v>
      </c>
      <c r="W151" s="14">
        <v>20115</v>
      </c>
      <c r="X151" s="14">
        <v>20115</v>
      </c>
      <c r="Y151" s="14">
        <v>20115</v>
      </c>
      <c r="Z151" s="14">
        <v>20115</v>
      </c>
      <c r="AA151" s="14">
        <v>20115</v>
      </c>
      <c r="AB151" s="14">
        <v>20115</v>
      </c>
      <c r="AC151" s="14">
        <v>20115</v>
      </c>
      <c r="AD151" s="14">
        <v>20115</v>
      </c>
      <c r="AE151" s="14">
        <v>20115</v>
      </c>
      <c r="AF151" s="14">
        <v>20115</v>
      </c>
      <c r="AG151" s="14">
        <v>20115</v>
      </c>
      <c r="AH151" s="14">
        <v>20115</v>
      </c>
      <c r="AI151" s="14">
        <v>20085.400000000001</v>
      </c>
      <c r="AJ151" s="14">
        <v>20085.400000000001</v>
      </c>
      <c r="AK151" s="14">
        <v>20085.400000000001</v>
      </c>
      <c r="AL151" s="14">
        <v>20085.400000000001</v>
      </c>
      <c r="AM151" s="14">
        <v>20085.400000000001</v>
      </c>
      <c r="AN151" s="14">
        <v>20085.400000000001</v>
      </c>
      <c r="AO151" s="14">
        <v>20085.400000000001</v>
      </c>
      <c r="AP151" s="14">
        <v>20056.3</v>
      </c>
      <c r="AQ151" s="14">
        <v>20056.3</v>
      </c>
      <c r="AR151" s="14">
        <v>20056.3</v>
      </c>
      <c r="AS151" s="14">
        <v>20056.3</v>
      </c>
      <c r="AT151" s="14">
        <v>20056.3</v>
      </c>
      <c r="AU151" s="14">
        <v>20056.3</v>
      </c>
      <c r="AV151" s="14">
        <v>20056.3</v>
      </c>
      <c r="AW151" s="14">
        <v>20056.833333333332</v>
      </c>
      <c r="AX151" s="212">
        <v>20057.099999999999</v>
      </c>
      <c r="AY151" s="14">
        <v>20048.41</v>
      </c>
      <c r="AZ151" s="14">
        <v>20048.41</v>
      </c>
      <c r="BA151" s="14">
        <v>20048.41</v>
      </c>
      <c r="BB151" s="14">
        <v>20048.41</v>
      </c>
      <c r="BC151" s="14">
        <v>20048.41</v>
      </c>
      <c r="BD151" s="14">
        <v>20048.41</v>
      </c>
      <c r="BE151" s="14">
        <v>20048.27</v>
      </c>
      <c r="BF151" s="14">
        <v>20048.27</v>
      </c>
      <c r="BG151" s="14">
        <v>20048.27</v>
      </c>
      <c r="BH151" s="14">
        <v>20048.27</v>
      </c>
      <c r="BI151" s="14">
        <v>20048.27</v>
      </c>
      <c r="BJ151" s="14">
        <v>20048.27</v>
      </c>
      <c r="BK151" s="14">
        <v>20048.270333333334</v>
      </c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</row>
    <row r="152" spans="1:78" s="23" customFormat="1" ht="15" customHeight="1" x14ac:dyDescent="0.2">
      <c r="A152" s="8" t="s">
        <v>136</v>
      </c>
      <c r="B152" s="8" t="s">
        <v>136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19887.91</v>
      </c>
      <c r="AM152" s="14">
        <v>19887.91</v>
      </c>
      <c r="AN152" s="14">
        <v>19887.91</v>
      </c>
      <c r="AO152" s="14">
        <v>19887.91</v>
      </c>
      <c r="AP152" s="14">
        <v>19838.259999999998</v>
      </c>
      <c r="AQ152" s="14">
        <v>19838.259999999998</v>
      </c>
      <c r="AR152" s="14">
        <v>19838.259999999998</v>
      </c>
      <c r="AS152" s="14">
        <v>19838.259999999998</v>
      </c>
      <c r="AT152" s="14">
        <v>19836.259999999998</v>
      </c>
      <c r="AU152" s="14">
        <v>19836.259999999998</v>
      </c>
      <c r="AV152" s="14">
        <v>19836.259999999998</v>
      </c>
      <c r="AW152" s="14">
        <v>19836.259999999998</v>
      </c>
      <c r="AX152" s="212">
        <v>19836.259999999998</v>
      </c>
      <c r="AY152" s="14">
        <v>19836.259999999998</v>
      </c>
      <c r="AZ152" s="14">
        <v>19836.259999999998</v>
      </c>
      <c r="BA152" s="14">
        <v>19814.259999999998</v>
      </c>
      <c r="BB152" s="14">
        <v>19810.560000000001</v>
      </c>
      <c r="BC152" s="14">
        <v>19810.560000000001</v>
      </c>
      <c r="BD152" s="14">
        <v>20114.28</v>
      </c>
      <c r="BE152" s="14">
        <v>20114.28</v>
      </c>
      <c r="BF152" s="14">
        <v>20113.560000000001</v>
      </c>
      <c r="BG152" s="14">
        <v>20113.599999999999</v>
      </c>
      <c r="BH152" s="14">
        <v>20114.169999999998</v>
      </c>
      <c r="BI152" s="14">
        <v>20115.310000000001</v>
      </c>
      <c r="BJ152" s="14">
        <v>20115.310000000001</v>
      </c>
      <c r="BK152" s="14">
        <v>20115.311000000002</v>
      </c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</row>
    <row r="153" spans="1:78" s="23" customFormat="1" ht="15" customHeight="1" x14ac:dyDescent="0.2">
      <c r="A153" s="8" t="s">
        <v>158</v>
      </c>
      <c r="B153" s="8" t="s">
        <v>158</v>
      </c>
      <c r="C153" s="14">
        <v>29176</v>
      </c>
      <c r="D153" s="14">
        <v>29176</v>
      </c>
      <c r="E153" s="14">
        <v>29176</v>
      </c>
      <c r="F153" s="14">
        <v>29176</v>
      </c>
      <c r="G153" s="14">
        <v>29176</v>
      </c>
      <c r="H153" s="14">
        <v>29176</v>
      </c>
      <c r="I153" s="14">
        <v>29176</v>
      </c>
      <c r="J153" s="14">
        <v>32066</v>
      </c>
      <c r="K153" s="14">
        <v>32066</v>
      </c>
      <c r="L153" s="14">
        <v>32066</v>
      </c>
      <c r="M153" s="14">
        <v>32066</v>
      </c>
      <c r="N153" s="14">
        <v>32066</v>
      </c>
      <c r="O153" s="14">
        <v>32066</v>
      </c>
      <c r="P153" s="14">
        <v>32066</v>
      </c>
      <c r="Q153" s="14">
        <v>32066</v>
      </c>
      <c r="R153" s="14">
        <v>32066</v>
      </c>
      <c r="S153" s="14">
        <v>32422</v>
      </c>
      <c r="T153" s="14">
        <v>32422</v>
      </c>
      <c r="U153" s="14">
        <v>32422</v>
      </c>
      <c r="V153" s="14">
        <v>32422</v>
      </c>
      <c r="W153" s="14">
        <v>32422</v>
      </c>
      <c r="X153" s="14">
        <v>32422</v>
      </c>
      <c r="Y153" s="14">
        <v>32422</v>
      </c>
      <c r="Z153" s="14">
        <v>32422</v>
      </c>
      <c r="AA153" s="14">
        <v>32422</v>
      </c>
      <c r="AB153" s="14">
        <v>32422</v>
      </c>
      <c r="AC153" s="14">
        <v>32422</v>
      </c>
      <c r="AD153" s="14">
        <v>32422</v>
      </c>
      <c r="AE153" s="14">
        <v>32422</v>
      </c>
      <c r="AF153" s="14">
        <v>32422</v>
      </c>
      <c r="AG153" s="14">
        <v>32422</v>
      </c>
      <c r="AH153" s="14">
        <v>32422</v>
      </c>
      <c r="AI153" s="14">
        <v>29822.1</v>
      </c>
      <c r="AJ153" s="14">
        <v>29822.1</v>
      </c>
      <c r="AK153" s="14">
        <v>29822.1</v>
      </c>
      <c r="AL153" s="14">
        <v>29822.1</v>
      </c>
      <c r="AM153" s="14">
        <v>29822.1</v>
      </c>
      <c r="AN153" s="14">
        <v>29822.1</v>
      </c>
      <c r="AO153" s="14">
        <v>29822.1</v>
      </c>
      <c r="AP153" s="14">
        <v>29822.1</v>
      </c>
      <c r="AQ153" s="14">
        <v>29822.1</v>
      </c>
      <c r="AR153" s="14">
        <v>29822.1</v>
      </c>
      <c r="AS153" s="14">
        <v>29822.1</v>
      </c>
      <c r="AT153" s="14">
        <v>29822.1</v>
      </c>
      <c r="AU153" s="14">
        <v>29822.099999999995</v>
      </c>
      <c r="AV153" s="14">
        <v>27534.1</v>
      </c>
      <c r="AW153" s="14">
        <v>27534.099999999995</v>
      </c>
      <c r="AX153" s="212">
        <v>27534.099999999995</v>
      </c>
      <c r="AY153" s="14">
        <v>27534.1</v>
      </c>
      <c r="AZ153" s="14">
        <v>27534.1</v>
      </c>
      <c r="BA153" s="14">
        <v>27534.1</v>
      </c>
      <c r="BB153" s="14">
        <v>27534.1</v>
      </c>
      <c r="BC153" s="14">
        <v>27534.1</v>
      </c>
      <c r="BD153" s="14">
        <v>27534.1</v>
      </c>
      <c r="BE153" s="14">
        <v>27534.1</v>
      </c>
      <c r="BF153" s="14">
        <v>27534.099999999995</v>
      </c>
      <c r="BG153" s="14">
        <v>27534.099999999995</v>
      </c>
      <c r="BH153" s="14">
        <v>27534.099999999995</v>
      </c>
      <c r="BI153" s="14">
        <v>27534.099999999995</v>
      </c>
      <c r="BJ153" s="14">
        <v>27534.099999999995</v>
      </c>
      <c r="BK153" s="14">
        <v>27534.099999999995</v>
      </c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</row>
    <row r="154" spans="1:78" s="23" customFormat="1" ht="15" customHeight="1" x14ac:dyDescent="0.2">
      <c r="A154" s="303" t="s">
        <v>452</v>
      </c>
      <c r="B154" s="303" t="s">
        <v>453</v>
      </c>
      <c r="C154" s="306">
        <v>29080</v>
      </c>
      <c r="D154" s="306">
        <v>29080</v>
      </c>
      <c r="E154" s="306">
        <v>29080</v>
      </c>
      <c r="F154" s="306">
        <v>29080</v>
      </c>
      <c r="G154" s="306">
        <v>29080</v>
      </c>
      <c r="H154" s="306">
        <v>29080</v>
      </c>
      <c r="I154" s="306">
        <v>29080</v>
      </c>
      <c r="J154" s="306">
        <v>29080</v>
      </c>
      <c r="K154" s="306">
        <v>29080</v>
      </c>
      <c r="L154" s="306">
        <v>29080</v>
      </c>
      <c r="M154" s="306">
        <v>29080</v>
      </c>
      <c r="N154" s="306">
        <v>29080</v>
      </c>
      <c r="O154" s="306">
        <v>29080</v>
      </c>
      <c r="P154" s="306">
        <v>29080</v>
      </c>
      <c r="Q154" s="306">
        <v>29080</v>
      </c>
      <c r="R154" s="306">
        <v>29080</v>
      </c>
      <c r="S154" s="306">
        <v>29080</v>
      </c>
      <c r="T154" s="306">
        <v>29080</v>
      </c>
      <c r="U154" s="306">
        <v>29080</v>
      </c>
      <c r="V154" s="306">
        <v>29080</v>
      </c>
      <c r="W154" s="306">
        <v>29080</v>
      </c>
      <c r="X154" s="306">
        <v>29080</v>
      </c>
      <c r="Y154" s="306">
        <v>29080</v>
      </c>
      <c r="Z154" s="306">
        <v>29080</v>
      </c>
      <c r="AA154" s="306">
        <v>29080</v>
      </c>
      <c r="AB154" s="306">
        <v>29080</v>
      </c>
      <c r="AC154" s="306">
        <v>29080</v>
      </c>
      <c r="AD154" s="306">
        <v>29080</v>
      </c>
      <c r="AE154" s="306">
        <v>29080</v>
      </c>
      <c r="AF154" s="306">
        <v>29080</v>
      </c>
      <c r="AG154" s="306">
        <v>29080</v>
      </c>
      <c r="AH154" s="306">
        <v>29080</v>
      </c>
      <c r="AI154" s="306">
        <v>28593</v>
      </c>
      <c r="AJ154" s="306">
        <v>28593.22</v>
      </c>
      <c r="AK154" s="306">
        <v>28593.22</v>
      </c>
      <c r="AL154" s="306">
        <v>28593.22</v>
      </c>
      <c r="AM154" s="306">
        <v>28593.22</v>
      </c>
      <c r="AN154" s="306">
        <v>28593.22</v>
      </c>
      <c r="AO154" s="306">
        <v>28593.22</v>
      </c>
      <c r="AP154" s="306">
        <v>28593.22</v>
      </c>
      <c r="AQ154" s="306">
        <v>28593.22</v>
      </c>
      <c r="AR154" s="306">
        <v>28593.22</v>
      </c>
      <c r="AS154" s="306">
        <v>28593.22</v>
      </c>
      <c r="AT154" s="306">
        <v>28709.03</v>
      </c>
      <c r="AU154" s="306">
        <v>28703.709999999995</v>
      </c>
      <c r="AV154" s="306">
        <v>28703.709999999995</v>
      </c>
      <c r="AW154" s="306">
        <v>28703.709999999995</v>
      </c>
      <c r="AX154" s="306">
        <v>28733.71</v>
      </c>
      <c r="AY154" s="308">
        <v>28734</v>
      </c>
      <c r="AZ154" s="306">
        <v>28734</v>
      </c>
      <c r="BA154" s="306">
        <v>28734</v>
      </c>
      <c r="BB154" s="306">
        <v>28734</v>
      </c>
      <c r="BC154" s="306">
        <v>28734</v>
      </c>
      <c r="BD154" s="306">
        <v>28734</v>
      </c>
      <c r="BE154" s="306">
        <v>28734</v>
      </c>
      <c r="BF154" s="306">
        <v>28734</v>
      </c>
      <c r="BG154" s="306">
        <v>28734</v>
      </c>
      <c r="BH154" s="306">
        <v>28734</v>
      </c>
      <c r="BI154" s="306">
        <v>28734</v>
      </c>
      <c r="BJ154" s="306">
        <v>28734</v>
      </c>
      <c r="BK154" s="306">
        <v>28734</v>
      </c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</row>
    <row r="155" spans="1:78" s="23" customFormat="1" ht="15" customHeight="1" x14ac:dyDescent="0.2">
      <c r="A155" s="8" t="s">
        <v>126</v>
      </c>
      <c r="B155" s="8" t="s">
        <v>454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10692</v>
      </c>
      <c r="AC155" s="14">
        <v>10692</v>
      </c>
      <c r="AD155" s="14">
        <v>10692</v>
      </c>
      <c r="AE155" s="14">
        <v>10692</v>
      </c>
      <c r="AF155" s="14">
        <v>10692</v>
      </c>
      <c r="AG155" s="14">
        <v>10692</v>
      </c>
      <c r="AH155" s="14">
        <v>10692</v>
      </c>
      <c r="AI155" s="14">
        <v>10278</v>
      </c>
      <c r="AJ155" s="14">
        <v>10277.74</v>
      </c>
      <c r="AK155" s="14">
        <v>10277.74</v>
      </c>
      <c r="AL155" s="14">
        <v>10277.74</v>
      </c>
      <c r="AM155" s="14">
        <v>10277.74</v>
      </c>
      <c r="AN155" s="14">
        <v>10277.74</v>
      </c>
      <c r="AO155" s="14">
        <v>10277.74</v>
      </c>
      <c r="AP155" s="14">
        <v>10277.74</v>
      </c>
      <c r="AQ155" s="14">
        <v>10277.74</v>
      </c>
      <c r="AR155" s="14">
        <v>10277.74</v>
      </c>
      <c r="AS155" s="14">
        <v>10277.74</v>
      </c>
      <c r="AT155" s="14">
        <v>10276.459999999999</v>
      </c>
      <c r="AU155" s="14">
        <v>10276.459999999999</v>
      </c>
      <c r="AV155" s="14">
        <v>10092</v>
      </c>
      <c r="AW155" s="14">
        <v>10092</v>
      </c>
      <c r="AX155" s="212">
        <v>10276</v>
      </c>
      <c r="AY155" s="14">
        <v>10276</v>
      </c>
      <c r="AZ155" s="14">
        <v>10276</v>
      </c>
      <c r="BA155" s="14">
        <v>10276</v>
      </c>
      <c r="BB155" s="14">
        <v>10276</v>
      </c>
      <c r="BC155" s="14">
        <v>10276</v>
      </c>
      <c r="BD155" s="14">
        <v>10276</v>
      </c>
      <c r="BE155" s="14">
        <v>10276</v>
      </c>
      <c r="BF155" s="14">
        <v>10276</v>
      </c>
      <c r="BG155" s="14">
        <v>10276</v>
      </c>
      <c r="BH155" s="14">
        <v>10276</v>
      </c>
      <c r="BI155" s="14">
        <v>10276</v>
      </c>
      <c r="BJ155" s="14">
        <v>10276</v>
      </c>
      <c r="BK155" s="14">
        <v>10276</v>
      </c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</row>
    <row r="156" spans="1:78" s="23" customFormat="1" ht="15" customHeight="1" x14ac:dyDescent="0.2">
      <c r="A156" s="8" t="s">
        <v>165</v>
      </c>
      <c r="B156" s="8" t="s">
        <v>455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227">
        <v>0</v>
      </c>
      <c r="AY156" s="116">
        <v>0</v>
      </c>
      <c r="AZ156" s="22">
        <v>0</v>
      </c>
      <c r="BA156" s="22">
        <v>0</v>
      </c>
      <c r="BB156" s="14">
        <v>14500</v>
      </c>
      <c r="BC156" s="14">
        <v>14500</v>
      </c>
      <c r="BD156" s="14">
        <v>14500</v>
      </c>
      <c r="BE156" s="14">
        <v>14500</v>
      </c>
      <c r="BF156" s="14">
        <v>14500</v>
      </c>
      <c r="BG156" s="14">
        <v>14500</v>
      </c>
      <c r="BH156" s="14">
        <v>14500</v>
      </c>
      <c r="BI156" s="14">
        <v>14500</v>
      </c>
      <c r="BJ156" s="14">
        <v>14500</v>
      </c>
      <c r="BK156" s="14">
        <v>14500</v>
      </c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</row>
    <row r="157" spans="1:78" s="23" customFormat="1" ht="15" customHeight="1" thickBot="1" x14ac:dyDescent="0.25">
      <c r="A157" s="25" t="s">
        <v>9</v>
      </c>
      <c r="B157" s="25" t="s">
        <v>9</v>
      </c>
      <c r="C157" s="26">
        <f>SUM(C133:C156)</f>
        <v>405958</v>
      </c>
      <c r="D157" s="26">
        <f t="shared" ref="D157:BH157" si="21">SUM(D133:D156)</f>
        <v>405492</v>
      </c>
      <c r="E157" s="26">
        <f t="shared" si="21"/>
        <v>406971</v>
      </c>
      <c r="F157" s="26">
        <f t="shared" si="21"/>
        <v>406341</v>
      </c>
      <c r="G157" s="26">
        <f t="shared" si="21"/>
        <v>435289</v>
      </c>
      <c r="H157" s="26">
        <f t="shared" si="21"/>
        <v>438118</v>
      </c>
      <c r="I157" s="26">
        <f t="shared" si="21"/>
        <v>438147</v>
      </c>
      <c r="J157" s="26">
        <f t="shared" si="21"/>
        <v>443206</v>
      </c>
      <c r="K157" s="26">
        <f t="shared" si="21"/>
        <v>443206</v>
      </c>
      <c r="L157" s="26">
        <f t="shared" si="21"/>
        <v>478499</v>
      </c>
      <c r="M157" s="26">
        <f t="shared" si="21"/>
        <v>485999</v>
      </c>
      <c r="N157" s="26">
        <f t="shared" si="21"/>
        <v>485999</v>
      </c>
      <c r="O157" s="26">
        <f t="shared" si="21"/>
        <v>485999</v>
      </c>
      <c r="P157" s="26">
        <f t="shared" si="21"/>
        <v>487180</v>
      </c>
      <c r="Q157" s="26">
        <f t="shared" si="21"/>
        <v>551367</v>
      </c>
      <c r="R157" s="26">
        <f t="shared" si="21"/>
        <v>608541</v>
      </c>
      <c r="S157" s="26">
        <f t="shared" si="21"/>
        <v>609108</v>
      </c>
      <c r="T157" s="26">
        <f t="shared" si="21"/>
        <v>656031</v>
      </c>
      <c r="U157" s="26">
        <f t="shared" si="21"/>
        <v>656031</v>
      </c>
      <c r="V157" s="26">
        <f t="shared" si="21"/>
        <v>656031</v>
      </c>
      <c r="W157" s="26">
        <f t="shared" si="21"/>
        <v>656031</v>
      </c>
      <c r="X157" s="26">
        <f t="shared" si="21"/>
        <v>675202</v>
      </c>
      <c r="Y157" s="26">
        <f t="shared" si="21"/>
        <v>710490</v>
      </c>
      <c r="Z157" s="26">
        <f t="shared" si="21"/>
        <v>710490</v>
      </c>
      <c r="AA157" s="26">
        <f t="shared" si="21"/>
        <v>710490</v>
      </c>
      <c r="AB157" s="26">
        <f t="shared" si="21"/>
        <v>741558</v>
      </c>
      <c r="AC157" s="26">
        <f t="shared" si="21"/>
        <v>741558</v>
      </c>
      <c r="AD157" s="26">
        <f t="shared" si="21"/>
        <v>741558</v>
      </c>
      <c r="AE157" s="26">
        <f t="shared" si="21"/>
        <v>741558</v>
      </c>
      <c r="AF157" s="26">
        <f t="shared" si="21"/>
        <v>741558</v>
      </c>
      <c r="AG157" s="26">
        <f t="shared" si="21"/>
        <v>741558</v>
      </c>
      <c r="AH157" s="26">
        <f t="shared" si="21"/>
        <v>741558</v>
      </c>
      <c r="AI157" s="37">
        <f t="shared" si="21"/>
        <v>737465.57900000003</v>
      </c>
      <c r="AJ157" s="37">
        <f t="shared" si="21"/>
        <v>737467.30900000001</v>
      </c>
      <c r="AK157" s="37">
        <f t="shared" si="21"/>
        <v>737467.30900000001</v>
      </c>
      <c r="AL157" s="37">
        <f t="shared" si="21"/>
        <v>757355.21900000004</v>
      </c>
      <c r="AM157" s="37">
        <f t="shared" si="21"/>
        <v>758335.89899999998</v>
      </c>
      <c r="AN157" s="37">
        <f t="shared" si="21"/>
        <v>758335.89899999998</v>
      </c>
      <c r="AO157" s="37">
        <f t="shared" si="21"/>
        <v>728011.89899999998</v>
      </c>
      <c r="AP157" s="37">
        <f t="shared" si="21"/>
        <v>709989.21899999992</v>
      </c>
      <c r="AQ157" s="37">
        <f t="shared" si="21"/>
        <v>710574.14899999998</v>
      </c>
      <c r="AR157" s="37">
        <f t="shared" si="21"/>
        <v>710509.76899999997</v>
      </c>
      <c r="AS157" s="37">
        <f t="shared" si="21"/>
        <v>710569.08900000004</v>
      </c>
      <c r="AT157" s="37">
        <f t="shared" si="21"/>
        <v>710894.76100000006</v>
      </c>
      <c r="AU157" s="37">
        <f t="shared" si="21"/>
        <v>711192.04733333329</v>
      </c>
      <c r="AV157" s="37">
        <f t="shared" si="21"/>
        <v>708485.56900000002</v>
      </c>
      <c r="AW157" s="37">
        <f t="shared" si="21"/>
        <v>709108.25199999998</v>
      </c>
      <c r="AX157" s="37">
        <f t="shared" si="21"/>
        <v>709304.42499999993</v>
      </c>
      <c r="AY157" s="121">
        <f t="shared" si="21"/>
        <v>709449.429</v>
      </c>
      <c r="AZ157" s="26">
        <f t="shared" si="21"/>
        <v>709153.33900000004</v>
      </c>
      <c r="BA157" s="26">
        <f t="shared" si="21"/>
        <v>708944.57900000003</v>
      </c>
      <c r="BB157" s="26">
        <f t="shared" si="21"/>
        <v>723479.67300000007</v>
      </c>
      <c r="BC157" s="26">
        <f t="shared" si="21"/>
        <v>726333.12800000014</v>
      </c>
      <c r="BD157" s="26">
        <f t="shared" si="21"/>
        <v>727105.82700000005</v>
      </c>
      <c r="BE157" s="26">
        <f t="shared" si="21"/>
        <v>727121.17</v>
      </c>
      <c r="BF157" s="26">
        <f t="shared" si="21"/>
        <v>727337.46766666672</v>
      </c>
      <c r="BG157" s="26">
        <f t="shared" si="21"/>
        <v>726241.63399999996</v>
      </c>
      <c r="BH157" s="26">
        <f t="shared" si="21"/>
        <v>726324.23133333342</v>
      </c>
      <c r="BI157" s="26">
        <f>SUM(BI149:BI156,BI143:BI146,BI133:BI141)+AVERAGE(BI142,BI142,0)</f>
        <v>715720.42499999981</v>
      </c>
      <c r="BJ157" s="26">
        <f>SUM(BJ149:BJ156,BJ143:BJ146,BJ133:BJ141)</f>
        <v>753035.90178858431</v>
      </c>
      <c r="BK157" s="26">
        <f>SUM(BK149:BK156,BK143:BK146,BK133:BK141)</f>
        <v>751051.53945525119</v>
      </c>
    </row>
    <row r="158" spans="1:78" s="31" customFormat="1" ht="15" customHeight="1" x14ac:dyDescent="0.2">
      <c r="A158" s="28"/>
      <c r="B158" s="28"/>
      <c r="C158" s="100"/>
      <c r="D158" s="100"/>
      <c r="E158" s="100"/>
      <c r="F158" s="100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  <c r="AA158" s="101"/>
      <c r="AB158" s="101"/>
      <c r="AC158" s="101"/>
      <c r="AD158" s="101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13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</row>
    <row r="159" spans="1:78" s="31" customFormat="1" ht="15" customHeight="1" x14ac:dyDescent="0.2">
      <c r="A159" s="1" t="s">
        <v>423</v>
      </c>
      <c r="B159" s="38" t="s">
        <v>649</v>
      </c>
      <c r="C159" s="100"/>
      <c r="D159" s="100"/>
      <c r="E159" s="100"/>
      <c r="F159" s="100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13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</row>
    <row r="160" spans="1:78" s="31" customFormat="1" ht="15" customHeight="1" x14ac:dyDescent="0.2">
      <c r="A160" s="38" t="s">
        <v>635</v>
      </c>
      <c r="B160" s="38" t="s">
        <v>641</v>
      </c>
      <c r="C160" s="100"/>
      <c r="D160" s="100"/>
      <c r="E160" s="100"/>
      <c r="F160" s="100"/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13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</row>
    <row r="161" spans="1:78" s="31" customFormat="1" ht="15" customHeight="1" x14ac:dyDescent="0.2">
      <c r="A161" s="1" t="s">
        <v>665</v>
      </c>
      <c r="B161" s="38" t="s">
        <v>666</v>
      </c>
      <c r="C161" s="100"/>
      <c r="D161" s="100"/>
      <c r="E161" s="100"/>
      <c r="F161" s="100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  <c r="AA161" s="101"/>
      <c r="AB161" s="101"/>
      <c r="AC161" s="101"/>
      <c r="AD161" s="101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13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</row>
    <row r="162" spans="1:78" s="23" customFormat="1" ht="15" customHeight="1" x14ac:dyDescent="0.2">
      <c r="A162" s="29"/>
      <c r="B162" s="395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31"/>
      <c r="AF162" s="31"/>
      <c r="AG162" s="31"/>
      <c r="AH162" s="31"/>
      <c r="AI162" s="31"/>
      <c r="AJ162" s="31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214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1:78" s="34" customFormat="1" ht="15" customHeight="1" x14ac:dyDescent="0.2">
      <c r="A163" s="95" t="s">
        <v>30</v>
      </c>
      <c r="B163" s="95" t="s">
        <v>656</v>
      </c>
      <c r="C163" s="96" t="str">
        <f t="shared" ref="C163:AH163" si="22">C130</f>
        <v>1Q10</v>
      </c>
      <c r="D163" s="96" t="str">
        <f t="shared" si="22"/>
        <v>2Q10</v>
      </c>
      <c r="E163" s="96" t="str">
        <f t="shared" si="22"/>
        <v>3Q10</v>
      </c>
      <c r="F163" s="96" t="str">
        <f t="shared" si="22"/>
        <v>4Q10</v>
      </c>
      <c r="G163" s="96" t="str">
        <f t="shared" si="22"/>
        <v>1Q11</v>
      </c>
      <c r="H163" s="96" t="str">
        <f t="shared" si="22"/>
        <v>2Q11</v>
      </c>
      <c r="I163" s="96" t="str">
        <f t="shared" si="22"/>
        <v>3Q11</v>
      </c>
      <c r="J163" s="96" t="str">
        <f t="shared" si="22"/>
        <v>4Q11</v>
      </c>
      <c r="K163" s="96" t="str">
        <f t="shared" si="22"/>
        <v>1Q12</v>
      </c>
      <c r="L163" s="96" t="str">
        <f t="shared" si="22"/>
        <v>2Q12</v>
      </c>
      <c r="M163" s="96" t="str">
        <f t="shared" si="22"/>
        <v>3Q12</v>
      </c>
      <c r="N163" s="96" t="str">
        <f t="shared" si="22"/>
        <v>4Q12</v>
      </c>
      <c r="O163" s="96" t="str">
        <f t="shared" si="22"/>
        <v>1Q13</v>
      </c>
      <c r="P163" s="96" t="str">
        <f t="shared" si="22"/>
        <v>2Q13</v>
      </c>
      <c r="Q163" s="96" t="str">
        <f t="shared" si="22"/>
        <v>3Q13</v>
      </c>
      <c r="R163" s="96" t="str">
        <f t="shared" si="22"/>
        <v>4Q13</v>
      </c>
      <c r="S163" s="96" t="str">
        <f t="shared" si="22"/>
        <v>1Q14</v>
      </c>
      <c r="T163" s="96" t="str">
        <f t="shared" si="22"/>
        <v>2Q14</v>
      </c>
      <c r="U163" s="96" t="str">
        <f t="shared" si="22"/>
        <v>3Q14</v>
      </c>
      <c r="V163" s="96" t="str">
        <f t="shared" si="22"/>
        <v>4Q14</v>
      </c>
      <c r="W163" s="96" t="str">
        <f t="shared" si="22"/>
        <v>1Q15</v>
      </c>
      <c r="X163" s="96" t="str">
        <f t="shared" si="22"/>
        <v>2Q15</v>
      </c>
      <c r="Y163" s="96" t="str">
        <f t="shared" si="22"/>
        <v>3Q15</v>
      </c>
      <c r="Z163" s="96" t="str">
        <f t="shared" si="22"/>
        <v>4Q15</v>
      </c>
      <c r="AA163" s="96" t="str">
        <f t="shared" si="22"/>
        <v>1Q16</v>
      </c>
      <c r="AB163" s="96" t="str">
        <f t="shared" si="22"/>
        <v>2Q16</v>
      </c>
      <c r="AC163" s="96" t="str">
        <f t="shared" si="22"/>
        <v>3Q16</v>
      </c>
      <c r="AD163" s="96" t="str">
        <f t="shared" si="22"/>
        <v>4Q16</v>
      </c>
      <c r="AE163" s="96" t="str">
        <f t="shared" si="22"/>
        <v>1Q17</v>
      </c>
      <c r="AF163" s="96" t="str">
        <f t="shared" si="22"/>
        <v>2Q17</v>
      </c>
      <c r="AG163" s="96" t="str">
        <f t="shared" si="22"/>
        <v>3Q17</v>
      </c>
      <c r="AH163" s="96" t="str">
        <f t="shared" si="22"/>
        <v>4Q17</v>
      </c>
      <c r="AI163" s="96" t="str">
        <f t="shared" ref="AI163:BE163" si="23">AI130</f>
        <v>1Q18</v>
      </c>
      <c r="AJ163" s="96" t="str">
        <f t="shared" si="23"/>
        <v>2Q18</v>
      </c>
      <c r="AK163" s="96" t="str">
        <f t="shared" si="23"/>
        <v>3Q18</v>
      </c>
      <c r="AL163" s="96" t="str">
        <f t="shared" si="23"/>
        <v>4Q18</v>
      </c>
      <c r="AM163" s="96" t="str">
        <f t="shared" si="23"/>
        <v>1Q19</v>
      </c>
      <c r="AN163" s="96" t="str">
        <f t="shared" si="23"/>
        <v>2Q19</v>
      </c>
      <c r="AO163" s="96" t="str">
        <f t="shared" si="23"/>
        <v>3Q19</v>
      </c>
      <c r="AP163" s="96" t="str">
        <f t="shared" si="23"/>
        <v>4Q19</v>
      </c>
      <c r="AQ163" s="96" t="str">
        <f t="shared" si="23"/>
        <v>1Q20</v>
      </c>
      <c r="AR163" s="96" t="str">
        <f t="shared" si="23"/>
        <v>2Q20</v>
      </c>
      <c r="AS163" s="96" t="str">
        <f t="shared" si="23"/>
        <v>3Q20</v>
      </c>
      <c r="AT163" s="96" t="str">
        <f t="shared" si="23"/>
        <v>4Q20</v>
      </c>
      <c r="AU163" s="96" t="str">
        <f t="shared" si="23"/>
        <v>1Q21</v>
      </c>
      <c r="AV163" s="96" t="str">
        <f t="shared" si="23"/>
        <v>2Q21</v>
      </c>
      <c r="AW163" s="96" t="str">
        <f t="shared" si="23"/>
        <v>3Q21</v>
      </c>
      <c r="AX163" s="142" t="str">
        <f t="shared" si="23"/>
        <v>4Q21</v>
      </c>
      <c r="AY163" s="96" t="str">
        <f t="shared" si="23"/>
        <v>1Q22</v>
      </c>
      <c r="AZ163" s="96" t="str">
        <f t="shared" si="23"/>
        <v>2Q22</v>
      </c>
      <c r="BA163" s="96" t="str">
        <f t="shared" si="23"/>
        <v>3Q22</v>
      </c>
      <c r="BB163" s="96" t="str">
        <f t="shared" si="23"/>
        <v>4Q22</v>
      </c>
      <c r="BC163" s="96" t="str">
        <f t="shared" si="23"/>
        <v>1Q23</v>
      </c>
      <c r="BD163" s="96" t="str">
        <f t="shared" si="23"/>
        <v>2Q23</v>
      </c>
      <c r="BE163" s="96" t="str">
        <f t="shared" si="23"/>
        <v>3Q23</v>
      </c>
      <c r="BF163" s="96" t="str">
        <f t="shared" ref="BF163:BK163" si="24">BF$130</f>
        <v>4Q23</v>
      </c>
      <c r="BG163" s="96" t="str">
        <f t="shared" si="24"/>
        <v>1Q24</v>
      </c>
      <c r="BH163" s="96" t="str">
        <f t="shared" si="24"/>
        <v>2Q24</v>
      </c>
      <c r="BI163" s="96" t="str">
        <f t="shared" si="24"/>
        <v>3Q24</v>
      </c>
      <c r="BJ163" s="96" t="str">
        <f t="shared" si="24"/>
        <v>4Q24</v>
      </c>
      <c r="BK163" s="96" t="str">
        <f t="shared" si="24"/>
        <v>1Q25</v>
      </c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</row>
    <row r="164" spans="1:78" s="23" customFormat="1" ht="15" customHeight="1" x14ac:dyDescent="0.2">
      <c r="A164" s="32" t="s">
        <v>18</v>
      </c>
      <c r="B164" s="32" t="s">
        <v>18</v>
      </c>
      <c r="C164" s="33" t="s">
        <v>109</v>
      </c>
      <c r="D164" s="33">
        <v>0.505</v>
      </c>
      <c r="E164" s="33">
        <v>0.505</v>
      </c>
      <c r="F164" s="33" t="s">
        <v>109</v>
      </c>
      <c r="G164" s="33">
        <v>0.50600000000000001</v>
      </c>
      <c r="H164" s="33">
        <v>0.50600000000000001</v>
      </c>
      <c r="I164" s="33">
        <v>0.50600000000000001</v>
      </c>
      <c r="J164" s="33">
        <v>0.57599999999999996</v>
      </c>
      <c r="K164" s="33">
        <v>0.57599999999999996</v>
      </c>
      <c r="L164" s="33">
        <v>0.57599999999999996</v>
      </c>
      <c r="M164" s="33">
        <v>0.57599999999999996</v>
      </c>
      <c r="N164" s="33">
        <v>0.57750000000000001</v>
      </c>
      <c r="O164" s="33">
        <v>0.57750000000000001</v>
      </c>
      <c r="P164" s="33">
        <v>0.57750000000000001</v>
      </c>
      <c r="Q164" s="33">
        <v>0.57750000000000001</v>
      </c>
      <c r="R164" s="33">
        <v>0.57750000000000001</v>
      </c>
      <c r="S164" s="33">
        <v>0.57769999999999999</v>
      </c>
      <c r="T164" s="33">
        <v>0.57769999999999999</v>
      </c>
      <c r="U164" s="33">
        <v>0.57769999999999999</v>
      </c>
      <c r="V164" s="33">
        <v>0.58009999999999995</v>
      </c>
      <c r="W164" s="33">
        <v>0.58009999999999995</v>
      </c>
      <c r="X164" s="33">
        <v>0.58009999999999995</v>
      </c>
      <c r="Y164" s="33">
        <v>0.58130000000000004</v>
      </c>
      <c r="Z164" s="33">
        <v>0.58130000000000004</v>
      </c>
      <c r="AA164" s="33">
        <v>0.58409999999999995</v>
      </c>
      <c r="AB164" s="33">
        <v>0.58409999999999995</v>
      </c>
      <c r="AC164" s="33">
        <v>0.58409999999999995</v>
      </c>
      <c r="AD164" s="33">
        <v>0.58409999999999995</v>
      </c>
      <c r="AE164" s="33">
        <v>0.58409999999999995</v>
      </c>
      <c r="AF164" s="33">
        <v>0.58409999999999995</v>
      </c>
      <c r="AG164" s="33">
        <v>0.58440000000000003</v>
      </c>
      <c r="AH164" s="33">
        <v>0.58450000000000002</v>
      </c>
      <c r="AI164" s="33">
        <v>0.58489999999999998</v>
      </c>
      <c r="AJ164" s="33">
        <v>0.58540000000000003</v>
      </c>
      <c r="AK164" s="33">
        <v>0.58550000000000002</v>
      </c>
      <c r="AL164" s="33">
        <v>0.58579999999999999</v>
      </c>
      <c r="AM164" s="33">
        <v>0.58579999999999999</v>
      </c>
      <c r="AN164" s="33">
        <v>0.58579999999999999</v>
      </c>
      <c r="AO164" s="33">
        <v>0.58579999999999999</v>
      </c>
      <c r="AP164" s="33">
        <v>0.58579999999999999</v>
      </c>
      <c r="AQ164" s="33">
        <v>0.58579999999999999</v>
      </c>
      <c r="AR164" s="33">
        <v>0.58579999999999999</v>
      </c>
      <c r="AS164" s="33">
        <v>0.58579999999999999</v>
      </c>
      <c r="AT164" s="33">
        <v>0.58579999999999999</v>
      </c>
      <c r="AU164" s="33">
        <v>0.58579999999999999</v>
      </c>
      <c r="AV164" s="33">
        <v>0.58579999999999999</v>
      </c>
      <c r="AW164" s="33">
        <v>0.58579999999999999</v>
      </c>
      <c r="AX164" s="33">
        <v>0.58579999999999999</v>
      </c>
      <c r="AY164" s="124">
        <v>0.58579999999999999</v>
      </c>
      <c r="AZ164" s="33">
        <v>0.58579999999999999</v>
      </c>
      <c r="BA164" s="33">
        <v>0.58579999999999999</v>
      </c>
      <c r="BB164" s="33">
        <v>0.58579999999999999</v>
      </c>
      <c r="BC164" s="33">
        <v>0.58579999999999999</v>
      </c>
      <c r="BD164" s="33">
        <v>0.58579999999999999</v>
      </c>
      <c r="BE164" s="33">
        <v>0.58579999999999999</v>
      </c>
      <c r="BF164" s="33">
        <v>0.58579999999999999</v>
      </c>
      <c r="BG164" s="33">
        <v>0.58579999999999999</v>
      </c>
      <c r="BH164" s="33">
        <v>0.58819999999999995</v>
      </c>
      <c r="BI164" s="33">
        <v>0.59570000000000001</v>
      </c>
      <c r="BJ164" s="33">
        <v>0.59570000000000001</v>
      </c>
      <c r="BK164" s="33">
        <v>0.59570000000000001</v>
      </c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  <c r="BZ164" s="33"/>
    </row>
    <row r="165" spans="1:78" s="23" customFormat="1" ht="15" customHeight="1" x14ac:dyDescent="0.2">
      <c r="A165" s="8" t="s">
        <v>19</v>
      </c>
      <c r="B165" s="8" t="s">
        <v>19</v>
      </c>
      <c r="C165" s="33" t="s">
        <v>14</v>
      </c>
      <c r="D165" s="33" t="s">
        <v>14</v>
      </c>
      <c r="E165" s="33" t="s">
        <v>14</v>
      </c>
      <c r="F165" s="33" t="s">
        <v>14</v>
      </c>
      <c r="G165" s="33" t="s">
        <v>14</v>
      </c>
      <c r="H165" s="33" t="s">
        <v>14</v>
      </c>
      <c r="I165" s="33" t="s">
        <v>14</v>
      </c>
      <c r="J165" s="33" t="s">
        <v>14</v>
      </c>
      <c r="K165" s="33" t="s">
        <v>14</v>
      </c>
      <c r="L165" s="33">
        <v>0.5</v>
      </c>
      <c r="M165" s="33">
        <v>0.5</v>
      </c>
      <c r="N165" s="33">
        <v>0.5</v>
      </c>
      <c r="O165" s="33">
        <v>0.5</v>
      </c>
      <c r="P165" s="33">
        <v>0.5</v>
      </c>
      <c r="Q165" s="33">
        <v>0.5</v>
      </c>
      <c r="R165" s="33">
        <v>0.5</v>
      </c>
      <c r="S165" s="33">
        <v>0.64</v>
      </c>
      <c r="T165" s="33">
        <v>0.64</v>
      </c>
      <c r="U165" s="33">
        <v>0.64</v>
      </c>
      <c r="V165" s="33">
        <v>0.64</v>
      </c>
      <c r="W165" s="33">
        <v>0.64</v>
      </c>
      <c r="X165" s="33">
        <v>0.64</v>
      </c>
      <c r="Y165" s="33">
        <v>0.63998626884458043</v>
      </c>
      <c r="Z165" s="33">
        <v>0.63998626884458043</v>
      </c>
      <c r="AA165" s="33">
        <v>0.63998626884458043</v>
      </c>
      <c r="AB165" s="33">
        <v>0.64</v>
      </c>
      <c r="AC165" s="33">
        <v>0.64</v>
      </c>
      <c r="AD165" s="33">
        <v>0.64</v>
      </c>
      <c r="AE165" s="33">
        <v>0.64</v>
      </c>
      <c r="AF165" s="33">
        <v>0.64</v>
      </c>
      <c r="AG165" s="33">
        <v>0.64</v>
      </c>
      <c r="AH165" s="33">
        <v>0.64</v>
      </c>
      <c r="AI165" s="33">
        <v>0.64</v>
      </c>
      <c r="AJ165" s="33">
        <v>0.64</v>
      </c>
      <c r="AK165" s="33">
        <v>0.64</v>
      </c>
      <c r="AL165" s="33">
        <v>0.64</v>
      </c>
      <c r="AM165" s="33">
        <v>0.64</v>
      </c>
      <c r="AN165" s="33">
        <v>0.64</v>
      </c>
      <c r="AO165" s="33">
        <v>0.64</v>
      </c>
      <c r="AP165" s="33">
        <v>0.64</v>
      </c>
      <c r="AQ165" s="33">
        <v>0.64</v>
      </c>
      <c r="AR165" s="33">
        <v>0.64</v>
      </c>
      <c r="AS165" s="33">
        <v>0.64</v>
      </c>
      <c r="AT165" s="33">
        <v>0.64</v>
      </c>
      <c r="AU165" s="33">
        <v>0.64</v>
      </c>
      <c r="AV165" s="33">
        <v>0.64</v>
      </c>
      <c r="AW165" s="33">
        <v>0.64</v>
      </c>
      <c r="AX165" s="33">
        <v>0.64</v>
      </c>
      <c r="AY165" s="124">
        <v>0.64</v>
      </c>
      <c r="AZ165" s="33">
        <v>0.64</v>
      </c>
      <c r="BA165" s="33">
        <v>0.64</v>
      </c>
      <c r="BB165" s="33">
        <v>1</v>
      </c>
      <c r="BC165" s="33">
        <v>1</v>
      </c>
      <c r="BD165" s="33">
        <v>1</v>
      </c>
      <c r="BE165" s="33">
        <v>1</v>
      </c>
      <c r="BF165" s="33">
        <v>1</v>
      </c>
      <c r="BG165" s="33">
        <v>1</v>
      </c>
      <c r="BH165" s="33">
        <v>1</v>
      </c>
      <c r="BI165" s="33">
        <v>1</v>
      </c>
      <c r="BJ165" s="33">
        <v>1</v>
      </c>
      <c r="BK165" s="33">
        <v>1</v>
      </c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</row>
    <row r="166" spans="1:78" s="23" customFormat="1" ht="15" customHeight="1" x14ac:dyDescent="0.2">
      <c r="A166" s="8" t="s">
        <v>116</v>
      </c>
      <c r="B166" s="8" t="s">
        <v>116</v>
      </c>
      <c r="C166" s="33" t="s">
        <v>14</v>
      </c>
      <c r="D166" s="33" t="s">
        <v>14</v>
      </c>
      <c r="E166" s="33" t="s">
        <v>14</v>
      </c>
      <c r="F166" s="33" t="s">
        <v>14</v>
      </c>
      <c r="G166" s="33" t="s">
        <v>14</v>
      </c>
      <c r="H166" s="33" t="s">
        <v>14</v>
      </c>
      <c r="I166" s="33" t="s">
        <v>14</v>
      </c>
      <c r="J166" s="33" t="s">
        <v>14</v>
      </c>
      <c r="K166" s="33" t="s">
        <v>14</v>
      </c>
      <c r="L166" s="33" t="s">
        <v>14</v>
      </c>
      <c r="M166" s="33" t="s">
        <v>14</v>
      </c>
      <c r="N166" s="33" t="s">
        <v>14</v>
      </c>
      <c r="O166" s="33" t="s">
        <v>14</v>
      </c>
      <c r="P166" s="33" t="s">
        <v>14</v>
      </c>
      <c r="Q166" s="33" t="s">
        <v>14</v>
      </c>
      <c r="R166" s="33" t="s">
        <v>14</v>
      </c>
      <c r="S166" s="33" t="s">
        <v>14</v>
      </c>
      <c r="T166" s="33" t="s">
        <v>14</v>
      </c>
      <c r="U166" s="33" t="s">
        <v>14</v>
      </c>
      <c r="V166" s="33" t="s">
        <v>14</v>
      </c>
      <c r="W166" s="33" t="s">
        <v>14</v>
      </c>
      <c r="X166" s="33" t="s">
        <v>14</v>
      </c>
      <c r="Y166" s="33">
        <v>2.8400000000000002E-2</v>
      </c>
      <c r="Z166" s="33">
        <v>0.112</v>
      </c>
      <c r="AA166" s="33">
        <v>0.112</v>
      </c>
      <c r="AB166" s="33">
        <v>0.112</v>
      </c>
      <c r="AC166" s="33">
        <v>0.112</v>
      </c>
      <c r="AD166" s="33">
        <v>0.112</v>
      </c>
      <c r="AE166" s="33">
        <v>0.112</v>
      </c>
      <c r="AF166" s="33">
        <v>0.112</v>
      </c>
      <c r="AG166" s="33">
        <v>0.112</v>
      </c>
      <c r="AH166" s="33">
        <v>0.112</v>
      </c>
      <c r="AI166" s="33">
        <v>0.1154</v>
      </c>
      <c r="AJ166" s="33">
        <v>0.1154</v>
      </c>
      <c r="AK166" s="33">
        <v>0.1154</v>
      </c>
      <c r="AL166" s="33">
        <v>0.1154</v>
      </c>
      <c r="AM166" s="33">
        <v>0.1154</v>
      </c>
      <c r="AN166" s="33">
        <v>0.1154</v>
      </c>
      <c r="AO166" s="33">
        <v>0.1154</v>
      </c>
      <c r="AP166" s="33">
        <v>0.1154</v>
      </c>
      <c r="AQ166" s="33">
        <v>0.1154</v>
      </c>
      <c r="AR166" s="33">
        <v>0.1154</v>
      </c>
      <c r="AS166" s="33">
        <v>0.1154</v>
      </c>
      <c r="AT166" s="33">
        <v>0.1154</v>
      </c>
      <c r="AU166" s="33">
        <v>0.1154</v>
      </c>
      <c r="AV166" s="33">
        <v>0.1154</v>
      </c>
      <c r="AW166" s="33">
        <v>0.1154</v>
      </c>
      <c r="AX166" s="33">
        <v>0.1154</v>
      </c>
      <c r="AY166" s="124">
        <v>0.1154</v>
      </c>
      <c r="AZ166" s="33">
        <v>0.1154</v>
      </c>
      <c r="BA166" s="33">
        <v>0.1154</v>
      </c>
      <c r="BB166" s="33">
        <v>0.1154</v>
      </c>
      <c r="BC166" s="33">
        <v>0.1154</v>
      </c>
      <c r="BD166" s="33">
        <v>0.1154</v>
      </c>
      <c r="BE166" s="33">
        <v>0.1154</v>
      </c>
      <c r="BF166" s="33">
        <v>0.1154</v>
      </c>
      <c r="BG166" s="33">
        <v>0.1154</v>
      </c>
      <c r="BH166" s="33">
        <v>0.1154</v>
      </c>
      <c r="BI166" s="33">
        <v>0.1154</v>
      </c>
      <c r="BJ166" s="33">
        <v>0.1154</v>
      </c>
      <c r="BK166" s="33">
        <v>0.1154</v>
      </c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</row>
    <row r="167" spans="1:78" s="23" customFormat="1" ht="15" customHeight="1" x14ac:dyDescent="0.2">
      <c r="A167" s="8" t="s">
        <v>20</v>
      </c>
      <c r="B167" s="8" t="s">
        <v>20</v>
      </c>
      <c r="C167" s="33">
        <v>1</v>
      </c>
      <c r="D167" s="33">
        <v>1</v>
      </c>
      <c r="E167" s="33">
        <v>1</v>
      </c>
      <c r="F167" s="33">
        <v>1</v>
      </c>
      <c r="G167" s="33">
        <v>1</v>
      </c>
      <c r="H167" s="33">
        <v>1</v>
      </c>
      <c r="I167" s="33">
        <v>1</v>
      </c>
      <c r="J167" s="33">
        <v>1</v>
      </c>
      <c r="K167" s="33">
        <v>1</v>
      </c>
      <c r="L167" s="33">
        <v>1</v>
      </c>
      <c r="M167" s="33">
        <v>1</v>
      </c>
      <c r="N167" s="33">
        <v>1</v>
      </c>
      <c r="O167" s="33">
        <v>1</v>
      </c>
      <c r="P167" s="33">
        <v>1</v>
      </c>
      <c r="Q167" s="33">
        <v>1</v>
      </c>
      <c r="R167" s="33">
        <v>1</v>
      </c>
      <c r="S167" s="33">
        <v>1</v>
      </c>
      <c r="T167" s="33">
        <v>1</v>
      </c>
      <c r="U167" s="33">
        <v>1</v>
      </c>
      <c r="V167" s="33">
        <v>1</v>
      </c>
      <c r="W167" s="33">
        <v>1</v>
      </c>
      <c r="X167" s="33">
        <v>1</v>
      </c>
      <c r="Y167" s="33">
        <v>1</v>
      </c>
      <c r="Z167" s="33">
        <v>1</v>
      </c>
      <c r="AA167" s="33">
        <v>1</v>
      </c>
      <c r="AB167" s="33">
        <v>1</v>
      </c>
      <c r="AC167" s="33">
        <v>1</v>
      </c>
      <c r="AD167" s="33">
        <v>1</v>
      </c>
      <c r="AE167" s="33">
        <v>1</v>
      </c>
      <c r="AF167" s="33">
        <v>1</v>
      </c>
      <c r="AG167" s="33">
        <v>1</v>
      </c>
      <c r="AH167" s="33">
        <v>1</v>
      </c>
      <c r="AI167" s="33">
        <v>1</v>
      </c>
      <c r="AJ167" s="33">
        <v>1</v>
      </c>
      <c r="AK167" s="33">
        <v>1</v>
      </c>
      <c r="AL167" s="33">
        <v>1</v>
      </c>
      <c r="AM167" s="33">
        <v>1</v>
      </c>
      <c r="AN167" s="33">
        <v>1</v>
      </c>
      <c r="AO167" s="33">
        <v>1</v>
      </c>
      <c r="AP167" s="33">
        <v>1</v>
      </c>
      <c r="AQ167" s="33">
        <v>1</v>
      </c>
      <c r="AR167" s="33">
        <v>1</v>
      </c>
      <c r="AS167" s="33">
        <v>1</v>
      </c>
      <c r="AT167" s="33">
        <v>1</v>
      </c>
      <c r="AU167" s="33">
        <v>1</v>
      </c>
      <c r="AV167" s="33">
        <v>1</v>
      </c>
      <c r="AW167" s="33">
        <v>1</v>
      </c>
      <c r="AX167" s="33">
        <v>1</v>
      </c>
      <c r="AY167" s="124">
        <v>1</v>
      </c>
      <c r="AZ167" s="33">
        <v>1</v>
      </c>
      <c r="BA167" s="33">
        <v>1</v>
      </c>
      <c r="BB167" s="33">
        <v>1</v>
      </c>
      <c r="BC167" s="33">
        <v>1</v>
      </c>
      <c r="BD167" s="33">
        <v>1</v>
      </c>
      <c r="BE167" s="33">
        <v>1</v>
      </c>
      <c r="BF167" s="33">
        <v>1</v>
      </c>
      <c r="BG167" s="33">
        <v>1</v>
      </c>
      <c r="BH167" s="33">
        <v>1</v>
      </c>
      <c r="BI167" s="33">
        <v>1</v>
      </c>
      <c r="BJ167" s="33">
        <v>1</v>
      </c>
      <c r="BK167" s="33">
        <v>1</v>
      </c>
      <c r="BL167" s="33"/>
      <c r="BM167" s="33"/>
      <c r="BN167" s="33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</row>
    <row r="168" spans="1:78" s="23" customFormat="1" ht="15" customHeight="1" x14ac:dyDescent="0.2">
      <c r="A168" s="8" t="s">
        <v>638</v>
      </c>
      <c r="B168" s="8" t="s">
        <v>638</v>
      </c>
      <c r="C168" s="33" t="s">
        <v>14</v>
      </c>
      <c r="D168" s="33" t="s">
        <v>14</v>
      </c>
      <c r="E168" s="33" t="s">
        <v>14</v>
      </c>
      <c r="F168" s="33" t="s">
        <v>14</v>
      </c>
      <c r="G168" s="33">
        <v>0.78</v>
      </c>
      <c r="H168" s="33">
        <v>0.78</v>
      </c>
      <c r="I168" s="33">
        <v>0.78</v>
      </c>
      <c r="J168" s="33">
        <v>0.78</v>
      </c>
      <c r="K168" s="33">
        <v>0.78</v>
      </c>
      <c r="L168" s="33">
        <v>0.78</v>
      </c>
      <c r="M168" s="33">
        <v>0.78</v>
      </c>
      <c r="N168" s="33">
        <v>0.78</v>
      </c>
      <c r="O168" s="33">
        <v>0.78</v>
      </c>
      <c r="P168" s="33">
        <v>0.78</v>
      </c>
      <c r="Q168" s="33">
        <v>0.78</v>
      </c>
      <c r="R168" s="33">
        <v>0.78</v>
      </c>
      <c r="S168" s="33">
        <v>0.78</v>
      </c>
      <c r="T168" s="33">
        <v>0.78</v>
      </c>
      <c r="U168" s="33">
        <v>0.78</v>
      </c>
      <c r="V168" s="33">
        <v>0.78</v>
      </c>
      <c r="W168" s="33">
        <v>0.78</v>
      </c>
      <c r="X168" s="33">
        <v>0.78</v>
      </c>
      <c r="Y168" s="33">
        <v>0.77998850281042409</v>
      </c>
      <c r="Z168" s="33">
        <v>0.77998850281042409</v>
      </c>
      <c r="AA168" s="33">
        <v>0.77998850281042409</v>
      </c>
      <c r="AB168" s="33">
        <v>0.78</v>
      </c>
      <c r="AC168" s="33">
        <v>0.78</v>
      </c>
      <c r="AD168" s="33">
        <v>0.78</v>
      </c>
      <c r="AE168" s="33">
        <v>0.78</v>
      </c>
      <c r="AF168" s="33">
        <v>0.78</v>
      </c>
      <c r="AG168" s="33">
        <v>0.78</v>
      </c>
      <c r="AH168" s="33">
        <v>0.78</v>
      </c>
      <c r="AI168" s="33">
        <v>0.78</v>
      </c>
      <c r="AJ168" s="33">
        <v>0.78</v>
      </c>
      <c r="AK168" s="33">
        <v>0.78</v>
      </c>
      <c r="AL168" s="33">
        <v>0.78</v>
      </c>
      <c r="AM168" s="33">
        <v>0.78</v>
      </c>
      <c r="AN168" s="33">
        <v>0.78</v>
      </c>
      <c r="AO168" s="33">
        <v>0.78</v>
      </c>
      <c r="AP168" s="33">
        <v>0.78</v>
      </c>
      <c r="AQ168" s="33">
        <v>0.78</v>
      </c>
      <c r="AR168" s="33">
        <v>0.78</v>
      </c>
      <c r="AS168" s="33">
        <v>0.78</v>
      </c>
      <c r="AT168" s="33">
        <v>0.78</v>
      </c>
      <c r="AU168" s="33">
        <v>0.78</v>
      </c>
      <c r="AV168" s="33">
        <v>0.78</v>
      </c>
      <c r="AW168" s="33">
        <v>0.78</v>
      </c>
      <c r="AX168" s="33">
        <v>0.78</v>
      </c>
      <c r="AY168" s="124">
        <v>0.78</v>
      </c>
      <c r="AZ168" s="33">
        <v>0.78</v>
      </c>
      <c r="BA168" s="33">
        <v>0.78</v>
      </c>
      <c r="BB168" s="33">
        <v>0.78</v>
      </c>
      <c r="BC168" s="33">
        <v>0.78</v>
      </c>
      <c r="BD168" s="33">
        <v>0.78</v>
      </c>
      <c r="BE168" s="33">
        <v>0.78</v>
      </c>
      <c r="BF168" s="33">
        <v>0.78</v>
      </c>
      <c r="BG168" s="33">
        <v>0.78</v>
      </c>
      <c r="BH168" s="33">
        <v>0.78</v>
      </c>
      <c r="BI168" s="33">
        <f>AVERAGE(78%,78%,60%)</f>
        <v>0.72000000000000008</v>
      </c>
      <c r="BJ168" s="33">
        <v>0.6</v>
      </c>
      <c r="BK168" s="33">
        <v>0.6</v>
      </c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</row>
    <row r="169" spans="1:78" s="23" customFormat="1" ht="15" customHeight="1" x14ac:dyDescent="0.2">
      <c r="A169" s="8" t="s">
        <v>23</v>
      </c>
      <c r="B169" s="8" t="s">
        <v>23</v>
      </c>
      <c r="C169" s="33">
        <v>0.65</v>
      </c>
      <c r="D169" s="33">
        <v>0.65</v>
      </c>
      <c r="E169" s="33">
        <v>0.65</v>
      </c>
      <c r="F169" s="33">
        <v>0.65</v>
      </c>
      <c r="G169" s="33">
        <v>0.65</v>
      </c>
      <c r="H169" s="33">
        <v>0.65</v>
      </c>
      <c r="I169" s="33">
        <v>0.65</v>
      </c>
      <c r="J169" s="33">
        <v>0.7</v>
      </c>
      <c r="K169" s="33">
        <v>0.7</v>
      </c>
      <c r="L169" s="33">
        <v>0.7</v>
      </c>
      <c r="M169" s="33">
        <v>0.7</v>
      </c>
      <c r="N169" s="33">
        <v>0.7</v>
      </c>
      <c r="O169" s="33">
        <v>0.7</v>
      </c>
      <c r="P169" s="33">
        <v>0.7</v>
      </c>
      <c r="Q169" s="33">
        <v>0.7</v>
      </c>
      <c r="R169" s="33">
        <v>0.7</v>
      </c>
      <c r="S169" s="33">
        <v>0.7</v>
      </c>
      <c r="T169" s="33">
        <v>0.7</v>
      </c>
      <c r="U169" s="33">
        <v>0.7</v>
      </c>
      <c r="V169" s="33">
        <v>0.7</v>
      </c>
      <c r="W169" s="33">
        <v>0.7</v>
      </c>
      <c r="X169" s="33">
        <v>0.7</v>
      </c>
      <c r="Y169" s="33">
        <v>0.7</v>
      </c>
      <c r="Z169" s="33">
        <v>0.7</v>
      </c>
      <c r="AA169" s="33">
        <v>0.7</v>
      </c>
      <c r="AB169" s="33">
        <v>0.7</v>
      </c>
      <c r="AC169" s="33">
        <v>0.7</v>
      </c>
      <c r="AD169" s="33">
        <v>0.7</v>
      </c>
      <c r="AE169" s="33">
        <v>0.7</v>
      </c>
      <c r="AF169" s="33">
        <v>0.7</v>
      </c>
      <c r="AG169" s="33">
        <v>0.7</v>
      </c>
      <c r="AH169" s="33">
        <v>0.7</v>
      </c>
      <c r="AI169" s="33">
        <v>0.7</v>
      </c>
      <c r="AJ169" s="33">
        <v>0.7</v>
      </c>
      <c r="AK169" s="33">
        <v>0.7</v>
      </c>
      <c r="AL169" s="33">
        <v>0.7</v>
      </c>
      <c r="AM169" s="33">
        <v>0.7</v>
      </c>
      <c r="AN169" s="33">
        <v>0.7</v>
      </c>
      <c r="AO169" s="33">
        <v>0.7</v>
      </c>
      <c r="AP169" s="33">
        <v>0.7</v>
      </c>
      <c r="AQ169" s="33">
        <v>0.7</v>
      </c>
      <c r="AR169" s="33">
        <v>0.7</v>
      </c>
      <c r="AS169" s="33">
        <v>0.7</v>
      </c>
      <c r="AT169" s="33">
        <v>0.7</v>
      </c>
      <c r="AU169" s="33">
        <v>0.7</v>
      </c>
      <c r="AV169" s="33">
        <v>0.7</v>
      </c>
      <c r="AW169" s="33">
        <v>0.7</v>
      </c>
      <c r="AX169" s="33">
        <v>0.7</v>
      </c>
      <c r="AY169" s="124">
        <v>0.7</v>
      </c>
      <c r="AZ169" s="33">
        <v>0.7</v>
      </c>
      <c r="BA169" s="33">
        <v>0.7</v>
      </c>
      <c r="BB169" s="33">
        <v>0.7</v>
      </c>
      <c r="BC169" s="33">
        <v>0.7</v>
      </c>
      <c r="BD169" s="33">
        <v>0.7</v>
      </c>
      <c r="BE169" s="33">
        <v>0.7</v>
      </c>
      <c r="BF169" s="33">
        <v>0.7</v>
      </c>
      <c r="BG169" s="33">
        <v>0.7</v>
      </c>
      <c r="BH169" s="33">
        <v>0.7</v>
      </c>
      <c r="BI169" s="33">
        <v>0.7</v>
      </c>
      <c r="BJ169" s="33">
        <v>0.7</v>
      </c>
      <c r="BK169" s="33">
        <v>0.7</v>
      </c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</row>
    <row r="170" spans="1:78" s="23" customFormat="1" ht="15" customHeight="1" x14ac:dyDescent="0.2">
      <c r="A170" s="8" t="s">
        <v>24</v>
      </c>
      <c r="B170" s="8" t="s">
        <v>24</v>
      </c>
      <c r="C170" s="33">
        <v>0.5</v>
      </c>
      <c r="D170" s="33">
        <v>0.5</v>
      </c>
      <c r="E170" s="33">
        <v>0.5</v>
      </c>
      <c r="F170" s="33">
        <v>0.5</v>
      </c>
      <c r="G170" s="33">
        <v>0.5</v>
      </c>
      <c r="H170" s="33">
        <v>0.5</v>
      </c>
      <c r="I170" s="33">
        <v>0.5</v>
      </c>
      <c r="J170" s="33">
        <v>0.5</v>
      </c>
      <c r="K170" s="33">
        <v>0.5</v>
      </c>
      <c r="L170" s="33">
        <v>0.5</v>
      </c>
      <c r="M170" s="33">
        <v>0.5</v>
      </c>
      <c r="N170" s="33">
        <v>0.5</v>
      </c>
      <c r="O170" s="33">
        <v>0.5</v>
      </c>
      <c r="P170" s="33">
        <v>0.5</v>
      </c>
      <c r="Q170" s="33">
        <v>0.8</v>
      </c>
      <c r="R170" s="33">
        <v>1</v>
      </c>
      <c r="S170" s="33">
        <v>1</v>
      </c>
      <c r="T170" s="33">
        <v>1</v>
      </c>
      <c r="U170" s="33">
        <v>1</v>
      </c>
      <c r="V170" s="33">
        <v>1</v>
      </c>
      <c r="W170" s="33">
        <v>1</v>
      </c>
      <c r="X170" s="33">
        <v>1</v>
      </c>
      <c r="Y170" s="33">
        <v>1</v>
      </c>
      <c r="Z170" s="33">
        <v>1</v>
      </c>
      <c r="AA170" s="33">
        <v>1</v>
      </c>
      <c r="AB170" s="33">
        <v>1</v>
      </c>
      <c r="AC170" s="33">
        <v>1</v>
      </c>
      <c r="AD170" s="33">
        <v>1</v>
      </c>
      <c r="AE170" s="33">
        <v>1</v>
      </c>
      <c r="AF170" s="33">
        <v>1</v>
      </c>
      <c r="AG170" s="33">
        <v>1</v>
      </c>
      <c r="AH170" s="33">
        <v>1</v>
      </c>
      <c r="AI170" s="33">
        <v>1</v>
      </c>
      <c r="AJ170" s="33">
        <v>1</v>
      </c>
      <c r="AK170" s="33">
        <v>1</v>
      </c>
      <c r="AL170" s="33">
        <v>1</v>
      </c>
      <c r="AM170" s="33">
        <v>1</v>
      </c>
      <c r="AN170" s="33">
        <v>1</v>
      </c>
      <c r="AO170" s="33">
        <v>1</v>
      </c>
      <c r="AP170" s="33">
        <v>1</v>
      </c>
      <c r="AQ170" s="33">
        <v>1</v>
      </c>
      <c r="AR170" s="33">
        <v>1</v>
      </c>
      <c r="AS170" s="33">
        <v>1</v>
      </c>
      <c r="AT170" s="33">
        <v>1</v>
      </c>
      <c r="AU170" s="33">
        <v>1</v>
      </c>
      <c r="AV170" s="33">
        <v>1</v>
      </c>
      <c r="AW170" s="33">
        <v>1</v>
      </c>
      <c r="AX170" s="33">
        <v>1</v>
      </c>
      <c r="AY170" s="124">
        <v>1</v>
      </c>
      <c r="AZ170" s="33">
        <v>1</v>
      </c>
      <c r="BA170" s="33">
        <v>1</v>
      </c>
      <c r="BB170" s="33">
        <v>1</v>
      </c>
      <c r="BC170" s="33">
        <v>1</v>
      </c>
      <c r="BD170" s="33">
        <v>1</v>
      </c>
      <c r="BE170" s="33">
        <v>1</v>
      </c>
      <c r="BF170" s="33">
        <v>1</v>
      </c>
      <c r="BG170" s="33">
        <v>1</v>
      </c>
      <c r="BH170" s="33">
        <v>1</v>
      </c>
      <c r="BI170" s="33">
        <v>1</v>
      </c>
      <c r="BJ170" s="33">
        <v>1</v>
      </c>
      <c r="BK170" s="33">
        <v>1</v>
      </c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  <c r="BZ170" s="33"/>
    </row>
    <row r="171" spans="1:78" s="23" customFormat="1" ht="15" customHeight="1" x14ac:dyDescent="0.2">
      <c r="A171" s="8" t="s">
        <v>156</v>
      </c>
      <c r="B171" s="8" t="s">
        <v>156</v>
      </c>
      <c r="C171" s="33">
        <v>0.29699999999999999</v>
      </c>
      <c r="D171" s="33">
        <v>0.29699999999999999</v>
      </c>
      <c r="E171" s="33">
        <v>0.29699999999999999</v>
      </c>
      <c r="F171" s="33">
        <v>0.29699999999999999</v>
      </c>
      <c r="G171" s="33">
        <v>0.33100000000000002</v>
      </c>
      <c r="H171" s="33">
        <v>0.33100000000000002</v>
      </c>
      <c r="I171" s="33">
        <v>0.38</v>
      </c>
      <c r="J171" s="33">
        <v>0.38</v>
      </c>
      <c r="K171" s="33">
        <v>0.38</v>
      </c>
      <c r="L171" s="33">
        <v>0.38</v>
      </c>
      <c r="M171" s="33">
        <v>0.38</v>
      </c>
      <c r="N171" s="33">
        <v>0.38</v>
      </c>
      <c r="O171" s="33">
        <v>0.38</v>
      </c>
      <c r="P171" s="33">
        <v>0.38</v>
      </c>
      <c r="Q171" s="33">
        <v>0.38</v>
      </c>
      <c r="R171" s="33">
        <v>0.55330000000000001</v>
      </c>
      <c r="S171" s="33">
        <v>0.55369999999999997</v>
      </c>
      <c r="T171" s="33">
        <v>0.55369999999999997</v>
      </c>
      <c r="U171" s="33">
        <v>0.55369999999999997</v>
      </c>
      <c r="V171" s="33">
        <v>0.55369999999999997</v>
      </c>
      <c r="W171" s="33">
        <v>0.55369999999999997</v>
      </c>
      <c r="X171" s="33">
        <v>0.55369999999999997</v>
      </c>
      <c r="Y171" s="33">
        <v>0.55369999999999997</v>
      </c>
      <c r="Z171" s="33">
        <v>0.55369999999999997</v>
      </c>
      <c r="AA171" s="33">
        <v>0.55369999999999997</v>
      </c>
      <c r="AB171" s="33">
        <v>0.55369999999999997</v>
      </c>
      <c r="AC171" s="33">
        <v>0.55369999999999997</v>
      </c>
      <c r="AD171" s="33">
        <v>0.55369999999999997</v>
      </c>
      <c r="AE171" s="33">
        <v>0.55369999999999997</v>
      </c>
      <c r="AF171" s="33">
        <v>0.55369999999999997</v>
      </c>
      <c r="AG171" s="33">
        <v>0.55369999999999997</v>
      </c>
      <c r="AH171" s="33">
        <v>0.55369999999999997</v>
      </c>
      <c r="AI171" s="33">
        <v>0.55369999999999997</v>
      </c>
      <c r="AJ171" s="33">
        <v>0.55369999999999997</v>
      </c>
      <c r="AK171" s="33">
        <v>0.55369999999999997</v>
      </c>
      <c r="AL171" s="33">
        <v>0.55369999999999997</v>
      </c>
      <c r="AM171" s="33">
        <v>0.55369999999999997</v>
      </c>
      <c r="AN171" s="33">
        <v>0.55369999999999997</v>
      </c>
      <c r="AO171" s="33">
        <v>0.55369999999999997</v>
      </c>
      <c r="AP171" s="33">
        <v>0.55369999999999997</v>
      </c>
      <c r="AQ171" s="33">
        <v>0.60933899137915737</v>
      </c>
      <c r="AR171" s="33">
        <v>0.60933899137915737</v>
      </c>
      <c r="AS171" s="33">
        <v>0.60933899137915737</v>
      </c>
      <c r="AT171" s="33">
        <v>0.60933899137915737</v>
      </c>
      <c r="AU171" s="33">
        <v>0.60933899137915737</v>
      </c>
      <c r="AV171" s="33">
        <v>0.60933899137915737</v>
      </c>
      <c r="AW171" s="33">
        <v>0.60934119774174589</v>
      </c>
      <c r="AX171" s="33">
        <v>0.60934119798769926</v>
      </c>
      <c r="AY171" s="124">
        <v>0.6093412053662991</v>
      </c>
      <c r="AZ171" s="33">
        <v>0.6093412053662991</v>
      </c>
      <c r="BA171" s="33">
        <v>0.6093412053662991</v>
      </c>
      <c r="BB171" s="33">
        <v>0.60933171755766424</v>
      </c>
      <c r="BC171" s="33">
        <v>0.60933249703421311</v>
      </c>
      <c r="BD171" s="33">
        <v>0.60933249703421311</v>
      </c>
      <c r="BE171" s="33">
        <v>0.60932003252150457</v>
      </c>
      <c r="BF171" s="33">
        <v>0.60932003252150457</v>
      </c>
      <c r="BG171" s="33">
        <v>0.60931289534326416</v>
      </c>
      <c r="BH171" s="33">
        <v>0.60931289534326416</v>
      </c>
      <c r="BI171" s="33">
        <v>0.60931289534326416</v>
      </c>
      <c r="BJ171" s="33">
        <v>0.60932186539166655</v>
      </c>
      <c r="BK171" s="33">
        <v>0.6093480694228991</v>
      </c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</row>
    <row r="172" spans="1:78" s="23" customFormat="1" ht="15" customHeight="1" x14ac:dyDescent="0.2">
      <c r="A172" s="8" t="s">
        <v>159</v>
      </c>
      <c r="B172" s="8" t="s">
        <v>205</v>
      </c>
      <c r="C172" s="33">
        <v>1</v>
      </c>
      <c r="D172" s="33">
        <v>1</v>
      </c>
      <c r="E172" s="33">
        <v>1</v>
      </c>
      <c r="F172" s="33">
        <v>1</v>
      </c>
      <c r="G172" s="33">
        <v>1</v>
      </c>
      <c r="H172" s="33">
        <v>1</v>
      </c>
      <c r="I172" s="33">
        <v>1</v>
      </c>
      <c r="J172" s="33">
        <v>1</v>
      </c>
      <c r="K172" s="33">
        <v>1</v>
      </c>
      <c r="L172" s="33">
        <v>1</v>
      </c>
      <c r="M172" s="33">
        <v>1</v>
      </c>
      <c r="N172" s="33">
        <v>1</v>
      </c>
      <c r="O172" s="33">
        <v>1</v>
      </c>
      <c r="P172" s="33">
        <v>1</v>
      </c>
      <c r="Q172" s="33">
        <v>1</v>
      </c>
      <c r="R172" s="33">
        <v>1</v>
      </c>
      <c r="S172" s="33">
        <v>1</v>
      </c>
      <c r="T172" s="33">
        <v>1</v>
      </c>
      <c r="U172" s="33">
        <v>1</v>
      </c>
      <c r="V172" s="33">
        <v>1</v>
      </c>
      <c r="W172" s="33">
        <v>1</v>
      </c>
      <c r="X172" s="33">
        <v>1</v>
      </c>
      <c r="Y172" s="33">
        <v>1</v>
      </c>
      <c r="Z172" s="33">
        <v>1</v>
      </c>
      <c r="AA172" s="33">
        <v>1</v>
      </c>
      <c r="AB172" s="33">
        <v>1</v>
      </c>
      <c r="AC172" s="33">
        <v>1</v>
      </c>
      <c r="AD172" s="33">
        <v>1</v>
      </c>
      <c r="AE172" s="33">
        <v>1</v>
      </c>
      <c r="AF172" s="33">
        <v>1</v>
      </c>
      <c r="AG172" s="33">
        <v>1</v>
      </c>
      <c r="AH172" s="33">
        <v>1</v>
      </c>
      <c r="AI172" s="33">
        <v>1</v>
      </c>
      <c r="AJ172" s="33">
        <v>1</v>
      </c>
      <c r="AK172" s="33">
        <v>1</v>
      </c>
      <c r="AL172" s="33">
        <v>1</v>
      </c>
      <c r="AM172" s="33">
        <v>1</v>
      </c>
      <c r="AN172" s="33">
        <v>1</v>
      </c>
      <c r="AO172" s="33">
        <v>1</v>
      </c>
      <c r="AP172" s="33">
        <v>1</v>
      </c>
      <c r="AQ172" s="33">
        <v>1</v>
      </c>
      <c r="AR172" s="33">
        <v>1</v>
      </c>
      <c r="AS172" s="33">
        <v>1</v>
      </c>
      <c r="AT172" s="33">
        <v>1</v>
      </c>
      <c r="AU172" s="33">
        <v>1</v>
      </c>
      <c r="AV172" s="33">
        <v>1</v>
      </c>
      <c r="AW172" s="33">
        <v>1</v>
      </c>
      <c r="AX172" s="33">
        <v>1</v>
      </c>
      <c r="AY172" s="124">
        <v>1</v>
      </c>
      <c r="AZ172" s="33">
        <v>1</v>
      </c>
      <c r="BA172" s="33">
        <v>1</v>
      </c>
      <c r="BB172" s="33">
        <v>1</v>
      </c>
      <c r="BC172" s="33">
        <v>1</v>
      </c>
      <c r="BD172" s="33">
        <v>1</v>
      </c>
      <c r="BE172" s="33">
        <v>1</v>
      </c>
      <c r="BF172" s="33">
        <v>1</v>
      </c>
      <c r="BG172" s="33">
        <v>1</v>
      </c>
      <c r="BH172" s="33">
        <v>1</v>
      </c>
      <c r="BI172" s="33">
        <v>1</v>
      </c>
      <c r="BJ172" s="33">
        <v>1</v>
      </c>
      <c r="BK172" s="33">
        <v>1</v>
      </c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</row>
    <row r="173" spans="1:78" s="23" customFormat="1" ht="15" customHeight="1" x14ac:dyDescent="0.2">
      <c r="A173" s="8" t="s">
        <v>639</v>
      </c>
      <c r="B173" s="8" t="s">
        <v>639</v>
      </c>
      <c r="C173" s="33">
        <v>0.45</v>
      </c>
      <c r="D173" s="33">
        <v>0.45</v>
      </c>
      <c r="E173" s="33">
        <v>0.45</v>
      </c>
      <c r="F173" s="33">
        <v>0.45</v>
      </c>
      <c r="G173" s="33">
        <v>0.45</v>
      </c>
      <c r="H173" s="33">
        <v>0.45</v>
      </c>
      <c r="I173" s="33">
        <v>0.45</v>
      </c>
      <c r="J173" s="33">
        <v>0.45</v>
      </c>
      <c r="K173" s="33">
        <v>0.45</v>
      </c>
      <c r="L173" s="33">
        <v>0.45</v>
      </c>
      <c r="M173" s="33">
        <v>0.45</v>
      </c>
      <c r="N173" s="33">
        <v>0.5</v>
      </c>
      <c r="O173" s="33">
        <v>0.5</v>
      </c>
      <c r="P173" s="33">
        <v>0.5</v>
      </c>
      <c r="Q173" s="33">
        <v>0.5</v>
      </c>
      <c r="R173" s="33">
        <v>0.5</v>
      </c>
      <c r="S173" s="33">
        <v>0.5</v>
      </c>
      <c r="T173" s="33">
        <v>0.5</v>
      </c>
      <c r="U173" s="33">
        <v>0.5</v>
      </c>
      <c r="V173" s="33">
        <v>0.5</v>
      </c>
      <c r="W173" s="33">
        <v>0.5</v>
      </c>
      <c r="X173" s="33">
        <v>0.5</v>
      </c>
      <c r="Y173" s="33">
        <v>0.5</v>
      </c>
      <c r="Z173" s="33">
        <v>0.5</v>
      </c>
      <c r="AA173" s="33">
        <v>0.5</v>
      </c>
      <c r="AB173" s="33">
        <v>0.5</v>
      </c>
      <c r="AC173" s="33">
        <v>0.5</v>
      </c>
      <c r="AD173" s="33">
        <v>0.5</v>
      </c>
      <c r="AE173" s="33">
        <v>0.5</v>
      </c>
      <c r="AF173" s="33">
        <v>0.5</v>
      </c>
      <c r="AG173" s="33">
        <v>0.5</v>
      </c>
      <c r="AH173" s="33">
        <v>0.5</v>
      </c>
      <c r="AI173" s="33">
        <v>0.5</v>
      </c>
      <c r="AJ173" s="33">
        <v>0.5</v>
      </c>
      <c r="AK173" s="33">
        <v>0.5</v>
      </c>
      <c r="AL173" s="33">
        <v>0.5</v>
      </c>
      <c r="AM173" s="33">
        <v>0.5</v>
      </c>
      <c r="AN173" s="33">
        <v>0.5</v>
      </c>
      <c r="AO173" s="33">
        <v>0.5</v>
      </c>
      <c r="AP173" s="33">
        <v>0.5</v>
      </c>
      <c r="AQ173" s="33">
        <v>0.5</v>
      </c>
      <c r="AR173" s="33">
        <v>0.5</v>
      </c>
      <c r="AS173" s="33">
        <v>0.5</v>
      </c>
      <c r="AT173" s="33">
        <v>0.5</v>
      </c>
      <c r="AU173" s="33">
        <v>0.5</v>
      </c>
      <c r="AV173" s="33">
        <v>0.5</v>
      </c>
      <c r="AW173" s="33">
        <v>0.5</v>
      </c>
      <c r="AX173" s="33">
        <v>0.5</v>
      </c>
      <c r="AY173" s="124">
        <v>0.5</v>
      </c>
      <c r="AZ173" s="33">
        <v>0.5</v>
      </c>
      <c r="BA173" s="33">
        <v>0.5</v>
      </c>
      <c r="BB173" s="33">
        <v>0.5</v>
      </c>
      <c r="BC173" s="33">
        <v>0.5</v>
      </c>
      <c r="BD173" s="33">
        <v>0.5</v>
      </c>
      <c r="BE173" s="33">
        <v>0.5</v>
      </c>
      <c r="BF173" s="33">
        <v>0.5</v>
      </c>
      <c r="BG173" s="33">
        <v>0.5</v>
      </c>
      <c r="BH173" s="33">
        <v>0.5</v>
      </c>
      <c r="BI173" s="33">
        <f>AVERAGE(50%,50%,0)</f>
        <v>0.33333333333333331</v>
      </c>
      <c r="BJ173" s="33">
        <v>0</v>
      </c>
      <c r="BK173" s="33">
        <v>0</v>
      </c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</row>
    <row r="174" spans="1:78" s="23" customFormat="1" ht="15" customHeight="1" x14ac:dyDescent="0.2">
      <c r="A174" s="8" t="s">
        <v>26</v>
      </c>
      <c r="B174" s="8" t="s">
        <v>26</v>
      </c>
      <c r="C174" s="33" t="s">
        <v>14</v>
      </c>
      <c r="D174" s="33" t="s">
        <v>14</v>
      </c>
      <c r="E174" s="33" t="s">
        <v>14</v>
      </c>
      <c r="F174" s="33" t="s">
        <v>14</v>
      </c>
      <c r="G174" s="33" t="s">
        <v>14</v>
      </c>
      <c r="H174" s="33" t="s">
        <v>14</v>
      </c>
      <c r="I174" s="33" t="s">
        <v>14</v>
      </c>
      <c r="J174" s="33" t="s">
        <v>14</v>
      </c>
      <c r="K174" s="33" t="s">
        <v>14</v>
      </c>
      <c r="L174" s="33" t="s">
        <v>14</v>
      </c>
      <c r="M174" s="33" t="s">
        <v>14</v>
      </c>
      <c r="N174" s="33" t="s">
        <v>14</v>
      </c>
      <c r="O174" s="33" t="s">
        <v>14</v>
      </c>
      <c r="P174" s="33" t="s">
        <v>14</v>
      </c>
      <c r="Q174" s="33">
        <v>0.88</v>
      </c>
      <c r="R174" s="33">
        <v>0.88</v>
      </c>
      <c r="S174" s="33">
        <v>0.88</v>
      </c>
      <c r="T174" s="33">
        <v>0.88</v>
      </c>
      <c r="U174" s="33">
        <v>0.88</v>
      </c>
      <c r="V174" s="33">
        <v>0.88</v>
      </c>
      <c r="W174" s="33">
        <v>0.88</v>
      </c>
      <c r="X174" s="33">
        <v>0.88</v>
      </c>
      <c r="Y174" s="33">
        <v>0.88</v>
      </c>
      <c r="Z174" s="33">
        <v>0.88</v>
      </c>
      <c r="AA174" s="33">
        <v>0.88</v>
      </c>
      <c r="AB174" s="33">
        <v>0.88</v>
      </c>
      <c r="AC174" s="33">
        <v>0.88</v>
      </c>
      <c r="AD174" s="33">
        <v>0.88</v>
      </c>
      <c r="AE174" s="33">
        <v>0.88</v>
      </c>
      <c r="AF174" s="33">
        <v>0.88</v>
      </c>
      <c r="AG174" s="33">
        <v>0.88</v>
      </c>
      <c r="AH174" s="33">
        <v>0.88</v>
      </c>
      <c r="AI174" s="33">
        <v>0.88</v>
      </c>
      <c r="AJ174" s="33">
        <v>0.88</v>
      </c>
      <c r="AK174" s="33">
        <v>0.88</v>
      </c>
      <c r="AL174" s="33">
        <v>0.88</v>
      </c>
      <c r="AM174" s="33">
        <v>0.88</v>
      </c>
      <c r="AN174" s="33">
        <v>0.88</v>
      </c>
      <c r="AO174" s="33">
        <v>0.88</v>
      </c>
      <c r="AP174" s="33">
        <v>0.88</v>
      </c>
      <c r="AQ174" s="33">
        <v>0.88</v>
      </c>
      <c r="AR174" s="33">
        <v>0.88</v>
      </c>
      <c r="AS174" s="33">
        <v>0.88</v>
      </c>
      <c r="AT174" s="33">
        <v>0.88</v>
      </c>
      <c r="AU174" s="33">
        <v>0.88</v>
      </c>
      <c r="AV174" s="33">
        <v>0.88</v>
      </c>
      <c r="AW174" s="33">
        <v>0.88</v>
      </c>
      <c r="AX174" s="33">
        <v>0.88</v>
      </c>
      <c r="AY174" s="124">
        <v>0.88</v>
      </c>
      <c r="AZ174" s="33">
        <v>0.88</v>
      </c>
      <c r="BA174" s="33">
        <v>0.88</v>
      </c>
      <c r="BB174" s="33">
        <v>0.88</v>
      </c>
      <c r="BC174" s="33">
        <v>0.88</v>
      </c>
      <c r="BD174" s="33">
        <v>0.88</v>
      </c>
      <c r="BE174" s="33">
        <v>0.88</v>
      </c>
      <c r="BF174" s="33">
        <v>0.88</v>
      </c>
      <c r="BG174" s="33">
        <v>0.88</v>
      </c>
      <c r="BH174" s="33">
        <v>0.88</v>
      </c>
      <c r="BI174" s="33">
        <v>0.88</v>
      </c>
      <c r="BJ174" s="33">
        <v>0.88959999999999995</v>
      </c>
      <c r="BK174" s="33">
        <v>0.88959999999999995</v>
      </c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</row>
    <row r="175" spans="1:78" s="23" customFormat="1" ht="15" customHeight="1" x14ac:dyDescent="0.2">
      <c r="A175" s="8" t="s">
        <v>115</v>
      </c>
      <c r="B175" s="8" t="s">
        <v>115</v>
      </c>
      <c r="C175" s="33" t="s">
        <v>14</v>
      </c>
      <c r="D175" s="33" t="s">
        <v>14</v>
      </c>
      <c r="E175" s="33" t="s">
        <v>14</v>
      </c>
      <c r="F175" s="33" t="s">
        <v>14</v>
      </c>
      <c r="G175" s="33" t="s">
        <v>14</v>
      </c>
      <c r="H175" s="33" t="s">
        <v>14</v>
      </c>
      <c r="I175" s="33" t="s">
        <v>14</v>
      </c>
      <c r="J175" s="33" t="s">
        <v>14</v>
      </c>
      <c r="K175" s="33" t="s">
        <v>14</v>
      </c>
      <c r="L175" s="33" t="s">
        <v>14</v>
      </c>
      <c r="M175" s="33" t="s">
        <v>14</v>
      </c>
      <c r="N175" s="33" t="s">
        <v>14</v>
      </c>
      <c r="O175" s="33" t="s">
        <v>14</v>
      </c>
      <c r="P175" s="33" t="s">
        <v>14</v>
      </c>
      <c r="Q175" s="33" t="s">
        <v>14</v>
      </c>
      <c r="R175" s="33" t="s">
        <v>14</v>
      </c>
      <c r="S175" s="33" t="s">
        <v>14</v>
      </c>
      <c r="T175" s="33">
        <v>0.88</v>
      </c>
      <c r="U175" s="33">
        <v>0.88</v>
      </c>
      <c r="V175" s="33">
        <v>0.88</v>
      </c>
      <c r="W175" s="33">
        <v>0.88</v>
      </c>
      <c r="X175" s="33">
        <v>0.88</v>
      </c>
      <c r="Y175" s="33">
        <v>0.88</v>
      </c>
      <c r="Z175" s="33">
        <v>0.88</v>
      </c>
      <c r="AA175" s="33">
        <v>0.88</v>
      </c>
      <c r="AB175" s="33">
        <v>0.88</v>
      </c>
      <c r="AC175" s="33">
        <v>0.88</v>
      </c>
      <c r="AD175" s="33">
        <v>0.88</v>
      </c>
      <c r="AE175" s="33">
        <v>0.88</v>
      </c>
      <c r="AF175" s="33">
        <v>0.88</v>
      </c>
      <c r="AG175" s="33">
        <v>0.88</v>
      </c>
      <c r="AH175" s="33">
        <v>0.88</v>
      </c>
      <c r="AI175" s="33">
        <v>0.88</v>
      </c>
      <c r="AJ175" s="33">
        <v>0.88</v>
      </c>
      <c r="AK175" s="33">
        <v>0.88</v>
      </c>
      <c r="AL175" s="33">
        <v>0.88</v>
      </c>
      <c r="AM175" s="33">
        <v>0.88</v>
      </c>
      <c r="AN175" s="33">
        <v>0.88</v>
      </c>
      <c r="AO175" s="33">
        <v>0.88</v>
      </c>
      <c r="AP175" s="33">
        <v>0.88</v>
      </c>
      <c r="AQ175" s="33">
        <v>0.88</v>
      </c>
      <c r="AR175" s="33">
        <v>0.88</v>
      </c>
      <c r="AS175" s="33">
        <v>0.88</v>
      </c>
      <c r="AT175" s="33">
        <v>0.88</v>
      </c>
      <c r="AU175" s="33">
        <v>0.88</v>
      </c>
      <c r="AV175" s="33">
        <v>0.88</v>
      </c>
      <c r="AW175" s="33">
        <v>0.88</v>
      </c>
      <c r="AX175" s="33">
        <v>0.88</v>
      </c>
      <c r="AY175" s="124">
        <v>0.88</v>
      </c>
      <c r="AZ175" s="33">
        <v>0.88</v>
      </c>
      <c r="BA175" s="33">
        <v>0.88</v>
      </c>
      <c r="BB175" s="33">
        <v>0.88</v>
      </c>
      <c r="BC175" s="33">
        <v>0.88</v>
      </c>
      <c r="BD175" s="33">
        <v>0.88</v>
      </c>
      <c r="BE175" s="33">
        <v>0.88</v>
      </c>
      <c r="BF175" s="33">
        <v>0.88</v>
      </c>
      <c r="BG175" s="33">
        <v>0.88</v>
      </c>
      <c r="BH175" s="33">
        <v>0.88</v>
      </c>
      <c r="BI175" s="33">
        <v>0.88</v>
      </c>
      <c r="BJ175" s="33">
        <v>0.88</v>
      </c>
      <c r="BK175" s="33">
        <v>0.88</v>
      </c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</row>
    <row r="176" spans="1:78" s="23" customFormat="1" ht="15" customHeight="1" x14ac:dyDescent="0.2">
      <c r="A176" s="8" t="s">
        <v>645</v>
      </c>
      <c r="B176" s="8" t="s">
        <v>645</v>
      </c>
      <c r="C176" s="33">
        <v>0.36</v>
      </c>
      <c r="D176" s="33">
        <v>0.36</v>
      </c>
      <c r="E176" s="33">
        <v>0.36</v>
      </c>
      <c r="F176" s="33">
        <v>0.36</v>
      </c>
      <c r="G176" s="33">
        <v>0.36</v>
      </c>
      <c r="H176" s="33">
        <v>0.36</v>
      </c>
      <c r="I176" s="33">
        <v>0.36</v>
      </c>
      <c r="J176" s="33">
        <v>0.36</v>
      </c>
      <c r="K176" s="33">
        <v>0.36</v>
      </c>
      <c r="L176" s="33">
        <v>0.36</v>
      </c>
      <c r="M176" s="33">
        <v>0.36</v>
      </c>
      <c r="N176" s="33">
        <v>0.36</v>
      </c>
      <c r="O176" s="33">
        <v>0.36</v>
      </c>
      <c r="P176" s="33">
        <v>0.36</v>
      </c>
      <c r="Q176" s="33">
        <v>0.36</v>
      </c>
      <c r="R176" s="33">
        <v>0.36</v>
      </c>
      <c r="S176" s="33">
        <v>0.36</v>
      </c>
      <c r="T176" s="33">
        <v>0.36</v>
      </c>
      <c r="U176" s="33">
        <v>0.36</v>
      </c>
      <c r="V176" s="33">
        <v>0.36</v>
      </c>
      <c r="W176" s="33">
        <v>0.36</v>
      </c>
      <c r="X176" s="33">
        <v>0.36</v>
      </c>
      <c r="Y176" s="33">
        <v>0.36</v>
      </c>
      <c r="Z176" s="33">
        <v>0.36</v>
      </c>
      <c r="AA176" s="33">
        <v>0.36</v>
      </c>
      <c r="AB176" s="33">
        <v>0.36</v>
      </c>
      <c r="AC176" s="33">
        <v>0.36</v>
      </c>
      <c r="AD176" s="33">
        <v>0.36</v>
      </c>
      <c r="AE176" s="33">
        <v>0.36</v>
      </c>
      <c r="AF176" s="33">
        <v>0.36</v>
      </c>
      <c r="AG176" s="33">
        <v>0.36</v>
      </c>
      <c r="AH176" s="33">
        <v>0.36</v>
      </c>
      <c r="AI176" s="33">
        <v>0.36</v>
      </c>
      <c r="AJ176" s="33">
        <v>0.36</v>
      </c>
      <c r="AK176" s="33">
        <v>0.36</v>
      </c>
      <c r="AL176" s="33">
        <v>0.36</v>
      </c>
      <c r="AM176" s="33">
        <v>0.36</v>
      </c>
      <c r="AN176" s="33">
        <v>0.36</v>
      </c>
      <c r="AO176" s="33">
        <v>0.36</v>
      </c>
      <c r="AP176" s="33">
        <v>0.36</v>
      </c>
      <c r="AQ176" s="33">
        <v>0.42579999999999996</v>
      </c>
      <c r="AR176" s="33">
        <v>0.42579999999999996</v>
      </c>
      <c r="AS176" s="33">
        <v>0.42579999999999996</v>
      </c>
      <c r="AT176" s="33">
        <v>0.42579999999999996</v>
      </c>
      <c r="AU176" s="33">
        <v>0.42579999999999996</v>
      </c>
      <c r="AV176" s="33">
        <v>0.42579999999999996</v>
      </c>
      <c r="AW176" s="33">
        <v>0.42579999999999996</v>
      </c>
      <c r="AX176" s="33">
        <v>0.42579999999999996</v>
      </c>
      <c r="AY176" s="124">
        <v>0.42579999999999996</v>
      </c>
      <c r="AZ176" s="33">
        <v>0.42579999999999996</v>
      </c>
      <c r="BA176" s="33">
        <v>0.42579999999999996</v>
      </c>
      <c r="BB176" s="33">
        <v>0.42579999999999996</v>
      </c>
      <c r="BC176" s="33">
        <v>0.42579999999999996</v>
      </c>
      <c r="BD176" s="33">
        <v>0.42579999999999996</v>
      </c>
      <c r="BE176" s="33">
        <v>0.42579999999999996</v>
      </c>
      <c r="BF176" s="33">
        <v>0.42579999999999996</v>
      </c>
      <c r="BG176" s="33">
        <v>0.42579999999999996</v>
      </c>
      <c r="BH176" s="33">
        <v>0.42579999999999996</v>
      </c>
      <c r="BI176" s="33">
        <v>0.42579999999999996</v>
      </c>
      <c r="BJ176" s="33">
        <v>0.42579999999999996</v>
      </c>
      <c r="BK176" s="33">
        <v>0.42579999999999996</v>
      </c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</row>
    <row r="177" spans="1:78" s="23" customFormat="1" ht="15" customHeight="1" x14ac:dyDescent="0.2">
      <c r="A177" s="8" t="s">
        <v>125</v>
      </c>
      <c r="B177" s="8" t="s">
        <v>125</v>
      </c>
      <c r="C177" s="33">
        <v>0.375</v>
      </c>
      <c r="D177" s="33">
        <v>0.375</v>
      </c>
      <c r="E177" s="33">
        <v>0.378</v>
      </c>
      <c r="F177" s="33">
        <v>0.378</v>
      </c>
      <c r="G177" s="33">
        <v>0.378</v>
      </c>
      <c r="H177" s="33">
        <v>0.378</v>
      </c>
      <c r="I177" s="33">
        <v>0.378</v>
      </c>
      <c r="J177" s="33">
        <v>0.378</v>
      </c>
      <c r="K177" s="33">
        <v>0.378</v>
      </c>
      <c r="L177" s="33">
        <v>0.378</v>
      </c>
      <c r="M177" s="33">
        <v>0.378</v>
      </c>
      <c r="N177" s="33">
        <v>0.378</v>
      </c>
      <c r="O177" s="33">
        <v>0.378</v>
      </c>
      <c r="P177" s="33">
        <v>0.378</v>
      </c>
      <c r="Q177" s="33">
        <v>0.378</v>
      </c>
      <c r="R177" s="33">
        <v>0.378</v>
      </c>
      <c r="S177" s="33">
        <v>0.378</v>
      </c>
      <c r="T177" s="33">
        <v>0.378</v>
      </c>
      <c r="U177" s="33">
        <v>0.378</v>
      </c>
      <c r="V177" s="33">
        <v>0.378</v>
      </c>
      <c r="W177" s="33">
        <v>0.378</v>
      </c>
      <c r="X177" s="33">
        <v>0.378</v>
      </c>
      <c r="Y177" s="33">
        <v>0.378</v>
      </c>
      <c r="Z177" s="33">
        <v>0.378</v>
      </c>
      <c r="AA177" s="33">
        <v>0.378</v>
      </c>
      <c r="AB177" s="33">
        <v>0.378</v>
      </c>
      <c r="AC177" s="33">
        <v>0.378</v>
      </c>
      <c r="AD177" s="33">
        <v>0.378</v>
      </c>
      <c r="AE177" s="33">
        <v>0.378</v>
      </c>
      <c r="AF177" s="33">
        <v>0.378</v>
      </c>
      <c r="AG177" s="33">
        <v>0.378</v>
      </c>
      <c r="AH177" s="33">
        <v>0.378</v>
      </c>
      <c r="AI177" s="33">
        <v>0.3755</v>
      </c>
      <c r="AJ177" s="33">
        <v>0.3755</v>
      </c>
      <c r="AK177" s="33">
        <v>0.3755</v>
      </c>
      <c r="AL177" s="33">
        <v>0.3755</v>
      </c>
      <c r="AM177" s="33">
        <v>0.3755</v>
      </c>
      <c r="AN177" s="33">
        <v>0.3755</v>
      </c>
      <c r="AO177" s="33">
        <v>0.3755</v>
      </c>
      <c r="AP177" s="33">
        <v>0.3755</v>
      </c>
      <c r="AQ177" s="33">
        <v>0.57550000000000001</v>
      </c>
      <c r="AR177" s="33">
        <v>0.57550000000000001</v>
      </c>
      <c r="AS177" s="33">
        <v>0.57550000000000001</v>
      </c>
      <c r="AT177" s="33">
        <v>0.57550000000000001</v>
      </c>
      <c r="AU177" s="33">
        <v>0.57550000000000001</v>
      </c>
      <c r="AV177" s="33">
        <v>0.57550000000000001</v>
      </c>
      <c r="AW177" s="33">
        <v>0.57550000000000001</v>
      </c>
      <c r="AX177" s="33">
        <v>0.57550000000000001</v>
      </c>
      <c r="AY177" s="124">
        <v>0.57550000000000001</v>
      </c>
      <c r="AZ177" s="33">
        <v>0.57550000000000001</v>
      </c>
      <c r="BA177" s="33">
        <v>0.57550000000000001</v>
      </c>
      <c r="BB177" s="33">
        <v>0.57550000000000001</v>
      </c>
      <c r="BC177" s="33">
        <v>0.57550000000000001</v>
      </c>
      <c r="BD177" s="33">
        <v>0.57550000000000001</v>
      </c>
      <c r="BE177" s="33">
        <v>0.57550000000000001</v>
      </c>
      <c r="BF177" s="33">
        <v>0.57550000000000001</v>
      </c>
      <c r="BG177" s="33">
        <v>0.57550000000000001</v>
      </c>
      <c r="BH177" s="33">
        <v>0.57550000000000001</v>
      </c>
      <c r="BI177" s="33">
        <v>0.57550000000000001</v>
      </c>
      <c r="BJ177" s="33">
        <v>0.57550000000000001</v>
      </c>
      <c r="BK177" s="33">
        <v>0.57550000000000001</v>
      </c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</row>
    <row r="178" spans="1:78" s="23" customFormat="1" ht="15" customHeight="1" x14ac:dyDescent="0.2">
      <c r="A178" s="8" t="s">
        <v>28</v>
      </c>
      <c r="B178" s="8" t="s">
        <v>28</v>
      </c>
      <c r="C178" s="33">
        <v>0.3</v>
      </c>
      <c r="D178" s="33">
        <v>0.3</v>
      </c>
      <c r="E178" s="33">
        <v>0.3</v>
      </c>
      <c r="F178" s="33">
        <v>0.3</v>
      </c>
      <c r="G178" s="33">
        <v>0.3</v>
      </c>
      <c r="H178" s="33">
        <v>0.3</v>
      </c>
      <c r="I178" s="33">
        <v>0.3</v>
      </c>
      <c r="J178" s="33">
        <v>0.3</v>
      </c>
      <c r="K178" s="33">
        <v>0.3</v>
      </c>
      <c r="L178" s="33">
        <v>0.3</v>
      </c>
      <c r="M178" s="33">
        <v>0.3</v>
      </c>
      <c r="N178" s="33">
        <v>0.3</v>
      </c>
      <c r="O178" s="33">
        <v>0.3</v>
      </c>
      <c r="P178" s="33">
        <v>0.3</v>
      </c>
      <c r="Q178" s="33">
        <v>0.3</v>
      </c>
      <c r="R178" s="33">
        <v>0.3</v>
      </c>
      <c r="S178" s="33">
        <v>0.3</v>
      </c>
      <c r="T178" s="33">
        <v>0.3</v>
      </c>
      <c r="U178" s="33">
        <v>0.3</v>
      </c>
      <c r="V178" s="33">
        <v>0.3</v>
      </c>
      <c r="W178" s="33">
        <v>0.3</v>
      </c>
      <c r="X178" s="33">
        <v>0.3</v>
      </c>
      <c r="Y178" s="33">
        <v>0.3</v>
      </c>
      <c r="Z178" s="33">
        <v>0.3</v>
      </c>
      <c r="AA178" s="33">
        <v>0.3</v>
      </c>
      <c r="AB178" s="33">
        <v>0.3</v>
      </c>
      <c r="AC178" s="33">
        <v>0.3</v>
      </c>
      <c r="AD178" s="33">
        <v>0.3</v>
      </c>
      <c r="AE178" s="33">
        <v>0.3</v>
      </c>
      <c r="AF178" s="33">
        <v>0.3</v>
      </c>
      <c r="AG178" s="33">
        <v>0.3</v>
      </c>
      <c r="AH178" s="33">
        <v>0.3</v>
      </c>
      <c r="AI178" s="33">
        <v>0.3</v>
      </c>
      <c r="AJ178" s="33">
        <v>0.3</v>
      </c>
      <c r="AK178" s="33">
        <v>0.3</v>
      </c>
      <c r="AL178" s="33">
        <v>0.3</v>
      </c>
      <c r="AM178" s="33">
        <v>0.3</v>
      </c>
      <c r="AN178" s="33">
        <v>0.3</v>
      </c>
      <c r="AO178" s="33">
        <v>0.3</v>
      </c>
      <c r="AP178" s="35">
        <v>0</v>
      </c>
      <c r="AQ178" s="35">
        <v>0</v>
      </c>
      <c r="AR178" s="35">
        <v>0</v>
      </c>
      <c r="AS178" s="35">
        <v>0</v>
      </c>
      <c r="AT178" s="35">
        <v>0</v>
      </c>
      <c r="AU178" s="35">
        <v>0</v>
      </c>
      <c r="AV178" s="35">
        <v>0</v>
      </c>
      <c r="AW178" s="35">
        <v>0</v>
      </c>
      <c r="AX178" s="35">
        <v>0</v>
      </c>
      <c r="AY178" s="125" t="s">
        <v>14</v>
      </c>
      <c r="AZ178" s="33" t="s">
        <v>14</v>
      </c>
      <c r="BA178" s="33" t="s">
        <v>14</v>
      </c>
      <c r="BB178" s="33" t="s">
        <v>14</v>
      </c>
      <c r="BC178" s="33" t="s">
        <v>14</v>
      </c>
      <c r="BD178" s="33" t="s">
        <v>14</v>
      </c>
      <c r="BE178" s="33" t="s">
        <v>14</v>
      </c>
      <c r="BF178" s="33" t="s">
        <v>14</v>
      </c>
      <c r="BG178" s="33"/>
      <c r="BH178" s="33"/>
      <c r="BI178" s="33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</row>
    <row r="179" spans="1:78" s="23" customFormat="1" ht="15" customHeight="1" x14ac:dyDescent="0.2">
      <c r="A179" s="8" t="s">
        <v>29</v>
      </c>
      <c r="B179" s="8" t="s">
        <v>29</v>
      </c>
      <c r="C179" s="33">
        <v>8.4000000000000005E-2</v>
      </c>
      <c r="D179" s="33">
        <v>8.4000000000000005E-2</v>
      </c>
      <c r="E179" s="33">
        <v>8.4000000000000005E-2</v>
      </c>
      <c r="F179" s="33">
        <v>8.4000000000000005E-2</v>
      </c>
      <c r="G179" s="33">
        <v>8.4000000000000005E-2</v>
      </c>
      <c r="H179" s="33">
        <v>8.4000000000000005E-2</v>
      </c>
      <c r="I179" s="33">
        <v>8.4000000000000005E-2</v>
      </c>
      <c r="J179" s="33">
        <v>8.4000000000000005E-2</v>
      </c>
      <c r="K179" s="33">
        <v>8.4000000000000005E-2</v>
      </c>
      <c r="L179" s="33">
        <v>8.4000000000000005E-2</v>
      </c>
      <c r="M179" s="33">
        <v>8.4000000000000005E-2</v>
      </c>
      <c r="N179" s="33">
        <v>8.4000000000000005E-2</v>
      </c>
      <c r="O179" s="33">
        <v>8.4000000000000005E-2</v>
      </c>
      <c r="P179" s="33">
        <v>8.4000000000000005E-2</v>
      </c>
      <c r="Q179" s="33">
        <v>8.4000000000000005E-2</v>
      </c>
      <c r="R179" s="33">
        <v>8.4000000000000005E-2</v>
      </c>
      <c r="S179" s="33">
        <v>8.4000000000000005E-2</v>
      </c>
      <c r="T179" s="33">
        <v>8.4000000000000005E-2</v>
      </c>
      <c r="U179" s="33">
        <v>8.4000000000000005E-2</v>
      </c>
      <c r="V179" s="33">
        <v>8.4000000000000005E-2</v>
      </c>
      <c r="W179" s="33">
        <v>8.4000000000000005E-2</v>
      </c>
      <c r="X179" s="33">
        <v>8.4000000000000005E-2</v>
      </c>
      <c r="Y179" s="33">
        <v>8.4000000000000005E-2</v>
      </c>
      <c r="Z179" s="33">
        <v>8.4000000000000005E-2</v>
      </c>
      <c r="AA179" s="33">
        <v>8.4000000000000005E-2</v>
      </c>
      <c r="AB179" s="33">
        <v>8.4000000000000005E-2</v>
      </c>
      <c r="AC179" s="33">
        <v>8.4000000000000005E-2</v>
      </c>
      <c r="AD179" s="33">
        <v>8.4000000000000005E-2</v>
      </c>
      <c r="AE179" s="33">
        <v>8.4000000000000005E-2</v>
      </c>
      <c r="AF179" s="33">
        <v>8.4000000000000005E-2</v>
      </c>
      <c r="AG179" s="33">
        <v>8.4000000000000005E-2</v>
      </c>
      <c r="AH179" s="33">
        <v>8.4000000000000005E-2</v>
      </c>
      <c r="AI179" s="33">
        <v>8.4000000000000005E-2</v>
      </c>
      <c r="AJ179" s="33">
        <v>8.4000000000000005E-2</v>
      </c>
      <c r="AK179" s="33">
        <v>8.4000000000000005E-2</v>
      </c>
      <c r="AL179" s="33">
        <v>8.4000000000000005E-2</v>
      </c>
      <c r="AM179" s="33">
        <v>8.4000000000000005E-2</v>
      </c>
      <c r="AN179" s="33">
        <v>8.4000000000000005E-2</v>
      </c>
      <c r="AO179" s="35">
        <v>0</v>
      </c>
      <c r="AP179" s="35">
        <v>0</v>
      </c>
      <c r="AQ179" s="35">
        <v>0</v>
      </c>
      <c r="AR179" s="35">
        <v>0</v>
      </c>
      <c r="AS179" s="35">
        <v>0</v>
      </c>
      <c r="AT179" s="35">
        <v>0</v>
      </c>
      <c r="AU179" s="35">
        <v>0</v>
      </c>
      <c r="AV179" s="35">
        <v>0</v>
      </c>
      <c r="AW179" s="35">
        <v>0</v>
      </c>
      <c r="AX179" s="35">
        <v>0</v>
      </c>
      <c r="AY179" s="125" t="s">
        <v>14</v>
      </c>
      <c r="AZ179" s="33" t="s">
        <v>14</v>
      </c>
      <c r="BA179" s="33" t="s">
        <v>14</v>
      </c>
      <c r="BB179" s="33" t="s">
        <v>14</v>
      </c>
      <c r="BC179" s="33" t="s">
        <v>14</v>
      </c>
      <c r="BD179" s="33" t="s">
        <v>14</v>
      </c>
      <c r="BE179" s="33" t="s">
        <v>14</v>
      </c>
      <c r="BF179" s="33" t="s">
        <v>14</v>
      </c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</row>
    <row r="180" spans="1:78" s="23" customFormat="1" ht="15" customHeight="1" x14ac:dyDescent="0.2">
      <c r="A180" s="8" t="s">
        <v>22</v>
      </c>
      <c r="B180" s="8" t="s">
        <v>22</v>
      </c>
      <c r="C180" s="33">
        <v>0.64</v>
      </c>
      <c r="D180" s="33">
        <v>0.64</v>
      </c>
      <c r="E180" s="33">
        <v>0.64</v>
      </c>
      <c r="F180" s="33">
        <v>0.64</v>
      </c>
      <c r="G180" s="33">
        <v>0.64</v>
      </c>
      <c r="H180" s="33">
        <v>0.64</v>
      </c>
      <c r="I180" s="33">
        <v>0.64</v>
      </c>
      <c r="J180" s="33">
        <v>0.64</v>
      </c>
      <c r="K180" s="33">
        <v>0.64</v>
      </c>
      <c r="L180" s="33">
        <v>0.64</v>
      </c>
      <c r="M180" s="33">
        <v>0.64</v>
      </c>
      <c r="N180" s="33">
        <v>0.64</v>
      </c>
      <c r="O180" s="33">
        <v>0.64</v>
      </c>
      <c r="P180" s="33">
        <v>0.64</v>
      </c>
      <c r="Q180" s="33">
        <v>0.64</v>
      </c>
      <c r="R180" s="33">
        <v>0.64</v>
      </c>
      <c r="S180" s="33">
        <v>0.64</v>
      </c>
      <c r="T180" s="33">
        <v>0.64</v>
      </c>
      <c r="U180" s="33">
        <v>0.64</v>
      </c>
      <c r="V180" s="33">
        <v>0.64</v>
      </c>
      <c r="W180" s="33">
        <v>0.64</v>
      </c>
      <c r="X180" s="33">
        <v>0.64</v>
      </c>
      <c r="Y180" s="33">
        <v>0.64</v>
      </c>
      <c r="Z180" s="33">
        <v>0.64</v>
      </c>
      <c r="AA180" s="33">
        <v>0.64</v>
      </c>
      <c r="AB180" s="33">
        <v>0.64</v>
      </c>
      <c r="AC180" s="33">
        <v>0.64</v>
      </c>
      <c r="AD180" s="33">
        <v>0.64</v>
      </c>
      <c r="AE180" s="33">
        <v>0.64</v>
      </c>
      <c r="AF180" s="33">
        <v>0.64</v>
      </c>
      <c r="AG180" s="33">
        <v>0.64</v>
      </c>
      <c r="AH180" s="33">
        <v>0.64</v>
      </c>
      <c r="AI180" s="33">
        <v>0.64</v>
      </c>
      <c r="AJ180" s="33">
        <v>0.64</v>
      </c>
      <c r="AK180" s="33">
        <v>0.64</v>
      </c>
      <c r="AL180" s="33">
        <v>0.64</v>
      </c>
      <c r="AM180" s="33">
        <v>0.64</v>
      </c>
      <c r="AN180" s="33">
        <v>0.64</v>
      </c>
      <c r="AO180" s="33">
        <v>0.64</v>
      </c>
      <c r="AP180" s="33">
        <v>0.64</v>
      </c>
      <c r="AQ180" s="33">
        <v>0.64</v>
      </c>
      <c r="AR180" s="33">
        <v>0.64</v>
      </c>
      <c r="AS180" s="33">
        <v>0.64</v>
      </c>
      <c r="AT180" s="33">
        <v>0.64</v>
      </c>
      <c r="AU180" s="33">
        <v>0.64</v>
      </c>
      <c r="AV180" s="33">
        <v>0.64</v>
      </c>
      <c r="AW180" s="33">
        <v>0.64</v>
      </c>
      <c r="AX180" s="33">
        <v>0.64</v>
      </c>
      <c r="AY180" s="124">
        <v>0.64</v>
      </c>
      <c r="AZ180" s="33">
        <v>0.64</v>
      </c>
      <c r="BA180" s="33">
        <v>0.64</v>
      </c>
      <c r="BB180" s="33">
        <v>0.64</v>
      </c>
      <c r="BC180" s="33">
        <v>0.64</v>
      </c>
      <c r="BD180" s="33">
        <v>0.64</v>
      </c>
      <c r="BE180" s="33">
        <v>0.64</v>
      </c>
      <c r="BF180" s="33">
        <v>0.64</v>
      </c>
      <c r="BG180" s="33">
        <v>0.64</v>
      </c>
      <c r="BH180" s="33">
        <v>0.64</v>
      </c>
      <c r="BI180" s="33">
        <v>0.64</v>
      </c>
      <c r="BJ180" s="33">
        <v>0.64</v>
      </c>
      <c r="BK180" s="33">
        <v>0.64</v>
      </c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</row>
    <row r="181" spans="1:78" s="23" customFormat="1" ht="15" customHeight="1" x14ac:dyDescent="0.2">
      <c r="A181" s="8" t="s">
        <v>757</v>
      </c>
      <c r="B181" s="8" t="s">
        <v>757</v>
      </c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124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>
        <v>0.1663</v>
      </c>
      <c r="BK181" s="33">
        <v>0.1663</v>
      </c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</row>
    <row r="182" spans="1:78" s="23" customFormat="1" ht="15" customHeight="1" x14ac:dyDescent="0.2">
      <c r="A182" s="8" t="s">
        <v>118</v>
      </c>
      <c r="B182" s="8" t="s">
        <v>118</v>
      </c>
      <c r="C182" s="33" t="s">
        <v>14</v>
      </c>
      <c r="D182" s="33" t="s">
        <v>14</v>
      </c>
      <c r="E182" s="33" t="s">
        <v>14</v>
      </c>
      <c r="F182" s="33" t="s">
        <v>14</v>
      </c>
      <c r="G182" s="33" t="s">
        <v>14</v>
      </c>
      <c r="H182" s="33" t="s">
        <v>14</v>
      </c>
      <c r="I182" s="33" t="s">
        <v>14</v>
      </c>
      <c r="J182" s="33" t="s">
        <v>14</v>
      </c>
      <c r="K182" s="33" t="s">
        <v>14</v>
      </c>
      <c r="L182" s="33" t="s">
        <v>14</v>
      </c>
      <c r="M182" s="33" t="s">
        <v>14</v>
      </c>
      <c r="N182" s="33" t="s">
        <v>14</v>
      </c>
      <c r="O182" s="33" t="s">
        <v>14</v>
      </c>
      <c r="P182" s="33" t="s">
        <v>14</v>
      </c>
      <c r="Q182" s="33">
        <v>0.41</v>
      </c>
      <c r="R182" s="33">
        <v>0.41</v>
      </c>
      <c r="S182" s="33">
        <v>0.41</v>
      </c>
      <c r="T182" s="33">
        <v>0.41</v>
      </c>
      <c r="U182" s="33">
        <v>0.41</v>
      </c>
      <c r="V182" s="33">
        <v>0.41</v>
      </c>
      <c r="W182" s="33">
        <v>0.41</v>
      </c>
      <c r="X182" s="33">
        <v>0.41</v>
      </c>
      <c r="Y182" s="33">
        <v>0.41</v>
      </c>
      <c r="Z182" s="33">
        <v>0.41</v>
      </c>
      <c r="AA182" s="33">
        <v>0.41</v>
      </c>
      <c r="AB182" s="33">
        <v>0.41</v>
      </c>
      <c r="AC182" s="33">
        <v>0.41</v>
      </c>
      <c r="AD182" s="33">
        <v>0.41</v>
      </c>
      <c r="AE182" s="33">
        <v>0.41</v>
      </c>
      <c r="AF182" s="33">
        <v>0.41</v>
      </c>
      <c r="AG182" s="33">
        <v>0.41</v>
      </c>
      <c r="AH182" s="33">
        <v>0.41</v>
      </c>
      <c r="AI182" s="33">
        <v>0.41</v>
      </c>
      <c r="AJ182" s="33">
        <v>0.41</v>
      </c>
      <c r="AK182" s="33">
        <v>0.41</v>
      </c>
      <c r="AL182" s="33">
        <v>0.41</v>
      </c>
      <c r="AM182" s="33">
        <v>0.41</v>
      </c>
      <c r="AN182" s="33">
        <v>0.41</v>
      </c>
      <c r="AO182" s="33">
        <v>0.41</v>
      </c>
      <c r="AP182" s="33">
        <v>0.41</v>
      </c>
      <c r="AQ182" s="33">
        <v>0.41</v>
      </c>
      <c r="AR182" s="33">
        <v>0.41</v>
      </c>
      <c r="AS182" s="33">
        <v>0.41</v>
      </c>
      <c r="AT182" s="33">
        <v>0.41</v>
      </c>
      <c r="AU182" s="33">
        <v>0.41</v>
      </c>
      <c r="AV182" s="33">
        <v>0.41</v>
      </c>
      <c r="AW182" s="33">
        <v>0.41</v>
      </c>
      <c r="AX182" s="33">
        <v>0.41</v>
      </c>
      <c r="AY182" s="124">
        <v>0.41</v>
      </c>
      <c r="AZ182" s="33">
        <v>0.41</v>
      </c>
      <c r="BA182" s="33">
        <v>0.41</v>
      </c>
      <c r="BB182" s="33">
        <v>0.41</v>
      </c>
      <c r="BC182" s="33">
        <v>0.41</v>
      </c>
      <c r="BD182" s="33">
        <v>0.41</v>
      </c>
      <c r="BE182" s="33">
        <v>0.41</v>
      </c>
      <c r="BF182" s="33">
        <v>0.41</v>
      </c>
      <c r="BG182" s="33">
        <v>0.51</v>
      </c>
      <c r="BH182" s="33">
        <v>0.51</v>
      </c>
      <c r="BI182" s="33">
        <v>0.51</v>
      </c>
      <c r="BJ182" s="33">
        <v>0.51</v>
      </c>
      <c r="BK182" s="33">
        <v>0.51</v>
      </c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</row>
    <row r="183" spans="1:78" s="23" customFormat="1" ht="15" customHeight="1" x14ac:dyDescent="0.2">
      <c r="A183" s="8" t="s">
        <v>136</v>
      </c>
      <c r="B183" s="8" t="s">
        <v>136</v>
      </c>
      <c r="C183" s="33" t="s">
        <v>14</v>
      </c>
      <c r="D183" s="33" t="s">
        <v>14</v>
      </c>
      <c r="E183" s="33" t="s">
        <v>14</v>
      </c>
      <c r="F183" s="33" t="s">
        <v>14</v>
      </c>
      <c r="G183" s="33" t="s">
        <v>14</v>
      </c>
      <c r="H183" s="33" t="s">
        <v>14</v>
      </c>
      <c r="I183" s="33" t="s">
        <v>14</v>
      </c>
      <c r="J183" s="33" t="s">
        <v>14</v>
      </c>
      <c r="K183" s="33" t="s">
        <v>14</v>
      </c>
      <c r="L183" s="33" t="s">
        <v>14</v>
      </c>
      <c r="M183" s="33" t="s">
        <v>14</v>
      </c>
      <c r="N183" s="33" t="s">
        <v>14</v>
      </c>
      <c r="O183" s="33" t="s">
        <v>14</v>
      </c>
      <c r="P183" s="33" t="s">
        <v>14</v>
      </c>
      <c r="Q183" s="33" t="s">
        <v>14</v>
      </c>
      <c r="R183" s="33" t="s">
        <v>14</v>
      </c>
      <c r="S183" s="33" t="s">
        <v>14</v>
      </c>
      <c r="T183" s="33" t="s">
        <v>14</v>
      </c>
      <c r="U183" s="33" t="s">
        <v>14</v>
      </c>
      <c r="V183" s="33" t="s">
        <v>14</v>
      </c>
      <c r="W183" s="33" t="s">
        <v>14</v>
      </c>
      <c r="X183" s="33" t="s">
        <v>14</v>
      </c>
      <c r="Y183" s="33" t="s">
        <v>14</v>
      </c>
      <c r="Z183" s="33" t="s">
        <v>14</v>
      </c>
      <c r="AA183" s="33" t="s">
        <v>14</v>
      </c>
      <c r="AB183" s="33" t="s">
        <v>14</v>
      </c>
      <c r="AC183" s="33" t="s">
        <v>14</v>
      </c>
      <c r="AD183" s="33" t="s">
        <v>14</v>
      </c>
      <c r="AE183" s="33" t="s">
        <v>14</v>
      </c>
      <c r="AF183" s="33" t="s">
        <v>14</v>
      </c>
      <c r="AG183" s="33" t="s">
        <v>14</v>
      </c>
      <c r="AH183" s="33" t="s">
        <v>14</v>
      </c>
      <c r="AI183" s="33" t="s">
        <v>14</v>
      </c>
      <c r="AJ183" s="33" t="s">
        <v>14</v>
      </c>
      <c r="AK183" s="33" t="s">
        <v>14</v>
      </c>
      <c r="AL183" s="33">
        <v>0.54</v>
      </c>
      <c r="AM183" s="33">
        <v>0.54</v>
      </c>
      <c r="AN183" s="33">
        <v>0.54</v>
      </c>
      <c r="AO183" s="33">
        <v>0.54</v>
      </c>
      <c r="AP183" s="33">
        <v>0.54</v>
      </c>
      <c r="AQ183" s="33">
        <v>0.54</v>
      </c>
      <c r="AR183" s="33">
        <v>0.54</v>
      </c>
      <c r="AS183" s="33">
        <v>0.54</v>
      </c>
      <c r="AT183" s="33">
        <v>0.54</v>
      </c>
      <c r="AU183" s="33">
        <v>0.54</v>
      </c>
      <c r="AV183" s="33">
        <v>0.54</v>
      </c>
      <c r="AW183" s="33">
        <v>0.54</v>
      </c>
      <c r="AX183" s="33">
        <v>0.54</v>
      </c>
      <c r="AY183" s="124">
        <v>0.54</v>
      </c>
      <c r="AZ183" s="33">
        <v>0.54</v>
      </c>
      <c r="BA183" s="33">
        <v>0.54</v>
      </c>
      <c r="BB183" s="33">
        <v>0.54</v>
      </c>
      <c r="BC183" s="33">
        <v>0.54</v>
      </c>
      <c r="BD183" s="33">
        <v>0.54</v>
      </c>
      <c r="BE183" s="33">
        <v>0.54</v>
      </c>
      <c r="BF183" s="33">
        <v>0.54</v>
      </c>
      <c r="BG183" s="33">
        <v>0.54</v>
      </c>
      <c r="BH183" s="33">
        <v>0.54</v>
      </c>
      <c r="BI183" s="33">
        <v>0.54</v>
      </c>
      <c r="BJ183" s="33">
        <v>0.54</v>
      </c>
      <c r="BK183" s="33">
        <v>0.54</v>
      </c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</row>
    <row r="184" spans="1:78" s="23" customFormat="1" ht="15" customHeight="1" x14ac:dyDescent="0.2">
      <c r="A184" s="8" t="s">
        <v>644</v>
      </c>
      <c r="B184" s="8" t="s">
        <v>644</v>
      </c>
      <c r="C184" s="33">
        <v>0.77</v>
      </c>
      <c r="D184" s="33">
        <v>0.77</v>
      </c>
      <c r="E184" s="33">
        <v>0.77</v>
      </c>
      <c r="F184" s="33">
        <v>0.77</v>
      </c>
      <c r="G184" s="33">
        <v>0.77</v>
      </c>
      <c r="H184" s="33">
        <v>0.77</v>
      </c>
      <c r="I184" s="33">
        <v>0.77</v>
      </c>
      <c r="J184" s="33">
        <v>0.77</v>
      </c>
      <c r="K184" s="33">
        <v>0.77</v>
      </c>
      <c r="L184" s="33">
        <v>0.77</v>
      </c>
      <c r="M184" s="33">
        <v>0.77</v>
      </c>
      <c r="N184" s="33">
        <v>0.77</v>
      </c>
      <c r="O184" s="33">
        <v>0.77</v>
      </c>
      <c r="P184" s="33">
        <v>0.77</v>
      </c>
      <c r="Q184" s="33">
        <v>0.77</v>
      </c>
      <c r="R184" s="33">
        <v>0.77</v>
      </c>
      <c r="S184" s="33">
        <v>0.77</v>
      </c>
      <c r="T184" s="33">
        <v>0.77</v>
      </c>
      <c r="U184" s="33">
        <v>0.77</v>
      </c>
      <c r="V184" s="33">
        <v>0.77</v>
      </c>
      <c r="W184" s="33">
        <v>0.77</v>
      </c>
      <c r="X184" s="33">
        <v>0.77</v>
      </c>
      <c r="Y184" s="33">
        <v>0.77</v>
      </c>
      <c r="Z184" s="33">
        <v>0.77</v>
      </c>
      <c r="AA184" s="33">
        <v>0.77</v>
      </c>
      <c r="AB184" s="33">
        <v>0.77</v>
      </c>
      <c r="AC184" s="33">
        <v>0.77</v>
      </c>
      <c r="AD184" s="33">
        <v>0.77</v>
      </c>
      <c r="AE184" s="33">
        <v>0.77</v>
      </c>
      <c r="AF184" s="33">
        <v>0.77</v>
      </c>
      <c r="AG184" s="33">
        <v>0.77</v>
      </c>
      <c r="AH184" s="33">
        <v>0.77</v>
      </c>
      <c r="AI184" s="33">
        <v>0.77</v>
      </c>
      <c r="AJ184" s="33">
        <v>0.77</v>
      </c>
      <c r="AK184" s="33">
        <v>0.77</v>
      </c>
      <c r="AL184" s="33">
        <v>0.77</v>
      </c>
      <c r="AM184" s="33">
        <v>0.77</v>
      </c>
      <c r="AN184" s="33">
        <v>0.77</v>
      </c>
      <c r="AO184" s="33">
        <v>0.77</v>
      </c>
      <c r="AP184" s="33">
        <v>0.77</v>
      </c>
      <c r="AQ184" s="33">
        <v>0.77</v>
      </c>
      <c r="AR184" s="33">
        <v>0.77</v>
      </c>
      <c r="AS184" s="33">
        <v>0.77</v>
      </c>
      <c r="AT184" s="33">
        <v>0.77</v>
      </c>
      <c r="AU184" s="33">
        <v>0.77</v>
      </c>
      <c r="AV184" s="33">
        <v>0.77</v>
      </c>
      <c r="AW184" s="33">
        <v>0.77</v>
      </c>
      <c r="AX184" s="33">
        <v>0.77</v>
      </c>
      <c r="AY184" s="124">
        <v>0.77</v>
      </c>
      <c r="AZ184" s="33">
        <v>0.77</v>
      </c>
      <c r="BA184" s="33">
        <v>0.77</v>
      </c>
      <c r="BB184" s="33">
        <v>0.77</v>
      </c>
      <c r="BC184" s="33">
        <v>0.77</v>
      </c>
      <c r="BD184" s="33">
        <v>0.77</v>
      </c>
      <c r="BE184" s="33">
        <v>0.77</v>
      </c>
      <c r="BF184" s="33">
        <v>0.77</v>
      </c>
      <c r="BG184" s="33">
        <v>0.77</v>
      </c>
      <c r="BH184" s="33">
        <v>0.77</v>
      </c>
      <c r="BI184" s="33">
        <v>0.77</v>
      </c>
      <c r="BJ184" s="33">
        <v>0.77</v>
      </c>
      <c r="BK184" s="33">
        <v>0.77</v>
      </c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</row>
    <row r="185" spans="1:78" s="23" customFormat="1" ht="15" customHeight="1" x14ac:dyDescent="0.2">
      <c r="A185" s="303" t="s">
        <v>452</v>
      </c>
      <c r="B185" s="303" t="s">
        <v>453</v>
      </c>
      <c r="C185" s="304">
        <v>1</v>
      </c>
      <c r="D185" s="304">
        <v>1</v>
      </c>
      <c r="E185" s="304">
        <v>1</v>
      </c>
      <c r="F185" s="304">
        <v>1</v>
      </c>
      <c r="G185" s="304">
        <v>1</v>
      </c>
      <c r="H185" s="304">
        <v>1</v>
      </c>
      <c r="I185" s="304">
        <v>1</v>
      </c>
      <c r="J185" s="304">
        <v>1</v>
      </c>
      <c r="K185" s="304">
        <v>1</v>
      </c>
      <c r="L185" s="304">
        <v>1</v>
      </c>
      <c r="M185" s="304">
        <v>1</v>
      </c>
      <c r="N185" s="304">
        <v>1</v>
      </c>
      <c r="O185" s="304">
        <v>1</v>
      </c>
      <c r="P185" s="304">
        <v>1</v>
      </c>
      <c r="Q185" s="304">
        <v>1</v>
      </c>
      <c r="R185" s="304">
        <v>1</v>
      </c>
      <c r="S185" s="304">
        <v>1</v>
      </c>
      <c r="T185" s="304">
        <v>1</v>
      </c>
      <c r="U185" s="304">
        <v>1</v>
      </c>
      <c r="V185" s="304">
        <v>1</v>
      </c>
      <c r="W185" s="304">
        <v>1</v>
      </c>
      <c r="X185" s="304">
        <v>1</v>
      </c>
      <c r="Y185" s="304">
        <v>1</v>
      </c>
      <c r="Z185" s="304">
        <v>1</v>
      </c>
      <c r="AA185" s="304">
        <v>1</v>
      </c>
      <c r="AB185" s="304">
        <v>1</v>
      </c>
      <c r="AC185" s="304">
        <v>1</v>
      </c>
      <c r="AD185" s="304">
        <v>1</v>
      </c>
      <c r="AE185" s="304">
        <v>1</v>
      </c>
      <c r="AF185" s="304">
        <v>1</v>
      </c>
      <c r="AG185" s="304">
        <v>1</v>
      </c>
      <c r="AH185" s="304">
        <v>1</v>
      </c>
      <c r="AI185" s="304">
        <v>1</v>
      </c>
      <c r="AJ185" s="304">
        <v>1</v>
      </c>
      <c r="AK185" s="304">
        <v>1</v>
      </c>
      <c r="AL185" s="304">
        <v>1</v>
      </c>
      <c r="AM185" s="304">
        <v>1</v>
      </c>
      <c r="AN185" s="304">
        <v>1</v>
      </c>
      <c r="AO185" s="304">
        <v>1</v>
      </c>
      <c r="AP185" s="304">
        <v>1</v>
      </c>
      <c r="AQ185" s="304">
        <v>1</v>
      </c>
      <c r="AR185" s="304">
        <v>1</v>
      </c>
      <c r="AS185" s="304">
        <v>1</v>
      </c>
      <c r="AT185" s="304">
        <v>1</v>
      </c>
      <c r="AU185" s="304">
        <v>1</v>
      </c>
      <c r="AV185" s="304">
        <v>1</v>
      </c>
      <c r="AW185" s="304">
        <v>1</v>
      </c>
      <c r="AX185" s="304">
        <v>1</v>
      </c>
      <c r="AY185" s="305">
        <v>1</v>
      </c>
      <c r="AZ185" s="304">
        <v>1</v>
      </c>
      <c r="BA185" s="304">
        <v>1</v>
      </c>
      <c r="BB185" s="304">
        <v>1</v>
      </c>
      <c r="BC185" s="304">
        <v>1</v>
      </c>
      <c r="BD185" s="304">
        <v>1</v>
      </c>
      <c r="BE185" s="304">
        <v>1</v>
      </c>
      <c r="BF185" s="304">
        <v>1</v>
      </c>
      <c r="BG185" s="304">
        <v>1</v>
      </c>
      <c r="BH185" s="304">
        <v>1</v>
      </c>
      <c r="BI185" s="304">
        <v>1</v>
      </c>
      <c r="BJ185" s="304">
        <v>1</v>
      </c>
      <c r="BK185" s="304">
        <v>1</v>
      </c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</row>
    <row r="186" spans="1:78" s="23" customFormat="1" ht="15" customHeight="1" x14ac:dyDescent="0.2">
      <c r="A186" s="8" t="s">
        <v>126</v>
      </c>
      <c r="B186" s="8" t="s">
        <v>126</v>
      </c>
      <c r="C186" s="33" t="s">
        <v>14</v>
      </c>
      <c r="D186" s="33" t="s">
        <v>14</v>
      </c>
      <c r="E186" s="33" t="s">
        <v>14</v>
      </c>
      <c r="F186" s="33" t="s">
        <v>14</v>
      </c>
      <c r="G186" s="33" t="s">
        <v>14</v>
      </c>
      <c r="H186" s="33" t="s">
        <v>14</v>
      </c>
      <c r="I186" s="33" t="s">
        <v>14</v>
      </c>
      <c r="J186" s="33" t="s">
        <v>14</v>
      </c>
      <c r="K186" s="33" t="s">
        <v>14</v>
      </c>
      <c r="L186" s="33" t="s">
        <v>14</v>
      </c>
      <c r="M186" s="33" t="s">
        <v>14</v>
      </c>
      <c r="N186" s="33" t="s">
        <v>14</v>
      </c>
      <c r="O186" s="33" t="s">
        <v>14</v>
      </c>
      <c r="P186" s="33" t="s">
        <v>14</v>
      </c>
      <c r="Q186" s="33" t="s">
        <v>14</v>
      </c>
      <c r="R186" s="33" t="s">
        <v>14</v>
      </c>
      <c r="S186" s="33" t="s">
        <v>14</v>
      </c>
      <c r="T186" s="33" t="s">
        <v>14</v>
      </c>
      <c r="U186" s="33" t="s">
        <v>14</v>
      </c>
      <c r="V186" s="33" t="s">
        <v>14</v>
      </c>
      <c r="W186" s="33" t="s">
        <v>14</v>
      </c>
      <c r="X186" s="33" t="s">
        <v>14</v>
      </c>
      <c r="Y186" s="33" t="s">
        <v>14</v>
      </c>
      <c r="Z186" s="33" t="s">
        <v>14</v>
      </c>
      <c r="AA186" s="33" t="s">
        <v>14</v>
      </c>
      <c r="AB186" s="33">
        <v>0.36</v>
      </c>
      <c r="AC186" s="33">
        <v>0.36</v>
      </c>
      <c r="AD186" s="33">
        <v>0.36</v>
      </c>
      <c r="AE186" s="33">
        <v>0.36</v>
      </c>
      <c r="AF186" s="33">
        <v>0.36</v>
      </c>
      <c r="AG186" s="33">
        <v>0.36</v>
      </c>
      <c r="AH186" s="33">
        <v>0.36</v>
      </c>
      <c r="AI186" s="33">
        <v>0.36</v>
      </c>
      <c r="AJ186" s="33">
        <v>0.36</v>
      </c>
      <c r="AK186" s="33">
        <v>0.36</v>
      </c>
      <c r="AL186" s="33">
        <v>0.36</v>
      </c>
      <c r="AM186" s="33">
        <v>0.36</v>
      </c>
      <c r="AN186" s="33">
        <v>0.36</v>
      </c>
      <c r="AO186" s="33">
        <v>0.36</v>
      </c>
      <c r="AP186" s="33">
        <v>0.36</v>
      </c>
      <c r="AQ186" s="33">
        <v>0.42579999999999996</v>
      </c>
      <c r="AR186" s="33">
        <v>0.42579999999999996</v>
      </c>
      <c r="AS186" s="33">
        <v>0.42579999999999996</v>
      </c>
      <c r="AT186" s="33">
        <v>0.42579999999999996</v>
      </c>
      <c r="AU186" s="33">
        <v>0.42579999999999996</v>
      </c>
      <c r="AV186" s="33">
        <v>0.42579999999999996</v>
      </c>
      <c r="AW186" s="33">
        <v>0.42579999999999996</v>
      </c>
      <c r="AX186" s="33">
        <v>0.42579999999999996</v>
      </c>
      <c r="AY186" s="124">
        <v>0.42579999999999996</v>
      </c>
      <c r="AZ186" s="33">
        <v>0.42579999999999996</v>
      </c>
      <c r="BA186" s="33">
        <v>0.42579999999999996</v>
      </c>
      <c r="BB186" s="33">
        <v>0.42579999999999996</v>
      </c>
      <c r="BC186" s="33">
        <v>0.42579999999999996</v>
      </c>
      <c r="BD186" s="33">
        <v>0.42579999999999996</v>
      </c>
      <c r="BE186" s="33">
        <v>0.42579999999999996</v>
      </c>
      <c r="BF186" s="33">
        <v>0.42579999999999996</v>
      </c>
      <c r="BG186" s="33">
        <v>0.42579999999999996</v>
      </c>
      <c r="BH186" s="33">
        <v>0.42579999999999996</v>
      </c>
      <c r="BI186" s="33">
        <v>0.42579999999999996</v>
      </c>
      <c r="BJ186" s="33">
        <v>0.42579999999999996</v>
      </c>
      <c r="BK186" s="33">
        <v>0.42579999999999996</v>
      </c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</row>
    <row r="187" spans="1:78" s="23" customFormat="1" ht="15" customHeight="1" x14ac:dyDescent="0.2">
      <c r="A187" s="8" t="s">
        <v>165</v>
      </c>
      <c r="B187" s="8" t="s">
        <v>165</v>
      </c>
      <c r="C187" s="33" t="s">
        <v>14</v>
      </c>
      <c r="D187" s="33" t="s">
        <v>14</v>
      </c>
      <c r="E187" s="33" t="s">
        <v>14</v>
      </c>
      <c r="F187" s="33" t="s">
        <v>14</v>
      </c>
      <c r="G187" s="33" t="s">
        <v>14</v>
      </c>
      <c r="H187" s="33" t="s">
        <v>14</v>
      </c>
      <c r="I187" s="33" t="s">
        <v>14</v>
      </c>
      <c r="J187" s="33" t="s">
        <v>14</v>
      </c>
      <c r="K187" s="33" t="s">
        <v>14</v>
      </c>
      <c r="L187" s="33" t="s">
        <v>14</v>
      </c>
      <c r="M187" s="33" t="s">
        <v>14</v>
      </c>
      <c r="N187" s="33" t="s">
        <v>14</v>
      </c>
      <c r="O187" s="33" t="s">
        <v>14</v>
      </c>
      <c r="P187" s="33" t="s">
        <v>14</v>
      </c>
      <c r="Q187" s="33" t="s">
        <v>14</v>
      </c>
      <c r="R187" s="33" t="s">
        <v>14</v>
      </c>
      <c r="S187" s="33" t="s">
        <v>14</v>
      </c>
      <c r="T187" s="33" t="s">
        <v>14</v>
      </c>
      <c r="U187" s="33" t="s">
        <v>14</v>
      </c>
      <c r="V187" s="33" t="s">
        <v>14</v>
      </c>
      <c r="W187" s="33" t="s">
        <v>14</v>
      </c>
      <c r="X187" s="33" t="s">
        <v>14</v>
      </c>
      <c r="Y187" s="33" t="s">
        <v>14</v>
      </c>
      <c r="Z187" s="33" t="s">
        <v>14</v>
      </c>
      <c r="AA187" s="33" t="s">
        <v>14</v>
      </c>
      <c r="AB187" s="33" t="s">
        <v>14</v>
      </c>
      <c r="AC187" s="33" t="s">
        <v>14</v>
      </c>
      <c r="AD187" s="33" t="s">
        <v>14</v>
      </c>
      <c r="AE187" s="33" t="s">
        <v>14</v>
      </c>
      <c r="AF187" s="33" t="s">
        <v>14</v>
      </c>
      <c r="AG187" s="33" t="s">
        <v>14</v>
      </c>
      <c r="AH187" s="33" t="s">
        <v>14</v>
      </c>
      <c r="AI187" s="33" t="s">
        <v>14</v>
      </c>
      <c r="AJ187" s="33" t="s">
        <v>14</v>
      </c>
      <c r="AK187" s="33" t="s">
        <v>14</v>
      </c>
      <c r="AL187" s="33" t="s">
        <v>14</v>
      </c>
      <c r="AM187" s="33" t="s">
        <v>14</v>
      </c>
      <c r="AN187" s="33" t="s">
        <v>14</v>
      </c>
      <c r="AO187" s="33" t="s">
        <v>14</v>
      </c>
      <c r="AP187" s="33" t="s">
        <v>14</v>
      </c>
      <c r="AQ187" s="33" t="s">
        <v>14</v>
      </c>
      <c r="AR187" s="33" t="s">
        <v>14</v>
      </c>
      <c r="AS187" s="33" t="s">
        <v>14</v>
      </c>
      <c r="AT187" s="33" t="s">
        <v>14</v>
      </c>
      <c r="AU187" s="33" t="s">
        <v>14</v>
      </c>
      <c r="AV187" s="33" t="s">
        <v>14</v>
      </c>
      <c r="AW187" s="33" t="s">
        <v>14</v>
      </c>
      <c r="AX187" s="33" t="s">
        <v>14</v>
      </c>
      <c r="AY187" s="122" t="s">
        <v>14</v>
      </c>
      <c r="AZ187" s="33" t="s">
        <v>14</v>
      </c>
      <c r="BA187" s="33" t="s">
        <v>14</v>
      </c>
      <c r="BB187" s="33">
        <v>0.52</v>
      </c>
      <c r="BC187" s="33">
        <v>0.52</v>
      </c>
      <c r="BD187" s="33">
        <v>0.52</v>
      </c>
      <c r="BE187" s="33">
        <v>0.52</v>
      </c>
      <c r="BF187" s="33">
        <v>0.52</v>
      </c>
      <c r="BG187" s="33">
        <v>0.52</v>
      </c>
      <c r="BH187" s="33">
        <v>0.52</v>
      </c>
      <c r="BI187" s="33">
        <v>0.52</v>
      </c>
      <c r="BJ187" s="33">
        <v>0.52</v>
      </c>
      <c r="BK187" s="33">
        <v>0.52</v>
      </c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</row>
    <row r="188" spans="1:78" s="23" customFormat="1" ht="15" customHeight="1" thickBot="1" x14ac:dyDescent="0.25">
      <c r="A188" s="25" t="s">
        <v>9</v>
      </c>
      <c r="B188" s="25" t="s">
        <v>9</v>
      </c>
      <c r="C188" s="317" t="s">
        <v>110</v>
      </c>
      <c r="D188" s="317">
        <v>0.54900000000000004</v>
      </c>
      <c r="E188" s="317">
        <v>0.54900000000000004</v>
      </c>
      <c r="F188" s="317">
        <v>0.54900000000000004</v>
      </c>
      <c r="G188" s="317">
        <v>0.56699999999999995</v>
      </c>
      <c r="H188" s="317">
        <v>0.56599999999999995</v>
      </c>
      <c r="I188" s="317">
        <v>0.57399999999999995</v>
      </c>
      <c r="J188" s="317">
        <v>0.58499999999999996</v>
      </c>
      <c r="K188" s="317">
        <v>0.58499999999999996</v>
      </c>
      <c r="L188" s="317">
        <v>0.57899999999999996</v>
      </c>
      <c r="M188" s="317">
        <v>0.57230000000000003</v>
      </c>
      <c r="N188" s="317">
        <v>0.57499999999999996</v>
      </c>
      <c r="O188" s="317">
        <v>0.57499999999999996</v>
      </c>
      <c r="P188" s="317"/>
      <c r="Q188" s="317">
        <v>0.61240000000000006</v>
      </c>
      <c r="R188" s="317">
        <v>0.61960000000000004</v>
      </c>
      <c r="S188" s="317">
        <v>0.61970000000000003</v>
      </c>
      <c r="T188" s="317">
        <v>0.64370000000000005</v>
      </c>
      <c r="U188" s="317">
        <v>0.64370000000000005</v>
      </c>
      <c r="V188" s="317">
        <v>0.64390000000000003</v>
      </c>
      <c r="W188" s="317">
        <v>0.64390000000000003</v>
      </c>
      <c r="X188" s="317">
        <v>0.64549999999999996</v>
      </c>
      <c r="Y188" s="317">
        <v>0.61601091573083211</v>
      </c>
      <c r="Z188" s="317">
        <v>0.61601091573083211</v>
      </c>
      <c r="AA188" s="317">
        <v>0.62020155435486501</v>
      </c>
      <c r="AB188" s="317">
        <v>0.60936691446824298</v>
      </c>
      <c r="AC188" s="317">
        <v>0.60936691446824298</v>
      </c>
      <c r="AD188" s="317">
        <v>0.60936691446824298</v>
      </c>
      <c r="AE188" s="317">
        <v>0.60936691446824298</v>
      </c>
      <c r="AF188" s="317">
        <v>0.60936691446824298</v>
      </c>
      <c r="AG188" s="317">
        <v>0.60936691446824298</v>
      </c>
      <c r="AH188" s="317">
        <v>0.60936691446824298</v>
      </c>
      <c r="AI188" s="317">
        <v>0.60717037082081848</v>
      </c>
      <c r="AJ188" s="317">
        <v>0.60722369871909809</v>
      </c>
      <c r="AK188" s="317">
        <v>0.60723032788969367</v>
      </c>
      <c r="AL188" s="317">
        <v>0.60548424588304051</v>
      </c>
      <c r="AM188" s="317">
        <v>0.60540590332622513</v>
      </c>
      <c r="AN188" s="317">
        <v>0.60540590332622513</v>
      </c>
      <c r="AO188" s="317">
        <v>0.6271241096277741</v>
      </c>
      <c r="AP188" s="317">
        <v>0.63794470544742188</v>
      </c>
      <c r="AQ188" s="317">
        <v>0.66242652204517505</v>
      </c>
      <c r="AR188" s="317">
        <v>0.66243040653432594</v>
      </c>
      <c r="AS188" s="317">
        <v>0.6624150554588506</v>
      </c>
      <c r="AT188" s="317">
        <v>0.66244471930393067</v>
      </c>
      <c r="AU188" s="317">
        <v>0.66244471930393067</v>
      </c>
      <c r="AV188" s="317">
        <v>0.66244471930393067</v>
      </c>
      <c r="AW188" s="317">
        <v>0.66178175744168322</v>
      </c>
      <c r="AX188" s="317">
        <v>0.66171523424705359</v>
      </c>
      <c r="AY188" s="318">
        <v>0.66177172348711566</v>
      </c>
      <c r="AZ188" s="317">
        <v>0.66178223929970115</v>
      </c>
      <c r="BA188" s="317">
        <v>0.66178223929970115</v>
      </c>
      <c r="BB188" s="317">
        <v>0.67569198984574663</v>
      </c>
      <c r="BC188" s="317">
        <v>0.67468318697048324</v>
      </c>
      <c r="BD188" s="317">
        <v>0.67419780620638592</v>
      </c>
      <c r="BE188" s="317">
        <v>0.67418592538295663</v>
      </c>
      <c r="BF188" s="317">
        <v>0.67426551939748802</v>
      </c>
      <c r="BG188" s="317">
        <v>0.67645538229846713</v>
      </c>
      <c r="BH188" s="317">
        <v>0.67660004425944842</v>
      </c>
      <c r="BI188" s="317">
        <v>0.65933194014160867</v>
      </c>
      <c r="BJ188" s="317">
        <v>0.63869046416330189</v>
      </c>
      <c r="BK188" s="317">
        <v>0.63810000062964933</v>
      </c>
    </row>
    <row r="189" spans="1:78" s="23" customFormat="1" ht="15" customHeight="1" x14ac:dyDescent="0.2">
      <c r="A189" s="28"/>
      <c r="B189" s="28"/>
      <c r="C189" s="103"/>
      <c r="D189" s="103"/>
      <c r="E189" s="104"/>
      <c r="F189" s="104"/>
      <c r="G189" s="105"/>
      <c r="H189" s="105"/>
      <c r="I189" s="105"/>
      <c r="J189" s="106"/>
      <c r="K189" s="106"/>
      <c r="L189" s="106"/>
      <c r="M189" s="106"/>
      <c r="N189" s="106"/>
      <c r="O189" s="106"/>
      <c r="P189" s="106"/>
      <c r="Q189" s="106"/>
      <c r="R189" s="106"/>
      <c r="S189" s="106"/>
      <c r="T189" s="106"/>
      <c r="AY189" s="122"/>
    </row>
    <row r="190" spans="1:78" s="23" customFormat="1" ht="15" customHeight="1" x14ac:dyDescent="0.2">
      <c r="A190" s="1" t="s">
        <v>422</v>
      </c>
      <c r="B190" s="4" t="s">
        <v>648</v>
      </c>
      <c r="C190" s="103"/>
      <c r="D190" s="103"/>
      <c r="E190" s="104"/>
      <c r="F190" s="104"/>
      <c r="G190" s="105"/>
      <c r="H190" s="105"/>
      <c r="I190" s="105"/>
      <c r="J190" s="106"/>
      <c r="K190" s="106"/>
      <c r="L190" s="106"/>
      <c r="M190" s="106"/>
      <c r="N190" s="106"/>
      <c r="O190" s="106"/>
      <c r="P190" s="106"/>
      <c r="Q190" s="106"/>
      <c r="R190" s="106"/>
      <c r="S190" s="106"/>
      <c r="T190" s="106"/>
      <c r="AY190" s="122"/>
    </row>
    <row r="191" spans="1:78" s="23" customFormat="1" ht="15" customHeight="1" x14ac:dyDescent="0.2">
      <c r="A191" s="1" t="s">
        <v>423</v>
      </c>
      <c r="B191" s="38" t="s">
        <v>649</v>
      </c>
      <c r="C191" s="103"/>
      <c r="D191" s="103"/>
      <c r="E191" s="104"/>
      <c r="F191" s="104"/>
      <c r="G191" s="105"/>
      <c r="H191" s="105"/>
      <c r="I191" s="105"/>
      <c r="J191" s="106"/>
      <c r="K191" s="106"/>
      <c r="L191" s="106"/>
      <c r="M191" s="106"/>
      <c r="N191" s="106"/>
      <c r="O191" s="106"/>
      <c r="P191" s="106"/>
      <c r="Q191" s="106"/>
      <c r="R191" s="106"/>
      <c r="S191" s="106"/>
      <c r="T191" s="106"/>
      <c r="AY191" s="122"/>
    </row>
    <row r="192" spans="1:78" s="23" customFormat="1" ht="15" customHeight="1" x14ac:dyDescent="0.2">
      <c r="A192" s="1" t="s">
        <v>646</v>
      </c>
      <c r="B192" s="38" t="s">
        <v>650</v>
      </c>
      <c r="C192" s="103"/>
      <c r="D192" s="103"/>
      <c r="E192" s="104"/>
      <c r="F192" s="104"/>
      <c r="G192" s="105"/>
      <c r="H192" s="105"/>
      <c r="I192" s="105"/>
      <c r="J192" s="106"/>
      <c r="K192" s="106"/>
      <c r="L192" s="106"/>
      <c r="M192" s="106"/>
      <c r="N192" s="106"/>
      <c r="O192" s="106"/>
      <c r="P192" s="106"/>
      <c r="Q192" s="106"/>
      <c r="R192" s="106"/>
      <c r="S192" s="106"/>
      <c r="T192" s="106"/>
      <c r="AY192" s="122"/>
    </row>
    <row r="193" spans="1:78" s="23" customFormat="1" ht="15" customHeight="1" x14ac:dyDescent="0.2">
      <c r="A193" s="1" t="s">
        <v>654</v>
      </c>
      <c r="B193" s="38" t="s">
        <v>642</v>
      </c>
      <c r="C193" s="103"/>
      <c r="D193" s="103"/>
      <c r="E193" s="104"/>
      <c r="F193" s="104"/>
      <c r="G193" s="105"/>
      <c r="H193" s="105"/>
      <c r="I193" s="105"/>
      <c r="J193" s="106"/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AY193" s="122"/>
    </row>
    <row r="194" spans="1:78" s="23" customFormat="1" ht="15" customHeight="1" x14ac:dyDescent="0.2">
      <c r="A194" s="1" t="s">
        <v>655</v>
      </c>
      <c r="B194" s="38" t="s">
        <v>643</v>
      </c>
      <c r="C194" s="103"/>
      <c r="D194" s="103"/>
      <c r="E194" s="104"/>
      <c r="F194" s="104"/>
      <c r="G194" s="105"/>
      <c r="H194" s="105"/>
      <c r="I194" s="105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AY194" s="122"/>
    </row>
    <row r="195" spans="1:78" s="23" customFormat="1" ht="15" customHeight="1" x14ac:dyDescent="0.2">
      <c r="A195" s="1" t="s">
        <v>647</v>
      </c>
      <c r="B195" s="1" t="s">
        <v>651</v>
      </c>
      <c r="C195" s="103"/>
      <c r="D195" s="103"/>
      <c r="E195" s="104"/>
      <c r="F195" s="104"/>
      <c r="G195" s="105"/>
      <c r="H195" s="105"/>
      <c r="I195" s="105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AY195" s="122"/>
    </row>
    <row r="196" spans="1:78" s="23" customFormat="1" ht="15" customHeight="1" x14ac:dyDescent="0.2">
      <c r="A196" s="28"/>
      <c r="B196" s="28"/>
      <c r="C196" s="103"/>
      <c r="D196" s="103"/>
      <c r="E196" s="104"/>
      <c r="F196" s="104"/>
      <c r="G196" s="105"/>
      <c r="H196" s="105"/>
      <c r="I196" s="105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AY196" s="12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1:78" s="34" customFormat="1" ht="15" customHeight="1" x14ac:dyDescent="0.2">
      <c r="A197" s="95" t="s">
        <v>178</v>
      </c>
      <c r="B197" s="95" t="s">
        <v>187</v>
      </c>
      <c r="C197" s="96" t="s">
        <v>481</v>
      </c>
      <c r="D197" s="96" t="s">
        <v>482</v>
      </c>
      <c r="E197" s="96" t="s">
        <v>483</v>
      </c>
      <c r="F197" s="96" t="s">
        <v>484</v>
      </c>
      <c r="G197" s="96" t="s">
        <v>485</v>
      </c>
      <c r="H197" s="96" t="s">
        <v>486</v>
      </c>
      <c r="I197" s="96" t="s">
        <v>487</v>
      </c>
      <c r="J197" s="96" t="s">
        <v>488</v>
      </c>
      <c r="K197" s="96" t="s">
        <v>489</v>
      </c>
      <c r="L197" s="96" t="s">
        <v>490</v>
      </c>
      <c r="M197" s="96" t="s">
        <v>491</v>
      </c>
      <c r="N197" s="96" t="s">
        <v>492</v>
      </c>
      <c r="O197" s="96" t="s">
        <v>493</v>
      </c>
      <c r="P197" s="96" t="s">
        <v>494</v>
      </c>
      <c r="Q197" s="96" t="s">
        <v>495</v>
      </c>
      <c r="R197" s="96" t="s">
        <v>496</v>
      </c>
      <c r="S197" s="96" t="s">
        <v>497</v>
      </c>
      <c r="T197" s="96" t="s">
        <v>498</v>
      </c>
      <c r="U197" s="96" t="s">
        <v>499</v>
      </c>
      <c r="V197" s="96" t="s">
        <v>500</v>
      </c>
      <c r="W197" s="96" t="s">
        <v>501</v>
      </c>
      <c r="X197" s="96" t="s">
        <v>502</v>
      </c>
      <c r="Y197" s="96" t="s">
        <v>503</v>
      </c>
      <c r="Z197" s="96" t="s">
        <v>504</v>
      </c>
      <c r="AA197" s="96" t="s">
        <v>505</v>
      </c>
      <c r="AB197" s="96" t="s">
        <v>506</v>
      </c>
      <c r="AC197" s="96" t="s">
        <v>507</v>
      </c>
      <c r="AD197" s="96" t="s">
        <v>508</v>
      </c>
      <c r="AE197" s="96" t="s">
        <v>509</v>
      </c>
      <c r="AF197" s="96" t="s">
        <v>510</v>
      </c>
      <c r="AG197" s="96" t="s">
        <v>511</v>
      </c>
      <c r="AH197" s="96" t="s">
        <v>512</v>
      </c>
      <c r="AI197" s="96" t="s">
        <v>513</v>
      </c>
      <c r="AJ197" s="96" t="str">
        <f>$AJ$130</f>
        <v>2Q18</v>
      </c>
      <c r="AK197" s="96" t="str">
        <f t="shared" ref="AK197:BE197" si="25">AK130</f>
        <v>3Q18</v>
      </c>
      <c r="AL197" s="96" t="str">
        <f t="shared" si="25"/>
        <v>4Q18</v>
      </c>
      <c r="AM197" s="96" t="str">
        <f t="shared" si="25"/>
        <v>1Q19</v>
      </c>
      <c r="AN197" s="96" t="str">
        <f t="shared" si="25"/>
        <v>2Q19</v>
      </c>
      <c r="AO197" s="96" t="str">
        <f t="shared" si="25"/>
        <v>3Q19</v>
      </c>
      <c r="AP197" s="96" t="str">
        <f t="shared" si="25"/>
        <v>4Q19</v>
      </c>
      <c r="AQ197" s="96" t="str">
        <f t="shared" si="25"/>
        <v>1Q20</v>
      </c>
      <c r="AR197" s="96" t="str">
        <f t="shared" si="25"/>
        <v>2Q20</v>
      </c>
      <c r="AS197" s="96" t="str">
        <f t="shared" si="25"/>
        <v>3Q20</v>
      </c>
      <c r="AT197" s="96" t="str">
        <f t="shared" si="25"/>
        <v>4Q20</v>
      </c>
      <c r="AU197" s="96" t="str">
        <f t="shared" si="25"/>
        <v>1Q21</v>
      </c>
      <c r="AV197" s="96" t="str">
        <f t="shared" si="25"/>
        <v>2Q21</v>
      </c>
      <c r="AW197" s="96" t="str">
        <f t="shared" si="25"/>
        <v>3Q21</v>
      </c>
      <c r="AX197" s="142" t="str">
        <f t="shared" si="25"/>
        <v>4Q21</v>
      </c>
      <c r="AY197" s="96" t="str">
        <f t="shared" si="25"/>
        <v>1Q22</v>
      </c>
      <c r="AZ197" s="96" t="str">
        <f t="shared" si="25"/>
        <v>2Q22</v>
      </c>
      <c r="BA197" s="96" t="str">
        <f t="shared" si="25"/>
        <v>3Q22</v>
      </c>
      <c r="BB197" s="96" t="str">
        <f t="shared" si="25"/>
        <v>4Q22</v>
      </c>
      <c r="BC197" s="96" t="str">
        <f t="shared" si="25"/>
        <v>1Q23</v>
      </c>
      <c r="BD197" s="96" t="str">
        <f t="shared" si="25"/>
        <v>2Q23</v>
      </c>
      <c r="BE197" s="96" t="str">
        <f t="shared" si="25"/>
        <v>3Q23</v>
      </c>
      <c r="BF197" s="96" t="str">
        <f t="shared" ref="BF197:BK197" si="26">BF$130</f>
        <v>4Q23</v>
      </c>
      <c r="BG197" s="96" t="str">
        <f t="shared" si="26"/>
        <v>1Q24</v>
      </c>
      <c r="BH197" s="96" t="str">
        <f t="shared" si="26"/>
        <v>2Q24</v>
      </c>
      <c r="BI197" s="96" t="str">
        <f t="shared" si="26"/>
        <v>3Q24</v>
      </c>
      <c r="BJ197" s="96" t="str">
        <f t="shared" si="26"/>
        <v>4Q24</v>
      </c>
      <c r="BK197" s="96" t="str">
        <f t="shared" si="26"/>
        <v>1Q25</v>
      </c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</row>
    <row r="198" spans="1:78" s="23" customFormat="1" ht="15" customHeight="1" x14ac:dyDescent="0.2">
      <c r="A198" s="8" t="s">
        <v>18</v>
      </c>
      <c r="B198" s="8" t="s">
        <v>18</v>
      </c>
      <c r="C198" s="14">
        <f t="shared" ref="C198:AH198" si="27">IFERROR(C164*C133,"-")</f>
        <v>20138.895</v>
      </c>
      <c r="D198" s="14">
        <f t="shared" si="27"/>
        <v>20138.895</v>
      </c>
      <c r="E198" s="14">
        <f t="shared" si="27"/>
        <v>20316.150000000001</v>
      </c>
      <c r="F198" s="14">
        <f t="shared" si="27"/>
        <v>20307.564999999999</v>
      </c>
      <c r="G198" s="14">
        <f t="shared" si="27"/>
        <v>20393.317999999999</v>
      </c>
      <c r="H198" s="14">
        <f t="shared" si="27"/>
        <v>21618.85</v>
      </c>
      <c r="I198" s="14">
        <f t="shared" si="27"/>
        <v>21516.132000000001</v>
      </c>
      <c r="J198" s="14">
        <f t="shared" si="27"/>
        <v>24251.903999999999</v>
      </c>
      <c r="K198" s="14">
        <f t="shared" si="27"/>
        <v>24251.903999999999</v>
      </c>
      <c r="L198" s="14">
        <f t="shared" si="27"/>
        <v>24251.903999999999</v>
      </c>
      <c r="M198" s="14">
        <f t="shared" si="27"/>
        <v>24251.903999999999</v>
      </c>
      <c r="N198" s="14">
        <f t="shared" si="27"/>
        <v>24315.06</v>
      </c>
      <c r="O198" s="14">
        <f t="shared" si="27"/>
        <v>24315.06</v>
      </c>
      <c r="P198" s="14">
        <f t="shared" si="27"/>
        <v>26916.12</v>
      </c>
      <c r="Q198" s="14">
        <f t="shared" si="27"/>
        <v>26916.12</v>
      </c>
      <c r="R198" s="14">
        <f t="shared" si="27"/>
        <v>26916.12</v>
      </c>
      <c r="S198" s="14">
        <f t="shared" si="27"/>
        <v>26651.611799999999</v>
      </c>
      <c r="T198" s="14">
        <f t="shared" si="27"/>
        <v>26651.611799999999</v>
      </c>
      <c r="U198" s="14">
        <f t="shared" si="27"/>
        <v>26651.611799999999</v>
      </c>
      <c r="V198" s="14">
        <f t="shared" si="27"/>
        <v>26762.333399999996</v>
      </c>
      <c r="W198" s="14">
        <f t="shared" si="27"/>
        <v>26762.333399999996</v>
      </c>
      <c r="X198" s="14">
        <f t="shared" si="27"/>
        <v>26762.333399999996</v>
      </c>
      <c r="Y198" s="14">
        <f t="shared" si="27"/>
        <v>27508.278600000001</v>
      </c>
      <c r="Z198" s="14">
        <f t="shared" si="27"/>
        <v>27508.278600000001</v>
      </c>
      <c r="AA198" s="14">
        <f t="shared" si="27"/>
        <v>27640.780199999997</v>
      </c>
      <c r="AB198" s="14">
        <f t="shared" si="27"/>
        <v>27640.780199999997</v>
      </c>
      <c r="AC198" s="14">
        <f t="shared" si="27"/>
        <v>27640.780199999997</v>
      </c>
      <c r="AD198" s="14">
        <f t="shared" si="27"/>
        <v>27640.780199999997</v>
      </c>
      <c r="AE198" s="14">
        <f t="shared" si="27"/>
        <v>27640.780199999997</v>
      </c>
      <c r="AF198" s="14">
        <f t="shared" si="27"/>
        <v>27640.780199999997</v>
      </c>
      <c r="AG198" s="14">
        <f t="shared" si="27"/>
        <v>27654.9768</v>
      </c>
      <c r="AH198" s="14">
        <f t="shared" si="27"/>
        <v>27659.709000000003</v>
      </c>
      <c r="AI198" s="108">
        <f t="shared" ref="AI198:BI198" si="28">IFERROR(AI164*AI133,"-")</f>
        <v>28594.5713134</v>
      </c>
      <c r="AJ198" s="108">
        <f t="shared" si="28"/>
        <v>28619.015296400001</v>
      </c>
      <c r="AK198" s="108">
        <f t="shared" si="28"/>
        <v>28623.904093000001</v>
      </c>
      <c r="AL198" s="14">
        <f t="shared" si="28"/>
        <v>28638.570482799998</v>
      </c>
      <c r="AM198" s="14">
        <f t="shared" si="28"/>
        <v>28739.925598799997</v>
      </c>
      <c r="AN198" s="14">
        <f t="shared" si="28"/>
        <v>28739.925598799997</v>
      </c>
      <c r="AO198" s="14">
        <f t="shared" si="28"/>
        <v>28739.925598799997</v>
      </c>
      <c r="AP198" s="14">
        <f t="shared" si="28"/>
        <v>28858.304062799998</v>
      </c>
      <c r="AQ198" s="14">
        <f t="shared" si="28"/>
        <v>28896.714968799999</v>
      </c>
      <c r="AR198" s="14">
        <f t="shared" si="28"/>
        <v>28856.294768799999</v>
      </c>
      <c r="AS198" s="14">
        <f t="shared" si="28"/>
        <v>28867.770590800003</v>
      </c>
      <c r="AT198" s="14">
        <f t="shared" si="28"/>
        <v>28856.294768799999</v>
      </c>
      <c r="AU198" s="14">
        <f t="shared" si="28"/>
        <v>28856.294768799999</v>
      </c>
      <c r="AV198" s="14">
        <f t="shared" si="28"/>
        <v>28856.294768799999</v>
      </c>
      <c r="AW198" s="14">
        <f t="shared" si="28"/>
        <v>28854.621333466665</v>
      </c>
      <c r="AX198" s="14">
        <f t="shared" si="28"/>
        <v>28850.911266800002</v>
      </c>
      <c r="AY198" s="115">
        <f t="shared" si="28"/>
        <v>28869.692014799999</v>
      </c>
      <c r="AZ198" s="14">
        <f t="shared" si="28"/>
        <v>28865.474254799996</v>
      </c>
      <c r="BA198" s="14">
        <f t="shared" si="28"/>
        <v>28882.368726799999</v>
      </c>
      <c r="BB198" s="14">
        <f t="shared" si="28"/>
        <v>28882.368726799999</v>
      </c>
      <c r="BC198" s="14">
        <f t="shared" si="28"/>
        <v>28918.834776799999</v>
      </c>
      <c r="BD198" s="14">
        <f t="shared" si="28"/>
        <v>28919.121818799998</v>
      </c>
      <c r="BE198" s="14">
        <f t="shared" si="28"/>
        <v>28936.719250800001</v>
      </c>
      <c r="BF198" s="14">
        <f t="shared" si="28"/>
        <v>28935.6120888</v>
      </c>
      <c r="BG198" s="14">
        <f t="shared" si="28"/>
        <v>29022.126938133333</v>
      </c>
      <c r="BH198" s="14">
        <f t="shared" si="28"/>
        <v>29227.775247866663</v>
      </c>
      <c r="BI198" s="14">
        <f t="shared" si="28"/>
        <v>29661.326325866667</v>
      </c>
      <c r="BJ198" s="14">
        <f t="shared" ref="BJ198:BK198" si="29">IFERROR(BJ164*BJ133,"-")</f>
        <v>29739.090195266668</v>
      </c>
      <c r="BK198" s="14">
        <f t="shared" si="29"/>
        <v>29276.987834266667</v>
      </c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</row>
    <row r="199" spans="1:78" s="23" customFormat="1" ht="15" customHeight="1" x14ac:dyDescent="0.2">
      <c r="A199" s="8" t="s">
        <v>19</v>
      </c>
      <c r="B199" s="8" t="s">
        <v>19</v>
      </c>
      <c r="C199" s="14" t="str">
        <f t="shared" ref="C199:AH199" si="30">IFERROR(C165*C134,"-")</f>
        <v>-</v>
      </c>
      <c r="D199" s="14" t="str">
        <f t="shared" si="30"/>
        <v>-</v>
      </c>
      <c r="E199" s="14" t="str">
        <f t="shared" si="30"/>
        <v>-</v>
      </c>
      <c r="F199" s="14" t="str">
        <f t="shared" si="30"/>
        <v>-</v>
      </c>
      <c r="G199" s="14" t="str">
        <f t="shared" si="30"/>
        <v>-</v>
      </c>
      <c r="H199" s="14" t="str">
        <f t="shared" si="30"/>
        <v>-</v>
      </c>
      <c r="I199" s="14" t="str">
        <f t="shared" si="30"/>
        <v>-</v>
      </c>
      <c r="J199" s="14" t="str">
        <f t="shared" si="30"/>
        <v>-</v>
      </c>
      <c r="K199" s="14" t="str">
        <f t="shared" si="30"/>
        <v>-</v>
      </c>
      <c r="L199" s="14">
        <f t="shared" si="30"/>
        <v>17646.5</v>
      </c>
      <c r="M199" s="14">
        <f t="shared" si="30"/>
        <v>17646.5</v>
      </c>
      <c r="N199" s="14">
        <f t="shared" si="30"/>
        <v>17646.5</v>
      </c>
      <c r="O199" s="14">
        <f t="shared" si="30"/>
        <v>17646.5</v>
      </c>
      <c r="P199" s="14">
        <f t="shared" si="30"/>
        <v>17646.5</v>
      </c>
      <c r="Q199" s="14">
        <f t="shared" si="30"/>
        <v>17646.5</v>
      </c>
      <c r="R199" s="14">
        <f t="shared" si="30"/>
        <v>17646.5</v>
      </c>
      <c r="S199" s="14">
        <f t="shared" si="30"/>
        <v>22372.48</v>
      </c>
      <c r="T199" s="14">
        <f t="shared" si="30"/>
        <v>22372.48</v>
      </c>
      <c r="U199" s="14">
        <f t="shared" si="30"/>
        <v>22372.48</v>
      </c>
      <c r="V199" s="14">
        <f t="shared" si="30"/>
        <v>22372.48</v>
      </c>
      <c r="W199" s="14">
        <f t="shared" si="30"/>
        <v>22372.48</v>
      </c>
      <c r="X199" s="14">
        <f t="shared" si="30"/>
        <v>22372.48</v>
      </c>
      <c r="Y199" s="14">
        <f t="shared" si="30"/>
        <v>22371.999999999996</v>
      </c>
      <c r="Z199" s="14">
        <f t="shared" si="30"/>
        <v>22371.999999999996</v>
      </c>
      <c r="AA199" s="14">
        <f t="shared" si="30"/>
        <v>22371.999999999996</v>
      </c>
      <c r="AB199" s="14">
        <f t="shared" si="30"/>
        <v>22372.48</v>
      </c>
      <c r="AC199" s="14">
        <f t="shared" si="30"/>
        <v>22372.48</v>
      </c>
      <c r="AD199" s="14">
        <f t="shared" si="30"/>
        <v>22372.48</v>
      </c>
      <c r="AE199" s="14">
        <f t="shared" si="30"/>
        <v>22372.48</v>
      </c>
      <c r="AF199" s="14">
        <f t="shared" si="30"/>
        <v>22372.48</v>
      </c>
      <c r="AG199" s="14">
        <f t="shared" si="30"/>
        <v>22372.48</v>
      </c>
      <c r="AH199" s="14">
        <f t="shared" si="30"/>
        <v>22372.48</v>
      </c>
      <c r="AI199" s="108">
        <f t="shared" ref="AI199:BI199" si="31">IFERROR(AI165*AI134,"-")</f>
        <v>21989.856</v>
      </c>
      <c r="AJ199" s="108">
        <f t="shared" si="31"/>
        <v>21989.856</v>
      </c>
      <c r="AK199" s="108">
        <f t="shared" si="31"/>
        <v>21989.856</v>
      </c>
      <c r="AL199" s="14">
        <f t="shared" si="31"/>
        <v>21989.856</v>
      </c>
      <c r="AM199" s="14">
        <f t="shared" si="31"/>
        <v>21989.856</v>
      </c>
      <c r="AN199" s="14">
        <f t="shared" si="31"/>
        <v>21989.856</v>
      </c>
      <c r="AO199" s="14">
        <f t="shared" si="31"/>
        <v>21989.856</v>
      </c>
      <c r="AP199" s="14">
        <f t="shared" si="31"/>
        <v>21989.088</v>
      </c>
      <c r="AQ199" s="14">
        <f t="shared" si="31"/>
        <v>21989.088</v>
      </c>
      <c r="AR199" s="14">
        <f t="shared" si="31"/>
        <v>21989.088</v>
      </c>
      <c r="AS199" s="14">
        <f t="shared" si="31"/>
        <v>21989.088</v>
      </c>
      <c r="AT199" s="14">
        <f t="shared" si="31"/>
        <v>21988.448</v>
      </c>
      <c r="AU199" s="14">
        <f t="shared" si="31"/>
        <v>21988.637866666668</v>
      </c>
      <c r="AV199" s="14">
        <f t="shared" si="31"/>
        <v>21828.3776</v>
      </c>
      <c r="AW199" s="14">
        <f t="shared" si="31"/>
        <v>21828.243199999997</v>
      </c>
      <c r="AX199" s="14">
        <f t="shared" si="31"/>
        <v>21826.323199999999</v>
      </c>
      <c r="AY199" s="115">
        <f t="shared" si="31"/>
        <v>21815.443199999998</v>
      </c>
      <c r="AZ199" s="14">
        <f t="shared" si="31"/>
        <v>21579.942400000004</v>
      </c>
      <c r="BA199" s="14">
        <f t="shared" si="31"/>
        <v>21475.372799999997</v>
      </c>
      <c r="BB199" s="14">
        <f t="shared" si="31"/>
        <v>33556.160000000003</v>
      </c>
      <c r="BC199" s="14">
        <f t="shared" si="31"/>
        <v>33552.71</v>
      </c>
      <c r="BD199" s="14">
        <f t="shared" si="31"/>
        <v>33553.910000000003</v>
      </c>
      <c r="BE199" s="14">
        <f t="shared" si="31"/>
        <v>33553.910000000003</v>
      </c>
      <c r="BF199" s="14">
        <f t="shared" si="31"/>
        <v>33567.910000000003</v>
      </c>
      <c r="BG199" s="14">
        <f t="shared" si="31"/>
        <v>33574.910333333333</v>
      </c>
      <c r="BH199" s="14">
        <f t="shared" si="31"/>
        <v>33856.910000000003</v>
      </c>
      <c r="BI199" s="14">
        <f t="shared" si="31"/>
        <v>33997.910000000003</v>
      </c>
      <c r="BJ199" s="14">
        <f t="shared" ref="BJ199:BK199" si="32">IFERROR(BJ165*BJ134,"-")</f>
        <v>33997.910000000003</v>
      </c>
      <c r="BK199" s="14">
        <f t="shared" si="32"/>
        <v>34053.085333333336</v>
      </c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</row>
    <row r="200" spans="1:78" s="23" customFormat="1" ht="15" customHeight="1" x14ac:dyDescent="0.2">
      <c r="A200" s="8" t="s">
        <v>116</v>
      </c>
      <c r="B200" s="8" t="s">
        <v>116</v>
      </c>
      <c r="C200" s="14" t="str">
        <f t="shared" ref="C200:AH200" si="33">IFERROR(C166*C135,"-")</f>
        <v>-</v>
      </c>
      <c r="D200" s="14" t="str">
        <f t="shared" si="33"/>
        <v>-</v>
      </c>
      <c r="E200" s="14" t="str">
        <f t="shared" si="33"/>
        <v>-</v>
      </c>
      <c r="F200" s="14" t="str">
        <f t="shared" si="33"/>
        <v>-</v>
      </c>
      <c r="G200" s="14" t="str">
        <f t="shared" si="33"/>
        <v>-</v>
      </c>
      <c r="H200" s="14" t="str">
        <f t="shared" si="33"/>
        <v>-</v>
      </c>
      <c r="I200" s="14" t="str">
        <f t="shared" si="33"/>
        <v>-</v>
      </c>
      <c r="J200" s="14" t="str">
        <f t="shared" si="33"/>
        <v>-</v>
      </c>
      <c r="K200" s="14" t="str">
        <f t="shared" si="33"/>
        <v>-</v>
      </c>
      <c r="L200" s="14" t="str">
        <f t="shared" si="33"/>
        <v>-</v>
      </c>
      <c r="M200" s="14" t="str">
        <f t="shared" si="33"/>
        <v>-</v>
      </c>
      <c r="N200" s="14" t="str">
        <f t="shared" si="33"/>
        <v>-</v>
      </c>
      <c r="O200" s="14" t="str">
        <f t="shared" si="33"/>
        <v>-</v>
      </c>
      <c r="P200" s="14" t="str">
        <f t="shared" si="33"/>
        <v>-</v>
      </c>
      <c r="Q200" s="14" t="str">
        <f t="shared" si="33"/>
        <v>-</v>
      </c>
      <c r="R200" s="14" t="str">
        <f t="shared" si="33"/>
        <v>-</v>
      </c>
      <c r="S200" s="14" t="str">
        <f t="shared" si="33"/>
        <v>-</v>
      </c>
      <c r="T200" s="14" t="str">
        <f t="shared" si="33"/>
        <v>-</v>
      </c>
      <c r="U200" s="14" t="str">
        <f t="shared" si="33"/>
        <v>-</v>
      </c>
      <c r="V200" s="14" t="str">
        <f t="shared" si="33"/>
        <v>-</v>
      </c>
      <c r="W200" s="14" t="str">
        <f t="shared" si="33"/>
        <v>-</v>
      </c>
      <c r="X200" s="14" t="str">
        <f t="shared" si="33"/>
        <v>-</v>
      </c>
      <c r="Y200" s="14">
        <f t="shared" si="33"/>
        <v>968.44</v>
      </c>
      <c r="Z200" s="14">
        <f t="shared" si="33"/>
        <v>3819.2000000000003</v>
      </c>
      <c r="AA200" s="14">
        <f t="shared" si="33"/>
        <v>3819.2000000000003</v>
      </c>
      <c r="AB200" s="14">
        <f t="shared" si="33"/>
        <v>3819.2000000000003</v>
      </c>
      <c r="AC200" s="14">
        <f t="shared" si="33"/>
        <v>3819.2000000000003</v>
      </c>
      <c r="AD200" s="14">
        <f t="shared" si="33"/>
        <v>3819.2000000000003</v>
      </c>
      <c r="AE200" s="14">
        <f t="shared" si="33"/>
        <v>3819.2000000000003</v>
      </c>
      <c r="AF200" s="14">
        <f t="shared" si="33"/>
        <v>3819.2000000000003</v>
      </c>
      <c r="AG200" s="14">
        <f t="shared" si="33"/>
        <v>3819.2000000000003</v>
      </c>
      <c r="AH200" s="14">
        <f t="shared" si="33"/>
        <v>3819.2000000000003</v>
      </c>
      <c r="AI200" s="108">
        <f t="shared" ref="AI200:BI200" si="34">IFERROR(AI166*AI135,"-")</f>
        <v>3902.66644</v>
      </c>
      <c r="AJ200" s="108">
        <f t="shared" si="34"/>
        <v>3902.8556959999996</v>
      </c>
      <c r="AK200" s="108">
        <f t="shared" si="34"/>
        <v>3902.8556959999996</v>
      </c>
      <c r="AL200" s="14">
        <f t="shared" si="34"/>
        <v>3902.8556959999996</v>
      </c>
      <c r="AM200" s="14">
        <f t="shared" si="34"/>
        <v>3902.7137540000003</v>
      </c>
      <c r="AN200" s="14">
        <f t="shared" si="34"/>
        <v>3902.7137540000003</v>
      </c>
      <c r="AO200" s="14">
        <f t="shared" si="34"/>
        <v>3902.7137540000003</v>
      </c>
      <c r="AP200" s="14">
        <f t="shared" si="34"/>
        <v>3850.3671600000002</v>
      </c>
      <c r="AQ200" s="14">
        <f t="shared" si="34"/>
        <v>3850.037116</v>
      </c>
      <c r="AR200" s="14">
        <f t="shared" si="34"/>
        <v>3850.5702640000004</v>
      </c>
      <c r="AS200" s="14">
        <f t="shared" si="34"/>
        <v>3850.5702640000004</v>
      </c>
      <c r="AT200" s="14">
        <f t="shared" si="34"/>
        <v>3861.2251459999998</v>
      </c>
      <c r="AU200" s="14">
        <f t="shared" si="34"/>
        <v>3861.7923369999999</v>
      </c>
      <c r="AV200" s="14">
        <f t="shared" si="34"/>
        <v>3864.7148420000003</v>
      </c>
      <c r="AW200" s="14">
        <f t="shared" si="34"/>
        <v>3863.4766</v>
      </c>
      <c r="AX200" s="14">
        <f t="shared" si="34"/>
        <v>3864.4340353333337</v>
      </c>
      <c r="AY200" s="115">
        <f t="shared" si="34"/>
        <v>3865.19029</v>
      </c>
      <c r="AZ200" s="14">
        <f t="shared" si="34"/>
        <v>3866.7274179999999</v>
      </c>
      <c r="BA200" s="14">
        <f t="shared" si="34"/>
        <v>3867.0551540000001</v>
      </c>
      <c r="BB200" s="14">
        <f t="shared" si="34"/>
        <v>3867.1347799999999</v>
      </c>
      <c r="BC200" s="14">
        <f t="shared" si="34"/>
        <v>3867.4302040000002</v>
      </c>
      <c r="BD200" s="14">
        <f t="shared" si="34"/>
        <v>3931.7333920000005</v>
      </c>
      <c r="BE200" s="14">
        <f t="shared" si="34"/>
        <v>3931.7333920000005</v>
      </c>
      <c r="BF200" s="14">
        <f t="shared" si="34"/>
        <v>3931.7333920000005</v>
      </c>
      <c r="BG200" s="14">
        <f t="shared" si="34"/>
        <v>3931.7042727333333</v>
      </c>
      <c r="BH200" s="14">
        <f t="shared" si="34"/>
        <v>3931.8257119999998</v>
      </c>
      <c r="BI200" s="14">
        <f t="shared" si="34"/>
        <v>3934.5637693333329</v>
      </c>
      <c r="BJ200" s="14">
        <f t="shared" ref="BJ200:BK200" si="35">IFERROR(BJ166*BJ135,"-")</f>
        <v>3935.9327980000003</v>
      </c>
      <c r="BK200" s="14">
        <f t="shared" si="35"/>
        <v>3936.1382100000001</v>
      </c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</row>
    <row r="201" spans="1:78" s="23" customFormat="1" ht="15" customHeight="1" x14ac:dyDescent="0.2">
      <c r="A201" s="8" t="s">
        <v>20</v>
      </c>
      <c r="B201" s="8" t="s">
        <v>20</v>
      </c>
      <c r="C201" s="14">
        <f t="shared" ref="C201:AH201" si="36">IFERROR(C167*C136,"-")</f>
        <v>26126</v>
      </c>
      <c r="D201" s="14">
        <f t="shared" si="36"/>
        <v>26252</v>
      </c>
      <c r="E201" s="14">
        <f t="shared" si="36"/>
        <v>26236</v>
      </c>
      <c r="F201" s="14">
        <f t="shared" si="36"/>
        <v>26023</v>
      </c>
      <c r="G201" s="14">
        <f t="shared" si="36"/>
        <v>26017</v>
      </c>
      <c r="H201" s="14">
        <f t="shared" si="36"/>
        <v>26017</v>
      </c>
      <c r="I201" s="14">
        <f t="shared" si="36"/>
        <v>26848</v>
      </c>
      <c r="J201" s="14">
        <f t="shared" si="36"/>
        <v>26927</v>
      </c>
      <c r="K201" s="14">
        <f t="shared" si="36"/>
        <v>26927</v>
      </c>
      <c r="L201" s="14">
        <f t="shared" si="36"/>
        <v>26927</v>
      </c>
      <c r="M201" s="14">
        <f t="shared" si="36"/>
        <v>26927</v>
      </c>
      <c r="N201" s="14">
        <f t="shared" si="36"/>
        <v>26927</v>
      </c>
      <c r="O201" s="14">
        <f t="shared" si="36"/>
        <v>26927</v>
      </c>
      <c r="P201" s="14">
        <f t="shared" si="36"/>
        <v>26927</v>
      </c>
      <c r="Q201" s="14">
        <f t="shared" si="36"/>
        <v>26927</v>
      </c>
      <c r="R201" s="14">
        <f t="shared" si="36"/>
        <v>26927</v>
      </c>
      <c r="S201" s="14">
        <f t="shared" si="36"/>
        <v>26940</v>
      </c>
      <c r="T201" s="14">
        <f t="shared" si="36"/>
        <v>26940</v>
      </c>
      <c r="U201" s="14">
        <f t="shared" si="36"/>
        <v>26940</v>
      </c>
      <c r="V201" s="14">
        <f t="shared" si="36"/>
        <v>26940</v>
      </c>
      <c r="W201" s="14">
        <f t="shared" si="36"/>
        <v>26940</v>
      </c>
      <c r="X201" s="14">
        <f t="shared" si="36"/>
        <v>26940</v>
      </c>
      <c r="Y201" s="14">
        <f t="shared" si="36"/>
        <v>26940</v>
      </c>
      <c r="Z201" s="14">
        <f t="shared" si="36"/>
        <v>26940</v>
      </c>
      <c r="AA201" s="14">
        <f t="shared" si="36"/>
        <v>26940</v>
      </c>
      <c r="AB201" s="14">
        <f t="shared" si="36"/>
        <v>26940</v>
      </c>
      <c r="AC201" s="14">
        <f t="shared" si="36"/>
        <v>26940</v>
      </c>
      <c r="AD201" s="14">
        <f t="shared" si="36"/>
        <v>26940</v>
      </c>
      <c r="AE201" s="14">
        <f t="shared" si="36"/>
        <v>26940</v>
      </c>
      <c r="AF201" s="14">
        <f t="shared" si="36"/>
        <v>26940</v>
      </c>
      <c r="AG201" s="14">
        <f t="shared" si="36"/>
        <v>26940</v>
      </c>
      <c r="AH201" s="14">
        <f t="shared" si="36"/>
        <v>26940</v>
      </c>
      <c r="AI201" s="108">
        <f t="shared" ref="AI201:BI201" si="37">IFERROR(AI167*AI136,"-")</f>
        <v>26547.623</v>
      </c>
      <c r="AJ201" s="108">
        <f t="shared" si="37"/>
        <v>26547.623</v>
      </c>
      <c r="AK201" s="108">
        <f t="shared" si="37"/>
        <v>26547.623</v>
      </c>
      <c r="AL201" s="14">
        <f t="shared" si="37"/>
        <v>26547.623</v>
      </c>
      <c r="AM201" s="14">
        <f t="shared" si="37"/>
        <v>26713.053</v>
      </c>
      <c r="AN201" s="14">
        <f t="shared" si="37"/>
        <v>26713.053</v>
      </c>
      <c r="AO201" s="14">
        <f t="shared" si="37"/>
        <v>26713.053</v>
      </c>
      <c r="AP201" s="14">
        <f t="shared" si="37"/>
        <v>26881.473000000002</v>
      </c>
      <c r="AQ201" s="14">
        <f t="shared" si="37"/>
        <v>26882.312999999998</v>
      </c>
      <c r="AR201" s="14">
        <f t="shared" si="37"/>
        <v>26882.312999999998</v>
      </c>
      <c r="AS201" s="14">
        <f t="shared" si="37"/>
        <v>26882.312999999998</v>
      </c>
      <c r="AT201" s="14">
        <f t="shared" si="37"/>
        <v>26881.875</v>
      </c>
      <c r="AU201" s="14">
        <f t="shared" si="37"/>
        <v>26772.006333333335</v>
      </c>
      <c r="AV201" s="14">
        <f t="shared" si="37"/>
        <v>26552.992999999999</v>
      </c>
      <c r="AW201" s="14">
        <f t="shared" si="37"/>
        <v>26552.992999999999</v>
      </c>
      <c r="AX201" s="14">
        <f t="shared" si="37"/>
        <v>26560.149666666664</v>
      </c>
      <c r="AY201" s="115">
        <f t="shared" si="37"/>
        <v>26690.093000000001</v>
      </c>
      <c r="AZ201" s="14">
        <f t="shared" si="37"/>
        <v>26690.093000000001</v>
      </c>
      <c r="BA201" s="14">
        <f t="shared" si="37"/>
        <v>26690.093000000001</v>
      </c>
      <c r="BB201" s="14">
        <f t="shared" si="37"/>
        <v>26690.093000000001</v>
      </c>
      <c r="BC201" s="14">
        <f t="shared" si="37"/>
        <v>26690.093000000001</v>
      </c>
      <c r="BD201" s="14">
        <f t="shared" si="37"/>
        <v>26690.093000000001</v>
      </c>
      <c r="BE201" s="14">
        <f t="shared" si="37"/>
        <v>26690.093000000001</v>
      </c>
      <c r="BF201" s="14">
        <f t="shared" si="37"/>
        <v>26690.093000000004</v>
      </c>
      <c r="BG201" s="14">
        <f t="shared" si="37"/>
        <v>25428.396333333334</v>
      </c>
      <c r="BH201" s="14">
        <f t="shared" si="37"/>
        <v>25159.698666666663</v>
      </c>
      <c r="BI201" s="14">
        <f t="shared" si="37"/>
        <v>22235.486666666668</v>
      </c>
      <c r="BJ201" s="14">
        <f t="shared" ref="BJ201:BK201" si="38">IFERROR(BJ167*BJ136,"-")</f>
        <v>22129.320000000003</v>
      </c>
      <c r="BK201" s="14">
        <f t="shared" si="38"/>
        <v>21266.251999999997</v>
      </c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</row>
    <row r="202" spans="1:78" s="23" customFormat="1" ht="15" customHeight="1" x14ac:dyDescent="0.2">
      <c r="A202" s="8" t="s">
        <v>638</v>
      </c>
      <c r="B202" s="8" t="s">
        <v>638</v>
      </c>
      <c r="C202" s="14" t="str">
        <f t="shared" ref="C202:AH202" si="39">IFERROR(C168*C137,"-")</f>
        <v>-</v>
      </c>
      <c r="D202" s="14" t="str">
        <f t="shared" si="39"/>
        <v>-</v>
      </c>
      <c r="E202" s="14" t="str">
        <f t="shared" si="39"/>
        <v>-</v>
      </c>
      <c r="F202" s="14" t="str">
        <f t="shared" si="39"/>
        <v>-</v>
      </c>
      <c r="G202" s="14">
        <f t="shared" si="39"/>
        <v>23538.84</v>
      </c>
      <c r="H202" s="14">
        <f t="shared" si="39"/>
        <v>23538.84</v>
      </c>
      <c r="I202" s="14">
        <f t="shared" si="39"/>
        <v>23829.780000000002</v>
      </c>
      <c r="J202" s="14">
        <f t="shared" si="39"/>
        <v>24041.16</v>
      </c>
      <c r="K202" s="14">
        <f t="shared" si="39"/>
        <v>24041.16</v>
      </c>
      <c r="L202" s="14">
        <f t="shared" si="39"/>
        <v>24041.16</v>
      </c>
      <c r="M202" s="14">
        <f t="shared" si="39"/>
        <v>24041.16</v>
      </c>
      <c r="N202" s="14">
        <f t="shared" si="39"/>
        <v>24041.16</v>
      </c>
      <c r="O202" s="14">
        <f t="shared" si="39"/>
        <v>24041.16</v>
      </c>
      <c r="P202" s="14">
        <f t="shared" si="39"/>
        <v>24041.16</v>
      </c>
      <c r="Q202" s="14">
        <f t="shared" si="39"/>
        <v>24041.16</v>
      </c>
      <c r="R202" s="14">
        <f t="shared" si="39"/>
        <v>24041.16</v>
      </c>
      <c r="S202" s="14">
        <f t="shared" si="39"/>
        <v>24423.360000000001</v>
      </c>
      <c r="T202" s="14">
        <f t="shared" si="39"/>
        <v>24423.360000000001</v>
      </c>
      <c r="U202" s="14">
        <f t="shared" si="39"/>
        <v>24423.360000000001</v>
      </c>
      <c r="V202" s="14">
        <f t="shared" si="39"/>
        <v>24423.360000000001</v>
      </c>
      <c r="W202" s="14">
        <f t="shared" si="39"/>
        <v>24423.360000000001</v>
      </c>
      <c r="X202" s="14">
        <f t="shared" si="39"/>
        <v>24423.360000000001</v>
      </c>
      <c r="Y202" s="14">
        <f t="shared" si="39"/>
        <v>24423</v>
      </c>
      <c r="Z202" s="14">
        <f t="shared" si="39"/>
        <v>24423</v>
      </c>
      <c r="AA202" s="14">
        <f t="shared" si="39"/>
        <v>24423</v>
      </c>
      <c r="AB202" s="14">
        <f t="shared" si="39"/>
        <v>24423.360000000001</v>
      </c>
      <c r="AC202" s="14">
        <f t="shared" si="39"/>
        <v>24423.360000000001</v>
      </c>
      <c r="AD202" s="14">
        <f t="shared" si="39"/>
        <v>24423.360000000001</v>
      </c>
      <c r="AE202" s="14">
        <f t="shared" si="39"/>
        <v>24423.360000000001</v>
      </c>
      <c r="AF202" s="14">
        <f t="shared" si="39"/>
        <v>24423.360000000001</v>
      </c>
      <c r="AG202" s="14">
        <f t="shared" si="39"/>
        <v>24423.360000000001</v>
      </c>
      <c r="AH202" s="14">
        <f t="shared" si="39"/>
        <v>24423.360000000001</v>
      </c>
      <c r="AI202" s="108">
        <f t="shared" ref="AI202:BI202" si="40">IFERROR(AI168*AI137,"-")</f>
        <v>24380.8734</v>
      </c>
      <c r="AJ202" s="108">
        <f t="shared" si="40"/>
        <v>24380.8734</v>
      </c>
      <c r="AK202" s="108">
        <f t="shared" si="40"/>
        <v>24380.8734</v>
      </c>
      <c r="AL202" s="14">
        <f t="shared" si="40"/>
        <v>24380.8734</v>
      </c>
      <c r="AM202" s="14">
        <f t="shared" si="40"/>
        <v>24375.023399999998</v>
      </c>
      <c r="AN202" s="14">
        <f t="shared" si="40"/>
        <v>24375.023399999998</v>
      </c>
      <c r="AO202" s="14">
        <f t="shared" si="40"/>
        <v>24375.023399999998</v>
      </c>
      <c r="AP202" s="14">
        <f t="shared" si="40"/>
        <v>24283.7634</v>
      </c>
      <c r="AQ202" s="14">
        <f t="shared" si="40"/>
        <v>24294.683400000002</v>
      </c>
      <c r="AR202" s="14">
        <f t="shared" si="40"/>
        <v>24294.683400000002</v>
      </c>
      <c r="AS202" s="14">
        <f t="shared" si="40"/>
        <v>24294.683400000002</v>
      </c>
      <c r="AT202" s="14">
        <f t="shared" si="40"/>
        <v>24294.683400000002</v>
      </c>
      <c r="AU202" s="14">
        <f t="shared" si="40"/>
        <v>24294.683400000002</v>
      </c>
      <c r="AV202" s="14">
        <f t="shared" si="40"/>
        <v>24294.683400000002</v>
      </c>
      <c r="AW202" s="14">
        <f t="shared" si="40"/>
        <v>24178.640199999998</v>
      </c>
      <c r="AX202" s="14">
        <f t="shared" si="40"/>
        <v>24120.618600000002</v>
      </c>
      <c r="AY202" s="115">
        <f t="shared" si="40"/>
        <v>24120.618600000002</v>
      </c>
      <c r="AZ202" s="14">
        <f t="shared" si="40"/>
        <v>24168.1986</v>
      </c>
      <c r="BA202" s="14">
        <f t="shared" si="40"/>
        <v>24165.975600000002</v>
      </c>
      <c r="BB202" s="14">
        <f t="shared" si="40"/>
        <v>24165.195600000003</v>
      </c>
      <c r="BC202" s="14">
        <f t="shared" si="40"/>
        <v>24131.296020000002</v>
      </c>
      <c r="BD202" s="14">
        <f t="shared" si="40"/>
        <v>24161.061600000001</v>
      </c>
      <c r="BE202" s="14">
        <f t="shared" si="40"/>
        <v>24154.821600000003</v>
      </c>
      <c r="BF202" s="14">
        <f t="shared" si="40"/>
        <v>24154.821600000003</v>
      </c>
      <c r="BG202" s="14">
        <f t="shared" si="40"/>
        <v>24154.821600000003</v>
      </c>
      <c r="BH202" s="14">
        <f t="shared" si="40"/>
        <v>24154.821600000003</v>
      </c>
      <c r="BI202" s="14">
        <f t="shared" si="40"/>
        <v>22300.598400000003</v>
      </c>
      <c r="BJ202" s="14">
        <f t="shared" ref="BJ202:BK202" si="41">IFERROR(BJ168*BJ137,"-")</f>
        <v>18574.128000000001</v>
      </c>
      <c r="BK202" s="14">
        <f t="shared" si="41"/>
        <v>18574.320199999998</v>
      </c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</row>
    <row r="203" spans="1:78" s="23" customFormat="1" ht="15" customHeight="1" x14ac:dyDescent="0.2">
      <c r="A203" s="8" t="s">
        <v>23</v>
      </c>
      <c r="B203" s="8" t="s">
        <v>23</v>
      </c>
      <c r="C203" s="14">
        <f t="shared" ref="C203:AH203" si="42">IFERROR(C169*C138,"-")</f>
        <v>35676.550000000003</v>
      </c>
      <c r="D203" s="14">
        <f t="shared" si="42"/>
        <v>35787.050000000003</v>
      </c>
      <c r="E203" s="14">
        <f t="shared" si="42"/>
        <v>35787.050000000003</v>
      </c>
      <c r="F203" s="14">
        <f t="shared" si="42"/>
        <v>35818.25</v>
      </c>
      <c r="G203" s="14">
        <f t="shared" si="42"/>
        <v>35818.25</v>
      </c>
      <c r="H203" s="14">
        <f t="shared" si="42"/>
        <v>36000.9</v>
      </c>
      <c r="I203" s="14">
        <f t="shared" si="42"/>
        <v>35120.15</v>
      </c>
      <c r="J203" s="14">
        <f t="shared" si="42"/>
        <v>37852.5</v>
      </c>
      <c r="K203" s="14">
        <f t="shared" si="42"/>
        <v>37852.5</v>
      </c>
      <c r="L203" s="14">
        <f t="shared" si="42"/>
        <v>37852.5</v>
      </c>
      <c r="M203" s="14">
        <f t="shared" si="42"/>
        <v>37852.5</v>
      </c>
      <c r="N203" s="14">
        <f t="shared" si="42"/>
        <v>37852.5</v>
      </c>
      <c r="O203" s="14">
        <f t="shared" si="42"/>
        <v>37852.5</v>
      </c>
      <c r="P203" s="14">
        <f t="shared" si="42"/>
        <v>37852.5</v>
      </c>
      <c r="Q203" s="14">
        <f t="shared" si="42"/>
        <v>37852.5</v>
      </c>
      <c r="R203" s="14">
        <f t="shared" si="42"/>
        <v>37852.5</v>
      </c>
      <c r="S203" s="14">
        <f t="shared" si="42"/>
        <v>38024.699999999997</v>
      </c>
      <c r="T203" s="14">
        <f t="shared" si="42"/>
        <v>38024.699999999997</v>
      </c>
      <c r="U203" s="14">
        <f t="shared" si="42"/>
        <v>38024.699999999997</v>
      </c>
      <c r="V203" s="14">
        <f t="shared" si="42"/>
        <v>38024.699999999997</v>
      </c>
      <c r="W203" s="14">
        <f t="shared" si="42"/>
        <v>38024.699999999997</v>
      </c>
      <c r="X203" s="14">
        <f t="shared" si="42"/>
        <v>51444.399999999994</v>
      </c>
      <c r="Y203" s="14">
        <f t="shared" si="42"/>
        <v>51444.399999999994</v>
      </c>
      <c r="Z203" s="14">
        <f t="shared" si="42"/>
        <v>51444.399999999994</v>
      </c>
      <c r="AA203" s="14">
        <f t="shared" si="42"/>
        <v>51444.399999999994</v>
      </c>
      <c r="AB203" s="14">
        <f t="shared" si="42"/>
        <v>51444.399999999994</v>
      </c>
      <c r="AC203" s="14">
        <f t="shared" si="42"/>
        <v>51444.399999999994</v>
      </c>
      <c r="AD203" s="14">
        <f t="shared" si="42"/>
        <v>51444.399999999994</v>
      </c>
      <c r="AE203" s="14">
        <f t="shared" si="42"/>
        <v>51444.399999999994</v>
      </c>
      <c r="AF203" s="14">
        <f t="shared" si="42"/>
        <v>51444.399999999994</v>
      </c>
      <c r="AG203" s="14">
        <f t="shared" si="42"/>
        <v>51444.399999999994</v>
      </c>
      <c r="AH203" s="14">
        <f t="shared" si="42"/>
        <v>51444.399999999994</v>
      </c>
      <c r="AI203" s="108">
        <f t="shared" ref="AI203:BI203" si="43">IFERROR(AI169*AI138,"-")</f>
        <v>50861.299999999996</v>
      </c>
      <c r="AJ203" s="108">
        <f t="shared" si="43"/>
        <v>50861.299999999996</v>
      </c>
      <c r="AK203" s="108">
        <f t="shared" si="43"/>
        <v>50861.299999999996</v>
      </c>
      <c r="AL203" s="14">
        <f t="shared" si="43"/>
        <v>50861.299999999996</v>
      </c>
      <c r="AM203" s="14">
        <f t="shared" si="43"/>
        <v>50908.472999999998</v>
      </c>
      <c r="AN203" s="14">
        <f t="shared" si="43"/>
        <v>50908.472999999998</v>
      </c>
      <c r="AO203" s="14">
        <f t="shared" si="43"/>
        <v>50908.472999999998</v>
      </c>
      <c r="AP203" s="14">
        <f t="shared" si="43"/>
        <v>50907.647000000004</v>
      </c>
      <c r="AQ203" s="14">
        <f t="shared" si="43"/>
        <v>50907.647000000004</v>
      </c>
      <c r="AR203" s="14">
        <f t="shared" si="43"/>
        <v>50907.647000000004</v>
      </c>
      <c r="AS203" s="14">
        <f t="shared" si="43"/>
        <v>50907.633000000002</v>
      </c>
      <c r="AT203" s="14">
        <f t="shared" si="43"/>
        <v>50907.633000000002</v>
      </c>
      <c r="AU203" s="14">
        <f t="shared" si="43"/>
        <v>50915.780999999995</v>
      </c>
      <c r="AV203" s="14">
        <f t="shared" si="43"/>
        <v>50907.891999999993</v>
      </c>
      <c r="AW203" s="14">
        <f t="shared" si="43"/>
        <v>51375.902666666661</v>
      </c>
      <c r="AX203" s="14">
        <f t="shared" si="43"/>
        <v>51372.850200000001</v>
      </c>
      <c r="AY203" s="115">
        <f t="shared" si="43"/>
        <v>51371.690999999999</v>
      </c>
      <c r="AZ203" s="14">
        <f t="shared" si="43"/>
        <v>51372.391000000003</v>
      </c>
      <c r="BA203" s="14">
        <f t="shared" si="43"/>
        <v>51372.391000000003</v>
      </c>
      <c r="BB203" s="14">
        <f t="shared" si="43"/>
        <v>51352.909999999996</v>
      </c>
      <c r="BC203" s="14">
        <f t="shared" si="43"/>
        <v>51352.909999999996</v>
      </c>
      <c r="BD203" s="14">
        <f t="shared" si="43"/>
        <v>51236.988599999997</v>
      </c>
      <c r="BE203" s="14">
        <f t="shared" si="43"/>
        <v>51233</v>
      </c>
      <c r="BF203" s="14">
        <f t="shared" si="43"/>
        <v>51197.904333333339</v>
      </c>
      <c r="BG203" s="14">
        <f t="shared" si="43"/>
        <v>51175.11</v>
      </c>
      <c r="BH203" s="14">
        <f t="shared" si="43"/>
        <v>51171.660166666661</v>
      </c>
      <c r="BI203" s="14">
        <f t="shared" si="43"/>
        <v>51184.177799999998</v>
      </c>
      <c r="BJ203" s="14">
        <f t="shared" ref="BJ203:BK203" si="44">IFERROR(BJ169*BJ138,"-")</f>
        <v>51226.370999999999</v>
      </c>
      <c r="BK203" s="14">
        <f t="shared" si="44"/>
        <v>51248.866433333336</v>
      </c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</row>
    <row r="204" spans="1:78" s="23" customFormat="1" ht="15" customHeight="1" x14ac:dyDescent="0.2">
      <c r="A204" s="8" t="s">
        <v>24</v>
      </c>
      <c r="B204" s="8" t="s">
        <v>24</v>
      </c>
      <c r="C204" s="14">
        <f t="shared" ref="C204:AH204" si="45">IFERROR(C170*C139,"-")</f>
        <v>12007</v>
      </c>
      <c r="D204" s="14">
        <f t="shared" si="45"/>
        <v>12007</v>
      </c>
      <c r="E204" s="14">
        <f t="shared" si="45"/>
        <v>12037</v>
      </c>
      <c r="F204" s="14">
        <f t="shared" si="45"/>
        <v>12028</v>
      </c>
      <c r="G204" s="14">
        <f t="shared" si="45"/>
        <v>11991.5</v>
      </c>
      <c r="H204" s="14">
        <f t="shared" si="45"/>
        <v>11970.5</v>
      </c>
      <c r="I204" s="14">
        <f t="shared" si="45"/>
        <v>12125.5</v>
      </c>
      <c r="J204" s="14">
        <f t="shared" si="45"/>
        <v>12868</v>
      </c>
      <c r="K204" s="14">
        <f t="shared" si="45"/>
        <v>12868</v>
      </c>
      <c r="L204" s="14">
        <f t="shared" si="45"/>
        <v>12868</v>
      </c>
      <c r="M204" s="14">
        <f t="shared" si="45"/>
        <v>16618</v>
      </c>
      <c r="N204" s="14">
        <f t="shared" si="45"/>
        <v>16618</v>
      </c>
      <c r="O204" s="14">
        <f t="shared" si="45"/>
        <v>16618</v>
      </c>
      <c r="P204" s="14">
        <f t="shared" si="45"/>
        <v>16618</v>
      </c>
      <c r="Q204" s="14">
        <f t="shared" si="45"/>
        <v>26588.800000000003</v>
      </c>
      <c r="R204" s="14">
        <f t="shared" si="45"/>
        <v>33236</v>
      </c>
      <c r="S204" s="14">
        <f t="shared" si="45"/>
        <v>33146</v>
      </c>
      <c r="T204" s="14">
        <f t="shared" si="45"/>
        <v>33146</v>
      </c>
      <c r="U204" s="14">
        <f t="shared" si="45"/>
        <v>33146</v>
      </c>
      <c r="V204" s="14">
        <f t="shared" si="45"/>
        <v>33146</v>
      </c>
      <c r="W204" s="14">
        <f t="shared" si="45"/>
        <v>33146</v>
      </c>
      <c r="X204" s="14">
        <f t="shared" si="45"/>
        <v>33146</v>
      </c>
      <c r="Y204" s="14">
        <f t="shared" si="45"/>
        <v>33146</v>
      </c>
      <c r="Z204" s="14">
        <f t="shared" si="45"/>
        <v>33146</v>
      </c>
      <c r="AA204" s="14">
        <f t="shared" si="45"/>
        <v>33146</v>
      </c>
      <c r="AB204" s="14">
        <f t="shared" si="45"/>
        <v>33146</v>
      </c>
      <c r="AC204" s="14">
        <f t="shared" si="45"/>
        <v>33146</v>
      </c>
      <c r="AD204" s="14">
        <f t="shared" si="45"/>
        <v>33146</v>
      </c>
      <c r="AE204" s="14">
        <f t="shared" si="45"/>
        <v>33146</v>
      </c>
      <c r="AF204" s="14">
        <f t="shared" si="45"/>
        <v>33146</v>
      </c>
      <c r="AG204" s="14">
        <f t="shared" si="45"/>
        <v>33146</v>
      </c>
      <c r="AH204" s="14">
        <f t="shared" si="45"/>
        <v>33146</v>
      </c>
      <c r="AI204" s="108">
        <f t="shared" ref="AI204:BI204" si="46">IFERROR(AI170*AI139,"-")</f>
        <v>33263</v>
      </c>
      <c r="AJ204" s="108">
        <f t="shared" si="46"/>
        <v>33263.24</v>
      </c>
      <c r="AK204" s="108">
        <f t="shared" si="46"/>
        <v>33263.24</v>
      </c>
      <c r="AL204" s="14">
        <f t="shared" si="46"/>
        <v>33263.24</v>
      </c>
      <c r="AM204" s="14">
        <f t="shared" si="46"/>
        <v>33244.82</v>
      </c>
      <c r="AN204" s="14">
        <f t="shared" si="46"/>
        <v>33244.82</v>
      </c>
      <c r="AO204" s="14">
        <f t="shared" si="46"/>
        <v>33244.82</v>
      </c>
      <c r="AP204" s="14">
        <f t="shared" si="46"/>
        <v>33249.29</v>
      </c>
      <c r="AQ204" s="14">
        <f t="shared" si="46"/>
        <v>33142.21</v>
      </c>
      <c r="AR204" s="14">
        <f t="shared" si="46"/>
        <v>33142.21</v>
      </c>
      <c r="AS204" s="14">
        <f t="shared" si="46"/>
        <v>33142.21</v>
      </c>
      <c r="AT204" s="14">
        <f t="shared" si="46"/>
        <v>33141.21</v>
      </c>
      <c r="AU204" s="14">
        <f t="shared" si="46"/>
        <v>33141.21</v>
      </c>
      <c r="AV204" s="14">
        <f t="shared" si="46"/>
        <v>33141.21</v>
      </c>
      <c r="AW204" s="14">
        <f t="shared" si="46"/>
        <v>33141.21</v>
      </c>
      <c r="AX204" s="14">
        <f t="shared" si="46"/>
        <v>33141.21</v>
      </c>
      <c r="AY204" s="115">
        <f t="shared" si="46"/>
        <v>33141.21</v>
      </c>
      <c r="AZ204" s="14">
        <f t="shared" si="46"/>
        <v>33141.21</v>
      </c>
      <c r="BA204" s="14">
        <f t="shared" si="46"/>
        <v>33167.26</v>
      </c>
      <c r="BB204" s="14">
        <f t="shared" si="46"/>
        <v>33167.26</v>
      </c>
      <c r="BC204" s="14">
        <f t="shared" si="46"/>
        <v>33167.11</v>
      </c>
      <c r="BD204" s="14">
        <f t="shared" si="46"/>
        <v>33167.11</v>
      </c>
      <c r="BE204" s="14">
        <f t="shared" si="46"/>
        <v>33169.199000000001</v>
      </c>
      <c r="BF204" s="14">
        <f t="shared" si="46"/>
        <v>33275.660333333333</v>
      </c>
      <c r="BG204" s="14">
        <f t="shared" si="46"/>
        <v>33329.58</v>
      </c>
      <c r="BH204" s="14">
        <f t="shared" si="46"/>
        <v>33300.5</v>
      </c>
      <c r="BI204" s="14">
        <f t="shared" si="46"/>
        <v>32731.19</v>
      </c>
      <c r="BJ204" s="14">
        <f t="shared" ref="BJ204:BK204" si="47">IFERROR(BJ170*BJ139,"-")</f>
        <v>32731.19</v>
      </c>
      <c r="BK204" s="14">
        <f t="shared" si="47"/>
        <v>32229.210333333333</v>
      </c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</row>
    <row r="205" spans="1:78" s="23" customFormat="1" ht="15" customHeight="1" x14ac:dyDescent="0.2">
      <c r="A205" s="8" t="s">
        <v>156</v>
      </c>
      <c r="B205" s="8" t="s">
        <v>156</v>
      </c>
      <c r="C205" s="14">
        <f t="shared" ref="C205:AH205" si="48">IFERROR(C171*C140,"-")</f>
        <v>8215.9110000000001</v>
      </c>
      <c r="D205" s="14">
        <f t="shared" si="48"/>
        <v>8215.9110000000001</v>
      </c>
      <c r="E205" s="14">
        <f t="shared" si="48"/>
        <v>8215.9110000000001</v>
      </c>
      <c r="F205" s="14">
        <f t="shared" si="48"/>
        <v>8215.9110000000001</v>
      </c>
      <c r="G205" s="14">
        <f t="shared" si="48"/>
        <v>9156.4530000000013</v>
      </c>
      <c r="H205" s="14">
        <f t="shared" si="48"/>
        <v>9156.4530000000013</v>
      </c>
      <c r="I205" s="14">
        <f t="shared" si="48"/>
        <v>10511.94</v>
      </c>
      <c r="J205" s="14">
        <f t="shared" si="48"/>
        <v>10511.94</v>
      </c>
      <c r="K205" s="14">
        <f t="shared" si="48"/>
        <v>10511.94</v>
      </c>
      <c r="L205" s="14">
        <f t="shared" si="48"/>
        <v>10511.94</v>
      </c>
      <c r="M205" s="14">
        <f t="shared" si="48"/>
        <v>10511.94</v>
      </c>
      <c r="N205" s="14">
        <f t="shared" si="48"/>
        <v>10511.94</v>
      </c>
      <c r="O205" s="14">
        <f t="shared" si="48"/>
        <v>10511.94</v>
      </c>
      <c r="P205" s="14">
        <f t="shared" si="48"/>
        <v>9249.2000000000007</v>
      </c>
      <c r="Q205" s="14">
        <f t="shared" si="48"/>
        <v>9249.2000000000007</v>
      </c>
      <c r="R205" s="14">
        <f t="shared" si="48"/>
        <v>35350.337</v>
      </c>
      <c r="S205" s="14">
        <f t="shared" si="48"/>
        <v>35636.131999999998</v>
      </c>
      <c r="T205" s="14">
        <f t="shared" si="48"/>
        <v>35636.131999999998</v>
      </c>
      <c r="U205" s="14">
        <f t="shared" si="48"/>
        <v>35636.131999999998</v>
      </c>
      <c r="V205" s="14">
        <f t="shared" si="48"/>
        <v>35636.131999999998</v>
      </c>
      <c r="W205" s="14">
        <f t="shared" si="48"/>
        <v>35636.131999999998</v>
      </c>
      <c r="X205" s="14">
        <f t="shared" si="48"/>
        <v>35636.131999999998</v>
      </c>
      <c r="Y205" s="14">
        <f t="shared" si="48"/>
        <v>35636.131999999998</v>
      </c>
      <c r="Z205" s="14">
        <f t="shared" si="48"/>
        <v>35636.131999999998</v>
      </c>
      <c r="AA205" s="14">
        <f t="shared" si="48"/>
        <v>35636.131999999998</v>
      </c>
      <c r="AB205" s="14">
        <f t="shared" si="48"/>
        <v>35636.131999999998</v>
      </c>
      <c r="AC205" s="14">
        <f t="shared" si="48"/>
        <v>35636.131999999998</v>
      </c>
      <c r="AD205" s="14">
        <f t="shared" si="48"/>
        <v>35636.131999999998</v>
      </c>
      <c r="AE205" s="14">
        <f t="shared" si="48"/>
        <v>35636.131999999998</v>
      </c>
      <c r="AF205" s="14">
        <f t="shared" si="48"/>
        <v>35636.131999999998</v>
      </c>
      <c r="AG205" s="14">
        <f t="shared" si="48"/>
        <v>35636.131999999998</v>
      </c>
      <c r="AH205" s="14">
        <f t="shared" si="48"/>
        <v>35636.131999999998</v>
      </c>
      <c r="AI205" s="108">
        <f t="shared" ref="AI205:BI205" si="49">IFERROR(AI171*AI140,"-")</f>
        <v>35703.683399999994</v>
      </c>
      <c r="AJ205" s="108">
        <f t="shared" si="49"/>
        <v>35703.622492999995</v>
      </c>
      <c r="AK205" s="108">
        <f t="shared" si="49"/>
        <v>35703.622492999995</v>
      </c>
      <c r="AL205" s="14">
        <f t="shared" si="49"/>
        <v>35703.622492999995</v>
      </c>
      <c r="AM205" s="14">
        <f t="shared" si="49"/>
        <v>35832.296835999994</v>
      </c>
      <c r="AN205" s="14">
        <f t="shared" si="49"/>
        <v>35832.296835999994</v>
      </c>
      <c r="AO205" s="14">
        <f t="shared" si="49"/>
        <v>35832.296835999994</v>
      </c>
      <c r="AP205" s="14">
        <f t="shared" si="49"/>
        <v>35883.685732999998</v>
      </c>
      <c r="AQ205" s="14">
        <f t="shared" si="49"/>
        <v>39490.778653480003</v>
      </c>
      <c r="AR205" s="14">
        <f t="shared" si="49"/>
        <v>39490.778653480003</v>
      </c>
      <c r="AS205" s="14">
        <f t="shared" si="49"/>
        <v>39490.778653480003</v>
      </c>
      <c r="AT205" s="14">
        <f t="shared" si="49"/>
        <v>39490.778653480003</v>
      </c>
      <c r="AU205" s="14">
        <f t="shared" si="49"/>
        <v>39490.778653480003</v>
      </c>
      <c r="AV205" s="14">
        <f t="shared" si="49"/>
        <v>39490.778653480003</v>
      </c>
      <c r="AW205" s="14">
        <f t="shared" si="49"/>
        <v>39489.82462882666</v>
      </c>
      <c r="AX205" s="14">
        <f t="shared" si="49"/>
        <v>39489.824847880001</v>
      </c>
      <c r="AY205" s="115">
        <f t="shared" si="49"/>
        <v>39489.831419479997</v>
      </c>
      <c r="AZ205" s="14">
        <f t="shared" si="49"/>
        <v>39489.831419479997</v>
      </c>
      <c r="BA205" s="14">
        <f t="shared" si="49"/>
        <v>39489.831419479997</v>
      </c>
      <c r="BB205" s="14">
        <f t="shared" si="49"/>
        <v>39481.382970519997</v>
      </c>
      <c r="BC205" s="14">
        <f t="shared" si="49"/>
        <v>39482.076931479998</v>
      </c>
      <c r="BD205" s="14">
        <f t="shared" si="49"/>
        <v>39482.076931479998</v>
      </c>
      <c r="BE205" s="14">
        <f t="shared" si="49"/>
        <v>39484.809435039999</v>
      </c>
      <c r="BF205" s="14">
        <f t="shared" si="49"/>
        <v>39486.652018818349</v>
      </c>
      <c r="BG205" s="14">
        <f t="shared" si="49"/>
        <v>39487.338661999995</v>
      </c>
      <c r="BH205" s="14">
        <f t="shared" si="49"/>
        <v>39488.233742643257</v>
      </c>
      <c r="BI205" s="14">
        <f t="shared" si="49"/>
        <v>39475.82569484249</v>
      </c>
      <c r="BJ205" s="14">
        <f>IFERROR(BJ171*BJ140,"-")</f>
        <v>39450.166395226908</v>
      </c>
      <c r="BK205" s="14">
        <f>IFERROR(BK171*BK140,"-")</f>
        <v>39445.696356519999</v>
      </c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</row>
    <row r="206" spans="1:78" s="23" customFormat="1" ht="15" customHeight="1" x14ac:dyDescent="0.2">
      <c r="A206" s="8" t="s">
        <v>159</v>
      </c>
      <c r="B206" s="8" t="s">
        <v>159</v>
      </c>
      <c r="C206" s="14">
        <f t="shared" ref="C206:AH206" si="50">IFERROR(C172*C141,"-")</f>
        <v>3678</v>
      </c>
      <c r="D206" s="14">
        <f t="shared" si="50"/>
        <v>3678</v>
      </c>
      <c r="E206" s="14">
        <f t="shared" si="50"/>
        <v>3678</v>
      </c>
      <c r="F206" s="14">
        <f t="shared" si="50"/>
        <v>3678</v>
      </c>
      <c r="G206" s="14">
        <f t="shared" si="50"/>
        <v>3678</v>
      </c>
      <c r="H206" s="14">
        <f t="shared" si="50"/>
        <v>3678</v>
      </c>
      <c r="I206" s="14">
        <f t="shared" si="50"/>
        <v>3678</v>
      </c>
      <c r="J206" s="14">
        <f t="shared" si="50"/>
        <v>3678</v>
      </c>
      <c r="K206" s="14">
        <f t="shared" si="50"/>
        <v>3678</v>
      </c>
      <c r="L206" s="14">
        <f t="shared" si="50"/>
        <v>3678</v>
      </c>
      <c r="M206" s="14">
        <f t="shared" si="50"/>
        <v>3678</v>
      </c>
      <c r="N206" s="14">
        <f t="shared" si="50"/>
        <v>3678</v>
      </c>
      <c r="O206" s="14">
        <f t="shared" si="50"/>
        <v>3678</v>
      </c>
      <c r="P206" s="14">
        <f t="shared" si="50"/>
        <v>3678</v>
      </c>
      <c r="Q206" s="14">
        <f t="shared" si="50"/>
        <v>3678</v>
      </c>
      <c r="R206" s="14">
        <f t="shared" si="50"/>
        <v>3678</v>
      </c>
      <c r="S206" s="14">
        <f t="shared" si="50"/>
        <v>3678</v>
      </c>
      <c r="T206" s="14">
        <f t="shared" si="50"/>
        <v>3678</v>
      </c>
      <c r="U206" s="14">
        <f t="shared" si="50"/>
        <v>3678</v>
      </c>
      <c r="V206" s="14">
        <f t="shared" si="50"/>
        <v>3678</v>
      </c>
      <c r="W206" s="14">
        <f t="shared" si="50"/>
        <v>3678</v>
      </c>
      <c r="X206" s="14">
        <f t="shared" si="50"/>
        <v>3678</v>
      </c>
      <c r="Y206" s="14">
        <f t="shared" si="50"/>
        <v>3678</v>
      </c>
      <c r="Z206" s="14">
        <f t="shared" si="50"/>
        <v>3678</v>
      </c>
      <c r="AA206" s="14">
        <f t="shared" si="50"/>
        <v>3678</v>
      </c>
      <c r="AB206" s="14">
        <f t="shared" si="50"/>
        <v>3678</v>
      </c>
      <c r="AC206" s="14">
        <f t="shared" si="50"/>
        <v>3678</v>
      </c>
      <c r="AD206" s="14">
        <f t="shared" si="50"/>
        <v>3678</v>
      </c>
      <c r="AE206" s="14">
        <f t="shared" si="50"/>
        <v>3678</v>
      </c>
      <c r="AF206" s="14">
        <f t="shared" si="50"/>
        <v>3678</v>
      </c>
      <c r="AG206" s="14">
        <f t="shared" si="50"/>
        <v>3678</v>
      </c>
      <c r="AH206" s="14">
        <f t="shared" si="50"/>
        <v>3678</v>
      </c>
      <c r="AI206" s="108">
        <f t="shared" ref="AI206:BI206" si="51">IFERROR(AI172*AI141,"-")</f>
        <v>3678</v>
      </c>
      <c r="AJ206" s="108">
        <f t="shared" si="51"/>
        <v>3678</v>
      </c>
      <c r="AK206" s="108">
        <f t="shared" si="51"/>
        <v>3678</v>
      </c>
      <c r="AL206" s="14">
        <f t="shared" si="51"/>
        <v>3678</v>
      </c>
      <c r="AM206" s="14">
        <f t="shared" si="51"/>
        <v>3678</v>
      </c>
      <c r="AN206" s="14">
        <f t="shared" si="51"/>
        <v>3678</v>
      </c>
      <c r="AO206" s="14">
        <f t="shared" si="51"/>
        <v>3678</v>
      </c>
      <c r="AP206" s="14">
        <f t="shared" si="51"/>
        <v>3678</v>
      </c>
      <c r="AQ206" s="14">
        <f t="shared" si="51"/>
        <v>3678</v>
      </c>
      <c r="AR206" s="14">
        <f t="shared" si="51"/>
        <v>3678</v>
      </c>
      <c r="AS206" s="14">
        <f t="shared" si="51"/>
        <v>3678</v>
      </c>
      <c r="AT206" s="14">
        <f t="shared" si="51"/>
        <v>3678</v>
      </c>
      <c r="AU206" s="14">
        <f t="shared" si="51"/>
        <v>3678</v>
      </c>
      <c r="AV206" s="14">
        <f t="shared" si="51"/>
        <v>3678</v>
      </c>
      <c r="AW206" s="14">
        <f t="shared" si="51"/>
        <v>3678</v>
      </c>
      <c r="AX206" s="14">
        <f t="shared" si="51"/>
        <v>3678</v>
      </c>
      <c r="AY206" s="115">
        <f t="shared" si="51"/>
        <v>3678</v>
      </c>
      <c r="AZ206" s="14">
        <f t="shared" si="51"/>
        <v>3678</v>
      </c>
      <c r="BA206" s="14">
        <f t="shared" si="51"/>
        <v>3678</v>
      </c>
      <c r="BB206" s="14">
        <f t="shared" si="51"/>
        <v>3678</v>
      </c>
      <c r="BC206" s="14">
        <f t="shared" si="51"/>
        <v>3678</v>
      </c>
      <c r="BD206" s="14">
        <f t="shared" si="51"/>
        <v>3678</v>
      </c>
      <c r="BE206" s="14">
        <f t="shared" si="51"/>
        <v>3678</v>
      </c>
      <c r="BF206" s="14">
        <f t="shared" si="51"/>
        <v>3678</v>
      </c>
      <c r="BG206" s="14">
        <f t="shared" si="51"/>
        <v>3678</v>
      </c>
      <c r="BH206" s="14">
        <f t="shared" si="51"/>
        <v>3678</v>
      </c>
      <c r="BI206" s="14">
        <f t="shared" si="51"/>
        <v>3678</v>
      </c>
      <c r="BJ206" s="14">
        <f t="shared" ref="BJ206:BK206" si="52">IFERROR(BJ172*BJ141,"-")</f>
        <v>3678</v>
      </c>
      <c r="BK206" s="14">
        <f t="shared" si="52"/>
        <v>3678</v>
      </c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</row>
    <row r="207" spans="1:78" s="23" customFormat="1" ht="15" customHeight="1" x14ac:dyDescent="0.2">
      <c r="A207" s="8" t="s">
        <v>639</v>
      </c>
      <c r="B207" s="8" t="s">
        <v>639</v>
      </c>
      <c r="C207" s="14">
        <f t="shared" ref="C207:AH207" si="53">IFERROR(C173*C142,"-")</f>
        <v>8570.7000000000007</v>
      </c>
      <c r="D207" s="14">
        <f t="shared" si="53"/>
        <v>8570.7000000000007</v>
      </c>
      <c r="E207" s="14">
        <f t="shared" si="53"/>
        <v>8570.7000000000007</v>
      </c>
      <c r="F207" s="14">
        <f t="shared" si="53"/>
        <v>8559.9</v>
      </c>
      <c r="G207" s="14">
        <f t="shared" si="53"/>
        <v>8559</v>
      </c>
      <c r="H207" s="14">
        <f t="shared" si="53"/>
        <v>8559</v>
      </c>
      <c r="I207" s="14">
        <f t="shared" si="53"/>
        <v>8559</v>
      </c>
      <c r="J207" s="14">
        <f t="shared" si="53"/>
        <v>8565.75</v>
      </c>
      <c r="K207" s="14">
        <f t="shared" si="53"/>
        <v>8565.75</v>
      </c>
      <c r="L207" s="14">
        <f t="shared" si="53"/>
        <v>8565.75</v>
      </c>
      <c r="M207" s="14">
        <f t="shared" si="53"/>
        <v>8565.75</v>
      </c>
      <c r="N207" s="14">
        <f t="shared" si="53"/>
        <v>9517.5</v>
      </c>
      <c r="O207" s="14">
        <f t="shared" si="53"/>
        <v>9517.5</v>
      </c>
      <c r="P207" s="14">
        <f t="shared" si="53"/>
        <v>9517.5</v>
      </c>
      <c r="Q207" s="14">
        <f t="shared" si="53"/>
        <v>9517.5</v>
      </c>
      <c r="R207" s="14">
        <f t="shared" si="53"/>
        <v>9517.5</v>
      </c>
      <c r="S207" s="14">
        <f t="shared" si="53"/>
        <v>9524.5</v>
      </c>
      <c r="T207" s="14">
        <f t="shared" si="53"/>
        <v>11161.5</v>
      </c>
      <c r="U207" s="14">
        <f t="shared" si="53"/>
        <v>11161.5</v>
      </c>
      <c r="V207" s="14">
        <f t="shared" si="53"/>
        <v>11161.5</v>
      </c>
      <c r="W207" s="14">
        <f t="shared" si="53"/>
        <v>11161.5</v>
      </c>
      <c r="X207" s="14">
        <f t="shared" si="53"/>
        <v>11161.5</v>
      </c>
      <c r="Y207" s="14">
        <f t="shared" si="53"/>
        <v>11161.5</v>
      </c>
      <c r="Z207" s="14">
        <f t="shared" si="53"/>
        <v>11161.5</v>
      </c>
      <c r="AA207" s="14">
        <f t="shared" si="53"/>
        <v>11161.5</v>
      </c>
      <c r="AB207" s="14">
        <f t="shared" si="53"/>
        <v>11161.5</v>
      </c>
      <c r="AC207" s="14">
        <f t="shared" si="53"/>
        <v>11161.5</v>
      </c>
      <c r="AD207" s="14">
        <f t="shared" si="53"/>
        <v>11161.5</v>
      </c>
      <c r="AE207" s="14">
        <f t="shared" si="53"/>
        <v>11161.5</v>
      </c>
      <c r="AF207" s="14">
        <f t="shared" si="53"/>
        <v>11161.5</v>
      </c>
      <c r="AG207" s="14">
        <f t="shared" si="53"/>
        <v>11161.5</v>
      </c>
      <c r="AH207" s="14">
        <f t="shared" si="53"/>
        <v>11161.5</v>
      </c>
      <c r="AI207" s="108">
        <f t="shared" ref="AI207:BI207" si="54">IFERROR(AI173*AI142,"-")</f>
        <v>11165.73</v>
      </c>
      <c r="AJ207" s="108">
        <f t="shared" si="54"/>
        <v>11165.73</v>
      </c>
      <c r="AK207" s="108">
        <f t="shared" si="54"/>
        <v>11165.73</v>
      </c>
      <c r="AL207" s="14">
        <f t="shared" si="54"/>
        <v>11165.73</v>
      </c>
      <c r="AM207" s="14">
        <f t="shared" si="54"/>
        <v>11165.73</v>
      </c>
      <c r="AN207" s="14">
        <f t="shared" si="54"/>
        <v>11165.73</v>
      </c>
      <c r="AO207" s="14">
        <f t="shared" si="54"/>
        <v>11165.73</v>
      </c>
      <c r="AP207" s="14">
        <f t="shared" si="54"/>
        <v>11166.98</v>
      </c>
      <c r="AQ207" s="14">
        <f t="shared" si="54"/>
        <v>11166.98</v>
      </c>
      <c r="AR207" s="14">
        <f t="shared" si="54"/>
        <v>11166.98</v>
      </c>
      <c r="AS207" s="14">
        <f t="shared" si="54"/>
        <v>11166.98</v>
      </c>
      <c r="AT207" s="14">
        <f t="shared" si="54"/>
        <v>11166.98</v>
      </c>
      <c r="AU207" s="14">
        <f t="shared" si="54"/>
        <v>11166.980000000001</v>
      </c>
      <c r="AV207" s="14">
        <f t="shared" si="54"/>
        <v>11166.98</v>
      </c>
      <c r="AW207" s="14">
        <f t="shared" si="54"/>
        <v>11166.980000000001</v>
      </c>
      <c r="AX207" s="14">
        <f t="shared" si="54"/>
        <v>11171.86</v>
      </c>
      <c r="AY207" s="115">
        <f t="shared" si="54"/>
        <v>11171.86</v>
      </c>
      <c r="AZ207" s="14">
        <f t="shared" si="54"/>
        <v>11170.605</v>
      </c>
      <c r="BA207" s="14">
        <f t="shared" si="54"/>
        <v>11033.21</v>
      </c>
      <c r="BB207" s="14">
        <f t="shared" si="54"/>
        <v>11033.21</v>
      </c>
      <c r="BC207" s="14">
        <f t="shared" si="54"/>
        <v>11033.21</v>
      </c>
      <c r="BD207" s="14">
        <f t="shared" si="54"/>
        <v>11037.465</v>
      </c>
      <c r="BE207" s="14">
        <f t="shared" si="54"/>
        <v>11035.525</v>
      </c>
      <c r="BF207" s="14">
        <f t="shared" si="54"/>
        <v>11035.525</v>
      </c>
      <c r="BG207" s="14">
        <f t="shared" si="54"/>
        <v>11035.525</v>
      </c>
      <c r="BH207" s="14">
        <f t="shared" si="54"/>
        <v>11034.691666666666</v>
      </c>
      <c r="BI207" s="14">
        <f t="shared" si="54"/>
        <v>7355.3499999999995</v>
      </c>
      <c r="BJ207" s="14">
        <f>IFERROR(BJ173*BJ142,"-")</f>
        <v>0</v>
      </c>
      <c r="BK207" s="14">
        <f>IFERROR(BK173*BK142,"-")</f>
        <v>0</v>
      </c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</row>
    <row r="208" spans="1:78" s="23" customFormat="1" ht="15" customHeight="1" x14ac:dyDescent="0.2">
      <c r="A208" s="8" t="s">
        <v>26</v>
      </c>
      <c r="B208" s="8" t="s">
        <v>26</v>
      </c>
      <c r="C208" s="14" t="str">
        <f t="shared" ref="C208:AH208" si="55">IFERROR(C174*C143,"-")</f>
        <v>-</v>
      </c>
      <c r="D208" s="14" t="str">
        <f t="shared" si="55"/>
        <v>-</v>
      </c>
      <c r="E208" s="14" t="str">
        <f t="shared" si="55"/>
        <v>-</v>
      </c>
      <c r="F208" s="14" t="str">
        <f t="shared" si="55"/>
        <v>-</v>
      </c>
      <c r="G208" s="14" t="str">
        <f t="shared" si="55"/>
        <v>-</v>
      </c>
      <c r="H208" s="14" t="str">
        <f t="shared" si="55"/>
        <v>-</v>
      </c>
      <c r="I208" s="14" t="str">
        <f t="shared" si="55"/>
        <v>-</v>
      </c>
      <c r="J208" s="14" t="str">
        <f t="shared" si="55"/>
        <v>-</v>
      </c>
      <c r="K208" s="14" t="str">
        <f t="shared" si="55"/>
        <v>-</v>
      </c>
      <c r="L208" s="14" t="str">
        <f t="shared" si="55"/>
        <v>-</v>
      </c>
      <c r="M208" s="14" t="str">
        <f t="shared" si="55"/>
        <v>-</v>
      </c>
      <c r="N208" s="14" t="str">
        <f t="shared" si="55"/>
        <v>-</v>
      </c>
      <c r="O208" s="14" t="str">
        <f t="shared" si="55"/>
        <v>-</v>
      </c>
      <c r="P208" s="14" t="str">
        <f t="shared" si="55"/>
        <v>-</v>
      </c>
      <c r="Q208" s="14">
        <f t="shared" si="55"/>
        <v>38808</v>
      </c>
      <c r="R208" s="14">
        <f t="shared" si="55"/>
        <v>38808</v>
      </c>
      <c r="S208" s="14">
        <f t="shared" si="55"/>
        <v>38410.239999999998</v>
      </c>
      <c r="T208" s="14">
        <f t="shared" si="55"/>
        <v>38410.239999999998</v>
      </c>
      <c r="U208" s="14">
        <f t="shared" si="55"/>
        <v>38410.239999999998</v>
      </c>
      <c r="V208" s="14">
        <f t="shared" si="55"/>
        <v>38410.239999999998</v>
      </c>
      <c r="W208" s="14">
        <f t="shared" si="55"/>
        <v>38410.239999999998</v>
      </c>
      <c r="X208" s="14">
        <f t="shared" si="55"/>
        <v>38410.239999999998</v>
      </c>
      <c r="Y208" s="14">
        <f t="shared" si="55"/>
        <v>38410.239999999998</v>
      </c>
      <c r="Z208" s="14">
        <f t="shared" si="55"/>
        <v>38410.239999999998</v>
      </c>
      <c r="AA208" s="14">
        <f t="shared" si="55"/>
        <v>38410.239999999998</v>
      </c>
      <c r="AB208" s="14">
        <f t="shared" si="55"/>
        <v>38410.239999999998</v>
      </c>
      <c r="AC208" s="14">
        <f t="shared" si="55"/>
        <v>38410.239999999998</v>
      </c>
      <c r="AD208" s="14">
        <f t="shared" si="55"/>
        <v>38410.239999999998</v>
      </c>
      <c r="AE208" s="14">
        <f t="shared" si="55"/>
        <v>38410.239999999998</v>
      </c>
      <c r="AF208" s="14">
        <f t="shared" si="55"/>
        <v>38410.239999999998</v>
      </c>
      <c r="AG208" s="14">
        <f t="shared" si="55"/>
        <v>38410.239999999998</v>
      </c>
      <c r="AH208" s="14">
        <f t="shared" si="55"/>
        <v>38410.239999999998</v>
      </c>
      <c r="AI208" s="108">
        <f t="shared" ref="AI208:BI208" si="56">IFERROR(AI174*AI143,"-")</f>
        <v>35677.840000000004</v>
      </c>
      <c r="AJ208" s="108">
        <f t="shared" si="56"/>
        <v>35677.840000000004</v>
      </c>
      <c r="AK208" s="108">
        <f t="shared" si="56"/>
        <v>35677.840000000004</v>
      </c>
      <c r="AL208" s="14">
        <f t="shared" si="56"/>
        <v>35677.840000000004</v>
      </c>
      <c r="AM208" s="14">
        <f t="shared" si="56"/>
        <v>35632.959999999999</v>
      </c>
      <c r="AN208" s="14">
        <f t="shared" si="56"/>
        <v>35632.959999999999</v>
      </c>
      <c r="AO208" s="14">
        <f t="shared" si="56"/>
        <v>35632.959999999999</v>
      </c>
      <c r="AP208" s="14">
        <f t="shared" si="56"/>
        <v>38126.175999999999</v>
      </c>
      <c r="AQ208" s="14">
        <f t="shared" si="56"/>
        <v>38093.087999999996</v>
      </c>
      <c r="AR208" s="14">
        <f t="shared" si="56"/>
        <v>38093.087999999996</v>
      </c>
      <c r="AS208" s="14">
        <f t="shared" si="56"/>
        <v>38093.087999999996</v>
      </c>
      <c r="AT208" s="14">
        <f t="shared" si="56"/>
        <v>38218.048000000003</v>
      </c>
      <c r="AU208" s="14">
        <f t="shared" si="56"/>
        <v>38217.027199999997</v>
      </c>
      <c r="AV208" s="14">
        <f t="shared" si="56"/>
        <v>38129.924800000001</v>
      </c>
      <c r="AW208" s="14">
        <f t="shared" si="56"/>
        <v>38129.924800000001</v>
      </c>
      <c r="AX208" s="14">
        <f t="shared" si="56"/>
        <v>38129.924800000001</v>
      </c>
      <c r="AY208" s="115">
        <f t="shared" si="56"/>
        <v>38130.7696</v>
      </c>
      <c r="AZ208" s="14">
        <f t="shared" si="56"/>
        <v>38130.7696</v>
      </c>
      <c r="BA208" s="14">
        <f t="shared" si="56"/>
        <v>38130.7696</v>
      </c>
      <c r="BB208" s="14">
        <f t="shared" si="56"/>
        <v>38130.7696</v>
      </c>
      <c r="BC208" s="14">
        <f t="shared" si="56"/>
        <v>38121.4064</v>
      </c>
      <c r="BD208" s="14">
        <f t="shared" si="56"/>
        <v>38137.211199999998</v>
      </c>
      <c r="BE208" s="14">
        <f t="shared" si="56"/>
        <v>38124.785600000003</v>
      </c>
      <c r="BF208" s="14">
        <f t="shared" si="56"/>
        <v>38178.442719999999</v>
      </c>
      <c r="BG208" s="14">
        <f t="shared" si="56"/>
        <v>38162.080000000002</v>
      </c>
      <c r="BH208" s="14">
        <f t="shared" si="56"/>
        <v>38162.299413333334</v>
      </c>
      <c r="BI208" s="14">
        <f t="shared" si="56"/>
        <v>38161.939200000001</v>
      </c>
      <c r="BJ208" s="14">
        <f t="shared" ref="BJ208:BK210" si="57">IFERROR(BJ174*BJ143,"-")</f>
        <v>38578.251263999991</v>
      </c>
      <c r="BK208" s="14">
        <f t="shared" si="57"/>
        <v>38578.144808533332</v>
      </c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</row>
    <row r="209" spans="1:78" s="23" customFormat="1" ht="15" customHeight="1" x14ac:dyDescent="0.2">
      <c r="A209" s="8" t="s">
        <v>115</v>
      </c>
      <c r="B209" s="8" t="s">
        <v>115</v>
      </c>
      <c r="C209" s="14" t="str">
        <f t="shared" ref="C209:AH209" si="58">IFERROR(C175*C144,"-")</f>
        <v>-</v>
      </c>
      <c r="D209" s="14" t="str">
        <f t="shared" si="58"/>
        <v>-</v>
      </c>
      <c r="E209" s="14" t="str">
        <f t="shared" si="58"/>
        <v>-</v>
      </c>
      <c r="F209" s="14" t="str">
        <f t="shared" si="58"/>
        <v>-</v>
      </c>
      <c r="G209" s="14" t="str">
        <f t="shared" si="58"/>
        <v>-</v>
      </c>
      <c r="H209" s="14" t="str">
        <f t="shared" si="58"/>
        <v>-</v>
      </c>
      <c r="I209" s="14" t="str">
        <f t="shared" si="58"/>
        <v>-</v>
      </c>
      <c r="J209" s="14" t="str">
        <f t="shared" si="58"/>
        <v>-</v>
      </c>
      <c r="K209" s="14" t="str">
        <f t="shared" si="58"/>
        <v>-</v>
      </c>
      <c r="L209" s="14" t="str">
        <f t="shared" si="58"/>
        <v>-</v>
      </c>
      <c r="M209" s="14" t="str">
        <f t="shared" si="58"/>
        <v>-</v>
      </c>
      <c r="N209" s="14" t="str">
        <f t="shared" si="58"/>
        <v>-</v>
      </c>
      <c r="O209" s="14" t="str">
        <f t="shared" si="58"/>
        <v>-</v>
      </c>
      <c r="P209" s="14" t="str">
        <f t="shared" si="58"/>
        <v>-</v>
      </c>
      <c r="Q209" s="14" t="str">
        <f t="shared" si="58"/>
        <v>-</v>
      </c>
      <c r="R209" s="14" t="str">
        <f t="shared" si="58"/>
        <v>-</v>
      </c>
      <c r="S209" s="14" t="str">
        <f t="shared" si="58"/>
        <v>-</v>
      </c>
      <c r="T209" s="14">
        <f t="shared" si="58"/>
        <v>38411.120000000003</v>
      </c>
      <c r="U209" s="14">
        <f t="shared" si="58"/>
        <v>38411.120000000003</v>
      </c>
      <c r="V209" s="14">
        <f t="shared" si="58"/>
        <v>38411.120000000003</v>
      </c>
      <c r="W209" s="14">
        <f t="shared" si="58"/>
        <v>38411.120000000003</v>
      </c>
      <c r="X209" s="14">
        <f t="shared" si="58"/>
        <v>38411.120000000003</v>
      </c>
      <c r="Y209" s="14">
        <f t="shared" si="58"/>
        <v>38411.120000000003</v>
      </c>
      <c r="Z209" s="14">
        <f t="shared" si="58"/>
        <v>38411.120000000003</v>
      </c>
      <c r="AA209" s="14">
        <f t="shared" si="58"/>
        <v>38411.120000000003</v>
      </c>
      <c r="AB209" s="14">
        <f t="shared" si="58"/>
        <v>38411.120000000003</v>
      </c>
      <c r="AC209" s="14">
        <f t="shared" si="58"/>
        <v>38411.120000000003</v>
      </c>
      <c r="AD209" s="14">
        <f t="shared" si="58"/>
        <v>38411.120000000003</v>
      </c>
      <c r="AE209" s="14">
        <f t="shared" si="58"/>
        <v>38411.120000000003</v>
      </c>
      <c r="AF209" s="14">
        <f t="shared" si="58"/>
        <v>38411.120000000003</v>
      </c>
      <c r="AG209" s="14">
        <f t="shared" si="58"/>
        <v>38411.120000000003</v>
      </c>
      <c r="AH209" s="14">
        <f t="shared" si="58"/>
        <v>38411.120000000003</v>
      </c>
      <c r="AI209" s="108">
        <f t="shared" ref="AI209:BI209" si="59">IFERROR(AI175*AI144,"-")</f>
        <v>38320.480000000003</v>
      </c>
      <c r="AJ209" s="108">
        <f t="shared" si="59"/>
        <v>38320.480000000003</v>
      </c>
      <c r="AK209" s="108">
        <f t="shared" si="59"/>
        <v>38320.480000000003</v>
      </c>
      <c r="AL209" s="14">
        <f t="shared" si="59"/>
        <v>38320.480000000003</v>
      </c>
      <c r="AM209" s="14">
        <f t="shared" si="59"/>
        <v>38323.120000000003</v>
      </c>
      <c r="AN209" s="14">
        <f t="shared" si="59"/>
        <v>38323.120000000003</v>
      </c>
      <c r="AO209" s="14">
        <f t="shared" si="59"/>
        <v>38323.120000000003</v>
      </c>
      <c r="AP209" s="14">
        <f t="shared" si="59"/>
        <v>38324</v>
      </c>
      <c r="AQ209" s="14">
        <f t="shared" si="59"/>
        <v>38324</v>
      </c>
      <c r="AR209" s="14">
        <f t="shared" si="59"/>
        <v>38324</v>
      </c>
      <c r="AS209" s="14">
        <f t="shared" si="59"/>
        <v>38324</v>
      </c>
      <c r="AT209" s="14">
        <f t="shared" si="59"/>
        <v>38324</v>
      </c>
      <c r="AU209" s="14">
        <f t="shared" si="59"/>
        <v>38324</v>
      </c>
      <c r="AV209" s="14">
        <f t="shared" si="59"/>
        <v>38324</v>
      </c>
      <c r="AW209" s="14">
        <f t="shared" si="59"/>
        <v>38324</v>
      </c>
      <c r="AX209" s="14">
        <f t="shared" si="59"/>
        <v>38324</v>
      </c>
      <c r="AY209" s="115">
        <f t="shared" si="59"/>
        <v>38324</v>
      </c>
      <c r="AZ209" s="14">
        <f t="shared" si="59"/>
        <v>38324</v>
      </c>
      <c r="BA209" s="14">
        <f t="shared" si="59"/>
        <v>38324</v>
      </c>
      <c r="BB209" s="14">
        <f t="shared" si="59"/>
        <v>38411.120000000003</v>
      </c>
      <c r="BC209" s="14">
        <f t="shared" si="59"/>
        <v>38411.120000000003</v>
      </c>
      <c r="BD209" s="14">
        <f t="shared" si="59"/>
        <v>38411.120000000003</v>
      </c>
      <c r="BE209" s="14">
        <f t="shared" si="59"/>
        <v>38411.120000000003</v>
      </c>
      <c r="BF209" s="14">
        <f t="shared" si="59"/>
        <v>38467.123199999995</v>
      </c>
      <c r="BG209" s="14">
        <f t="shared" si="59"/>
        <v>38467.12349333334</v>
      </c>
      <c r="BH209" s="14">
        <f t="shared" si="59"/>
        <v>38467.123199999995</v>
      </c>
      <c r="BI209" s="14">
        <f t="shared" si="59"/>
        <v>38467.123199999995</v>
      </c>
      <c r="BJ209" s="14">
        <f t="shared" si="57"/>
        <v>38489.049866666661</v>
      </c>
      <c r="BK209" s="14">
        <f t="shared" si="57"/>
        <v>38498.078960000006</v>
      </c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</row>
    <row r="210" spans="1:78" s="23" customFormat="1" ht="15" customHeight="1" x14ac:dyDescent="0.2">
      <c r="A210" s="8" t="s">
        <v>645</v>
      </c>
      <c r="B210" s="8" t="s">
        <v>645</v>
      </c>
      <c r="C210" s="14">
        <f t="shared" ref="C210:AH210" si="60">IFERROR(C176*C145,"-")</f>
        <v>14159.16</v>
      </c>
      <c r="D210" s="14">
        <f t="shared" si="60"/>
        <v>14160.24</v>
      </c>
      <c r="E210" s="14">
        <f t="shared" si="60"/>
        <v>14155.199999999999</v>
      </c>
      <c r="F210" s="14">
        <f t="shared" si="60"/>
        <v>14151.6</v>
      </c>
      <c r="G210" s="14">
        <f t="shared" si="60"/>
        <v>14151.6</v>
      </c>
      <c r="H210" s="14">
        <f t="shared" si="60"/>
        <v>14150.519999999999</v>
      </c>
      <c r="I210" s="14">
        <f t="shared" si="60"/>
        <v>14150.519999999999</v>
      </c>
      <c r="J210" s="14">
        <f t="shared" si="60"/>
        <v>14150.16</v>
      </c>
      <c r="K210" s="14">
        <f t="shared" si="60"/>
        <v>14150.16</v>
      </c>
      <c r="L210" s="14">
        <f t="shared" si="60"/>
        <v>14150.16</v>
      </c>
      <c r="M210" s="14">
        <f t="shared" si="60"/>
        <v>14150.16</v>
      </c>
      <c r="N210" s="14">
        <f t="shared" si="60"/>
        <v>14150.16</v>
      </c>
      <c r="O210" s="14">
        <f t="shared" si="60"/>
        <v>14150.16</v>
      </c>
      <c r="P210" s="14">
        <f t="shared" si="60"/>
        <v>14150.16</v>
      </c>
      <c r="Q210" s="14">
        <f t="shared" si="60"/>
        <v>14150.16</v>
      </c>
      <c r="R210" s="14">
        <f t="shared" si="60"/>
        <v>14150.16</v>
      </c>
      <c r="S210" s="14">
        <f t="shared" si="60"/>
        <v>14013.359999999999</v>
      </c>
      <c r="T210" s="14">
        <f t="shared" si="60"/>
        <v>14013.359999999999</v>
      </c>
      <c r="U210" s="14">
        <f t="shared" si="60"/>
        <v>14013.359999999999</v>
      </c>
      <c r="V210" s="14">
        <f t="shared" si="60"/>
        <v>14013.359999999999</v>
      </c>
      <c r="W210" s="14">
        <f t="shared" si="60"/>
        <v>14013.359999999999</v>
      </c>
      <c r="X210" s="14">
        <f t="shared" si="60"/>
        <v>14013.359999999999</v>
      </c>
      <c r="Y210" s="14">
        <f t="shared" si="60"/>
        <v>14013.359999999999</v>
      </c>
      <c r="Z210" s="14">
        <f t="shared" si="60"/>
        <v>14013.359999999999</v>
      </c>
      <c r="AA210" s="14">
        <f t="shared" si="60"/>
        <v>14013.359999999999</v>
      </c>
      <c r="AB210" s="14">
        <f t="shared" si="60"/>
        <v>21348.719999999998</v>
      </c>
      <c r="AC210" s="14">
        <f t="shared" si="60"/>
        <v>21348.719999999998</v>
      </c>
      <c r="AD210" s="14">
        <f t="shared" si="60"/>
        <v>21348.719999999998</v>
      </c>
      <c r="AE210" s="14">
        <f t="shared" si="60"/>
        <v>21348.719999999998</v>
      </c>
      <c r="AF210" s="14">
        <f t="shared" si="60"/>
        <v>21348.719999999998</v>
      </c>
      <c r="AG210" s="14">
        <f t="shared" si="60"/>
        <v>21348.719999999998</v>
      </c>
      <c r="AH210" s="14">
        <f t="shared" si="60"/>
        <v>21348.719999999998</v>
      </c>
      <c r="AI210" s="108">
        <f t="shared" ref="AI210:BI210" si="61">IFERROR(AI176*AI145,"-")</f>
        <v>22811.752800000002</v>
      </c>
      <c r="AJ210" s="108">
        <f t="shared" si="61"/>
        <v>22811.752800000002</v>
      </c>
      <c r="AK210" s="108">
        <f t="shared" si="61"/>
        <v>22811.752800000002</v>
      </c>
      <c r="AL210" s="14">
        <f t="shared" si="61"/>
        <v>22811.752800000002</v>
      </c>
      <c r="AM210" s="14">
        <f t="shared" si="61"/>
        <v>22811.752800000002</v>
      </c>
      <c r="AN210" s="14">
        <f t="shared" si="61"/>
        <v>22811.752800000002</v>
      </c>
      <c r="AO210" s="14">
        <f t="shared" si="61"/>
        <v>22811.752800000002</v>
      </c>
      <c r="AP210" s="14">
        <f t="shared" si="61"/>
        <v>23130.989999999998</v>
      </c>
      <c r="AQ210" s="14">
        <f t="shared" si="61"/>
        <v>27358.816691999997</v>
      </c>
      <c r="AR210" s="14">
        <f t="shared" si="61"/>
        <v>27358.816691999997</v>
      </c>
      <c r="AS210" s="14">
        <f t="shared" si="61"/>
        <v>27375.742241999997</v>
      </c>
      <c r="AT210" s="14">
        <f t="shared" si="61"/>
        <v>27375.674113999998</v>
      </c>
      <c r="AU210" s="14">
        <f t="shared" si="61"/>
        <v>27521.273585333332</v>
      </c>
      <c r="AV210" s="14">
        <f t="shared" si="61"/>
        <v>27594.637505999995</v>
      </c>
      <c r="AW210" s="14">
        <f t="shared" si="61"/>
        <v>27594.637505999995</v>
      </c>
      <c r="AX210" s="14">
        <f t="shared" si="61"/>
        <v>27588.593984666666</v>
      </c>
      <c r="AY210" s="115">
        <f t="shared" si="61"/>
        <v>27589.813191999998</v>
      </c>
      <c r="AZ210" s="14">
        <f t="shared" si="61"/>
        <v>27592.482957999997</v>
      </c>
      <c r="BA210" s="14">
        <f t="shared" si="61"/>
        <v>27655.003171999997</v>
      </c>
      <c r="BB210" s="14">
        <f t="shared" si="61"/>
        <v>27654.177119999997</v>
      </c>
      <c r="BC210" s="14">
        <f t="shared" si="61"/>
        <v>28885.007373999997</v>
      </c>
      <c r="BD210" s="14">
        <f t="shared" si="61"/>
        <v>28889.708205999999</v>
      </c>
      <c r="BE210" s="14">
        <f t="shared" si="61"/>
        <v>28893.6434496</v>
      </c>
      <c r="BF210" s="14">
        <f t="shared" si="61"/>
        <v>28902.614203999998</v>
      </c>
      <c r="BG210" s="14">
        <f t="shared" si="61"/>
        <v>28916.800440666659</v>
      </c>
      <c r="BH210" s="14">
        <f t="shared" si="61"/>
        <v>28916.256835999997</v>
      </c>
      <c r="BI210" s="14">
        <f t="shared" si="61"/>
        <v>28916.256835999997</v>
      </c>
      <c r="BJ210" s="14">
        <f t="shared" si="57"/>
        <v>28915.321495333334</v>
      </c>
      <c r="BK210" s="14">
        <f t="shared" si="57"/>
        <v>28926.917732533333</v>
      </c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</row>
    <row r="211" spans="1:78" s="23" customFormat="1" ht="15" customHeight="1" x14ac:dyDescent="0.2">
      <c r="A211" s="8" t="s">
        <v>125</v>
      </c>
      <c r="B211" s="8" t="s">
        <v>125</v>
      </c>
      <c r="C211" s="14">
        <f t="shared" ref="C211:AH211" si="62">IFERROR(C177*C146,"-")</f>
        <v>10524.75</v>
      </c>
      <c r="D211" s="14">
        <f t="shared" si="62"/>
        <v>10504.125</v>
      </c>
      <c r="E211" s="14">
        <f t="shared" si="62"/>
        <v>11003.201999999999</v>
      </c>
      <c r="F211" s="14">
        <f t="shared" si="62"/>
        <v>10846.332</v>
      </c>
      <c r="G211" s="14">
        <f t="shared" si="62"/>
        <v>10846.710000000001</v>
      </c>
      <c r="H211" s="14">
        <f t="shared" si="62"/>
        <v>10911.348</v>
      </c>
      <c r="I211" s="14">
        <f t="shared" si="62"/>
        <v>10913.994000000001</v>
      </c>
      <c r="J211" s="14">
        <f t="shared" si="62"/>
        <v>11370.618</v>
      </c>
      <c r="K211" s="14">
        <f t="shared" si="62"/>
        <v>11370.618</v>
      </c>
      <c r="L211" s="14">
        <f t="shared" si="62"/>
        <v>11370.618</v>
      </c>
      <c r="M211" s="14">
        <f t="shared" si="62"/>
        <v>11370.618</v>
      </c>
      <c r="N211" s="14">
        <f t="shared" si="62"/>
        <v>11370.618</v>
      </c>
      <c r="O211" s="14">
        <f t="shared" si="62"/>
        <v>11370.618</v>
      </c>
      <c r="P211" s="14">
        <f t="shared" si="62"/>
        <v>11370.618</v>
      </c>
      <c r="Q211" s="14">
        <f t="shared" si="62"/>
        <v>11370.618</v>
      </c>
      <c r="R211" s="14">
        <f t="shared" si="62"/>
        <v>18032.490000000002</v>
      </c>
      <c r="S211" s="14">
        <f t="shared" si="62"/>
        <v>17843.490000000002</v>
      </c>
      <c r="T211" s="14">
        <f t="shared" si="62"/>
        <v>17843.490000000002</v>
      </c>
      <c r="U211" s="14">
        <f t="shared" si="62"/>
        <v>17843.490000000002</v>
      </c>
      <c r="V211" s="14">
        <f t="shared" si="62"/>
        <v>17843.490000000002</v>
      </c>
      <c r="W211" s="14">
        <f t="shared" si="62"/>
        <v>17843.490000000002</v>
      </c>
      <c r="X211" s="14">
        <f t="shared" si="62"/>
        <v>17843.490000000002</v>
      </c>
      <c r="Y211" s="14">
        <f t="shared" si="62"/>
        <v>17843.490000000002</v>
      </c>
      <c r="Z211" s="14">
        <f t="shared" si="62"/>
        <v>17843.490000000002</v>
      </c>
      <c r="AA211" s="14">
        <f t="shared" si="62"/>
        <v>17843.490000000002</v>
      </c>
      <c r="AB211" s="14">
        <f t="shared" si="62"/>
        <v>17843.490000000002</v>
      </c>
      <c r="AC211" s="14">
        <f t="shared" si="62"/>
        <v>17843.490000000002</v>
      </c>
      <c r="AD211" s="14">
        <f t="shared" si="62"/>
        <v>17843.490000000002</v>
      </c>
      <c r="AE211" s="14">
        <f t="shared" si="62"/>
        <v>17843.490000000002</v>
      </c>
      <c r="AF211" s="14">
        <f t="shared" si="62"/>
        <v>17843.490000000002</v>
      </c>
      <c r="AG211" s="14">
        <f t="shared" si="62"/>
        <v>17843.490000000002</v>
      </c>
      <c r="AH211" s="14">
        <f t="shared" si="62"/>
        <v>17843.490000000002</v>
      </c>
      <c r="AI211" s="108">
        <f t="shared" ref="AI211:BI211" si="63">IFERROR(AI177*AI146,"-")</f>
        <v>16659.785970000001</v>
      </c>
      <c r="AJ211" s="108">
        <f t="shared" si="63"/>
        <v>16659.785970000001</v>
      </c>
      <c r="AK211" s="108">
        <f t="shared" si="63"/>
        <v>16659.785970000001</v>
      </c>
      <c r="AL211" s="14">
        <f t="shared" si="63"/>
        <v>16659.785970000001</v>
      </c>
      <c r="AM211" s="14">
        <f t="shared" si="63"/>
        <v>16814.341769999999</v>
      </c>
      <c r="AN211" s="14">
        <f t="shared" si="63"/>
        <v>16814.341769999999</v>
      </c>
      <c r="AO211" s="14">
        <f t="shared" si="63"/>
        <v>16814.341769999999</v>
      </c>
      <c r="AP211" s="14">
        <f t="shared" si="63"/>
        <v>16772.631229999999</v>
      </c>
      <c r="AQ211" s="14">
        <f t="shared" si="63"/>
        <v>25715.302455000001</v>
      </c>
      <c r="AR211" s="14">
        <f t="shared" si="63"/>
        <v>25715.302455000001</v>
      </c>
      <c r="AS211" s="14">
        <f t="shared" si="63"/>
        <v>25715.302455000001</v>
      </c>
      <c r="AT211" s="14">
        <f t="shared" si="63"/>
        <v>25715.302455000001</v>
      </c>
      <c r="AU211" s="14">
        <f t="shared" si="63"/>
        <v>25706.508814999997</v>
      </c>
      <c r="AV211" s="14">
        <f t="shared" si="63"/>
        <v>25710.681189999999</v>
      </c>
      <c r="AW211" s="14">
        <f t="shared" si="63"/>
        <v>25778.551823333331</v>
      </c>
      <c r="AX211" s="14">
        <f t="shared" si="63"/>
        <v>25812.487140000001</v>
      </c>
      <c r="AY211" s="115">
        <f t="shared" si="63"/>
        <v>25812.487140000001</v>
      </c>
      <c r="AZ211" s="14">
        <f t="shared" si="63"/>
        <v>25812.487140000001</v>
      </c>
      <c r="BA211" s="14">
        <f t="shared" si="63"/>
        <v>25841.095245</v>
      </c>
      <c r="BB211" s="14">
        <f t="shared" si="63"/>
        <v>25830.644165000002</v>
      </c>
      <c r="BC211" s="14">
        <f t="shared" si="63"/>
        <v>25804.550994999998</v>
      </c>
      <c r="BD211" s="14">
        <f t="shared" si="63"/>
        <v>25804.550994999998</v>
      </c>
      <c r="BE211" s="14">
        <f t="shared" si="63"/>
        <v>25804.550994999998</v>
      </c>
      <c r="BF211" s="14">
        <f t="shared" si="63"/>
        <v>25804.550994999998</v>
      </c>
      <c r="BG211" s="14">
        <f t="shared" si="63"/>
        <v>25789.587994999998</v>
      </c>
      <c r="BH211" s="14">
        <f t="shared" si="63"/>
        <v>25763.86698166667</v>
      </c>
      <c r="BI211" s="14">
        <f t="shared" si="63"/>
        <v>25751.006474999995</v>
      </c>
      <c r="BJ211" s="14">
        <f>IFERROR(BJ177*BJ146,"-")</f>
        <v>25751.006474999995</v>
      </c>
      <c r="BK211" s="14">
        <f>IFERROR(BK177*BK146,"-")</f>
        <v>25756.549115500005</v>
      </c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</row>
    <row r="212" spans="1:78" s="23" customFormat="1" ht="15" customHeight="1" x14ac:dyDescent="0.2">
      <c r="A212" s="8" t="s">
        <v>28</v>
      </c>
      <c r="B212" s="8" t="s">
        <v>28</v>
      </c>
      <c r="C212" s="14">
        <f t="shared" ref="C212:AH212" si="64">IFERROR(C178*C147,"-")</f>
        <v>6069</v>
      </c>
      <c r="D212" s="14">
        <f t="shared" si="64"/>
        <v>6053.4</v>
      </c>
      <c r="E212" s="14">
        <f t="shared" si="64"/>
        <v>6053.4</v>
      </c>
      <c r="F212" s="14">
        <f t="shared" si="64"/>
        <v>6059.0999999999995</v>
      </c>
      <c r="G212" s="14">
        <f t="shared" si="64"/>
        <v>6054</v>
      </c>
      <c r="H212" s="14">
        <f t="shared" si="64"/>
        <v>6054</v>
      </c>
      <c r="I212" s="14">
        <f t="shared" si="64"/>
        <v>6073.8</v>
      </c>
      <c r="J212" s="14">
        <f t="shared" si="64"/>
        <v>6146.0999999999995</v>
      </c>
      <c r="K212" s="14">
        <f t="shared" si="64"/>
        <v>6146.0999999999995</v>
      </c>
      <c r="L212" s="14">
        <f t="shared" si="64"/>
        <v>6146.0999999999995</v>
      </c>
      <c r="M212" s="14">
        <f t="shared" si="64"/>
        <v>6146.0999999999995</v>
      </c>
      <c r="N212" s="14">
        <f t="shared" si="64"/>
        <v>6146.0999999999995</v>
      </c>
      <c r="O212" s="14">
        <f t="shared" si="64"/>
        <v>6146.0999999999995</v>
      </c>
      <c r="P212" s="14">
        <f t="shared" si="64"/>
        <v>6146.0999999999995</v>
      </c>
      <c r="Q212" s="14">
        <f t="shared" si="64"/>
        <v>6146.0999999999995</v>
      </c>
      <c r="R212" s="14">
        <f t="shared" si="64"/>
        <v>6146.0999999999995</v>
      </c>
      <c r="S212" s="14">
        <f t="shared" si="64"/>
        <v>6356.7</v>
      </c>
      <c r="T212" s="14">
        <f t="shared" si="64"/>
        <v>6356.7</v>
      </c>
      <c r="U212" s="14">
        <f t="shared" si="64"/>
        <v>6356.7</v>
      </c>
      <c r="V212" s="14">
        <f t="shared" si="64"/>
        <v>6356.7</v>
      </c>
      <c r="W212" s="14">
        <f t="shared" si="64"/>
        <v>6356.7</v>
      </c>
      <c r="X212" s="14">
        <f t="shared" si="64"/>
        <v>6356.7</v>
      </c>
      <c r="Y212" s="14">
        <f t="shared" si="64"/>
        <v>6356.7</v>
      </c>
      <c r="Z212" s="14">
        <f t="shared" si="64"/>
        <v>6356.7</v>
      </c>
      <c r="AA212" s="14">
        <f t="shared" si="64"/>
        <v>6356.7</v>
      </c>
      <c r="AB212" s="14">
        <f t="shared" si="64"/>
        <v>6356.7</v>
      </c>
      <c r="AC212" s="14">
        <f t="shared" si="64"/>
        <v>6356.7</v>
      </c>
      <c r="AD212" s="14">
        <f t="shared" si="64"/>
        <v>6356.7</v>
      </c>
      <c r="AE212" s="14">
        <f t="shared" si="64"/>
        <v>6356.7</v>
      </c>
      <c r="AF212" s="14">
        <f t="shared" si="64"/>
        <v>6356.7</v>
      </c>
      <c r="AG212" s="14">
        <f t="shared" si="64"/>
        <v>6356.7</v>
      </c>
      <c r="AH212" s="14">
        <f t="shared" si="64"/>
        <v>6356.7</v>
      </c>
      <c r="AI212" s="108">
        <f t="shared" ref="AI212:BF212" si="65">IFERROR(AI178*AI147,"-")</f>
        <v>6332.799</v>
      </c>
      <c r="AJ212" s="108">
        <f t="shared" si="65"/>
        <v>6332.799</v>
      </c>
      <c r="AK212" s="108">
        <f t="shared" si="65"/>
        <v>6332.799</v>
      </c>
      <c r="AL212" s="14">
        <f t="shared" si="65"/>
        <v>6332.799</v>
      </c>
      <c r="AM212" s="14">
        <f t="shared" si="65"/>
        <v>6332.799</v>
      </c>
      <c r="AN212" s="14">
        <f t="shared" si="65"/>
        <v>6332.799</v>
      </c>
      <c r="AO212" s="14">
        <f t="shared" si="65"/>
        <v>6332.799</v>
      </c>
      <c r="AP212" s="14">
        <f t="shared" si="65"/>
        <v>0</v>
      </c>
      <c r="AQ212" s="14">
        <f t="shared" si="65"/>
        <v>0</v>
      </c>
      <c r="AR212" s="14">
        <f t="shared" si="65"/>
        <v>0</v>
      </c>
      <c r="AS212" s="14">
        <f t="shared" si="65"/>
        <v>0</v>
      </c>
      <c r="AT212" s="14">
        <f t="shared" si="65"/>
        <v>0</v>
      </c>
      <c r="AU212" s="14">
        <f t="shared" si="65"/>
        <v>0</v>
      </c>
      <c r="AV212" s="14">
        <f t="shared" si="65"/>
        <v>0</v>
      </c>
      <c r="AW212" s="14">
        <f t="shared" si="65"/>
        <v>0</v>
      </c>
      <c r="AX212" s="14">
        <f t="shared" si="65"/>
        <v>0</v>
      </c>
      <c r="AY212" s="115" t="str">
        <f t="shared" si="65"/>
        <v>-</v>
      </c>
      <c r="AZ212" s="14" t="str">
        <f t="shared" si="65"/>
        <v>-</v>
      </c>
      <c r="BA212" s="14" t="str">
        <f t="shared" si="65"/>
        <v>-</v>
      </c>
      <c r="BB212" s="14" t="str">
        <f t="shared" si="65"/>
        <v>-</v>
      </c>
      <c r="BC212" s="14" t="str">
        <f t="shared" si="65"/>
        <v>-</v>
      </c>
      <c r="BD212" s="14" t="str">
        <f t="shared" si="65"/>
        <v>-</v>
      </c>
      <c r="BE212" s="14" t="str">
        <f t="shared" si="65"/>
        <v>-</v>
      </c>
      <c r="BF212" s="14" t="str">
        <f t="shared" si="65"/>
        <v>-</v>
      </c>
      <c r="BG212" s="14"/>
      <c r="BH212" s="53"/>
      <c r="BI212" s="53"/>
      <c r="BJ212" s="53"/>
      <c r="BK212" s="53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</row>
    <row r="213" spans="1:78" s="23" customFormat="1" ht="15" customHeight="1" x14ac:dyDescent="0.2">
      <c r="A213" s="8" t="s">
        <v>29</v>
      </c>
      <c r="B213" s="8" t="s">
        <v>29</v>
      </c>
      <c r="C213" s="14">
        <f t="shared" ref="C213:AH213" si="66">IFERROR(C179*C148,"-")</f>
        <v>2602.4880000000003</v>
      </c>
      <c r="D213" s="14">
        <f t="shared" si="66"/>
        <v>2547.2160000000003</v>
      </c>
      <c r="E213" s="14">
        <f t="shared" si="66"/>
        <v>2547.2160000000003</v>
      </c>
      <c r="F213" s="14">
        <f t="shared" si="66"/>
        <v>2547.2160000000003</v>
      </c>
      <c r="G213" s="14">
        <f t="shared" si="66"/>
        <v>2444.4840000000004</v>
      </c>
      <c r="H213" s="14">
        <f t="shared" si="66"/>
        <v>2444.4840000000004</v>
      </c>
      <c r="I213" s="14">
        <f t="shared" si="66"/>
        <v>2444.4840000000004</v>
      </c>
      <c r="J213" s="14">
        <f t="shared" si="66"/>
        <v>2547.2160000000003</v>
      </c>
      <c r="K213" s="14">
        <f t="shared" si="66"/>
        <v>2547.2160000000003</v>
      </c>
      <c r="L213" s="14">
        <f t="shared" si="66"/>
        <v>2547.2160000000003</v>
      </c>
      <c r="M213" s="14">
        <f t="shared" si="66"/>
        <v>2547.2160000000003</v>
      </c>
      <c r="N213" s="14">
        <f t="shared" si="66"/>
        <v>2547.2160000000003</v>
      </c>
      <c r="O213" s="14">
        <f t="shared" si="66"/>
        <v>2547.2160000000003</v>
      </c>
      <c r="P213" s="14">
        <f t="shared" si="66"/>
        <v>2547.2160000000003</v>
      </c>
      <c r="Q213" s="14">
        <f t="shared" si="66"/>
        <v>2547.2160000000003</v>
      </c>
      <c r="R213" s="14">
        <f t="shared" si="66"/>
        <v>2547.2160000000003</v>
      </c>
      <c r="S213" s="14">
        <f t="shared" si="66"/>
        <v>2547.2160000000003</v>
      </c>
      <c r="T213" s="14">
        <f t="shared" si="66"/>
        <v>2547.2160000000003</v>
      </c>
      <c r="U213" s="14">
        <f t="shared" si="66"/>
        <v>2547.2160000000003</v>
      </c>
      <c r="V213" s="14">
        <f t="shared" si="66"/>
        <v>2547.2160000000003</v>
      </c>
      <c r="W213" s="14">
        <f t="shared" si="66"/>
        <v>2547.2160000000003</v>
      </c>
      <c r="X213" s="14">
        <f t="shared" si="66"/>
        <v>2547.2160000000003</v>
      </c>
      <c r="Y213" s="14">
        <f t="shared" si="66"/>
        <v>2547.2160000000003</v>
      </c>
      <c r="Z213" s="14">
        <f t="shared" si="66"/>
        <v>2547.2160000000003</v>
      </c>
      <c r="AA213" s="14">
        <f t="shared" si="66"/>
        <v>2547.2160000000003</v>
      </c>
      <c r="AB213" s="14">
        <f t="shared" si="66"/>
        <v>2547.2160000000003</v>
      </c>
      <c r="AC213" s="14">
        <f t="shared" si="66"/>
        <v>2547.2160000000003</v>
      </c>
      <c r="AD213" s="14">
        <f t="shared" si="66"/>
        <v>2547.2160000000003</v>
      </c>
      <c r="AE213" s="14">
        <f t="shared" si="66"/>
        <v>2547.2160000000003</v>
      </c>
      <c r="AF213" s="14">
        <f t="shared" si="66"/>
        <v>2547.2160000000003</v>
      </c>
      <c r="AG213" s="14">
        <f t="shared" si="66"/>
        <v>2547.2160000000003</v>
      </c>
      <c r="AH213" s="14">
        <f t="shared" si="66"/>
        <v>2547.2160000000003</v>
      </c>
      <c r="AI213" s="108">
        <f t="shared" ref="AI213:BF213" si="67">IFERROR(AI179*AI148,"-")</f>
        <v>2547.2160000000003</v>
      </c>
      <c r="AJ213" s="108">
        <f t="shared" si="67"/>
        <v>2547.2160000000003</v>
      </c>
      <c r="AK213" s="108">
        <f t="shared" si="67"/>
        <v>2547.2160000000003</v>
      </c>
      <c r="AL213" s="14">
        <f t="shared" si="67"/>
        <v>2547.2160000000003</v>
      </c>
      <c r="AM213" s="14">
        <f t="shared" si="67"/>
        <v>2547.2160000000003</v>
      </c>
      <c r="AN213" s="14">
        <f t="shared" si="67"/>
        <v>2547.2160000000003</v>
      </c>
      <c r="AO213" s="14">
        <f t="shared" si="67"/>
        <v>0</v>
      </c>
      <c r="AP213" s="14">
        <f t="shared" si="67"/>
        <v>0</v>
      </c>
      <c r="AQ213" s="14">
        <f t="shared" si="67"/>
        <v>0</v>
      </c>
      <c r="AR213" s="14">
        <f t="shared" si="67"/>
        <v>0</v>
      </c>
      <c r="AS213" s="14">
        <f t="shared" si="67"/>
        <v>0</v>
      </c>
      <c r="AT213" s="14">
        <f t="shared" si="67"/>
        <v>0</v>
      </c>
      <c r="AU213" s="14">
        <f t="shared" si="67"/>
        <v>0</v>
      </c>
      <c r="AV213" s="14">
        <f t="shared" si="67"/>
        <v>0</v>
      </c>
      <c r="AW213" s="14">
        <f t="shared" si="67"/>
        <v>0</v>
      </c>
      <c r="AX213" s="14">
        <f t="shared" si="67"/>
        <v>0</v>
      </c>
      <c r="AY213" s="115" t="str">
        <f t="shared" si="67"/>
        <v>-</v>
      </c>
      <c r="AZ213" s="14" t="str">
        <f t="shared" si="67"/>
        <v>-</v>
      </c>
      <c r="BA213" s="14" t="str">
        <f t="shared" si="67"/>
        <v>-</v>
      </c>
      <c r="BB213" s="14" t="str">
        <f t="shared" si="67"/>
        <v>-</v>
      </c>
      <c r="BC213" s="14" t="str">
        <f t="shared" si="67"/>
        <v>-</v>
      </c>
      <c r="BD213" s="14" t="str">
        <f t="shared" si="67"/>
        <v>-</v>
      </c>
      <c r="BE213" s="14" t="str">
        <f t="shared" si="67"/>
        <v>-</v>
      </c>
      <c r="BF213" s="14" t="str">
        <f t="shared" si="67"/>
        <v>-</v>
      </c>
      <c r="BG213" s="14"/>
      <c r="BH213" s="53"/>
      <c r="BI213" s="53"/>
      <c r="BJ213" s="53"/>
      <c r="BK213" s="53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</row>
    <row r="214" spans="1:78" s="23" customFormat="1" ht="15" customHeight="1" x14ac:dyDescent="0.2">
      <c r="A214" s="8" t="s">
        <v>22</v>
      </c>
      <c r="B214" s="8" t="s">
        <v>22</v>
      </c>
      <c r="C214" s="14">
        <f t="shared" ref="C214:AH214" si="68">IFERROR(C180*C149,"-")</f>
        <v>21632</v>
      </c>
      <c r="D214" s="14">
        <f t="shared" si="68"/>
        <v>21632</v>
      </c>
      <c r="E214" s="14">
        <f t="shared" si="68"/>
        <v>21632</v>
      </c>
      <c r="F214" s="14">
        <f t="shared" si="68"/>
        <v>21632</v>
      </c>
      <c r="G214" s="14">
        <f t="shared" si="68"/>
        <v>21632</v>
      </c>
      <c r="H214" s="14">
        <f t="shared" si="68"/>
        <v>21632</v>
      </c>
      <c r="I214" s="14">
        <f t="shared" si="68"/>
        <v>21632</v>
      </c>
      <c r="J214" s="14">
        <f t="shared" si="68"/>
        <v>20366.080000000002</v>
      </c>
      <c r="K214" s="14">
        <f t="shared" si="68"/>
        <v>20366.080000000002</v>
      </c>
      <c r="L214" s="14">
        <f t="shared" si="68"/>
        <v>20366.080000000002</v>
      </c>
      <c r="M214" s="14">
        <f t="shared" si="68"/>
        <v>20366.080000000002</v>
      </c>
      <c r="N214" s="14">
        <f t="shared" si="68"/>
        <v>20366.080000000002</v>
      </c>
      <c r="O214" s="14">
        <f t="shared" si="68"/>
        <v>20366.080000000002</v>
      </c>
      <c r="P214" s="14">
        <f t="shared" si="68"/>
        <v>20366.080000000002</v>
      </c>
      <c r="Q214" s="14">
        <f t="shared" si="68"/>
        <v>20366.080000000002</v>
      </c>
      <c r="R214" s="14">
        <f t="shared" si="68"/>
        <v>20366.080000000002</v>
      </c>
      <c r="S214" s="14">
        <f t="shared" si="68"/>
        <v>20673.28</v>
      </c>
      <c r="T214" s="14">
        <f t="shared" si="68"/>
        <v>20673.28</v>
      </c>
      <c r="U214" s="14">
        <f t="shared" si="68"/>
        <v>20673.28</v>
      </c>
      <c r="V214" s="14">
        <f t="shared" si="68"/>
        <v>20673.28</v>
      </c>
      <c r="W214" s="14">
        <f t="shared" si="68"/>
        <v>20673.28</v>
      </c>
      <c r="X214" s="14">
        <f t="shared" si="68"/>
        <v>20673.28</v>
      </c>
      <c r="Y214" s="14">
        <f t="shared" si="68"/>
        <v>20673.28</v>
      </c>
      <c r="Z214" s="14">
        <f t="shared" si="68"/>
        <v>20673.28</v>
      </c>
      <c r="AA214" s="14">
        <f t="shared" si="68"/>
        <v>20673.28</v>
      </c>
      <c r="AB214" s="14">
        <f t="shared" si="68"/>
        <v>20673.28</v>
      </c>
      <c r="AC214" s="14">
        <f t="shared" si="68"/>
        <v>20673.28</v>
      </c>
      <c r="AD214" s="14">
        <f t="shared" si="68"/>
        <v>20673.28</v>
      </c>
      <c r="AE214" s="14">
        <f t="shared" si="68"/>
        <v>20673.28</v>
      </c>
      <c r="AF214" s="14">
        <f t="shared" si="68"/>
        <v>20673.28</v>
      </c>
      <c r="AG214" s="14">
        <f t="shared" si="68"/>
        <v>20673.28</v>
      </c>
      <c r="AH214" s="14">
        <f t="shared" si="68"/>
        <v>20673.28</v>
      </c>
      <c r="AI214" s="108">
        <f t="shared" ref="AI214:BF214" si="69">IFERROR(AI180*AI149,"-")</f>
        <v>21854.400000000001</v>
      </c>
      <c r="AJ214" s="108">
        <f t="shared" si="69"/>
        <v>21854.400000000001</v>
      </c>
      <c r="AK214" s="108">
        <f t="shared" si="69"/>
        <v>21854.400000000001</v>
      </c>
      <c r="AL214" s="14">
        <f t="shared" si="69"/>
        <v>21854.400000000001</v>
      </c>
      <c r="AM214" s="14">
        <f t="shared" si="69"/>
        <v>21858.240000000002</v>
      </c>
      <c r="AN214" s="14">
        <f t="shared" si="69"/>
        <v>21858.240000000002</v>
      </c>
      <c r="AO214" s="14">
        <f t="shared" si="69"/>
        <v>21858.240000000002</v>
      </c>
      <c r="AP214" s="14">
        <f t="shared" si="69"/>
        <v>21639.500800000002</v>
      </c>
      <c r="AQ214" s="14">
        <f t="shared" si="69"/>
        <v>22045.2608</v>
      </c>
      <c r="AR214" s="14">
        <f t="shared" si="69"/>
        <v>22045.2608</v>
      </c>
      <c r="AS214" s="14">
        <f t="shared" si="69"/>
        <v>22045.2608</v>
      </c>
      <c r="AT214" s="14">
        <f t="shared" si="69"/>
        <v>22045.900799999999</v>
      </c>
      <c r="AU214" s="14">
        <f t="shared" si="69"/>
        <v>22090.777600000001</v>
      </c>
      <c r="AV214" s="14">
        <f t="shared" si="69"/>
        <v>22180.876800000002</v>
      </c>
      <c r="AW214" s="14">
        <f t="shared" si="69"/>
        <v>22180.876800000002</v>
      </c>
      <c r="AX214" s="14">
        <f t="shared" si="69"/>
        <v>22180.876800000002</v>
      </c>
      <c r="AY214" s="115">
        <f t="shared" si="69"/>
        <v>22180.6656</v>
      </c>
      <c r="AZ214" s="14">
        <f t="shared" si="69"/>
        <v>22180.6656</v>
      </c>
      <c r="BA214" s="14">
        <f t="shared" si="69"/>
        <v>22180.6656</v>
      </c>
      <c r="BB214" s="14">
        <f t="shared" si="69"/>
        <v>22180.6656</v>
      </c>
      <c r="BC214" s="14">
        <f t="shared" si="69"/>
        <v>22180.6656</v>
      </c>
      <c r="BD214" s="14">
        <f t="shared" si="69"/>
        <v>22180.6656</v>
      </c>
      <c r="BE214" s="14">
        <f t="shared" si="69"/>
        <v>22180.6656</v>
      </c>
      <c r="BF214" s="14">
        <f t="shared" si="69"/>
        <v>22180.586880000003</v>
      </c>
      <c r="BG214" s="14">
        <f>IFERROR(BG180*BG149,"-")</f>
        <v>22180.2176</v>
      </c>
      <c r="BH214" s="14">
        <f>IFERROR(BH180*BH149,"-")</f>
        <v>22180.29653333333</v>
      </c>
      <c r="BI214" s="14">
        <f>IFERROR(BI180*BI149,"-")</f>
        <v>22180.454399999999</v>
      </c>
      <c r="BJ214" s="14">
        <f>IFERROR(BJ180*BJ149,"-")</f>
        <v>22180.454613333332</v>
      </c>
      <c r="BK214" s="14">
        <f>IFERROR(BK180*BK149,"-")</f>
        <v>22197.529600000005</v>
      </c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</row>
    <row r="215" spans="1:78" s="23" customFormat="1" ht="15" customHeight="1" x14ac:dyDescent="0.2">
      <c r="A215" s="8" t="s">
        <v>757</v>
      </c>
      <c r="B215" s="8" t="s">
        <v>757</v>
      </c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08"/>
      <c r="AJ215" s="108"/>
      <c r="AK215" s="108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15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>
        <f t="shared" ref="BJ215:BK221" si="70">IFERROR(BJ181*BJ150,"-")</f>
        <v>8641.9757542749303</v>
      </c>
      <c r="BK215" s="14">
        <f t="shared" si="70"/>
        <v>8642.5472719415939</v>
      </c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</row>
    <row r="216" spans="1:78" s="23" customFormat="1" ht="15" customHeight="1" x14ac:dyDescent="0.2">
      <c r="A216" s="8" t="s">
        <v>118</v>
      </c>
      <c r="B216" s="8" t="s">
        <v>118</v>
      </c>
      <c r="C216" s="14" t="str">
        <f t="shared" ref="C216:AH216" si="71">IFERROR(C182*C151,"-")</f>
        <v>-</v>
      </c>
      <c r="D216" s="14" t="str">
        <f t="shared" si="71"/>
        <v>-</v>
      </c>
      <c r="E216" s="14" t="str">
        <f t="shared" si="71"/>
        <v>-</v>
      </c>
      <c r="F216" s="14" t="str">
        <f t="shared" si="71"/>
        <v>-</v>
      </c>
      <c r="G216" s="14" t="str">
        <f t="shared" si="71"/>
        <v>-</v>
      </c>
      <c r="H216" s="14" t="str">
        <f t="shared" si="71"/>
        <v>-</v>
      </c>
      <c r="I216" s="14" t="str">
        <f t="shared" si="71"/>
        <v>-</v>
      </c>
      <c r="J216" s="14" t="str">
        <f t="shared" si="71"/>
        <v>-</v>
      </c>
      <c r="K216" s="14" t="str">
        <f t="shared" si="71"/>
        <v>-</v>
      </c>
      <c r="L216" s="14" t="str">
        <f t="shared" si="71"/>
        <v>-</v>
      </c>
      <c r="M216" s="14" t="str">
        <f t="shared" si="71"/>
        <v>-</v>
      </c>
      <c r="N216" s="14" t="str">
        <f t="shared" si="71"/>
        <v>-</v>
      </c>
      <c r="O216" s="14" t="str">
        <f t="shared" si="71"/>
        <v>-</v>
      </c>
      <c r="P216" s="14" t="str">
        <f t="shared" si="71"/>
        <v>-</v>
      </c>
      <c r="Q216" s="14">
        <f t="shared" si="71"/>
        <v>8235.67</v>
      </c>
      <c r="R216" s="14">
        <f t="shared" si="71"/>
        <v>8235.67</v>
      </c>
      <c r="S216" s="14">
        <f t="shared" si="71"/>
        <v>8247.15</v>
      </c>
      <c r="T216" s="14">
        <f t="shared" si="71"/>
        <v>8247.15</v>
      </c>
      <c r="U216" s="14">
        <f t="shared" si="71"/>
        <v>8247.15</v>
      </c>
      <c r="V216" s="14">
        <f t="shared" si="71"/>
        <v>8247.15</v>
      </c>
      <c r="W216" s="14">
        <f t="shared" si="71"/>
        <v>8247.15</v>
      </c>
      <c r="X216" s="14">
        <f t="shared" si="71"/>
        <v>8247.15</v>
      </c>
      <c r="Y216" s="14">
        <f t="shared" si="71"/>
        <v>8247.15</v>
      </c>
      <c r="Z216" s="14">
        <f t="shared" si="71"/>
        <v>8247.15</v>
      </c>
      <c r="AA216" s="14">
        <f t="shared" si="71"/>
        <v>8247.15</v>
      </c>
      <c r="AB216" s="14">
        <f t="shared" si="71"/>
        <v>8247.15</v>
      </c>
      <c r="AC216" s="14">
        <f t="shared" si="71"/>
        <v>8247.15</v>
      </c>
      <c r="AD216" s="14">
        <f t="shared" si="71"/>
        <v>8247.15</v>
      </c>
      <c r="AE216" s="14">
        <f t="shared" si="71"/>
        <v>8247.15</v>
      </c>
      <c r="AF216" s="14">
        <f t="shared" si="71"/>
        <v>8247.15</v>
      </c>
      <c r="AG216" s="14">
        <f t="shared" si="71"/>
        <v>8247.15</v>
      </c>
      <c r="AH216" s="14">
        <f t="shared" si="71"/>
        <v>8247.15</v>
      </c>
      <c r="AI216" s="108">
        <f t="shared" ref="AI216:BF216" si="72">IFERROR(AI182*AI151,"-")</f>
        <v>8235.0139999999992</v>
      </c>
      <c r="AJ216" s="108">
        <f t="shared" si="72"/>
        <v>8235.0139999999992</v>
      </c>
      <c r="AK216" s="108">
        <f t="shared" si="72"/>
        <v>8235.0139999999992</v>
      </c>
      <c r="AL216" s="14">
        <f t="shared" si="72"/>
        <v>8235.0139999999992</v>
      </c>
      <c r="AM216" s="14">
        <f t="shared" si="72"/>
        <v>8235.0139999999992</v>
      </c>
      <c r="AN216" s="14">
        <f t="shared" si="72"/>
        <v>8235.0139999999992</v>
      </c>
      <c r="AO216" s="14">
        <f t="shared" si="72"/>
        <v>8235.0139999999992</v>
      </c>
      <c r="AP216" s="14">
        <f t="shared" si="72"/>
        <v>8223.0829999999987</v>
      </c>
      <c r="AQ216" s="14">
        <f t="shared" si="72"/>
        <v>8223.0829999999987</v>
      </c>
      <c r="AR216" s="14">
        <f t="shared" si="72"/>
        <v>8223.0829999999987</v>
      </c>
      <c r="AS216" s="14">
        <f t="shared" si="72"/>
        <v>8223.0829999999987</v>
      </c>
      <c r="AT216" s="14">
        <f t="shared" si="72"/>
        <v>8223.0829999999987</v>
      </c>
      <c r="AU216" s="14">
        <f t="shared" si="72"/>
        <v>8223.0829999999987</v>
      </c>
      <c r="AV216" s="14">
        <f t="shared" si="72"/>
        <v>8223.0829999999987</v>
      </c>
      <c r="AW216" s="14">
        <f t="shared" si="72"/>
        <v>8223.3016666666663</v>
      </c>
      <c r="AX216" s="14">
        <f t="shared" si="72"/>
        <v>8223.4109999999982</v>
      </c>
      <c r="AY216" s="115">
        <f t="shared" si="72"/>
        <v>8219.8480999999992</v>
      </c>
      <c r="AZ216" s="14">
        <f t="shared" si="72"/>
        <v>8219.8480999999992</v>
      </c>
      <c r="BA216" s="14">
        <f t="shared" si="72"/>
        <v>8219.8480999999992</v>
      </c>
      <c r="BB216" s="14">
        <f t="shared" si="72"/>
        <v>8219.8480999999992</v>
      </c>
      <c r="BC216" s="14">
        <f t="shared" si="72"/>
        <v>8219.8480999999992</v>
      </c>
      <c r="BD216" s="14">
        <f t="shared" si="72"/>
        <v>8219.8480999999992</v>
      </c>
      <c r="BE216" s="14">
        <f t="shared" si="72"/>
        <v>8219.7906999999996</v>
      </c>
      <c r="BF216" s="14">
        <f t="shared" si="72"/>
        <v>8219.7906999999996</v>
      </c>
      <c r="BG216" s="14">
        <f t="shared" ref="BG216:BI221" si="73">IFERROR(BG182*BG151,"-")</f>
        <v>10224.617700000001</v>
      </c>
      <c r="BH216" s="14">
        <f t="shared" si="73"/>
        <v>10224.617700000001</v>
      </c>
      <c r="BI216" s="14">
        <f t="shared" si="73"/>
        <v>10224.617700000001</v>
      </c>
      <c r="BJ216" s="14">
        <f t="shared" si="70"/>
        <v>10224.617700000001</v>
      </c>
      <c r="BK216" s="14">
        <f t="shared" si="70"/>
        <v>10224.61787</v>
      </c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</row>
    <row r="217" spans="1:78" s="23" customFormat="1" ht="15" customHeight="1" x14ac:dyDescent="0.2">
      <c r="A217" s="8" t="s">
        <v>136</v>
      </c>
      <c r="B217" s="8" t="s">
        <v>136</v>
      </c>
      <c r="C217" s="14" t="str">
        <f t="shared" ref="C217:AH217" si="74">IFERROR(C183*C152,"-")</f>
        <v>-</v>
      </c>
      <c r="D217" s="14" t="str">
        <f t="shared" si="74"/>
        <v>-</v>
      </c>
      <c r="E217" s="14" t="str">
        <f t="shared" si="74"/>
        <v>-</v>
      </c>
      <c r="F217" s="14" t="str">
        <f t="shared" si="74"/>
        <v>-</v>
      </c>
      <c r="G217" s="14" t="str">
        <f t="shared" si="74"/>
        <v>-</v>
      </c>
      <c r="H217" s="14" t="str">
        <f t="shared" si="74"/>
        <v>-</v>
      </c>
      <c r="I217" s="14" t="str">
        <f t="shared" si="74"/>
        <v>-</v>
      </c>
      <c r="J217" s="14" t="str">
        <f t="shared" si="74"/>
        <v>-</v>
      </c>
      <c r="K217" s="14" t="str">
        <f t="shared" si="74"/>
        <v>-</v>
      </c>
      <c r="L217" s="14" t="str">
        <f t="shared" si="74"/>
        <v>-</v>
      </c>
      <c r="M217" s="14" t="str">
        <f t="shared" si="74"/>
        <v>-</v>
      </c>
      <c r="N217" s="14" t="str">
        <f t="shared" si="74"/>
        <v>-</v>
      </c>
      <c r="O217" s="14" t="str">
        <f t="shared" si="74"/>
        <v>-</v>
      </c>
      <c r="P217" s="14" t="str">
        <f t="shared" si="74"/>
        <v>-</v>
      </c>
      <c r="Q217" s="14" t="str">
        <f t="shared" si="74"/>
        <v>-</v>
      </c>
      <c r="R217" s="14" t="str">
        <f t="shared" si="74"/>
        <v>-</v>
      </c>
      <c r="S217" s="14" t="str">
        <f t="shared" si="74"/>
        <v>-</v>
      </c>
      <c r="T217" s="14" t="str">
        <f t="shared" si="74"/>
        <v>-</v>
      </c>
      <c r="U217" s="14" t="str">
        <f t="shared" si="74"/>
        <v>-</v>
      </c>
      <c r="V217" s="14" t="str">
        <f t="shared" si="74"/>
        <v>-</v>
      </c>
      <c r="W217" s="14" t="str">
        <f t="shared" si="74"/>
        <v>-</v>
      </c>
      <c r="X217" s="14" t="str">
        <f t="shared" si="74"/>
        <v>-</v>
      </c>
      <c r="Y217" s="14" t="str">
        <f t="shared" si="74"/>
        <v>-</v>
      </c>
      <c r="Z217" s="14" t="str">
        <f t="shared" si="74"/>
        <v>-</v>
      </c>
      <c r="AA217" s="14" t="str">
        <f t="shared" si="74"/>
        <v>-</v>
      </c>
      <c r="AB217" s="14" t="str">
        <f t="shared" si="74"/>
        <v>-</v>
      </c>
      <c r="AC217" s="14" t="str">
        <f t="shared" si="74"/>
        <v>-</v>
      </c>
      <c r="AD217" s="14" t="str">
        <f t="shared" si="74"/>
        <v>-</v>
      </c>
      <c r="AE217" s="14" t="str">
        <f t="shared" si="74"/>
        <v>-</v>
      </c>
      <c r="AF217" s="14" t="str">
        <f t="shared" si="74"/>
        <v>-</v>
      </c>
      <c r="AG217" s="14" t="str">
        <f t="shared" si="74"/>
        <v>-</v>
      </c>
      <c r="AH217" s="14" t="str">
        <f t="shared" si="74"/>
        <v>-</v>
      </c>
      <c r="AI217" s="14" t="str">
        <f t="shared" ref="AI217:BF217" si="75">IFERROR(AI183*AI152,"-")</f>
        <v>-</v>
      </c>
      <c r="AJ217" s="14" t="str">
        <f t="shared" si="75"/>
        <v>-</v>
      </c>
      <c r="AK217" s="14" t="str">
        <f t="shared" si="75"/>
        <v>-</v>
      </c>
      <c r="AL217" s="14">
        <f t="shared" si="75"/>
        <v>10739.4714</v>
      </c>
      <c r="AM217" s="14">
        <f t="shared" si="75"/>
        <v>10739.4714</v>
      </c>
      <c r="AN217" s="14">
        <f t="shared" si="75"/>
        <v>10739.4714</v>
      </c>
      <c r="AO217" s="14">
        <f t="shared" si="75"/>
        <v>10739.4714</v>
      </c>
      <c r="AP217" s="14">
        <f t="shared" si="75"/>
        <v>10712.660400000001</v>
      </c>
      <c r="AQ217" s="14">
        <f t="shared" si="75"/>
        <v>10712.660400000001</v>
      </c>
      <c r="AR217" s="14">
        <f t="shared" si="75"/>
        <v>10712.660400000001</v>
      </c>
      <c r="AS217" s="14">
        <f t="shared" si="75"/>
        <v>10712.660400000001</v>
      </c>
      <c r="AT217" s="14">
        <f t="shared" si="75"/>
        <v>10711.580400000001</v>
      </c>
      <c r="AU217" s="14">
        <f t="shared" si="75"/>
        <v>10711.580400000001</v>
      </c>
      <c r="AV217" s="14">
        <f t="shared" si="75"/>
        <v>10711.580400000001</v>
      </c>
      <c r="AW217" s="14">
        <f t="shared" si="75"/>
        <v>10711.580400000001</v>
      </c>
      <c r="AX217" s="14">
        <f t="shared" si="75"/>
        <v>10711.580400000001</v>
      </c>
      <c r="AY217" s="115">
        <f t="shared" si="75"/>
        <v>10711.580400000001</v>
      </c>
      <c r="AZ217" s="14">
        <f t="shared" si="75"/>
        <v>10711.580400000001</v>
      </c>
      <c r="BA217" s="14">
        <f t="shared" si="75"/>
        <v>10699.7004</v>
      </c>
      <c r="BB217" s="14">
        <f t="shared" si="75"/>
        <v>10697.702400000002</v>
      </c>
      <c r="BC217" s="14">
        <f t="shared" si="75"/>
        <v>10697.702400000002</v>
      </c>
      <c r="BD217" s="14">
        <f t="shared" si="75"/>
        <v>10861.7112</v>
      </c>
      <c r="BE217" s="14">
        <f t="shared" si="75"/>
        <v>10861.7112</v>
      </c>
      <c r="BF217" s="14">
        <f t="shared" si="75"/>
        <v>10861.322400000001</v>
      </c>
      <c r="BG217" s="14">
        <f t="shared" si="73"/>
        <v>10861.343999999999</v>
      </c>
      <c r="BH217" s="14">
        <f t="shared" si="73"/>
        <v>10861.6518</v>
      </c>
      <c r="BI217" s="14">
        <f t="shared" si="73"/>
        <v>10862.267400000001</v>
      </c>
      <c r="BJ217" s="14">
        <f t="shared" si="70"/>
        <v>10862.267400000001</v>
      </c>
      <c r="BK217" s="14">
        <f t="shared" si="70"/>
        <v>10862.267940000002</v>
      </c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</row>
    <row r="218" spans="1:78" s="23" customFormat="1" ht="15" customHeight="1" x14ac:dyDescent="0.2">
      <c r="A218" s="8" t="s">
        <v>644</v>
      </c>
      <c r="B218" s="8" t="s">
        <v>644</v>
      </c>
      <c r="C218" s="14">
        <f t="shared" ref="C218:AH218" si="76">IFERROR(C184*C153,"-")</f>
        <v>22465.52</v>
      </c>
      <c r="D218" s="14">
        <f t="shared" si="76"/>
        <v>22465.52</v>
      </c>
      <c r="E218" s="14">
        <f t="shared" si="76"/>
        <v>22465.52</v>
      </c>
      <c r="F218" s="14">
        <f t="shared" si="76"/>
        <v>22465.52</v>
      </c>
      <c r="G218" s="14">
        <f t="shared" si="76"/>
        <v>22465.52</v>
      </c>
      <c r="H218" s="14">
        <f t="shared" si="76"/>
        <v>22465.52</v>
      </c>
      <c r="I218" s="14">
        <f t="shared" si="76"/>
        <v>22465.52</v>
      </c>
      <c r="J218" s="14">
        <f t="shared" si="76"/>
        <v>24690.82</v>
      </c>
      <c r="K218" s="14">
        <f t="shared" si="76"/>
        <v>24690.82</v>
      </c>
      <c r="L218" s="14">
        <f t="shared" si="76"/>
        <v>24690.82</v>
      </c>
      <c r="M218" s="14">
        <f t="shared" si="76"/>
        <v>24690.82</v>
      </c>
      <c r="N218" s="14">
        <f t="shared" si="76"/>
        <v>24690.82</v>
      </c>
      <c r="O218" s="14">
        <f t="shared" si="76"/>
        <v>24690.82</v>
      </c>
      <c r="P218" s="14">
        <f t="shared" si="76"/>
        <v>24690.82</v>
      </c>
      <c r="Q218" s="14">
        <f t="shared" si="76"/>
        <v>24690.82</v>
      </c>
      <c r="R218" s="14">
        <f t="shared" si="76"/>
        <v>24690.82</v>
      </c>
      <c r="S218" s="14">
        <f t="shared" si="76"/>
        <v>24964.940000000002</v>
      </c>
      <c r="T218" s="14">
        <f t="shared" si="76"/>
        <v>24964.940000000002</v>
      </c>
      <c r="U218" s="14">
        <f t="shared" si="76"/>
        <v>24964.940000000002</v>
      </c>
      <c r="V218" s="14">
        <f t="shared" si="76"/>
        <v>24964.940000000002</v>
      </c>
      <c r="W218" s="14">
        <f t="shared" si="76"/>
        <v>24964.940000000002</v>
      </c>
      <c r="X218" s="14">
        <f t="shared" si="76"/>
        <v>24964.940000000002</v>
      </c>
      <c r="Y218" s="14">
        <f t="shared" si="76"/>
        <v>24964.940000000002</v>
      </c>
      <c r="Z218" s="14">
        <f t="shared" si="76"/>
        <v>24964.940000000002</v>
      </c>
      <c r="AA218" s="14">
        <f t="shared" si="76"/>
        <v>24964.940000000002</v>
      </c>
      <c r="AB218" s="14">
        <f t="shared" si="76"/>
        <v>24964.940000000002</v>
      </c>
      <c r="AC218" s="14">
        <f t="shared" si="76"/>
        <v>24964.940000000002</v>
      </c>
      <c r="AD218" s="14">
        <f t="shared" si="76"/>
        <v>24964.940000000002</v>
      </c>
      <c r="AE218" s="14">
        <f t="shared" si="76"/>
        <v>24964.940000000002</v>
      </c>
      <c r="AF218" s="14">
        <f t="shared" si="76"/>
        <v>24964.940000000002</v>
      </c>
      <c r="AG218" s="14">
        <f t="shared" si="76"/>
        <v>24964.940000000002</v>
      </c>
      <c r="AH218" s="14">
        <f t="shared" si="76"/>
        <v>24964.940000000002</v>
      </c>
      <c r="AI218" s="108">
        <f t="shared" ref="AI218:BF218" si="77">IFERROR(AI184*AI153,"-")</f>
        <v>22963.017</v>
      </c>
      <c r="AJ218" s="108">
        <f t="shared" si="77"/>
        <v>22963.017</v>
      </c>
      <c r="AK218" s="108">
        <f t="shared" si="77"/>
        <v>22963.017</v>
      </c>
      <c r="AL218" s="14">
        <f t="shared" si="77"/>
        <v>22963.017</v>
      </c>
      <c r="AM218" s="14">
        <f t="shared" si="77"/>
        <v>22963.017</v>
      </c>
      <c r="AN218" s="14">
        <f t="shared" si="77"/>
        <v>22963.017</v>
      </c>
      <c r="AO218" s="14">
        <f t="shared" si="77"/>
        <v>22963.017</v>
      </c>
      <c r="AP218" s="14">
        <f t="shared" si="77"/>
        <v>22963.017</v>
      </c>
      <c r="AQ218" s="14">
        <f t="shared" si="77"/>
        <v>22963.017</v>
      </c>
      <c r="AR218" s="14">
        <f t="shared" si="77"/>
        <v>22963.017</v>
      </c>
      <c r="AS218" s="14">
        <f t="shared" si="77"/>
        <v>22963.017</v>
      </c>
      <c r="AT218" s="14">
        <f t="shared" si="77"/>
        <v>22963.017</v>
      </c>
      <c r="AU218" s="14">
        <f t="shared" si="77"/>
        <v>22963.016999999996</v>
      </c>
      <c r="AV218" s="14">
        <f t="shared" si="77"/>
        <v>21201.256999999998</v>
      </c>
      <c r="AW218" s="14">
        <f t="shared" si="77"/>
        <v>21201.256999999998</v>
      </c>
      <c r="AX218" s="14">
        <f t="shared" si="77"/>
        <v>21201.256999999998</v>
      </c>
      <c r="AY218" s="115">
        <f t="shared" si="77"/>
        <v>21201.256999999998</v>
      </c>
      <c r="AZ218" s="14">
        <f t="shared" si="77"/>
        <v>21201.256999999998</v>
      </c>
      <c r="BA218" s="14">
        <f t="shared" si="77"/>
        <v>21201.256999999998</v>
      </c>
      <c r="BB218" s="14">
        <f t="shared" si="77"/>
        <v>21201.256999999998</v>
      </c>
      <c r="BC218" s="14">
        <f t="shared" si="77"/>
        <v>21201.256999999998</v>
      </c>
      <c r="BD218" s="14">
        <f t="shared" si="77"/>
        <v>21201.256999999998</v>
      </c>
      <c r="BE218" s="14">
        <f t="shared" si="77"/>
        <v>21201.256999999998</v>
      </c>
      <c r="BF218" s="14">
        <f t="shared" si="77"/>
        <v>21201.256999999998</v>
      </c>
      <c r="BG218" s="14">
        <f t="shared" si="73"/>
        <v>21201.256999999998</v>
      </c>
      <c r="BH218" s="14">
        <f t="shared" si="73"/>
        <v>21201.256999999998</v>
      </c>
      <c r="BI218" s="14">
        <f t="shared" si="73"/>
        <v>21201.256999999998</v>
      </c>
      <c r="BJ218" s="14">
        <f t="shared" si="70"/>
        <v>21201.256999999998</v>
      </c>
      <c r="BK218" s="14">
        <f t="shared" si="70"/>
        <v>21201.256999999998</v>
      </c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</row>
    <row r="219" spans="1:78" s="23" customFormat="1" ht="15" customHeight="1" x14ac:dyDescent="0.2">
      <c r="A219" s="303" t="s">
        <v>452</v>
      </c>
      <c r="B219" s="303" t="s">
        <v>453</v>
      </c>
      <c r="C219" s="306">
        <f t="shared" ref="C219:AH219" si="78">IFERROR(C185*C154,"-")</f>
        <v>29080</v>
      </c>
      <c r="D219" s="306">
        <f t="shared" si="78"/>
        <v>29080</v>
      </c>
      <c r="E219" s="306">
        <f t="shared" si="78"/>
        <v>29080</v>
      </c>
      <c r="F219" s="306">
        <f t="shared" si="78"/>
        <v>29080</v>
      </c>
      <c r="G219" s="306">
        <f t="shared" si="78"/>
        <v>29080</v>
      </c>
      <c r="H219" s="306">
        <f t="shared" si="78"/>
        <v>29080</v>
      </c>
      <c r="I219" s="306">
        <f t="shared" si="78"/>
        <v>29080</v>
      </c>
      <c r="J219" s="306">
        <f t="shared" si="78"/>
        <v>29080</v>
      </c>
      <c r="K219" s="306">
        <f t="shared" si="78"/>
        <v>29080</v>
      </c>
      <c r="L219" s="306">
        <f t="shared" si="78"/>
        <v>29080</v>
      </c>
      <c r="M219" s="306">
        <f t="shared" si="78"/>
        <v>29080</v>
      </c>
      <c r="N219" s="306">
        <f t="shared" si="78"/>
        <v>29080</v>
      </c>
      <c r="O219" s="306">
        <f t="shared" si="78"/>
        <v>29080</v>
      </c>
      <c r="P219" s="306">
        <f t="shared" si="78"/>
        <v>29080</v>
      </c>
      <c r="Q219" s="306">
        <f t="shared" si="78"/>
        <v>29080</v>
      </c>
      <c r="R219" s="306">
        <f t="shared" si="78"/>
        <v>29080</v>
      </c>
      <c r="S219" s="306">
        <f t="shared" si="78"/>
        <v>29080</v>
      </c>
      <c r="T219" s="306">
        <f t="shared" si="78"/>
        <v>29080</v>
      </c>
      <c r="U219" s="306">
        <f t="shared" si="78"/>
        <v>29080</v>
      </c>
      <c r="V219" s="306">
        <f t="shared" si="78"/>
        <v>29080</v>
      </c>
      <c r="W219" s="306">
        <f t="shared" si="78"/>
        <v>29080</v>
      </c>
      <c r="X219" s="306">
        <f t="shared" si="78"/>
        <v>29080</v>
      </c>
      <c r="Y219" s="306">
        <f t="shared" si="78"/>
        <v>29080</v>
      </c>
      <c r="Z219" s="306">
        <f t="shared" si="78"/>
        <v>29080</v>
      </c>
      <c r="AA219" s="306">
        <f t="shared" si="78"/>
        <v>29080</v>
      </c>
      <c r="AB219" s="306">
        <f t="shared" si="78"/>
        <v>29080</v>
      </c>
      <c r="AC219" s="306">
        <f t="shared" si="78"/>
        <v>29080</v>
      </c>
      <c r="AD219" s="306">
        <f t="shared" si="78"/>
        <v>29080</v>
      </c>
      <c r="AE219" s="306">
        <f t="shared" si="78"/>
        <v>29080</v>
      </c>
      <c r="AF219" s="306">
        <f t="shared" si="78"/>
        <v>29080</v>
      </c>
      <c r="AG219" s="306">
        <f t="shared" si="78"/>
        <v>29080</v>
      </c>
      <c r="AH219" s="306">
        <f t="shared" si="78"/>
        <v>29080</v>
      </c>
      <c r="AI219" s="307">
        <f t="shared" ref="AI219:BF219" si="79">IFERROR(AI185*AI154,"-")</f>
        <v>28593</v>
      </c>
      <c r="AJ219" s="307">
        <f t="shared" si="79"/>
        <v>28593.22</v>
      </c>
      <c r="AK219" s="307">
        <f t="shared" si="79"/>
        <v>28593.22</v>
      </c>
      <c r="AL219" s="306">
        <f t="shared" si="79"/>
        <v>28593.22</v>
      </c>
      <c r="AM219" s="306">
        <f t="shared" si="79"/>
        <v>28593.22</v>
      </c>
      <c r="AN219" s="306">
        <f t="shared" si="79"/>
        <v>28593.22</v>
      </c>
      <c r="AO219" s="306">
        <f t="shared" si="79"/>
        <v>28593.22</v>
      </c>
      <c r="AP219" s="306">
        <f t="shared" si="79"/>
        <v>28593.22</v>
      </c>
      <c r="AQ219" s="306">
        <f t="shared" si="79"/>
        <v>28593.22</v>
      </c>
      <c r="AR219" s="306">
        <f t="shared" si="79"/>
        <v>28593.22</v>
      </c>
      <c r="AS219" s="306">
        <f t="shared" si="79"/>
        <v>28593.22</v>
      </c>
      <c r="AT219" s="306">
        <f t="shared" si="79"/>
        <v>28709.03</v>
      </c>
      <c r="AU219" s="306">
        <f t="shared" si="79"/>
        <v>28703.709999999995</v>
      </c>
      <c r="AV219" s="306">
        <f t="shared" si="79"/>
        <v>28703.709999999995</v>
      </c>
      <c r="AW219" s="306">
        <f t="shared" si="79"/>
        <v>28703.709999999995</v>
      </c>
      <c r="AX219" s="306">
        <f t="shared" si="79"/>
        <v>28733.71</v>
      </c>
      <c r="AY219" s="308">
        <f t="shared" si="79"/>
        <v>28734</v>
      </c>
      <c r="AZ219" s="306">
        <f t="shared" si="79"/>
        <v>28734</v>
      </c>
      <c r="BA219" s="306">
        <f t="shared" si="79"/>
        <v>28734</v>
      </c>
      <c r="BB219" s="306">
        <f t="shared" si="79"/>
        <v>28734</v>
      </c>
      <c r="BC219" s="306">
        <f t="shared" si="79"/>
        <v>28734</v>
      </c>
      <c r="BD219" s="306">
        <f t="shared" si="79"/>
        <v>28734</v>
      </c>
      <c r="BE219" s="306">
        <f t="shared" si="79"/>
        <v>28734</v>
      </c>
      <c r="BF219" s="306">
        <f t="shared" si="79"/>
        <v>28734</v>
      </c>
      <c r="BG219" s="306">
        <f t="shared" si="73"/>
        <v>28734</v>
      </c>
      <c r="BH219" s="306">
        <f t="shared" si="73"/>
        <v>28734</v>
      </c>
      <c r="BI219" s="306">
        <f t="shared" si="73"/>
        <v>28734</v>
      </c>
      <c r="BJ219" s="306">
        <f t="shared" si="70"/>
        <v>28734</v>
      </c>
      <c r="BK219" s="306">
        <f t="shared" si="70"/>
        <v>28734</v>
      </c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</row>
    <row r="220" spans="1:78" s="23" customFormat="1" ht="15" customHeight="1" x14ac:dyDescent="0.2">
      <c r="A220" s="8" t="s">
        <v>126</v>
      </c>
      <c r="B220" s="8" t="s">
        <v>126</v>
      </c>
      <c r="C220" s="14" t="str">
        <f t="shared" ref="C220:AH220" si="80">IFERROR(C186*C155,"-")</f>
        <v>-</v>
      </c>
      <c r="D220" s="14" t="str">
        <f t="shared" si="80"/>
        <v>-</v>
      </c>
      <c r="E220" s="14" t="str">
        <f t="shared" si="80"/>
        <v>-</v>
      </c>
      <c r="F220" s="14" t="str">
        <f t="shared" si="80"/>
        <v>-</v>
      </c>
      <c r="G220" s="14" t="str">
        <f t="shared" si="80"/>
        <v>-</v>
      </c>
      <c r="H220" s="14" t="str">
        <f t="shared" si="80"/>
        <v>-</v>
      </c>
      <c r="I220" s="14" t="str">
        <f t="shared" si="80"/>
        <v>-</v>
      </c>
      <c r="J220" s="14" t="str">
        <f t="shared" si="80"/>
        <v>-</v>
      </c>
      <c r="K220" s="14" t="str">
        <f t="shared" si="80"/>
        <v>-</v>
      </c>
      <c r="L220" s="14" t="str">
        <f t="shared" si="80"/>
        <v>-</v>
      </c>
      <c r="M220" s="14" t="str">
        <f t="shared" si="80"/>
        <v>-</v>
      </c>
      <c r="N220" s="14" t="str">
        <f t="shared" si="80"/>
        <v>-</v>
      </c>
      <c r="O220" s="14" t="str">
        <f t="shared" si="80"/>
        <v>-</v>
      </c>
      <c r="P220" s="14" t="str">
        <f t="shared" si="80"/>
        <v>-</v>
      </c>
      <c r="Q220" s="14" t="str">
        <f t="shared" si="80"/>
        <v>-</v>
      </c>
      <c r="R220" s="14" t="str">
        <f t="shared" si="80"/>
        <v>-</v>
      </c>
      <c r="S220" s="14" t="str">
        <f t="shared" si="80"/>
        <v>-</v>
      </c>
      <c r="T220" s="14" t="str">
        <f t="shared" si="80"/>
        <v>-</v>
      </c>
      <c r="U220" s="14" t="str">
        <f t="shared" si="80"/>
        <v>-</v>
      </c>
      <c r="V220" s="14" t="str">
        <f t="shared" si="80"/>
        <v>-</v>
      </c>
      <c r="W220" s="14" t="str">
        <f t="shared" si="80"/>
        <v>-</v>
      </c>
      <c r="X220" s="14" t="str">
        <f t="shared" si="80"/>
        <v>-</v>
      </c>
      <c r="Y220" s="14" t="str">
        <f t="shared" si="80"/>
        <v>-</v>
      </c>
      <c r="Z220" s="14" t="str">
        <f t="shared" si="80"/>
        <v>-</v>
      </c>
      <c r="AA220" s="14" t="str">
        <f t="shared" si="80"/>
        <v>-</v>
      </c>
      <c r="AB220" s="14">
        <f t="shared" si="80"/>
        <v>3849.12</v>
      </c>
      <c r="AC220" s="14">
        <f t="shared" si="80"/>
        <v>3849.12</v>
      </c>
      <c r="AD220" s="14">
        <f t="shared" si="80"/>
        <v>3849.12</v>
      </c>
      <c r="AE220" s="14">
        <f t="shared" si="80"/>
        <v>3849.12</v>
      </c>
      <c r="AF220" s="14">
        <f t="shared" si="80"/>
        <v>3849.12</v>
      </c>
      <c r="AG220" s="14">
        <f t="shared" si="80"/>
        <v>3849.12</v>
      </c>
      <c r="AH220" s="14">
        <f t="shared" si="80"/>
        <v>3849.12</v>
      </c>
      <c r="AI220" s="14">
        <f t="shared" ref="AI220:BF220" si="81">IFERROR(AI186*AI155,"-")</f>
        <v>3700.08</v>
      </c>
      <c r="AJ220" s="14">
        <f t="shared" si="81"/>
        <v>3699.9863999999998</v>
      </c>
      <c r="AK220" s="14">
        <f t="shared" si="81"/>
        <v>3699.9863999999998</v>
      </c>
      <c r="AL220" s="14">
        <f t="shared" si="81"/>
        <v>3699.9863999999998</v>
      </c>
      <c r="AM220" s="14">
        <f t="shared" si="81"/>
        <v>3699.9863999999998</v>
      </c>
      <c r="AN220" s="14">
        <f t="shared" si="81"/>
        <v>3699.9863999999998</v>
      </c>
      <c r="AO220" s="14">
        <f t="shared" si="81"/>
        <v>3699.9863999999998</v>
      </c>
      <c r="AP220" s="14">
        <f t="shared" si="81"/>
        <v>3699.9863999999998</v>
      </c>
      <c r="AQ220" s="14">
        <f t="shared" si="81"/>
        <v>4376.2616919999991</v>
      </c>
      <c r="AR220" s="14">
        <f t="shared" si="81"/>
        <v>4376.2616919999991</v>
      </c>
      <c r="AS220" s="14">
        <f t="shared" si="81"/>
        <v>4376.2616919999991</v>
      </c>
      <c r="AT220" s="14">
        <f t="shared" si="81"/>
        <v>4375.7166679999991</v>
      </c>
      <c r="AU220" s="14">
        <f t="shared" si="81"/>
        <v>4375.7166679999991</v>
      </c>
      <c r="AV220" s="14">
        <f t="shared" si="81"/>
        <v>4297.1735999999992</v>
      </c>
      <c r="AW220" s="14">
        <f t="shared" si="81"/>
        <v>4297.1735999999992</v>
      </c>
      <c r="AX220" s="14">
        <f t="shared" si="81"/>
        <v>4375.5207999999993</v>
      </c>
      <c r="AY220" s="122">
        <f t="shared" si="81"/>
        <v>4375.5207999999993</v>
      </c>
      <c r="AZ220" s="14">
        <f t="shared" si="81"/>
        <v>4375.5207999999993</v>
      </c>
      <c r="BA220" s="14">
        <f t="shared" si="81"/>
        <v>4375.5207999999993</v>
      </c>
      <c r="BB220" s="14">
        <f t="shared" si="81"/>
        <v>4375.5207999999993</v>
      </c>
      <c r="BC220" s="14">
        <f t="shared" si="81"/>
        <v>4375.5207999999993</v>
      </c>
      <c r="BD220" s="14">
        <f t="shared" si="81"/>
        <v>4375.5207999999993</v>
      </c>
      <c r="BE220" s="14">
        <f t="shared" si="81"/>
        <v>4375.5207999999993</v>
      </c>
      <c r="BF220" s="14">
        <f t="shared" si="81"/>
        <v>4375.5207999999993</v>
      </c>
      <c r="BG220" s="14">
        <f t="shared" si="73"/>
        <v>4375.5207999999993</v>
      </c>
      <c r="BH220" s="14">
        <f t="shared" si="73"/>
        <v>4375.5207999999993</v>
      </c>
      <c r="BI220" s="14">
        <f t="shared" si="73"/>
        <v>4375.5207999999993</v>
      </c>
      <c r="BJ220" s="14">
        <f t="shared" si="70"/>
        <v>4375.5207999999993</v>
      </c>
      <c r="BK220" s="14">
        <f t="shared" si="70"/>
        <v>4375.5207999999993</v>
      </c>
      <c r="BL220" s="27"/>
      <c r="BM220" s="27"/>
      <c r="BN220" s="27"/>
      <c r="BO220" s="27"/>
      <c r="BP220" s="27"/>
      <c r="BQ220" s="27"/>
      <c r="BR220" s="27"/>
      <c r="BS220" s="27"/>
      <c r="BT220" s="27"/>
      <c r="BU220" s="27"/>
      <c r="BV220" s="27"/>
      <c r="BW220" s="27"/>
      <c r="BX220" s="27"/>
      <c r="BY220" s="27"/>
      <c r="BZ220" s="27"/>
    </row>
    <row r="221" spans="1:78" s="23" customFormat="1" ht="15" customHeight="1" x14ac:dyDescent="0.2">
      <c r="A221" s="8" t="s">
        <v>165</v>
      </c>
      <c r="B221" s="8" t="s">
        <v>165</v>
      </c>
      <c r="C221" s="14" t="str">
        <f t="shared" ref="C221:AH221" si="82">IFERROR(C187*C156,"-")</f>
        <v>-</v>
      </c>
      <c r="D221" s="14" t="str">
        <f t="shared" si="82"/>
        <v>-</v>
      </c>
      <c r="E221" s="14" t="str">
        <f t="shared" si="82"/>
        <v>-</v>
      </c>
      <c r="F221" s="14" t="str">
        <f t="shared" si="82"/>
        <v>-</v>
      </c>
      <c r="G221" s="14" t="str">
        <f t="shared" si="82"/>
        <v>-</v>
      </c>
      <c r="H221" s="14" t="str">
        <f t="shared" si="82"/>
        <v>-</v>
      </c>
      <c r="I221" s="14" t="str">
        <f t="shared" si="82"/>
        <v>-</v>
      </c>
      <c r="J221" s="14" t="str">
        <f t="shared" si="82"/>
        <v>-</v>
      </c>
      <c r="K221" s="14" t="str">
        <f t="shared" si="82"/>
        <v>-</v>
      </c>
      <c r="L221" s="14" t="str">
        <f t="shared" si="82"/>
        <v>-</v>
      </c>
      <c r="M221" s="14" t="str">
        <f t="shared" si="82"/>
        <v>-</v>
      </c>
      <c r="N221" s="14" t="str">
        <f t="shared" si="82"/>
        <v>-</v>
      </c>
      <c r="O221" s="14" t="str">
        <f t="shared" si="82"/>
        <v>-</v>
      </c>
      <c r="P221" s="14" t="str">
        <f t="shared" si="82"/>
        <v>-</v>
      </c>
      <c r="Q221" s="14" t="str">
        <f t="shared" si="82"/>
        <v>-</v>
      </c>
      <c r="R221" s="14" t="str">
        <f t="shared" si="82"/>
        <v>-</v>
      </c>
      <c r="S221" s="14" t="str">
        <f t="shared" si="82"/>
        <v>-</v>
      </c>
      <c r="T221" s="14" t="str">
        <f t="shared" si="82"/>
        <v>-</v>
      </c>
      <c r="U221" s="14" t="str">
        <f t="shared" si="82"/>
        <v>-</v>
      </c>
      <c r="V221" s="14" t="str">
        <f t="shared" si="82"/>
        <v>-</v>
      </c>
      <c r="W221" s="14" t="str">
        <f t="shared" si="82"/>
        <v>-</v>
      </c>
      <c r="X221" s="14" t="str">
        <f t="shared" si="82"/>
        <v>-</v>
      </c>
      <c r="Y221" s="14" t="str">
        <f t="shared" si="82"/>
        <v>-</v>
      </c>
      <c r="Z221" s="14" t="str">
        <f t="shared" si="82"/>
        <v>-</v>
      </c>
      <c r="AA221" s="14" t="str">
        <f t="shared" si="82"/>
        <v>-</v>
      </c>
      <c r="AB221" s="14" t="str">
        <f t="shared" si="82"/>
        <v>-</v>
      </c>
      <c r="AC221" s="14" t="str">
        <f t="shared" si="82"/>
        <v>-</v>
      </c>
      <c r="AD221" s="14" t="str">
        <f t="shared" si="82"/>
        <v>-</v>
      </c>
      <c r="AE221" s="14" t="str">
        <f t="shared" si="82"/>
        <v>-</v>
      </c>
      <c r="AF221" s="14" t="str">
        <f t="shared" si="82"/>
        <v>-</v>
      </c>
      <c r="AG221" s="14" t="str">
        <f t="shared" si="82"/>
        <v>-</v>
      </c>
      <c r="AH221" s="14" t="str">
        <f t="shared" si="82"/>
        <v>-</v>
      </c>
      <c r="AI221" s="14" t="str">
        <f t="shared" ref="AI221:BF221" si="83">IFERROR(AI187*AI156,"-")</f>
        <v>-</v>
      </c>
      <c r="AJ221" s="14" t="str">
        <f t="shared" si="83"/>
        <v>-</v>
      </c>
      <c r="AK221" s="14" t="str">
        <f t="shared" si="83"/>
        <v>-</v>
      </c>
      <c r="AL221" s="14" t="str">
        <f t="shared" si="83"/>
        <v>-</v>
      </c>
      <c r="AM221" s="14" t="str">
        <f t="shared" si="83"/>
        <v>-</v>
      </c>
      <c r="AN221" s="14" t="str">
        <f t="shared" si="83"/>
        <v>-</v>
      </c>
      <c r="AO221" s="14" t="str">
        <f t="shared" si="83"/>
        <v>-</v>
      </c>
      <c r="AP221" s="14" t="str">
        <f t="shared" si="83"/>
        <v>-</v>
      </c>
      <c r="AQ221" s="14" t="str">
        <f t="shared" si="83"/>
        <v>-</v>
      </c>
      <c r="AR221" s="14" t="str">
        <f t="shared" si="83"/>
        <v>-</v>
      </c>
      <c r="AS221" s="14" t="str">
        <f t="shared" si="83"/>
        <v>-</v>
      </c>
      <c r="AT221" s="14" t="str">
        <f t="shared" si="83"/>
        <v>-</v>
      </c>
      <c r="AU221" s="14" t="str">
        <f t="shared" si="83"/>
        <v>-</v>
      </c>
      <c r="AV221" s="14" t="str">
        <f t="shared" si="83"/>
        <v>-</v>
      </c>
      <c r="AW221" s="14" t="str">
        <f t="shared" si="83"/>
        <v>-</v>
      </c>
      <c r="AX221" s="14" t="str">
        <f t="shared" si="83"/>
        <v>-</v>
      </c>
      <c r="AY221" s="122" t="str">
        <f t="shared" si="83"/>
        <v>-</v>
      </c>
      <c r="AZ221" s="14" t="str">
        <f t="shared" si="83"/>
        <v>-</v>
      </c>
      <c r="BA221" s="14" t="str">
        <f t="shared" si="83"/>
        <v>-</v>
      </c>
      <c r="BB221" s="14">
        <f t="shared" si="83"/>
        <v>7540</v>
      </c>
      <c r="BC221" s="14">
        <f t="shared" si="83"/>
        <v>7540</v>
      </c>
      <c r="BD221" s="14">
        <f t="shared" si="83"/>
        <v>7540</v>
      </c>
      <c r="BE221" s="14">
        <f t="shared" si="83"/>
        <v>7540</v>
      </c>
      <c r="BF221" s="14">
        <f t="shared" si="83"/>
        <v>7540</v>
      </c>
      <c r="BG221" s="14">
        <f t="shared" si="73"/>
        <v>7540</v>
      </c>
      <c r="BH221" s="14">
        <f t="shared" si="73"/>
        <v>7540</v>
      </c>
      <c r="BI221" s="14">
        <f t="shared" si="73"/>
        <v>7540</v>
      </c>
      <c r="BJ221" s="14">
        <f t="shared" si="70"/>
        <v>7540</v>
      </c>
      <c r="BK221" s="14">
        <f t="shared" si="70"/>
        <v>7540</v>
      </c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  <c r="BW221" s="27"/>
      <c r="BX221" s="27"/>
      <c r="BY221" s="27"/>
      <c r="BZ221" s="27"/>
    </row>
    <row r="222" spans="1:78" s="23" customFormat="1" ht="15" customHeight="1" thickBot="1" x14ac:dyDescent="0.25">
      <c r="A222" s="25" t="s">
        <v>9</v>
      </c>
      <c r="B222" s="25" t="s">
        <v>9</v>
      </c>
      <c r="C222" s="26">
        <f t="shared" ref="C222:AH222" si="84">SUM(C198:C221)</f>
        <v>220945.97400000002</v>
      </c>
      <c r="D222" s="26">
        <f t="shared" si="84"/>
        <v>221092.057</v>
      </c>
      <c r="E222" s="26">
        <f t="shared" si="84"/>
        <v>221777.34899999996</v>
      </c>
      <c r="F222" s="26">
        <f t="shared" si="84"/>
        <v>221412.394</v>
      </c>
      <c r="G222" s="26">
        <f t="shared" si="84"/>
        <v>245826.67499999999</v>
      </c>
      <c r="H222" s="26">
        <f t="shared" si="84"/>
        <v>247277.41499999998</v>
      </c>
      <c r="I222" s="26">
        <f t="shared" si="84"/>
        <v>248948.81999999998</v>
      </c>
      <c r="J222" s="26">
        <f t="shared" si="84"/>
        <v>257047.24800000002</v>
      </c>
      <c r="K222" s="26">
        <f t="shared" si="84"/>
        <v>257047.24800000002</v>
      </c>
      <c r="L222" s="26">
        <f t="shared" si="84"/>
        <v>274693.74800000002</v>
      </c>
      <c r="M222" s="26">
        <f t="shared" si="84"/>
        <v>278443.74800000002</v>
      </c>
      <c r="N222" s="26">
        <f t="shared" si="84"/>
        <v>279458.65400000004</v>
      </c>
      <c r="O222" s="26">
        <f t="shared" si="84"/>
        <v>279458.65400000004</v>
      </c>
      <c r="P222" s="26">
        <f t="shared" si="84"/>
        <v>280796.97400000005</v>
      </c>
      <c r="Q222" s="26">
        <f t="shared" si="84"/>
        <v>337811.44400000002</v>
      </c>
      <c r="R222" s="26">
        <f t="shared" si="84"/>
        <v>377221.65299999999</v>
      </c>
      <c r="S222" s="26">
        <f t="shared" si="84"/>
        <v>382533.15979999996</v>
      </c>
      <c r="T222" s="26">
        <f t="shared" si="84"/>
        <v>422581.27979999996</v>
      </c>
      <c r="U222" s="26">
        <f t="shared" si="84"/>
        <v>422581.27979999996</v>
      </c>
      <c r="V222" s="26">
        <f t="shared" si="84"/>
        <v>422692.00140000001</v>
      </c>
      <c r="W222" s="26">
        <f t="shared" si="84"/>
        <v>422692.00140000001</v>
      </c>
      <c r="X222" s="26">
        <f t="shared" si="84"/>
        <v>436111.70139999996</v>
      </c>
      <c r="Y222" s="26">
        <f t="shared" si="84"/>
        <v>437825.24660000001</v>
      </c>
      <c r="Z222" s="26">
        <f t="shared" si="84"/>
        <v>440676.00660000002</v>
      </c>
      <c r="AA222" s="26">
        <f t="shared" si="84"/>
        <v>440808.50819999998</v>
      </c>
      <c r="AB222" s="26">
        <f t="shared" si="84"/>
        <v>451993.82819999993</v>
      </c>
      <c r="AC222" s="26">
        <f t="shared" si="84"/>
        <v>451993.82819999993</v>
      </c>
      <c r="AD222" s="26">
        <f t="shared" si="84"/>
        <v>451993.82819999993</v>
      </c>
      <c r="AE222" s="26">
        <f t="shared" si="84"/>
        <v>451993.82819999993</v>
      </c>
      <c r="AF222" s="26">
        <f t="shared" si="84"/>
        <v>451993.82819999993</v>
      </c>
      <c r="AG222" s="26">
        <f t="shared" si="84"/>
        <v>452008.02479999996</v>
      </c>
      <c r="AH222" s="26">
        <f t="shared" si="84"/>
        <v>452012.75699999993</v>
      </c>
      <c r="AI222" s="37">
        <f t="shared" ref="AI222:BH222" si="85">SUM(AI198:AI221)</f>
        <v>447782.6883234001</v>
      </c>
      <c r="AJ222" s="37">
        <f t="shared" si="85"/>
        <v>447807.62705540011</v>
      </c>
      <c r="AK222" s="37">
        <f t="shared" si="85"/>
        <v>447812.51585200004</v>
      </c>
      <c r="AL222" s="37">
        <f t="shared" si="85"/>
        <v>458566.65364180011</v>
      </c>
      <c r="AM222" s="37">
        <f t="shared" si="85"/>
        <v>459101.02995880001</v>
      </c>
      <c r="AN222" s="37">
        <f t="shared" si="85"/>
        <v>459101.02995880001</v>
      </c>
      <c r="AO222" s="37">
        <f t="shared" si="85"/>
        <v>456553.81395879999</v>
      </c>
      <c r="AP222" s="37">
        <f t="shared" si="85"/>
        <v>452933.86318579997</v>
      </c>
      <c r="AQ222" s="37">
        <f t="shared" si="85"/>
        <v>470703.16217727994</v>
      </c>
      <c r="AR222" s="37">
        <f t="shared" si="85"/>
        <v>470663.27512527991</v>
      </c>
      <c r="AS222" s="37">
        <f t="shared" si="85"/>
        <v>470691.66249727993</v>
      </c>
      <c r="AT222" s="37">
        <f t="shared" si="85"/>
        <v>470928.4804052799</v>
      </c>
      <c r="AU222" s="37">
        <f t="shared" si="85"/>
        <v>471002.85862761323</v>
      </c>
      <c r="AV222" s="37">
        <f t="shared" si="85"/>
        <v>468858.84856027993</v>
      </c>
      <c r="AW222" s="37">
        <f t="shared" si="85"/>
        <v>469274.90522496001</v>
      </c>
      <c r="AX222" s="37">
        <f t="shared" si="85"/>
        <v>469357.54374134669</v>
      </c>
      <c r="AY222" s="121">
        <f t="shared" si="85"/>
        <v>469493.57135627995</v>
      </c>
      <c r="AZ222" s="26">
        <f t="shared" si="85"/>
        <v>469305.08469027991</v>
      </c>
      <c r="BA222" s="26">
        <f t="shared" si="85"/>
        <v>469183.41761727992</v>
      </c>
      <c r="BB222" s="26">
        <f t="shared" si="85"/>
        <v>488849.41986232001</v>
      </c>
      <c r="BC222" s="26">
        <f t="shared" si="85"/>
        <v>490044.74960127997</v>
      </c>
      <c r="BD222" s="26">
        <f t="shared" si="85"/>
        <v>490213.15344328003</v>
      </c>
      <c r="BE222" s="26">
        <f t="shared" si="85"/>
        <v>490214.85602243996</v>
      </c>
      <c r="BF222" s="26">
        <f t="shared" si="85"/>
        <v>490419.12066528504</v>
      </c>
      <c r="BG222" s="26">
        <f t="shared" si="85"/>
        <v>491270.06216853333</v>
      </c>
      <c r="BH222" s="26">
        <f t="shared" si="85"/>
        <v>491431.00706684322</v>
      </c>
      <c r="BI222" s="26">
        <f>SUM(BI198:BI221)</f>
        <v>482968.87166770914</v>
      </c>
      <c r="BJ222" s="26">
        <f>SUM(BJ198:BJ221)</f>
        <v>480955.83075710188</v>
      </c>
      <c r="BK222" s="26">
        <f>SUM(BK198:BK221)</f>
        <v>479245.98779929499</v>
      </c>
    </row>
    <row r="223" spans="1:78" s="23" customFormat="1" ht="15" customHeight="1" x14ac:dyDescent="0.2">
      <c r="A223" s="38"/>
      <c r="B223" s="38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AX223" s="143"/>
      <c r="BJ223" s="435"/>
      <c r="BK223" s="435"/>
    </row>
    <row r="224" spans="1:78" s="23" customFormat="1" ht="15" customHeight="1" x14ac:dyDescent="0.2">
      <c r="A224" s="1" t="s">
        <v>422</v>
      </c>
      <c r="B224" s="4" t="s">
        <v>648</v>
      </c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</row>
    <row r="225" spans="1:78" s="23" customFormat="1" ht="15" customHeight="1" x14ac:dyDescent="0.2">
      <c r="A225" s="1" t="s">
        <v>423</v>
      </c>
      <c r="B225" s="38" t="s">
        <v>649</v>
      </c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</row>
    <row r="226" spans="1:78" s="23" customFormat="1" ht="15" customHeight="1" x14ac:dyDescent="0.2">
      <c r="A226" s="1" t="s">
        <v>646</v>
      </c>
      <c r="B226" s="38" t="s">
        <v>650</v>
      </c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</row>
    <row r="227" spans="1:78" s="23" customFormat="1" ht="15" customHeight="1" x14ac:dyDescent="0.2">
      <c r="A227" s="1" t="s">
        <v>654</v>
      </c>
      <c r="B227" s="38" t="s">
        <v>642</v>
      </c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</row>
    <row r="228" spans="1:78" s="23" customFormat="1" ht="15" customHeight="1" x14ac:dyDescent="0.2">
      <c r="A228" s="1" t="s">
        <v>655</v>
      </c>
      <c r="B228" s="38" t="s">
        <v>643</v>
      </c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</row>
    <row r="229" spans="1:78" s="23" customFormat="1" ht="15" customHeight="1" x14ac:dyDescent="0.2">
      <c r="A229" s="1" t="s">
        <v>647</v>
      </c>
      <c r="B229" s="1" t="s">
        <v>651</v>
      </c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</row>
    <row r="233" spans="1:78" s="23" customFormat="1" ht="15" customHeight="1" x14ac:dyDescent="0.2">
      <c r="A233" s="107" t="s">
        <v>557</v>
      </c>
      <c r="B233" s="107" t="s">
        <v>556</v>
      </c>
      <c r="C233" s="96" t="s">
        <v>481</v>
      </c>
      <c r="D233" s="96" t="s">
        <v>482</v>
      </c>
      <c r="E233" s="96" t="s">
        <v>483</v>
      </c>
      <c r="F233" s="96" t="s">
        <v>484</v>
      </c>
      <c r="G233" s="96" t="s">
        <v>485</v>
      </c>
      <c r="H233" s="96" t="s">
        <v>486</v>
      </c>
      <c r="I233" s="96" t="s">
        <v>487</v>
      </c>
      <c r="J233" s="96" t="s">
        <v>488</v>
      </c>
      <c r="K233" s="96" t="s">
        <v>489</v>
      </c>
      <c r="L233" s="96" t="s">
        <v>490</v>
      </c>
      <c r="M233" s="96" t="s">
        <v>491</v>
      </c>
      <c r="N233" s="96" t="s">
        <v>492</v>
      </c>
      <c r="O233" s="96" t="s">
        <v>493</v>
      </c>
      <c r="P233" s="96" t="s">
        <v>494</v>
      </c>
      <c r="Q233" s="96" t="s">
        <v>495</v>
      </c>
      <c r="R233" s="96" t="s">
        <v>496</v>
      </c>
      <c r="S233" s="96" t="s">
        <v>497</v>
      </c>
      <c r="T233" s="96" t="s">
        <v>498</v>
      </c>
      <c r="U233" s="96" t="s">
        <v>499</v>
      </c>
      <c r="V233" s="96" t="s">
        <v>500</v>
      </c>
      <c r="W233" s="96" t="s">
        <v>501</v>
      </c>
      <c r="X233" s="96" t="s">
        <v>502</v>
      </c>
      <c r="Y233" s="96" t="s">
        <v>503</v>
      </c>
      <c r="Z233" s="96" t="s">
        <v>504</v>
      </c>
      <c r="AA233" s="96" t="s">
        <v>505</v>
      </c>
      <c r="AB233" s="96" t="s">
        <v>506</v>
      </c>
      <c r="AC233" s="96" t="s">
        <v>507</v>
      </c>
      <c r="AD233" s="96" t="s">
        <v>508</v>
      </c>
      <c r="AE233" s="96" t="s">
        <v>509</v>
      </c>
      <c r="AF233" s="96" t="s">
        <v>510</v>
      </c>
      <c r="AG233" s="96" t="s">
        <v>511</v>
      </c>
      <c r="AH233" s="96" t="s">
        <v>512</v>
      </c>
      <c r="AI233" s="96" t="s">
        <v>513</v>
      </c>
      <c r="AJ233" s="96" t="s">
        <v>514</v>
      </c>
      <c r="AK233" s="96" t="s">
        <v>515</v>
      </c>
      <c r="AL233" s="96" t="s">
        <v>516</v>
      </c>
      <c r="AM233" s="96" t="s">
        <v>517</v>
      </c>
      <c r="AN233" s="96" t="s">
        <v>518</v>
      </c>
      <c r="AO233" s="96" t="s">
        <v>519</v>
      </c>
      <c r="AP233" s="96" t="s">
        <v>520</v>
      </c>
      <c r="AQ233" s="96" t="s">
        <v>521</v>
      </c>
      <c r="AR233" s="96" t="s">
        <v>522</v>
      </c>
      <c r="AS233" s="96" t="s">
        <v>523</v>
      </c>
      <c r="AT233" s="96" t="s">
        <v>524</v>
      </c>
      <c r="AU233" s="96" t="s">
        <v>525</v>
      </c>
      <c r="AV233" s="96" t="s">
        <v>526</v>
      </c>
      <c r="AW233" s="96" t="s">
        <v>527</v>
      </c>
      <c r="AX233" s="96" t="s">
        <v>528</v>
      </c>
      <c r="AY233" s="96" t="s">
        <v>529</v>
      </c>
      <c r="AZ233" s="96" t="s">
        <v>530</v>
      </c>
      <c r="BA233" s="96" t="s">
        <v>531</v>
      </c>
      <c r="BB233" s="96" t="s">
        <v>532</v>
      </c>
      <c r="BC233" s="96" t="s">
        <v>533</v>
      </c>
      <c r="BD233" s="96" t="s">
        <v>534</v>
      </c>
      <c r="BE233" s="96" t="s">
        <v>535</v>
      </c>
      <c r="BF233" s="96" t="s">
        <v>536</v>
      </c>
      <c r="BG233" s="96" t="s">
        <v>537</v>
      </c>
      <c r="BH233" s="96" t="s">
        <v>469</v>
      </c>
      <c r="BI233" s="96" t="str">
        <f>BI$130</f>
        <v>3Q24</v>
      </c>
      <c r="BJ233" s="96" t="str">
        <f>BJ$130</f>
        <v>4Q24</v>
      </c>
      <c r="BK233" s="96" t="str">
        <f>BK$130</f>
        <v>1Q25</v>
      </c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</row>
    <row r="234" spans="1:78" ht="10.5" customHeight="1" x14ac:dyDescent="0.2">
      <c r="A234" s="8" t="s">
        <v>18</v>
      </c>
      <c r="B234" s="8" t="s">
        <v>18</v>
      </c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0</v>
      </c>
      <c r="BB234" s="9">
        <v>0</v>
      </c>
      <c r="BC234" s="9">
        <v>0</v>
      </c>
      <c r="BD234" s="9">
        <v>0</v>
      </c>
      <c r="BE234" s="9">
        <v>0</v>
      </c>
      <c r="BF234" s="9">
        <v>0</v>
      </c>
      <c r="BG234" s="9">
        <v>0</v>
      </c>
      <c r="BH234" s="9">
        <v>0</v>
      </c>
      <c r="BI234" s="9">
        <v>0</v>
      </c>
      <c r="BJ234" s="9">
        <v>0</v>
      </c>
      <c r="BK234" s="9">
        <v>0</v>
      </c>
    </row>
    <row r="235" spans="1:78" ht="15" customHeight="1" x14ac:dyDescent="0.2">
      <c r="A235" s="8" t="s">
        <v>652</v>
      </c>
      <c r="B235" s="8" t="s">
        <v>652</v>
      </c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>
        <v>782000</v>
      </c>
      <c r="AU235" s="9">
        <v>782000</v>
      </c>
      <c r="AV235" s="9">
        <v>782000</v>
      </c>
      <c r="AW235" s="9">
        <v>782000</v>
      </c>
      <c r="AX235" s="9">
        <v>782000</v>
      </c>
      <c r="AY235" s="9">
        <v>782000</v>
      </c>
      <c r="AZ235" s="9">
        <v>782000</v>
      </c>
      <c r="BA235" s="9">
        <v>782000</v>
      </c>
      <c r="BB235" s="9">
        <v>1044185.1099999999</v>
      </c>
      <c r="BC235" s="9">
        <v>1044185.1099999999</v>
      </c>
      <c r="BD235" s="9">
        <v>1044185.1099999999</v>
      </c>
      <c r="BE235" s="9">
        <v>1044185.1099999999</v>
      </c>
      <c r="BF235" s="9">
        <v>1044185</v>
      </c>
      <c r="BG235" s="9">
        <v>1044185</v>
      </c>
      <c r="BH235" s="9">
        <v>1044185</v>
      </c>
      <c r="BI235" s="9">
        <v>1044185</v>
      </c>
      <c r="BJ235" s="9">
        <v>1044185</v>
      </c>
      <c r="BK235" s="9">
        <v>1009072.1</v>
      </c>
    </row>
    <row r="236" spans="1:78" ht="10.5" customHeight="1" x14ac:dyDescent="0.2">
      <c r="A236" s="8" t="s">
        <v>547</v>
      </c>
      <c r="B236" s="8" t="s">
        <v>547</v>
      </c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>
        <v>108000</v>
      </c>
      <c r="AU236" s="9">
        <v>108000</v>
      </c>
      <c r="AV236" s="9">
        <v>108000</v>
      </c>
      <c r="AW236" s="9">
        <v>108000</v>
      </c>
      <c r="AX236" s="9">
        <v>108000</v>
      </c>
      <c r="AY236" s="9">
        <v>108000</v>
      </c>
      <c r="AZ236" s="9">
        <v>108000</v>
      </c>
      <c r="BA236" s="9">
        <v>108000</v>
      </c>
      <c r="BB236" s="9">
        <v>83000</v>
      </c>
      <c r="BC236" s="9">
        <v>83000</v>
      </c>
      <c r="BD236" s="9">
        <v>83000</v>
      </c>
      <c r="BE236" s="9">
        <v>83000</v>
      </c>
      <c r="BF236" s="9">
        <v>60300</v>
      </c>
      <c r="BG236" s="9">
        <v>60300</v>
      </c>
      <c r="BH236" s="9">
        <v>60300</v>
      </c>
      <c r="BI236" s="9">
        <v>60300</v>
      </c>
      <c r="BJ236" s="9">
        <v>60300</v>
      </c>
      <c r="BK236" s="9">
        <v>60300</v>
      </c>
    </row>
    <row r="237" spans="1:78" ht="10.5" customHeight="1" x14ac:dyDescent="0.2">
      <c r="A237" s="8" t="s">
        <v>548</v>
      </c>
      <c r="B237" s="8" t="s">
        <v>548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>
        <v>181635</v>
      </c>
      <c r="AU237" s="9">
        <v>181635</v>
      </c>
      <c r="AV237" s="9">
        <v>181635</v>
      </c>
      <c r="AW237" s="9">
        <v>181635</v>
      </c>
      <c r="AX237" s="9">
        <v>181635</v>
      </c>
      <c r="AY237" s="9">
        <v>181635</v>
      </c>
      <c r="AZ237" s="9">
        <v>181635</v>
      </c>
      <c r="BA237" s="9">
        <v>181635</v>
      </c>
      <c r="BB237" s="9">
        <v>181635</v>
      </c>
      <c r="BC237" s="9">
        <v>181635</v>
      </c>
      <c r="BD237" s="9">
        <v>181635</v>
      </c>
      <c r="BE237" s="9">
        <v>181635</v>
      </c>
      <c r="BF237" s="9">
        <v>181635</v>
      </c>
      <c r="BG237" s="9">
        <v>181635</v>
      </c>
      <c r="BH237" s="9">
        <v>181635</v>
      </c>
      <c r="BI237" s="9">
        <v>181635</v>
      </c>
      <c r="BJ237" s="9">
        <v>181635</v>
      </c>
      <c r="BK237" s="9">
        <v>181635</v>
      </c>
    </row>
    <row r="238" spans="1:78" ht="10.5" customHeight="1" x14ac:dyDescent="0.2">
      <c r="A238" s="8" t="s">
        <v>27</v>
      </c>
      <c r="B238" s="8" t="s">
        <v>27</v>
      </c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>
        <v>27352</v>
      </c>
      <c r="AU238" s="9">
        <v>27352</v>
      </c>
      <c r="AV238" s="9">
        <v>27352</v>
      </c>
      <c r="AW238" s="9">
        <v>27352</v>
      </c>
      <c r="AX238" s="9">
        <v>27352</v>
      </c>
      <c r="AY238" s="9">
        <v>27352</v>
      </c>
      <c r="AZ238" s="9">
        <v>27352</v>
      </c>
      <c r="BA238" s="9">
        <v>27352</v>
      </c>
      <c r="BB238" s="9">
        <v>27352</v>
      </c>
      <c r="BC238" s="9">
        <v>27352</v>
      </c>
      <c r="BD238" s="9">
        <v>27352</v>
      </c>
      <c r="BE238" s="9">
        <v>27352</v>
      </c>
      <c r="BF238" s="9">
        <v>29150</v>
      </c>
      <c r="BG238" s="9">
        <v>29150</v>
      </c>
      <c r="BH238" s="9">
        <v>29150</v>
      </c>
      <c r="BI238" s="9">
        <v>29150</v>
      </c>
      <c r="BJ238" s="9">
        <v>29150</v>
      </c>
      <c r="BK238" s="9">
        <v>29150</v>
      </c>
    </row>
    <row r="239" spans="1:78" ht="10.5" customHeight="1" x14ac:dyDescent="0.2">
      <c r="A239" s="8" t="s">
        <v>549</v>
      </c>
      <c r="B239" s="8" t="s">
        <v>549</v>
      </c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>
        <v>33060</v>
      </c>
      <c r="AU239" s="9">
        <v>33060</v>
      </c>
      <c r="AV239" s="9">
        <v>33060</v>
      </c>
      <c r="AW239" s="9">
        <v>33060</v>
      </c>
      <c r="AX239" s="9">
        <v>33060</v>
      </c>
      <c r="AY239" s="9">
        <v>33060</v>
      </c>
      <c r="AZ239" s="9">
        <v>33060</v>
      </c>
      <c r="BA239" s="9">
        <v>33060</v>
      </c>
      <c r="BB239" s="9">
        <v>105000</v>
      </c>
      <c r="BC239" s="9">
        <v>105000</v>
      </c>
      <c r="BD239" s="9">
        <v>105000</v>
      </c>
      <c r="BE239" s="9">
        <v>105000</v>
      </c>
      <c r="BF239" s="9">
        <v>105000</v>
      </c>
      <c r="BG239" s="9">
        <v>105000</v>
      </c>
      <c r="BH239" s="9">
        <v>105000</v>
      </c>
      <c r="BI239" s="9">
        <v>105000</v>
      </c>
      <c r="BJ239" s="9">
        <v>105000</v>
      </c>
      <c r="BK239" s="9">
        <v>105000</v>
      </c>
    </row>
    <row r="240" spans="1:78" ht="10.5" customHeight="1" x14ac:dyDescent="0.2">
      <c r="A240" s="8" t="s">
        <v>120</v>
      </c>
      <c r="B240" s="8" t="s">
        <v>120</v>
      </c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>
        <v>0</v>
      </c>
      <c r="AU240" s="9">
        <v>0</v>
      </c>
      <c r="AV240" s="9">
        <v>0</v>
      </c>
      <c r="AW240" s="9">
        <v>0</v>
      </c>
      <c r="AX240" s="9">
        <v>0</v>
      </c>
      <c r="AY240" s="9">
        <v>0</v>
      </c>
      <c r="AZ240" s="9">
        <v>0</v>
      </c>
      <c r="BA240" s="9">
        <v>0</v>
      </c>
      <c r="BB240" s="9">
        <v>0</v>
      </c>
      <c r="BC240" s="9">
        <v>0</v>
      </c>
      <c r="BD240" s="9">
        <v>0</v>
      </c>
      <c r="BE240" s="9">
        <v>0</v>
      </c>
      <c r="BF240" s="9">
        <v>0</v>
      </c>
      <c r="BG240" s="9">
        <v>0</v>
      </c>
      <c r="BH240" s="9">
        <v>0</v>
      </c>
      <c r="BI240" s="9">
        <v>0</v>
      </c>
      <c r="BJ240" s="9">
        <v>0</v>
      </c>
      <c r="BK240" s="9">
        <v>0</v>
      </c>
    </row>
    <row r="241" spans="1:78" ht="10.5" customHeight="1" x14ac:dyDescent="0.2">
      <c r="A241" s="8" t="s">
        <v>24</v>
      </c>
      <c r="B241" s="8" t="s">
        <v>24</v>
      </c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>
        <v>44300</v>
      </c>
      <c r="AU241" s="9">
        <v>44300</v>
      </c>
      <c r="AV241" s="9">
        <v>44300</v>
      </c>
      <c r="AW241" s="9">
        <v>44300</v>
      </c>
      <c r="AX241" s="9">
        <v>44300</v>
      </c>
      <c r="AY241" s="9">
        <v>44300</v>
      </c>
      <c r="AZ241" s="9">
        <v>44300</v>
      </c>
      <c r="BA241" s="9">
        <v>44300</v>
      </c>
      <c r="BB241" s="9">
        <v>27000</v>
      </c>
      <c r="BC241" s="9">
        <v>27000</v>
      </c>
      <c r="BD241" s="9">
        <v>27000</v>
      </c>
      <c r="BE241" s="9">
        <v>27000</v>
      </c>
      <c r="BF241" s="9">
        <v>27000</v>
      </c>
      <c r="BG241" s="9">
        <v>27000</v>
      </c>
      <c r="BH241" s="9">
        <v>27000</v>
      </c>
      <c r="BI241" s="9">
        <v>27000</v>
      </c>
      <c r="BJ241" s="9">
        <v>27000</v>
      </c>
      <c r="BK241" s="9">
        <v>27000</v>
      </c>
    </row>
    <row r="242" spans="1:78" ht="10.5" customHeight="1" x14ac:dyDescent="0.2">
      <c r="A242" s="8" t="s">
        <v>20</v>
      </c>
      <c r="B242" s="8" t="s">
        <v>20</v>
      </c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>
        <v>30000</v>
      </c>
      <c r="AU242" s="9">
        <v>30000</v>
      </c>
      <c r="AV242" s="9">
        <v>30000</v>
      </c>
      <c r="AW242" s="9">
        <v>30000</v>
      </c>
      <c r="AX242" s="9">
        <v>30000</v>
      </c>
      <c r="AY242" s="9">
        <v>30000</v>
      </c>
      <c r="AZ242" s="9">
        <v>30000</v>
      </c>
      <c r="BA242" s="9">
        <v>30000</v>
      </c>
      <c r="BB242" s="9">
        <v>30000</v>
      </c>
      <c r="BC242" s="9">
        <v>30000</v>
      </c>
      <c r="BD242" s="9">
        <v>30000</v>
      </c>
      <c r="BE242" s="9">
        <v>30000</v>
      </c>
      <c r="BF242" s="9">
        <v>11400</v>
      </c>
      <c r="BG242" s="9">
        <v>11400</v>
      </c>
      <c r="BH242" s="9">
        <v>11400</v>
      </c>
      <c r="BI242" s="9">
        <v>11400</v>
      </c>
      <c r="BJ242" s="9"/>
      <c r="BK242" s="9"/>
    </row>
    <row r="243" spans="1:78" ht="10.5" customHeight="1" x14ac:dyDescent="0.2">
      <c r="A243" s="8" t="s">
        <v>25</v>
      </c>
      <c r="B243" s="8" t="s">
        <v>25</v>
      </c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>
        <v>15000</v>
      </c>
      <c r="AU243" s="9">
        <v>15000</v>
      </c>
      <c r="AV243" s="9">
        <v>15000</v>
      </c>
      <c r="AW243" s="9">
        <v>15000</v>
      </c>
      <c r="AX243" s="9">
        <v>15000</v>
      </c>
      <c r="AY243" s="9">
        <v>15000</v>
      </c>
      <c r="AZ243" s="9">
        <v>15000</v>
      </c>
      <c r="BA243" s="9">
        <v>15000</v>
      </c>
      <c r="BB243" s="9">
        <v>15000</v>
      </c>
      <c r="BC243" s="9">
        <v>15000</v>
      </c>
      <c r="BD243" s="9">
        <v>15000</v>
      </c>
      <c r="BE243" s="9">
        <v>15000</v>
      </c>
      <c r="BF243" s="9">
        <v>15000</v>
      </c>
      <c r="BG243" s="9">
        <v>15000</v>
      </c>
      <c r="BH243" s="9">
        <v>15000</v>
      </c>
      <c r="BI243" s="9">
        <v>0</v>
      </c>
      <c r="BJ243" s="9">
        <v>0</v>
      </c>
      <c r="BK243" s="9">
        <v>0</v>
      </c>
    </row>
    <row r="244" spans="1:78" ht="10.5" customHeight="1" x14ac:dyDescent="0.2">
      <c r="A244" s="8" t="s">
        <v>22</v>
      </c>
      <c r="B244" s="8" t="s">
        <v>22</v>
      </c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>
        <v>0</v>
      </c>
      <c r="AU244" s="9">
        <v>0</v>
      </c>
      <c r="AV244" s="9">
        <v>0</v>
      </c>
      <c r="AW244" s="9">
        <v>0</v>
      </c>
      <c r="AX244" s="9">
        <v>0</v>
      </c>
      <c r="AY244" s="9">
        <v>0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  <c r="BE244" s="9">
        <v>0</v>
      </c>
      <c r="BF244" s="9">
        <v>5292</v>
      </c>
      <c r="BG244" s="9">
        <v>5292</v>
      </c>
      <c r="BH244" s="9">
        <v>5292</v>
      </c>
      <c r="BI244" s="9">
        <v>5292</v>
      </c>
      <c r="BJ244" s="9">
        <v>5292</v>
      </c>
      <c r="BK244" s="9">
        <v>5292</v>
      </c>
    </row>
    <row r="245" spans="1:78" ht="10.5" customHeight="1" x14ac:dyDescent="0.2">
      <c r="A245" s="8" t="s">
        <v>21</v>
      </c>
      <c r="B245" s="8" t="s">
        <v>21</v>
      </c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>
        <v>0</v>
      </c>
      <c r="AU245" s="9">
        <v>0</v>
      </c>
      <c r="AV245" s="9">
        <v>0</v>
      </c>
      <c r="AW245" s="9">
        <v>0</v>
      </c>
      <c r="AX245" s="9">
        <v>0</v>
      </c>
      <c r="AY245" s="9">
        <v>0</v>
      </c>
      <c r="AZ245" s="9">
        <v>0</v>
      </c>
      <c r="BA245" s="9">
        <v>0</v>
      </c>
      <c r="BB245" s="9">
        <v>0</v>
      </c>
      <c r="BC245" s="9">
        <v>0</v>
      </c>
      <c r="BD245" s="9">
        <v>0</v>
      </c>
      <c r="BE245" s="9">
        <v>0</v>
      </c>
      <c r="BF245" s="9">
        <v>0</v>
      </c>
      <c r="BG245" s="9">
        <v>0</v>
      </c>
      <c r="BH245" s="9">
        <v>0</v>
      </c>
      <c r="BI245" s="9">
        <v>0</v>
      </c>
      <c r="BJ245" s="9">
        <v>0</v>
      </c>
      <c r="BK245" s="9">
        <v>0</v>
      </c>
    </row>
    <row r="246" spans="1:78" ht="10.5" customHeight="1" x14ac:dyDescent="0.2">
      <c r="A246" s="8" t="s">
        <v>26</v>
      </c>
      <c r="B246" s="8" t="s">
        <v>26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>
        <v>8500</v>
      </c>
      <c r="AU246" s="9">
        <v>8500</v>
      </c>
      <c r="AV246" s="9">
        <v>8500</v>
      </c>
      <c r="AW246" s="9">
        <v>8500</v>
      </c>
      <c r="AX246" s="9">
        <v>8500</v>
      </c>
      <c r="AY246" s="9">
        <v>8500</v>
      </c>
      <c r="AZ246" s="9">
        <v>8500</v>
      </c>
      <c r="BA246" s="9">
        <v>8500</v>
      </c>
      <c r="BB246" s="9">
        <v>17000</v>
      </c>
      <c r="BC246" s="9">
        <v>17000</v>
      </c>
      <c r="BD246" s="9">
        <v>17000</v>
      </c>
      <c r="BE246" s="9">
        <v>17000</v>
      </c>
      <c r="BF246" s="9">
        <v>0</v>
      </c>
      <c r="BG246" s="9">
        <v>0</v>
      </c>
      <c r="BH246" s="9">
        <v>0</v>
      </c>
      <c r="BI246" s="9">
        <v>0</v>
      </c>
      <c r="BJ246" s="9">
        <v>0</v>
      </c>
      <c r="BK246" s="9">
        <v>0</v>
      </c>
    </row>
    <row r="247" spans="1:78" ht="10.5" customHeight="1" x14ac:dyDescent="0.2">
      <c r="A247" s="8" t="s">
        <v>118</v>
      </c>
      <c r="B247" s="8" t="s">
        <v>118</v>
      </c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>
        <v>6500</v>
      </c>
      <c r="AU247" s="9">
        <v>6500</v>
      </c>
      <c r="AV247" s="9">
        <v>6500</v>
      </c>
      <c r="AW247" s="9">
        <v>6500</v>
      </c>
      <c r="AX247" s="9">
        <v>6500</v>
      </c>
      <c r="AY247" s="9">
        <v>6500</v>
      </c>
      <c r="AZ247" s="9">
        <v>6500</v>
      </c>
      <c r="BA247" s="9">
        <v>6500</v>
      </c>
      <c r="BB247" s="9">
        <v>0</v>
      </c>
      <c r="BC247" s="9">
        <v>0</v>
      </c>
      <c r="BD247" s="9">
        <v>0</v>
      </c>
      <c r="BE247" s="9">
        <v>0</v>
      </c>
      <c r="BF247" s="9">
        <v>0</v>
      </c>
      <c r="BG247" s="9">
        <v>0</v>
      </c>
      <c r="BH247" s="9">
        <v>0</v>
      </c>
      <c r="BI247" s="9">
        <v>0</v>
      </c>
      <c r="BJ247" s="9">
        <v>0</v>
      </c>
      <c r="BK247" s="9">
        <v>0</v>
      </c>
    </row>
    <row r="248" spans="1:78" ht="15" x14ac:dyDescent="0.2">
      <c r="A248" s="8" t="s">
        <v>653</v>
      </c>
      <c r="B248" s="8" t="s">
        <v>653</v>
      </c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>
        <v>8000</v>
      </c>
      <c r="AU248" s="9">
        <v>8000</v>
      </c>
      <c r="AV248" s="9">
        <v>8000</v>
      </c>
      <c r="AW248" s="9">
        <v>8000</v>
      </c>
      <c r="AX248" s="9">
        <v>8000</v>
      </c>
      <c r="AY248" s="9">
        <v>8000</v>
      </c>
      <c r="AZ248" s="9">
        <v>8000</v>
      </c>
      <c r="BA248" s="9">
        <v>8000</v>
      </c>
      <c r="BB248" s="9">
        <v>0</v>
      </c>
      <c r="BC248" s="9">
        <v>0</v>
      </c>
      <c r="BD248" s="9">
        <v>0</v>
      </c>
      <c r="BE248" s="9">
        <v>0</v>
      </c>
      <c r="BF248" s="9">
        <v>0</v>
      </c>
      <c r="BG248" s="9">
        <v>0</v>
      </c>
      <c r="BH248" s="9">
        <v>0</v>
      </c>
      <c r="BI248" s="9">
        <v>0</v>
      </c>
      <c r="BJ248" s="9">
        <v>0</v>
      </c>
      <c r="BK248" s="9">
        <v>0</v>
      </c>
    </row>
    <row r="249" spans="1:78" ht="10.5" customHeight="1" x14ac:dyDescent="0.2">
      <c r="A249" s="8" t="s">
        <v>115</v>
      </c>
      <c r="B249" s="8" t="s">
        <v>115</v>
      </c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>
        <v>0</v>
      </c>
      <c r="AU249" s="9">
        <v>0</v>
      </c>
      <c r="AV249" s="9">
        <v>0</v>
      </c>
      <c r="AW249" s="9">
        <v>0</v>
      </c>
      <c r="AX249" s="9">
        <v>0</v>
      </c>
      <c r="AY249" s="9">
        <v>0</v>
      </c>
      <c r="AZ249" s="9">
        <v>0</v>
      </c>
      <c r="BA249" s="9">
        <v>0</v>
      </c>
      <c r="BB249" s="9">
        <v>0</v>
      </c>
      <c r="BC249" s="9">
        <v>0</v>
      </c>
      <c r="BD249" s="9">
        <v>0</v>
      </c>
      <c r="BE249" s="9">
        <v>0</v>
      </c>
      <c r="BF249" s="9">
        <v>20000</v>
      </c>
      <c r="BG249" s="9">
        <v>20000</v>
      </c>
      <c r="BH249" s="9">
        <v>20000</v>
      </c>
      <c r="BI249" s="9">
        <v>20000</v>
      </c>
      <c r="BJ249" s="9">
        <v>20000</v>
      </c>
      <c r="BK249" s="9">
        <v>20000</v>
      </c>
    </row>
    <row r="250" spans="1:78" ht="10.5" customHeight="1" x14ac:dyDescent="0.2">
      <c r="A250" s="8" t="s">
        <v>19</v>
      </c>
      <c r="B250" s="8" t="s">
        <v>19</v>
      </c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>
        <v>22266</v>
      </c>
      <c r="AU250" s="9">
        <v>22266</v>
      </c>
      <c r="AV250" s="9">
        <v>22266</v>
      </c>
      <c r="AW250" s="9">
        <v>22266</v>
      </c>
      <c r="AX250" s="9">
        <v>22266</v>
      </c>
      <c r="AY250" s="9">
        <v>22266</v>
      </c>
      <c r="AZ250" s="9">
        <v>22266</v>
      </c>
      <c r="BA250" s="9">
        <v>22266</v>
      </c>
      <c r="BB250" s="9">
        <v>22266</v>
      </c>
      <c r="BC250" s="9">
        <v>22266</v>
      </c>
      <c r="BD250" s="9">
        <v>22266</v>
      </c>
      <c r="BE250" s="9">
        <v>22266</v>
      </c>
      <c r="BF250" s="9">
        <v>22266</v>
      </c>
      <c r="BG250" s="9">
        <v>22266</v>
      </c>
      <c r="BH250" s="9">
        <v>22266</v>
      </c>
      <c r="BI250" s="9">
        <v>22266</v>
      </c>
      <c r="BJ250" s="9">
        <v>22266</v>
      </c>
      <c r="BK250" s="9">
        <v>22266</v>
      </c>
    </row>
    <row r="251" spans="1:78" ht="10.5" customHeight="1" x14ac:dyDescent="0.2">
      <c r="A251" s="154" t="s">
        <v>9</v>
      </c>
      <c r="B251" s="154" t="s">
        <v>9</v>
      </c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51">
        <v>1266613</v>
      </c>
      <c r="AU251" s="51">
        <v>1266613</v>
      </c>
      <c r="AV251" s="51">
        <v>1266613</v>
      </c>
      <c r="AW251" s="51">
        <v>1266613</v>
      </c>
      <c r="AX251" s="51">
        <v>1266613</v>
      </c>
      <c r="AY251" s="51">
        <v>1266613</v>
      </c>
      <c r="AZ251" s="51">
        <v>1266613</v>
      </c>
      <c r="BA251" s="51">
        <v>1266613</v>
      </c>
      <c r="BB251" s="51">
        <v>1552438.1099999999</v>
      </c>
      <c r="BC251" s="51">
        <v>1552438.1099999999</v>
      </c>
      <c r="BD251" s="51">
        <v>1552438.1099999999</v>
      </c>
      <c r="BE251" s="51">
        <v>1552438.1099999999</v>
      </c>
      <c r="BF251" s="51">
        <v>1521228</v>
      </c>
      <c r="BG251" s="51">
        <v>1521228</v>
      </c>
      <c r="BH251" s="51">
        <v>1521228</v>
      </c>
      <c r="BI251" s="51">
        <v>1506228</v>
      </c>
      <c r="BJ251" s="51">
        <f>SUM(BJ234:BJ250)</f>
        <v>1494828</v>
      </c>
      <c r="BK251" s="51">
        <f>SUM(BK234:BK250)</f>
        <v>1459715.1</v>
      </c>
    </row>
    <row r="254" spans="1:78" s="23" customFormat="1" ht="15" customHeight="1" x14ac:dyDescent="0.2">
      <c r="A254" s="107" t="s">
        <v>558</v>
      </c>
      <c r="B254" s="107" t="s">
        <v>559</v>
      </c>
      <c r="C254" s="96" t="s">
        <v>481</v>
      </c>
      <c r="D254" s="96" t="s">
        <v>482</v>
      </c>
      <c r="E254" s="96" t="s">
        <v>483</v>
      </c>
      <c r="F254" s="96" t="s">
        <v>484</v>
      </c>
      <c r="G254" s="96" t="s">
        <v>485</v>
      </c>
      <c r="H254" s="96" t="s">
        <v>486</v>
      </c>
      <c r="I254" s="96" t="s">
        <v>487</v>
      </c>
      <c r="J254" s="96" t="s">
        <v>488</v>
      </c>
      <c r="K254" s="96" t="s">
        <v>489</v>
      </c>
      <c r="L254" s="96" t="s">
        <v>490</v>
      </c>
      <c r="M254" s="96" t="s">
        <v>491</v>
      </c>
      <c r="N254" s="96" t="s">
        <v>492</v>
      </c>
      <c r="O254" s="96" t="s">
        <v>493</v>
      </c>
      <c r="P254" s="96" t="s">
        <v>494</v>
      </c>
      <c r="Q254" s="96" t="s">
        <v>495</v>
      </c>
      <c r="R254" s="96" t="s">
        <v>496</v>
      </c>
      <c r="S254" s="96" t="s">
        <v>497</v>
      </c>
      <c r="T254" s="96" t="s">
        <v>498</v>
      </c>
      <c r="U254" s="96" t="s">
        <v>499</v>
      </c>
      <c r="V254" s="96" t="s">
        <v>500</v>
      </c>
      <c r="W254" s="96" t="s">
        <v>501</v>
      </c>
      <c r="X254" s="96" t="s">
        <v>502</v>
      </c>
      <c r="Y254" s="96" t="s">
        <v>503</v>
      </c>
      <c r="Z254" s="96" t="s">
        <v>504</v>
      </c>
      <c r="AA254" s="96" t="s">
        <v>505</v>
      </c>
      <c r="AB254" s="96" t="s">
        <v>506</v>
      </c>
      <c r="AC254" s="96" t="s">
        <v>507</v>
      </c>
      <c r="AD254" s="96" t="s">
        <v>508</v>
      </c>
      <c r="AE254" s="96" t="s">
        <v>509</v>
      </c>
      <c r="AF254" s="96" t="s">
        <v>510</v>
      </c>
      <c r="AG254" s="96" t="s">
        <v>511</v>
      </c>
      <c r="AH254" s="96" t="s">
        <v>512</v>
      </c>
      <c r="AI254" s="96" t="s">
        <v>513</v>
      </c>
      <c r="AJ254" s="96" t="s">
        <v>514</v>
      </c>
      <c r="AK254" s="96" t="s">
        <v>515</v>
      </c>
      <c r="AL254" s="96" t="s">
        <v>516</v>
      </c>
      <c r="AM254" s="96" t="s">
        <v>517</v>
      </c>
      <c r="AN254" s="96" t="s">
        <v>518</v>
      </c>
      <c r="AO254" s="96" t="s">
        <v>519</v>
      </c>
      <c r="AP254" s="96" t="s">
        <v>520</v>
      </c>
      <c r="AQ254" s="96" t="s">
        <v>521</v>
      </c>
      <c r="AR254" s="96" t="s">
        <v>522</v>
      </c>
      <c r="AS254" s="96" t="s">
        <v>523</v>
      </c>
      <c r="AT254" s="96" t="s">
        <v>524</v>
      </c>
      <c r="AU254" s="96" t="s">
        <v>525</v>
      </c>
      <c r="AV254" s="96" t="s">
        <v>526</v>
      </c>
      <c r="AW254" s="96" t="s">
        <v>527</v>
      </c>
      <c r="AX254" s="96" t="s">
        <v>528</v>
      </c>
      <c r="AY254" s="96" t="s">
        <v>529</v>
      </c>
      <c r="AZ254" s="96" t="s">
        <v>530</v>
      </c>
      <c r="BA254" s="96" t="s">
        <v>531</v>
      </c>
      <c r="BB254" s="96" t="s">
        <v>532</v>
      </c>
      <c r="BC254" s="96" t="s">
        <v>533</v>
      </c>
      <c r="BD254" s="96" t="s">
        <v>534</v>
      </c>
      <c r="BE254" s="96" t="s">
        <v>535</v>
      </c>
      <c r="BF254" s="96" t="s">
        <v>536</v>
      </c>
      <c r="BG254" s="96" t="s">
        <v>537</v>
      </c>
      <c r="BH254" s="96" t="s">
        <v>469</v>
      </c>
      <c r="BI254" s="96" t="str">
        <f>BI$130</f>
        <v>3Q24</v>
      </c>
      <c r="BJ254" s="96" t="str">
        <f>BJ$130</f>
        <v>4Q24</v>
      </c>
      <c r="BK254" s="96" t="str">
        <f>BK$130</f>
        <v>1Q25</v>
      </c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</row>
    <row r="255" spans="1:78" ht="10.5" customHeight="1" x14ac:dyDescent="0.2">
      <c r="A255" s="8" t="s">
        <v>18</v>
      </c>
      <c r="B255" s="8" t="s">
        <v>18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>
        <v>0.58579999999999999</v>
      </c>
      <c r="AU255" s="10">
        <v>0.58579999999999999</v>
      </c>
      <c r="AV255" s="10">
        <v>0.58579999999999999</v>
      </c>
      <c r="AW255" s="10">
        <v>0.58579999999999999</v>
      </c>
      <c r="AX255" s="10">
        <v>0.58579999999999999</v>
      </c>
      <c r="AY255" s="10">
        <v>0.58579999999999999</v>
      </c>
      <c r="AZ255" s="10">
        <v>0.58579999999999999</v>
      </c>
      <c r="BA255" s="10">
        <v>0.58579999999999999</v>
      </c>
      <c r="BB255" s="10">
        <v>0.58579999999999999</v>
      </c>
      <c r="BC255" s="10">
        <v>0.58579999999999999</v>
      </c>
      <c r="BD255" s="10">
        <v>0.58579999999999999</v>
      </c>
      <c r="BE255" s="10">
        <v>0.58579999999999999</v>
      </c>
      <c r="BF255" s="10">
        <v>0.58579999999999999</v>
      </c>
      <c r="BG255" s="10">
        <v>0.58579999999999999</v>
      </c>
      <c r="BH255" s="10">
        <v>0.58579999999999999</v>
      </c>
      <c r="BI255" s="10">
        <v>0.59570000000000001</v>
      </c>
      <c r="BJ255" s="10">
        <v>0.59570000000000001</v>
      </c>
      <c r="BK255" s="10">
        <v>0.59570000000000001</v>
      </c>
    </row>
    <row r="256" spans="1:78" ht="15" customHeight="1" x14ac:dyDescent="0.2">
      <c r="A256" s="8" t="s">
        <v>652</v>
      </c>
      <c r="B256" s="8" t="s">
        <v>652</v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>
        <v>0.248</v>
      </c>
      <c r="AU256" s="10">
        <v>0.248</v>
      </c>
      <c r="AV256" s="10">
        <v>0.248</v>
      </c>
      <c r="AW256" s="10">
        <v>0.248</v>
      </c>
      <c r="AX256" s="10">
        <v>0.248</v>
      </c>
      <c r="AY256" s="10">
        <v>0.248</v>
      </c>
      <c r="AZ256" s="10">
        <v>0.248</v>
      </c>
      <c r="BA256" s="10">
        <v>0.248</v>
      </c>
      <c r="BB256" s="10">
        <v>0.248</v>
      </c>
      <c r="BC256" s="10">
        <v>0.248</v>
      </c>
      <c r="BD256" s="10">
        <v>0.248</v>
      </c>
      <c r="BE256" s="10">
        <v>0.248</v>
      </c>
      <c r="BF256" s="10">
        <v>0.248</v>
      </c>
      <c r="BG256" s="10">
        <v>0.248</v>
      </c>
      <c r="BH256" s="10">
        <v>0.248</v>
      </c>
      <c r="BI256" s="10">
        <v>0.248</v>
      </c>
      <c r="BJ256" s="10">
        <v>0.248</v>
      </c>
      <c r="BK256" s="10">
        <v>0.248</v>
      </c>
    </row>
    <row r="257" spans="1:63" ht="10.5" customHeight="1" x14ac:dyDescent="0.2">
      <c r="A257" s="8" t="s">
        <v>547</v>
      </c>
      <c r="B257" s="8" t="s">
        <v>547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>
        <v>0.7</v>
      </c>
      <c r="AU257" s="10">
        <v>0.7</v>
      </c>
      <c r="AV257" s="10">
        <v>0.7</v>
      </c>
      <c r="AW257" s="10">
        <v>0.7</v>
      </c>
      <c r="AX257" s="10">
        <v>0.7</v>
      </c>
      <c r="AY257" s="10">
        <v>0.7</v>
      </c>
      <c r="AZ257" s="10">
        <v>0.7</v>
      </c>
      <c r="BA257" s="10">
        <v>0.7</v>
      </c>
      <c r="BB257" s="10">
        <v>0.7</v>
      </c>
      <c r="BC257" s="10">
        <v>0.7</v>
      </c>
      <c r="BD257" s="10">
        <v>0.7</v>
      </c>
      <c r="BE257" s="10">
        <v>0.7</v>
      </c>
      <c r="BF257" s="10">
        <v>0.7</v>
      </c>
      <c r="BG257" s="10">
        <v>0.7</v>
      </c>
      <c r="BH257" s="10">
        <v>0.7</v>
      </c>
      <c r="BI257" s="10">
        <v>0.7</v>
      </c>
      <c r="BJ257" s="10">
        <v>0.7</v>
      </c>
      <c r="BK257" s="10">
        <v>0.7</v>
      </c>
    </row>
    <row r="258" spans="1:63" ht="10.5" customHeight="1" x14ac:dyDescent="0.2">
      <c r="A258" s="8" t="s">
        <v>548</v>
      </c>
      <c r="B258" s="8" t="s">
        <v>548</v>
      </c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>
        <v>0.77</v>
      </c>
      <c r="AU258" s="10">
        <v>0.77</v>
      </c>
      <c r="AV258" s="10">
        <v>0.77</v>
      </c>
      <c r="AW258" s="10">
        <v>0.77</v>
      </c>
      <c r="AX258" s="10">
        <v>0.77</v>
      </c>
      <c r="AY258" s="10">
        <v>0.77</v>
      </c>
      <c r="AZ258" s="10">
        <v>0.77</v>
      </c>
      <c r="BA258" s="10">
        <v>0.77</v>
      </c>
      <c r="BB258" s="10">
        <v>0.77</v>
      </c>
      <c r="BC258" s="10">
        <v>0.77</v>
      </c>
      <c r="BD258" s="10">
        <v>0.77</v>
      </c>
      <c r="BE258" s="10">
        <v>0.77</v>
      </c>
      <c r="BF258" s="10">
        <v>0.77</v>
      </c>
      <c r="BG258" s="10">
        <v>0.77</v>
      </c>
      <c r="BH258" s="10">
        <v>0.77</v>
      </c>
      <c r="BI258" s="10">
        <v>0.77</v>
      </c>
      <c r="BJ258" s="10">
        <v>0.77</v>
      </c>
      <c r="BK258" s="10">
        <v>0.77</v>
      </c>
    </row>
    <row r="259" spans="1:63" ht="10.5" customHeight="1" x14ac:dyDescent="0.2">
      <c r="A259" s="8" t="s">
        <v>27</v>
      </c>
      <c r="B259" s="8" t="s">
        <v>27</v>
      </c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>
        <v>0.42579999999999996</v>
      </c>
      <c r="AU259" s="10">
        <v>0.42579999999999996</v>
      </c>
      <c r="AV259" s="10">
        <v>0.42579999999999996</v>
      </c>
      <c r="AW259" s="10">
        <v>0.42579999999999996</v>
      </c>
      <c r="AX259" s="10">
        <v>0.42579999999999996</v>
      </c>
      <c r="AY259" s="10">
        <v>0.42579999999999996</v>
      </c>
      <c r="AZ259" s="10">
        <v>0.42579999999999996</v>
      </c>
      <c r="BA259" s="10">
        <v>0.42579999999999996</v>
      </c>
      <c r="BB259" s="10">
        <v>0.42579999999999996</v>
      </c>
      <c r="BC259" s="10">
        <v>0.42579999999999996</v>
      </c>
      <c r="BD259" s="10">
        <v>0.42579999999999996</v>
      </c>
      <c r="BE259" s="10">
        <v>0.42579999999999996</v>
      </c>
      <c r="BF259" s="10">
        <v>0.42579999999999996</v>
      </c>
      <c r="BG259" s="10">
        <v>0.42579999999999996</v>
      </c>
      <c r="BH259" s="10">
        <v>0.42579999999999996</v>
      </c>
      <c r="BI259" s="10">
        <v>0.42579999999999996</v>
      </c>
      <c r="BJ259" s="10">
        <v>0.42579999999999996</v>
      </c>
      <c r="BK259" s="10">
        <v>0.42579999999999996</v>
      </c>
    </row>
    <row r="260" spans="1:63" ht="10.5" customHeight="1" x14ac:dyDescent="0.2">
      <c r="A260" s="8" t="s">
        <v>549</v>
      </c>
      <c r="B260" s="8" t="s">
        <v>549</v>
      </c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>
        <v>0.46</v>
      </c>
      <c r="AU260" s="10">
        <v>0.46</v>
      </c>
      <c r="AV260" s="10">
        <v>0.46</v>
      </c>
      <c r="AW260" s="10">
        <v>0.46</v>
      </c>
      <c r="AX260" s="10">
        <v>0.46</v>
      </c>
      <c r="AY260" s="10">
        <v>0.46</v>
      </c>
      <c r="AZ260" s="10">
        <v>0.46</v>
      </c>
      <c r="BA260" s="10">
        <v>0.46</v>
      </c>
      <c r="BB260" s="10">
        <v>0.46</v>
      </c>
      <c r="BC260" s="10">
        <v>0.46</v>
      </c>
      <c r="BD260" s="10">
        <v>0.46</v>
      </c>
      <c r="BE260" s="10">
        <v>0.46</v>
      </c>
      <c r="BF260" s="10">
        <v>0.46</v>
      </c>
      <c r="BG260" s="10">
        <v>0.46</v>
      </c>
      <c r="BH260" s="10">
        <v>0.46</v>
      </c>
      <c r="BI260" s="10">
        <v>0.46</v>
      </c>
      <c r="BJ260" s="10">
        <v>0.46</v>
      </c>
      <c r="BK260" s="10">
        <v>0.41262152457142859</v>
      </c>
    </row>
    <row r="261" spans="1:63" ht="10.5" customHeight="1" x14ac:dyDescent="0.2">
      <c r="A261" s="8" t="s">
        <v>120</v>
      </c>
      <c r="B261" s="8" t="s">
        <v>120</v>
      </c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>
        <v>0.3755</v>
      </c>
      <c r="AU261" s="10">
        <v>0.3755</v>
      </c>
      <c r="AV261" s="10">
        <v>0.3755</v>
      </c>
      <c r="AW261" s="10">
        <v>0.3755</v>
      </c>
      <c r="AX261" s="10">
        <v>0.3755</v>
      </c>
      <c r="AY261" s="10">
        <v>0.3755</v>
      </c>
      <c r="AZ261" s="10">
        <v>0.3755</v>
      </c>
      <c r="BA261" s="10">
        <v>0.3755</v>
      </c>
      <c r="BB261" s="10">
        <v>0.3755</v>
      </c>
      <c r="BC261" s="10">
        <v>0.3755</v>
      </c>
      <c r="BD261" s="10">
        <v>0.3755</v>
      </c>
      <c r="BE261" s="10">
        <v>0.3755</v>
      </c>
      <c r="BF261" s="10">
        <v>0.3755</v>
      </c>
      <c r="BG261" s="10">
        <v>0.3755</v>
      </c>
      <c r="BH261" s="10">
        <v>0.3755</v>
      </c>
      <c r="BI261" s="10">
        <v>0.3755</v>
      </c>
      <c r="BJ261" s="10">
        <v>0.376</v>
      </c>
      <c r="BK261" s="10">
        <v>0.376</v>
      </c>
    </row>
    <row r="262" spans="1:63" ht="10.5" customHeight="1" x14ac:dyDescent="0.2">
      <c r="A262" s="8" t="s">
        <v>24</v>
      </c>
      <c r="B262" s="8" t="s">
        <v>24</v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>
        <v>1</v>
      </c>
      <c r="AU262" s="10">
        <v>1</v>
      </c>
      <c r="AV262" s="10">
        <v>1</v>
      </c>
      <c r="AW262" s="10">
        <v>1</v>
      </c>
      <c r="AX262" s="10">
        <v>1</v>
      </c>
      <c r="AY262" s="10">
        <v>1</v>
      </c>
      <c r="AZ262" s="10">
        <v>1</v>
      </c>
      <c r="BA262" s="10">
        <v>1</v>
      </c>
      <c r="BB262" s="10">
        <v>1</v>
      </c>
      <c r="BC262" s="10">
        <v>1</v>
      </c>
      <c r="BD262" s="10">
        <v>1</v>
      </c>
      <c r="BE262" s="10">
        <v>1</v>
      </c>
      <c r="BF262" s="10">
        <v>1</v>
      </c>
      <c r="BG262" s="10">
        <v>1</v>
      </c>
      <c r="BH262" s="10">
        <v>1</v>
      </c>
      <c r="BI262" s="10">
        <v>1</v>
      </c>
      <c r="BJ262" s="10">
        <v>1</v>
      </c>
      <c r="BK262" s="10">
        <v>1</v>
      </c>
    </row>
    <row r="263" spans="1:63" ht="10.5" customHeight="1" x14ac:dyDescent="0.2">
      <c r="A263" s="8" t="s">
        <v>20</v>
      </c>
      <c r="B263" s="8" t="s">
        <v>20</v>
      </c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>
        <v>1</v>
      </c>
      <c r="AU263" s="10">
        <v>1</v>
      </c>
      <c r="AV263" s="10">
        <v>1</v>
      </c>
      <c r="AW263" s="10">
        <v>1</v>
      </c>
      <c r="AX263" s="10">
        <v>1</v>
      </c>
      <c r="AY263" s="10">
        <v>1</v>
      </c>
      <c r="AZ263" s="10">
        <v>1</v>
      </c>
      <c r="BA263" s="10">
        <v>1</v>
      </c>
      <c r="BB263" s="10">
        <v>1</v>
      </c>
      <c r="BC263" s="10">
        <v>1</v>
      </c>
      <c r="BD263" s="10">
        <v>1</v>
      </c>
      <c r="BE263" s="10">
        <v>1</v>
      </c>
      <c r="BF263" s="10">
        <v>1</v>
      </c>
      <c r="BG263" s="10">
        <v>1</v>
      </c>
      <c r="BH263" s="10">
        <v>1</v>
      </c>
      <c r="BI263" s="10">
        <v>1</v>
      </c>
      <c r="BJ263" s="10">
        <v>1</v>
      </c>
      <c r="BK263" s="10">
        <v>1</v>
      </c>
    </row>
    <row r="264" spans="1:63" ht="10.5" customHeight="1" x14ac:dyDescent="0.2">
      <c r="A264" s="8" t="s">
        <v>25</v>
      </c>
      <c r="B264" s="8" t="s">
        <v>25</v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>
        <v>0.5</v>
      </c>
      <c r="AU264" s="10">
        <v>0.5</v>
      </c>
      <c r="AV264" s="10">
        <v>0.5</v>
      </c>
      <c r="AW264" s="10">
        <v>0.5</v>
      </c>
      <c r="AX264" s="10">
        <v>0.5</v>
      </c>
      <c r="AY264" s="10">
        <v>0.5</v>
      </c>
      <c r="AZ264" s="10">
        <v>0.5</v>
      </c>
      <c r="BA264" s="10">
        <v>0.5</v>
      </c>
      <c r="BB264" s="10">
        <v>0.5</v>
      </c>
      <c r="BC264" s="10">
        <v>0.5</v>
      </c>
      <c r="BD264" s="10">
        <v>0.5</v>
      </c>
      <c r="BE264" s="10">
        <v>0.5</v>
      </c>
      <c r="BF264" s="10">
        <v>0.5</v>
      </c>
      <c r="BG264" s="10">
        <v>0.5</v>
      </c>
      <c r="BH264" s="10">
        <v>0.5</v>
      </c>
      <c r="BI264" s="10">
        <v>0</v>
      </c>
      <c r="BJ264" s="10">
        <v>0</v>
      </c>
      <c r="BK264" s="10">
        <v>0</v>
      </c>
    </row>
    <row r="265" spans="1:63" ht="10.5" customHeight="1" x14ac:dyDescent="0.2">
      <c r="A265" s="8" t="s">
        <v>22</v>
      </c>
      <c r="B265" s="8" t="s">
        <v>22</v>
      </c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>
        <v>0.64</v>
      </c>
      <c r="AU265" s="10">
        <v>0.64</v>
      </c>
      <c r="AV265" s="10">
        <v>0.64</v>
      </c>
      <c r="AW265" s="10">
        <v>0.64</v>
      </c>
      <c r="AX265" s="10">
        <v>0.64</v>
      </c>
      <c r="AY265" s="10">
        <v>0.64</v>
      </c>
      <c r="AZ265" s="10">
        <v>0.64</v>
      </c>
      <c r="BA265" s="10">
        <v>0.64</v>
      </c>
      <c r="BB265" s="10">
        <v>0.64</v>
      </c>
      <c r="BC265" s="10">
        <v>0.64</v>
      </c>
      <c r="BD265" s="10">
        <v>0.64</v>
      </c>
      <c r="BE265" s="10">
        <v>0.64</v>
      </c>
      <c r="BF265" s="10">
        <v>0.64</v>
      </c>
      <c r="BG265" s="10">
        <v>0.64</v>
      </c>
      <c r="BH265" s="10">
        <v>0.64</v>
      </c>
      <c r="BI265" s="10">
        <v>0.64</v>
      </c>
      <c r="BJ265" s="10">
        <v>0.64</v>
      </c>
      <c r="BK265" s="10">
        <v>0.64</v>
      </c>
    </row>
    <row r="266" spans="1:63" ht="10.5" customHeight="1" x14ac:dyDescent="0.2">
      <c r="A266" s="8" t="s">
        <v>21</v>
      </c>
      <c r="B266" s="8" t="s">
        <v>21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>
        <v>0.78</v>
      </c>
      <c r="AU266" s="10">
        <v>0.78</v>
      </c>
      <c r="AV266" s="10">
        <v>0.78</v>
      </c>
      <c r="AW266" s="10">
        <v>0.78</v>
      </c>
      <c r="AX266" s="10">
        <v>0.78</v>
      </c>
      <c r="AY266" s="10">
        <v>0.78</v>
      </c>
      <c r="AZ266" s="10">
        <v>0.78</v>
      </c>
      <c r="BA266" s="10">
        <v>0.78</v>
      </c>
      <c r="BB266" s="10">
        <v>0.78</v>
      </c>
      <c r="BC266" s="10">
        <v>0.78</v>
      </c>
      <c r="BD266" s="10">
        <v>0.78</v>
      </c>
      <c r="BE266" s="10">
        <v>0.78</v>
      </c>
      <c r="BF266" s="10">
        <v>0.78</v>
      </c>
      <c r="BG266" s="10">
        <v>0.78</v>
      </c>
      <c r="BH266" s="10">
        <v>0.78</v>
      </c>
      <c r="BI266" s="10">
        <v>0.6</v>
      </c>
      <c r="BJ266" s="10">
        <v>0.6</v>
      </c>
      <c r="BK266" s="10">
        <v>0.6</v>
      </c>
    </row>
    <row r="267" spans="1:63" ht="10.5" customHeight="1" x14ac:dyDescent="0.2">
      <c r="A267" s="8" t="s">
        <v>26</v>
      </c>
      <c r="B267" s="8" t="s">
        <v>26</v>
      </c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>
        <v>0.88</v>
      </c>
      <c r="AU267" s="10">
        <v>0.88</v>
      </c>
      <c r="AV267" s="10">
        <v>0.88</v>
      </c>
      <c r="AW267" s="10">
        <v>0.88</v>
      </c>
      <c r="AX267" s="10">
        <v>0.88</v>
      </c>
      <c r="AY267" s="10">
        <v>0.88</v>
      </c>
      <c r="AZ267" s="10">
        <v>0.88</v>
      </c>
      <c r="BA267" s="10">
        <v>0.88</v>
      </c>
      <c r="BB267" s="10">
        <v>0.88</v>
      </c>
      <c r="BC267" s="10">
        <v>0.88</v>
      </c>
      <c r="BD267" s="10">
        <v>0.88</v>
      </c>
      <c r="BE267" s="10">
        <v>0.88</v>
      </c>
      <c r="BF267" s="10">
        <v>0.88</v>
      </c>
      <c r="BG267" s="10">
        <v>0.88</v>
      </c>
      <c r="BH267" s="10">
        <v>0.88</v>
      </c>
      <c r="BI267" s="10">
        <v>0.88</v>
      </c>
      <c r="BJ267" s="10">
        <v>0.89</v>
      </c>
      <c r="BK267" s="10">
        <v>0.88959999999999995</v>
      </c>
    </row>
    <row r="268" spans="1:63" ht="10.5" customHeight="1" x14ac:dyDescent="0.2">
      <c r="A268" s="8" t="s">
        <v>118</v>
      </c>
      <c r="B268" s="8" t="s">
        <v>118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>
        <v>0.41</v>
      </c>
      <c r="AU268" s="10">
        <v>0.41</v>
      </c>
      <c r="AV268" s="10">
        <v>0.41</v>
      </c>
      <c r="AW268" s="10">
        <v>0.41</v>
      </c>
      <c r="AX268" s="10">
        <v>0.41</v>
      </c>
      <c r="AY268" s="10">
        <v>0.41</v>
      </c>
      <c r="AZ268" s="10">
        <v>0.41</v>
      </c>
      <c r="BA268" s="10">
        <v>0.41</v>
      </c>
      <c r="BB268" s="10">
        <v>0.41</v>
      </c>
      <c r="BC268" s="10">
        <v>0.41</v>
      </c>
      <c r="BD268" s="10">
        <v>0.41</v>
      </c>
      <c r="BE268" s="10">
        <v>0.41</v>
      </c>
      <c r="BF268" s="10">
        <v>0.41</v>
      </c>
      <c r="BG268" s="10">
        <v>0.41</v>
      </c>
      <c r="BH268" s="10">
        <v>0.41</v>
      </c>
      <c r="BI268" s="10">
        <v>0.51</v>
      </c>
      <c r="BJ268" s="10">
        <v>0.51</v>
      </c>
      <c r="BK268" s="10">
        <v>0.51</v>
      </c>
    </row>
    <row r="269" spans="1:63" ht="16.5" customHeight="1" x14ac:dyDescent="0.2">
      <c r="A269" s="8" t="s">
        <v>653</v>
      </c>
      <c r="B269" s="8" t="s">
        <v>653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>
        <v>0.54</v>
      </c>
      <c r="AU269" s="10">
        <v>0.54</v>
      </c>
      <c r="AV269" s="10">
        <v>0.54</v>
      </c>
      <c r="AW269" s="10">
        <v>0.54</v>
      </c>
      <c r="AX269" s="10">
        <v>0.54</v>
      </c>
      <c r="AY269" s="10">
        <v>0.54</v>
      </c>
      <c r="AZ269" s="10">
        <v>0.54</v>
      </c>
      <c r="BA269" s="10">
        <v>0.54</v>
      </c>
      <c r="BB269" s="10">
        <v>0.54</v>
      </c>
      <c r="BC269" s="10">
        <v>0.54</v>
      </c>
      <c r="BD269" s="10">
        <v>0.54</v>
      </c>
      <c r="BE269" s="10">
        <v>0.54</v>
      </c>
      <c r="BF269" s="10">
        <v>0.54</v>
      </c>
      <c r="BG269" s="10">
        <v>0.54</v>
      </c>
      <c r="BH269" s="10">
        <v>0.54</v>
      </c>
      <c r="BI269" s="10">
        <v>0.54</v>
      </c>
      <c r="BJ269" s="10">
        <v>0.54</v>
      </c>
      <c r="BK269" s="10">
        <v>0.54</v>
      </c>
    </row>
    <row r="270" spans="1:63" ht="10.5" customHeight="1" x14ac:dyDescent="0.2">
      <c r="A270" s="8" t="s">
        <v>115</v>
      </c>
      <c r="B270" s="8" t="s">
        <v>115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>
        <v>0.88</v>
      </c>
      <c r="AU270" s="10">
        <v>0.88</v>
      </c>
      <c r="AV270" s="10">
        <v>0.88</v>
      </c>
      <c r="AW270" s="10">
        <v>0.88</v>
      </c>
      <c r="AX270" s="10">
        <v>0.88</v>
      </c>
      <c r="AY270" s="10">
        <v>0.88</v>
      </c>
      <c r="AZ270" s="10">
        <v>0.88</v>
      </c>
      <c r="BA270" s="10">
        <v>0.88</v>
      </c>
      <c r="BB270" s="10">
        <v>0.88</v>
      </c>
      <c r="BC270" s="10">
        <v>0.88</v>
      </c>
      <c r="BD270" s="10">
        <v>0.88</v>
      </c>
      <c r="BE270" s="10">
        <v>0.88</v>
      </c>
      <c r="BF270" s="10">
        <v>0.88</v>
      </c>
      <c r="BG270" s="10">
        <v>0.88</v>
      </c>
      <c r="BH270" s="10">
        <v>0.88</v>
      </c>
      <c r="BI270" s="10">
        <v>0.88</v>
      </c>
      <c r="BJ270" s="10">
        <v>0.88</v>
      </c>
      <c r="BK270" s="10">
        <v>0.88</v>
      </c>
    </row>
    <row r="271" spans="1:63" ht="10.5" customHeight="1" x14ac:dyDescent="0.2">
      <c r="A271" s="8" t="s">
        <v>19</v>
      </c>
      <c r="B271" s="8" t="s">
        <v>19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>
        <v>5.5E-2</v>
      </c>
      <c r="AU271" s="10">
        <v>5.5E-2</v>
      </c>
      <c r="AV271" s="10">
        <v>5.5E-2</v>
      </c>
      <c r="AW271" s="10">
        <v>5.5E-2</v>
      </c>
      <c r="AX271" s="10">
        <v>5.5E-2</v>
      </c>
      <c r="AY271" s="10">
        <v>5.5E-2</v>
      </c>
      <c r="AZ271" s="10">
        <v>5.5E-2</v>
      </c>
      <c r="BA271" s="10">
        <v>5.5E-2</v>
      </c>
      <c r="BB271" s="10">
        <v>5.5E-2</v>
      </c>
      <c r="BC271" s="10">
        <v>5.5E-2</v>
      </c>
      <c r="BD271" s="10">
        <v>5.5E-2</v>
      </c>
      <c r="BE271" s="10">
        <v>5.5E-2</v>
      </c>
      <c r="BF271" s="10">
        <v>5.5E-2</v>
      </c>
      <c r="BG271" s="10">
        <v>5.5E-2</v>
      </c>
      <c r="BH271" s="10">
        <v>5.5E-2</v>
      </c>
      <c r="BI271" s="10">
        <v>5.5E-2</v>
      </c>
      <c r="BJ271" s="10">
        <v>5.5E-2</v>
      </c>
      <c r="BK271" s="10">
        <v>5.5E-2</v>
      </c>
    </row>
    <row r="272" spans="1:63" ht="10.5" customHeight="1" x14ac:dyDescent="0.2">
      <c r="A272" s="154" t="s">
        <v>9</v>
      </c>
      <c r="B272" s="154" t="s">
        <v>9</v>
      </c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>
        <v>0.45476737463583933</v>
      </c>
      <c r="AU272" s="103">
        <v>0.45476737463583933</v>
      </c>
      <c r="AV272" s="103">
        <v>0.45476737463583933</v>
      </c>
      <c r="AW272" s="103">
        <v>0.45476737463583933</v>
      </c>
      <c r="AX272" s="103">
        <v>0.45476737463583933</v>
      </c>
      <c r="AY272" s="103">
        <v>0.45476737463583933</v>
      </c>
      <c r="AZ272" s="103">
        <v>0.45476737463583933</v>
      </c>
      <c r="BA272" s="103">
        <v>0.45476737463583933</v>
      </c>
      <c r="BB272" s="103">
        <v>0.40565616123170301</v>
      </c>
      <c r="BC272" s="103">
        <v>0.40565616123170301</v>
      </c>
      <c r="BD272" s="103">
        <v>0.40565616123170301</v>
      </c>
      <c r="BE272" s="103">
        <v>0.40565616123170301</v>
      </c>
      <c r="BF272" s="103">
        <v>0.39627869367462226</v>
      </c>
      <c r="BG272" s="103">
        <v>0.39627869367462226</v>
      </c>
      <c r="BH272" s="103">
        <v>0.39627869367462226</v>
      </c>
      <c r="BI272" s="103">
        <v>0.3939706689570795</v>
      </c>
      <c r="BJ272" s="103">
        <v>0.3896722916848171</v>
      </c>
      <c r="BK272" s="103">
        <v>0.36806337817564533</v>
      </c>
    </row>
    <row r="275" spans="1:2" ht="10.5" customHeight="1" x14ac:dyDescent="0.2">
      <c r="A275" s="356" t="s">
        <v>550</v>
      </c>
      <c r="B275" s="356" t="s">
        <v>554</v>
      </c>
    </row>
    <row r="276" spans="1:2" ht="10.5" customHeight="1" x14ac:dyDescent="0.2">
      <c r="A276" s="356" t="s">
        <v>551</v>
      </c>
      <c r="B276" s="356" t="s">
        <v>555</v>
      </c>
    </row>
    <row r="277" spans="1:2" ht="10.5" customHeight="1" x14ac:dyDescent="0.2">
      <c r="A277" s="357" t="s">
        <v>552</v>
      </c>
      <c r="B277" s="357" t="s">
        <v>553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W4:Z4"/>
    <mergeCell ref="C4:F4"/>
    <mergeCell ref="G4:J4"/>
    <mergeCell ref="K4:N4"/>
    <mergeCell ref="O4:R4"/>
    <mergeCell ref="S4:V4"/>
    <mergeCell ref="BG4:BJ4"/>
    <mergeCell ref="AY4:BB4"/>
    <mergeCell ref="BC4:BF4"/>
    <mergeCell ref="AA4:AD4"/>
    <mergeCell ref="AE4:AH4"/>
    <mergeCell ref="AI4:AL4"/>
    <mergeCell ref="AM4:AP4"/>
    <mergeCell ref="AQ4:AT4"/>
    <mergeCell ref="AU4:AX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227"/>
  <sheetViews>
    <sheetView showGridLines="0" zoomScale="70" zoomScaleNormal="70" workbookViewId="0">
      <pane xSplit="1" ySplit="5" topLeftCell="AY44" activePane="bottomRight" state="frozen"/>
      <selection pane="topRight" activeCell="B1" sqref="B1"/>
      <selection pane="bottomLeft" activeCell="A6" sqref="A6"/>
      <selection pane="bottomRight" activeCell="BM49" sqref="BM49"/>
    </sheetView>
  </sheetViews>
  <sheetFormatPr defaultColWidth="11.7109375" defaultRowHeight="12.75" outlineLevelRow="1" outlineLevelCol="1" x14ac:dyDescent="0.2"/>
  <cols>
    <col min="1" max="2" width="44.7109375" style="4" customWidth="1"/>
    <col min="3" max="49" width="13.7109375" style="24" customWidth="1" outlineLevel="1"/>
    <col min="50" max="50" width="13.7109375" style="185" customWidth="1" outlineLevel="1"/>
    <col min="51" max="59" width="13.7109375" style="24" customWidth="1"/>
    <col min="60" max="63" width="10.85546875" style="24" customWidth="1"/>
    <col min="64" max="209" width="13.7109375" style="24" customWidth="1"/>
    <col min="210" max="16384" width="11.7109375" style="24"/>
  </cols>
  <sheetData>
    <row r="1" spans="1:72" ht="6" customHeight="1" x14ac:dyDescent="0.2"/>
    <row r="2" spans="1:72" ht="26.1" customHeight="1" x14ac:dyDescent="0.2">
      <c r="S2" s="262"/>
      <c r="AP2" s="269"/>
    </row>
    <row r="3" spans="1:72" ht="6" customHeight="1" x14ac:dyDescent="0.2"/>
    <row r="4" spans="1:72" ht="20.100000000000001" customHeight="1" x14ac:dyDescent="0.2">
      <c r="A4" s="97"/>
      <c r="B4" s="97"/>
      <c r="C4" s="448" t="s">
        <v>176</v>
      </c>
      <c r="D4" s="448"/>
      <c r="E4" s="448"/>
      <c r="F4" s="448"/>
      <c r="G4" s="448" t="s">
        <v>176</v>
      </c>
      <c r="H4" s="448"/>
      <c r="I4" s="448"/>
      <c r="J4" s="448"/>
      <c r="K4" s="448" t="s">
        <v>176</v>
      </c>
      <c r="L4" s="448"/>
      <c r="M4" s="448"/>
      <c r="N4" s="448"/>
      <c r="O4" s="448" t="s">
        <v>176</v>
      </c>
      <c r="P4" s="448"/>
      <c r="Q4" s="448"/>
      <c r="R4" s="448"/>
      <c r="S4" s="448" t="s">
        <v>176</v>
      </c>
      <c r="T4" s="448"/>
      <c r="U4" s="448"/>
      <c r="V4" s="448"/>
      <c r="W4" s="448" t="s">
        <v>176</v>
      </c>
      <c r="X4" s="448"/>
      <c r="Y4" s="448"/>
      <c r="Z4" s="448"/>
      <c r="AA4" s="448" t="s">
        <v>176</v>
      </c>
      <c r="AB4" s="448"/>
      <c r="AC4" s="448"/>
      <c r="AD4" s="448"/>
      <c r="AE4" s="448" t="s">
        <v>176</v>
      </c>
      <c r="AF4" s="448"/>
      <c r="AG4" s="448"/>
      <c r="AH4" s="448"/>
      <c r="AI4" s="448" t="s">
        <v>176</v>
      </c>
      <c r="AJ4" s="448"/>
      <c r="AK4" s="448"/>
      <c r="AL4" s="448"/>
      <c r="AM4" s="448" t="s">
        <v>176</v>
      </c>
      <c r="AN4" s="448"/>
      <c r="AO4" s="448"/>
      <c r="AP4" s="448"/>
      <c r="AQ4" s="448" t="s">
        <v>176</v>
      </c>
      <c r="AR4" s="448"/>
      <c r="AS4" s="448"/>
      <c r="AT4" s="448"/>
      <c r="AU4" s="448" t="s">
        <v>176</v>
      </c>
      <c r="AV4" s="448"/>
      <c r="AW4" s="448"/>
      <c r="AX4" s="448"/>
      <c r="AY4" s="445" t="s">
        <v>175</v>
      </c>
      <c r="AZ4" s="445"/>
      <c r="BA4" s="445"/>
      <c r="BB4" s="445"/>
      <c r="BC4" s="445" t="s">
        <v>175</v>
      </c>
      <c r="BD4" s="445"/>
      <c r="BE4" s="445"/>
      <c r="BF4" s="445"/>
      <c r="BG4" s="445" t="s">
        <v>175</v>
      </c>
      <c r="BH4" s="445"/>
      <c r="BI4" s="445"/>
      <c r="BJ4" s="445"/>
      <c r="BK4" s="436"/>
    </row>
    <row r="5" spans="1:72" ht="15" customHeight="1" x14ac:dyDescent="0.2">
      <c r="A5" s="7" t="s">
        <v>11</v>
      </c>
      <c r="B5" s="7" t="s">
        <v>210</v>
      </c>
      <c r="C5" s="328" t="str">
        <f>'Indicadores | Indicators'!C5</f>
        <v>1Q10</v>
      </c>
      <c r="D5" s="329" t="str">
        <f>'Indicadores | Indicators'!D5</f>
        <v>2Q10</v>
      </c>
      <c r="E5" s="329" t="str">
        <f>'Indicadores | Indicators'!E5</f>
        <v>3Q10</v>
      </c>
      <c r="F5" s="330" t="str">
        <f>'Indicadores | Indicators'!F5</f>
        <v>4Q10</v>
      </c>
      <c r="G5" s="328" t="str">
        <f>'Indicadores | Indicators'!G5</f>
        <v>1Q11</v>
      </c>
      <c r="H5" s="329" t="str">
        <f>'Indicadores | Indicators'!H5</f>
        <v>2Q11</v>
      </c>
      <c r="I5" s="329" t="str">
        <f>'Indicadores | Indicators'!I5</f>
        <v>3Q11</v>
      </c>
      <c r="J5" s="330" t="str">
        <f>'Indicadores | Indicators'!J5</f>
        <v>4Q11</v>
      </c>
      <c r="K5" s="328" t="str">
        <f>'Indicadores | Indicators'!K5</f>
        <v>1Q12</v>
      </c>
      <c r="L5" s="329" t="str">
        <f>'Indicadores | Indicators'!L5</f>
        <v>2Q12</v>
      </c>
      <c r="M5" s="329" t="str">
        <f>'Indicadores | Indicators'!M5</f>
        <v>3Q12</v>
      </c>
      <c r="N5" s="330" t="str">
        <f>'Indicadores | Indicators'!N5</f>
        <v>4Q12</v>
      </c>
      <c r="O5" s="328" t="str">
        <f>'Indicadores | Indicators'!O5</f>
        <v>1Q13</v>
      </c>
      <c r="P5" s="329" t="str">
        <f>'Indicadores | Indicators'!P5</f>
        <v>2Q13</v>
      </c>
      <c r="Q5" s="329" t="str">
        <f>'Indicadores | Indicators'!Q5</f>
        <v>3Q13</v>
      </c>
      <c r="R5" s="330" t="str">
        <f>'Indicadores | Indicators'!R5</f>
        <v>4Q13</v>
      </c>
      <c r="S5" s="328" t="str">
        <f>'Indicadores | Indicators'!S5</f>
        <v>1Q14</v>
      </c>
      <c r="T5" s="329" t="str">
        <f>'Indicadores | Indicators'!T5</f>
        <v>2Q14</v>
      </c>
      <c r="U5" s="329" t="str">
        <f>'Indicadores | Indicators'!U5</f>
        <v>3Q14</v>
      </c>
      <c r="V5" s="330" t="str">
        <f>'Indicadores | Indicators'!V5</f>
        <v>4Q14</v>
      </c>
      <c r="W5" s="328" t="str">
        <f>'Indicadores | Indicators'!W5</f>
        <v>1Q15</v>
      </c>
      <c r="X5" s="329" t="str">
        <f>'Indicadores | Indicators'!X5</f>
        <v>2Q15</v>
      </c>
      <c r="Y5" s="329" t="str">
        <f>'Indicadores | Indicators'!Y5</f>
        <v>3Q15</v>
      </c>
      <c r="Z5" s="330" t="str">
        <f>'Indicadores | Indicators'!Z5</f>
        <v>4Q15</v>
      </c>
      <c r="AA5" s="328" t="str">
        <f>'Indicadores | Indicators'!AA5</f>
        <v>1Q16</v>
      </c>
      <c r="AB5" s="329" t="str">
        <f>'Indicadores | Indicators'!AB5</f>
        <v>2Q16</v>
      </c>
      <c r="AC5" s="329" t="str">
        <f>'Indicadores | Indicators'!AC5</f>
        <v>3Q16</v>
      </c>
      <c r="AD5" s="330" t="str">
        <f>'Indicadores | Indicators'!AD5</f>
        <v>4Q16</v>
      </c>
      <c r="AE5" s="328" t="str">
        <f>'Indicadores | Indicators'!AE5</f>
        <v>1Q17</v>
      </c>
      <c r="AF5" s="329" t="str">
        <f>'Indicadores | Indicators'!AF5</f>
        <v>2Q17</v>
      </c>
      <c r="AG5" s="329" t="str">
        <f>'Indicadores | Indicators'!AG5</f>
        <v>3Q17</v>
      </c>
      <c r="AH5" s="330" t="str">
        <f>'Indicadores | Indicators'!AH5</f>
        <v>4Q17</v>
      </c>
      <c r="AI5" s="328" t="str">
        <f>'Indicadores | Indicators'!AI5</f>
        <v>1Q18</v>
      </c>
      <c r="AJ5" s="329" t="str">
        <f>'Indicadores | Indicators'!AJ5</f>
        <v>2Q18</v>
      </c>
      <c r="AK5" s="329" t="str">
        <f>'Indicadores | Indicators'!AK5</f>
        <v>3Q18</v>
      </c>
      <c r="AL5" s="330" t="str">
        <f>'Indicadores | Indicators'!AL5</f>
        <v>4Q18</v>
      </c>
      <c r="AM5" s="328" t="str">
        <f>'Indicadores | Indicators'!AM5</f>
        <v>1Q19</v>
      </c>
      <c r="AN5" s="329" t="str">
        <f>'Indicadores | Indicators'!AN5</f>
        <v>2Q19</v>
      </c>
      <c r="AO5" s="329" t="str">
        <f>'Indicadores | Indicators'!AO5</f>
        <v>3Q19</v>
      </c>
      <c r="AP5" s="330" t="str">
        <f>'Indicadores | Indicators'!AP5</f>
        <v>4Q19</v>
      </c>
      <c r="AQ5" s="328" t="str">
        <f>'Indicadores | Indicators'!AQ5</f>
        <v>1Q20</v>
      </c>
      <c r="AR5" s="329" t="str">
        <f>'Indicadores | Indicators'!AR5</f>
        <v>2Q20</v>
      </c>
      <c r="AS5" s="329" t="str">
        <f>'Indicadores | Indicators'!AS5</f>
        <v>3Q20</v>
      </c>
      <c r="AT5" s="330" t="str">
        <f>'Indicadores | Indicators'!AT5</f>
        <v>4Q20</v>
      </c>
      <c r="AU5" s="328" t="str">
        <f>'Indicadores | Indicators'!AU5</f>
        <v>1Q21</v>
      </c>
      <c r="AV5" s="329" t="str">
        <f>'Indicadores | Indicators'!AV5</f>
        <v>2Q21</v>
      </c>
      <c r="AW5" s="329" t="str">
        <f>'Indicadores | Indicators'!AW5</f>
        <v>3Q21</v>
      </c>
      <c r="AX5" s="330" t="str">
        <f>'Indicadores | Indicators'!AX5</f>
        <v>4Q21</v>
      </c>
      <c r="AY5" s="328" t="str">
        <f>'Indicadores | Indicators'!AY5</f>
        <v>1Q22</v>
      </c>
      <c r="AZ5" s="329" t="str">
        <f>'Indicadores | Indicators'!AZ5</f>
        <v>2Q22</v>
      </c>
      <c r="BA5" s="329" t="str">
        <f>'Indicadores | Indicators'!BA5</f>
        <v>3Q22</v>
      </c>
      <c r="BB5" s="330" t="str">
        <f>'Indicadores | Indicators'!BB5</f>
        <v>4Q22</v>
      </c>
      <c r="BC5" s="328" t="str">
        <f>'Indicadores | Indicators'!BC5</f>
        <v>1Q23</v>
      </c>
      <c r="BD5" s="329" t="str">
        <f>'Indicadores | Indicators'!BD5</f>
        <v>2Q23</v>
      </c>
      <c r="BE5" s="329" t="str">
        <f>'Indicadores | Indicators'!BE5</f>
        <v>3Q23</v>
      </c>
      <c r="BF5" s="329" t="str">
        <f>'Indicadores | Indicators'!BF5</f>
        <v>4Q23</v>
      </c>
      <c r="BG5" s="328" t="s">
        <v>537</v>
      </c>
      <c r="BH5" s="329" t="s">
        <v>469</v>
      </c>
      <c r="BI5" s="329" t="s">
        <v>615</v>
      </c>
      <c r="BJ5" s="437" t="s">
        <v>736</v>
      </c>
      <c r="BK5" s="437" t="s">
        <v>741</v>
      </c>
      <c r="BL5" s="3"/>
      <c r="BM5" s="3"/>
      <c r="BN5" s="3"/>
      <c r="BO5" s="3"/>
      <c r="BP5" s="3"/>
      <c r="BQ5" s="3"/>
      <c r="BR5" s="3"/>
      <c r="BS5" s="3"/>
      <c r="BT5" s="3"/>
    </row>
    <row r="6" spans="1:72" ht="15" customHeight="1" x14ac:dyDescent="0.2">
      <c r="C6" s="98"/>
      <c r="D6" s="92"/>
      <c r="E6" s="92"/>
      <c r="F6" s="99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238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</row>
    <row r="7" spans="1:72" ht="15" customHeight="1" x14ac:dyDescent="0.2">
      <c r="A7" s="95" t="s">
        <v>166</v>
      </c>
      <c r="B7" s="95" t="s">
        <v>211</v>
      </c>
      <c r="C7" s="96" t="str">
        <f t="shared" ref="C7:BG7" si="0">C$5</f>
        <v>1Q10</v>
      </c>
      <c r="D7" s="96" t="str">
        <f t="shared" si="0"/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si="0"/>
        <v>2Q20</v>
      </c>
      <c r="AS7" s="96" t="str">
        <f t="shared" si="0"/>
        <v>3Q20</v>
      </c>
      <c r="AT7" s="96" t="str">
        <f t="shared" si="0"/>
        <v>4Q20</v>
      </c>
      <c r="AU7" s="96" t="str">
        <f t="shared" si="0"/>
        <v>1Q21</v>
      </c>
      <c r="AV7" s="96" t="str">
        <f t="shared" si="0"/>
        <v>2Q21</v>
      </c>
      <c r="AW7" s="96" t="str">
        <f t="shared" si="0"/>
        <v>3Q21</v>
      </c>
      <c r="AX7" s="142" t="str">
        <f t="shared" si="0"/>
        <v>4Q21</v>
      </c>
      <c r="AY7" s="96" t="str">
        <f t="shared" si="0"/>
        <v>1Q22</v>
      </c>
      <c r="AZ7" s="96" t="str">
        <f t="shared" si="0"/>
        <v>2Q22</v>
      </c>
      <c r="BA7" s="96" t="str">
        <f t="shared" si="0"/>
        <v>3Q22</v>
      </c>
      <c r="BB7" s="96" t="str">
        <f t="shared" si="0"/>
        <v>4Q22</v>
      </c>
      <c r="BC7" s="96" t="str">
        <f t="shared" si="0"/>
        <v>1Q23</v>
      </c>
      <c r="BD7" s="96" t="str">
        <f t="shared" si="0"/>
        <v>2Q23</v>
      </c>
      <c r="BE7" s="96" t="str">
        <f t="shared" si="0"/>
        <v>3Q23</v>
      </c>
      <c r="BF7" s="96" t="str">
        <f t="shared" si="0"/>
        <v>4Q23</v>
      </c>
      <c r="BG7" s="96" t="str">
        <f t="shared" si="0"/>
        <v>1Q24</v>
      </c>
      <c r="BH7" s="96" t="str">
        <f>BH5</f>
        <v>2Q24</v>
      </c>
      <c r="BI7" s="96" t="str">
        <f>BI5</f>
        <v>3Q24</v>
      </c>
      <c r="BJ7" s="96" t="str">
        <f>BJ5</f>
        <v>4Q24</v>
      </c>
      <c r="BK7" s="96" t="str">
        <f>BK5</f>
        <v>1Q25</v>
      </c>
      <c r="BL7" s="3"/>
      <c r="BM7" s="3"/>
      <c r="BN7" s="3"/>
      <c r="BO7" s="3"/>
      <c r="BP7" s="3"/>
      <c r="BQ7" s="3"/>
      <c r="BR7" s="3"/>
      <c r="BS7" s="3"/>
      <c r="BT7" s="3"/>
    </row>
    <row r="8" spans="1:72" ht="15" customHeight="1" x14ac:dyDescent="0.2">
      <c r="A8" s="4" t="s">
        <v>371</v>
      </c>
      <c r="B8" s="4" t="s">
        <v>378</v>
      </c>
      <c r="C8" s="48">
        <v>41471</v>
      </c>
      <c r="D8" s="48">
        <v>46248</v>
      </c>
      <c r="E8" s="48">
        <v>47177</v>
      </c>
      <c r="F8" s="48">
        <v>45051</v>
      </c>
      <c r="G8" s="48">
        <v>47726</v>
      </c>
      <c r="H8" s="48">
        <v>53390</v>
      </c>
      <c r="I8" s="48">
        <v>56453</v>
      </c>
      <c r="J8" s="48">
        <v>52749</v>
      </c>
      <c r="K8" s="48">
        <v>58879</v>
      </c>
      <c r="L8" s="48">
        <v>60739</v>
      </c>
      <c r="M8" s="48">
        <v>66897</v>
      </c>
      <c r="N8" s="48">
        <v>67956</v>
      </c>
      <c r="O8" s="48">
        <v>68440</v>
      </c>
      <c r="P8" s="48">
        <v>69726</v>
      </c>
      <c r="Q8" s="48">
        <v>71654</v>
      </c>
      <c r="R8" s="48">
        <v>83552</v>
      </c>
      <c r="S8" s="48">
        <v>84405</v>
      </c>
      <c r="T8" s="48">
        <v>90160</v>
      </c>
      <c r="U8" s="48">
        <v>93863</v>
      </c>
      <c r="V8" s="48">
        <v>97567</v>
      </c>
      <c r="W8" s="48">
        <v>95373</v>
      </c>
      <c r="X8" s="48">
        <v>97679</v>
      </c>
      <c r="Y8" s="48">
        <v>101134</v>
      </c>
      <c r="Z8" s="48">
        <v>105352</v>
      </c>
      <c r="AA8" s="48">
        <v>106329</v>
      </c>
      <c r="AB8" s="48">
        <v>107466</v>
      </c>
      <c r="AC8" s="48">
        <v>111953</v>
      </c>
      <c r="AD8" s="48">
        <v>118181</v>
      </c>
      <c r="AE8" s="48">
        <v>116354</v>
      </c>
      <c r="AF8" s="48">
        <v>115188</v>
      </c>
      <c r="AG8" s="48">
        <v>121382</v>
      </c>
      <c r="AH8" s="48">
        <v>122247</v>
      </c>
      <c r="AI8" s="48">
        <v>117027</v>
      </c>
      <c r="AJ8" s="48">
        <v>119152</v>
      </c>
      <c r="AK8" s="48">
        <v>122469</v>
      </c>
      <c r="AL8" s="48">
        <v>130088</v>
      </c>
      <c r="AM8" s="48">
        <v>120820</v>
      </c>
      <c r="AN8" s="48">
        <v>123647</v>
      </c>
      <c r="AO8" s="48">
        <v>126398</v>
      </c>
      <c r="AP8" s="48">
        <v>131749</v>
      </c>
      <c r="AQ8" s="48">
        <v>134567</v>
      </c>
      <c r="AR8" s="48">
        <v>136256</v>
      </c>
      <c r="AS8" s="48">
        <v>132070</v>
      </c>
      <c r="AT8" s="48">
        <v>137449</v>
      </c>
      <c r="AU8" s="48">
        <v>138981</v>
      </c>
      <c r="AV8" s="48">
        <v>148005</v>
      </c>
      <c r="AW8" s="48">
        <v>156305</v>
      </c>
      <c r="AX8" s="218">
        <v>170717</v>
      </c>
      <c r="AY8" s="48">
        <v>173254</v>
      </c>
      <c r="AZ8" s="48">
        <v>177374.86600000004</v>
      </c>
      <c r="BA8" s="48">
        <v>182763.40300000008</v>
      </c>
      <c r="BB8" s="48">
        <v>195193</v>
      </c>
      <c r="BC8" s="48">
        <v>202018</v>
      </c>
      <c r="BD8" s="48">
        <v>202277.04799999989</v>
      </c>
      <c r="BE8" s="48">
        <v>202852.21099999998</v>
      </c>
      <c r="BF8" s="48">
        <v>199147.69199999989</v>
      </c>
      <c r="BG8" s="48">
        <v>202014.78600000002</v>
      </c>
      <c r="BH8" s="48">
        <v>203537.34899999999</v>
      </c>
      <c r="BI8" s="48">
        <v>203167.43899999993</v>
      </c>
      <c r="BJ8" s="48">
        <v>212280.10499999998</v>
      </c>
      <c r="BK8" s="48">
        <v>210484.17899999992</v>
      </c>
      <c r="BL8" s="6"/>
      <c r="BM8" s="6"/>
      <c r="BN8" s="6"/>
      <c r="BO8" s="6"/>
      <c r="BP8" s="6"/>
      <c r="BQ8" s="6"/>
      <c r="BR8" s="6"/>
      <c r="BS8" s="6"/>
      <c r="BT8" s="6"/>
    </row>
    <row r="9" spans="1:72" ht="15" customHeight="1" x14ac:dyDescent="0.2">
      <c r="A9" s="4" t="s">
        <v>106</v>
      </c>
      <c r="B9" s="4" t="s">
        <v>379</v>
      </c>
      <c r="C9" s="48">
        <v>2441</v>
      </c>
      <c r="D9" s="48">
        <v>3780</v>
      </c>
      <c r="E9" s="48">
        <v>3370</v>
      </c>
      <c r="F9" s="48">
        <v>5100</v>
      </c>
      <c r="G9" s="48">
        <v>2894</v>
      </c>
      <c r="H9" s="48">
        <v>4801</v>
      </c>
      <c r="I9" s="48">
        <v>4441</v>
      </c>
      <c r="J9" s="48">
        <v>10553</v>
      </c>
      <c r="K9" s="48">
        <v>5336</v>
      </c>
      <c r="L9" s="48">
        <v>6060</v>
      </c>
      <c r="M9" s="48">
        <v>6290</v>
      </c>
      <c r="N9" s="48">
        <v>8225</v>
      </c>
      <c r="O9" s="48">
        <v>5159</v>
      </c>
      <c r="P9" s="48">
        <v>6112</v>
      </c>
      <c r="Q9" s="48">
        <v>5171</v>
      </c>
      <c r="R9" s="48">
        <v>8917</v>
      </c>
      <c r="S9" s="48">
        <v>5679</v>
      </c>
      <c r="T9" s="48">
        <v>7502</v>
      </c>
      <c r="U9" s="48">
        <v>6802</v>
      </c>
      <c r="V9" s="48">
        <v>9431</v>
      </c>
      <c r="W9" s="48">
        <v>6673</v>
      </c>
      <c r="X9" s="48">
        <v>7875</v>
      </c>
      <c r="Y9" s="48">
        <v>7180</v>
      </c>
      <c r="Z9" s="48">
        <v>10364</v>
      </c>
      <c r="AA9" s="48">
        <v>6704</v>
      </c>
      <c r="AB9" s="48">
        <v>8476</v>
      </c>
      <c r="AC9" s="48">
        <v>6906</v>
      </c>
      <c r="AD9" s="48">
        <v>11234</v>
      </c>
      <c r="AE9" s="48">
        <v>6526</v>
      </c>
      <c r="AF9" s="48">
        <v>8237</v>
      </c>
      <c r="AG9" s="48">
        <v>6382</v>
      </c>
      <c r="AH9" s="48">
        <v>10336</v>
      </c>
      <c r="AI9" s="48">
        <v>6251</v>
      </c>
      <c r="AJ9" s="48">
        <v>7283</v>
      </c>
      <c r="AK9" s="48">
        <v>6793</v>
      </c>
      <c r="AL9" s="48">
        <v>10852</v>
      </c>
      <c r="AM9" s="48">
        <v>7224</v>
      </c>
      <c r="AN9" s="48">
        <v>10414</v>
      </c>
      <c r="AO9" s="48">
        <v>8490</v>
      </c>
      <c r="AP9" s="48">
        <v>13251</v>
      </c>
      <c r="AQ9" s="48">
        <v>4149</v>
      </c>
      <c r="AR9" s="48">
        <v>3626</v>
      </c>
      <c r="AS9" s="48">
        <v>6892</v>
      </c>
      <c r="AT9" s="48">
        <v>14725</v>
      </c>
      <c r="AU9" s="48">
        <v>5787</v>
      </c>
      <c r="AV9" s="48">
        <v>13195</v>
      </c>
      <c r="AW9" s="48">
        <v>14210</v>
      </c>
      <c r="AX9" s="218">
        <v>22510</v>
      </c>
      <c r="AY9" s="48">
        <v>8471</v>
      </c>
      <c r="AZ9" s="48">
        <v>17370.785000000003</v>
      </c>
      <c r="BA9" s="48">
        <v>11691.766999999998</v>
      </c>
      <c r="BB9" s="48">
        <v>16809</v>
      </c>
      <c r="BC9" s="48">
        <v>13215</v>
      </c>
      <c r="BD9" s="48">
        <v>18685.813999999998</v>
      </c>
      <c r="BE9" s="48">
        <v>15986.064000000006</v>
      </c>
      <c r="BF9" s="48">
        <v>23068.157000000007</v>
      </c>
      <c r="BG9" s="48">
        <v>13044.797000000002</v>
      </c>
      <c r="BH9" s="48">
        <v>22004.209000000006</v>
      </c>
      <c r="BI9" s="48">
        <v>19557.135000000009</v>
      </c>
      <c r="BJ9" s="48">
        <v>28290.026999999995</v>
      </c>
      <c r="BK9" s="48">
        <v>15593.897000000001</v>
      </c>
      <c r="BL9" s="6"/>
      <c r="BM9" s="6"/>
      <c r="BN9" s="6"/>
      <c r="BO9" s="6"/>
      <c r="BP9" s="6"/>
      <c r="BQ9" s="6"/>
      <c r="BR9" s="6"/>
      <c r="BS9" s="6"/>
      <c r="BT9" s="6"/>
    </row>
    <row r="10" spans="1:72" ht="15" customHeight="1" x14ac:dyDescent="0.2">
      <c r="A10" s="4" t="s">
        <v>372</v>
      </c>
      <c r="B10" s="4" t="s">
        <v>380</v>
      </c>
      <c r="C10" s="48">
        <v>3046</v>
      </c>
      <c r="D10" s="48">
        <v>3726</v>
      </c>
      <c r="E10" s="48">
        <v>4250</v>
      </c>
      <c r="F10" s="48">
        <v>7550</v>
      </c>
      <c r="G10" s="48">
        <v>4188</v>
      </c>
      <c r="H10" s="48">
        <v>5083</v>
      </c>
      <c r="I10" s="48">
        <v>5224</v>
      </c>
      <c r="J10" s="48">
        <v>8959</v>
      </c>
      <c r="K10" s="48">
        <v>5399</v>
      </c>
      <c r="L10" s="48">
        <v>6861</v>
      </c>
      <c r="M10" s="48">
        <v>7047</v>
      </c>
      <c r="N10" s="48">
        <v>8987</v>
      </c>
      <c r="O10" s="48">
        <v>5166</v>
      </c>
      <c r="P10" s="48">
        <v>8129</v>
      </c>
      <c r="Q10" s="48">
        <v>8080</v>
      </c>
      <c r="R10" s="48">
        <v>11400</v>
      </c>
      <c r="S10" s="48">
        <v>7678</v>
      </c>
      <c r="T10" s="48">
        <v>9408</v>
      </c>
      <c r="U10" s="48">
        <v>9587</v>
      </c>
      <c r="V10" s="48">
        <v>14778</v>
      </c>
      <c r="W10" s="48">
        <v>8366</v>
      </c>
      <c r="X10" s="48">
        <v>10013</v>
      </c>
      <c r="Y10" s="48">
        <v>9651</v>
      </c>
      <c r="Z10" s="48">
        <v>12854</v>
      </c>
      <c r="AA10" s="48">
        <v>8404</v>
      </c>
      <c r="AB10" s="48">
        <v>10918</v>
      </c>
      <c r="AC10" s="48">
        <v>9207</v>
      </c>
      <c r="AD10" s="48">
        <v>14497</v>
      </c>
      <c r="AE10" s="48">
        <v>8370</v>
      </c>
      <c r="AF10" s="48">
        <v>10443</v>
      </c>
      <c r="AG10" s="48">
        <v>10356</v>
      </c>
      <c r="AH10" s="48">
        <v>15732</v>
      </c>
      <c r="AI10" s="48">
        <v>9693</v>
      </c>
      <c r="AJ10" s="48">
        <v>11995</v>
      </c>
      <c r="AK10" s="48">
        <v>10507</v>
      </c>
      <c r="AL10" s="48">
        <v>17160</v>
      </c>
      <c r="AM10" s="48">
        <v>10804</v>
      </c>
      <c r="AN10" s="48">
        <v>13315</v>
      </c>
      <c r="AO10" s="48">
        <v>13866</v>
      </c>
      <c r="AP10" s="48">
        <v>18525</v>
      </c>
      <c r="AQ10" s="48">
        <v>13225</v>
      </c>
      <c r="AR10" s="48">
        <v>3397</v>
      </c>
      <c r="AS10" s="48">
        <v>4076</v>
      </c>
      <c r="AT10" s="48">
        <v>11443</v>
      </c>
      <c r="AU10" s="48">
        <v>8118</v>
      </c>
      <c r="AV10" s="48">
        <v>8234</v>
      </c>
      <c r="AW10" s="48">
        <v>12038</v>
      </c>
      <c r="AX10" s="218">
        <v>19564</v>
      </c>
      <c r="AY10" s="48">
        <v>15311</v>
      </c>
      <c r="AZ10" s="48">
        <v>16208.871000000003</v>
      </c>
      <c r="BA10" s="48">
        <v>18594.694999999996</v>
      </c>
      <c r="BB10" s="48">
        <v>23986</v>
      </c>
      <c r="BC10" s="48">
        <v>18429</v>
      </c>
      <c r="BD10" s="48">
        <v>21993.080999999995</v>
      </c>
      <c r="BE10" s="48">
        <v>22145.502999999986</v>
      </c>
      <c r="BF10" s="48">
        <v>32141.422999999999</v>
      </c>
      <c r="BG10" s="48">
        <v>21921.009999999991</v>
      </c>
      <c r="BH10" s="48">
        <v>25363.030000000002</v>
      </c>
      <c r="BI10" s="48">
        <v>25688.416000000012</v>
      </c>
      <c r="BJ10" s="48">
        <v>34795.487999999983</v>
      </c>
      <c r="BK10" s="48">
        <v>23908.807000000008</v>
      </c>
      <c r="BL10" s="6"/>
      <c r="BM10" s="6"/>
      <c r="BN10" s="6"/>
      <c r="BO10" s="6"/>
      <c r="BP10" s="6"/>
      <c r="BQ10" s="6"/>
      <c r="BR10" s="6"/>
      <c r="BS10" s="6"/>
      <c r="BT10" s="6"/>
    </row>
    <row r="11" spans="1:72" ht="15" customHeight="1" x14ac:dyDescent="0.2">
      <c r="A11" s="4" t="s">
        <v>104</v>
      </c>
      <c r="B11" s="4" t="s">
        <v>381</v>
      </c>
      <c r="C11" s="48">
        <v>3527</v>
      </c>
      <c r="D11" s="48">
        <v>5172</v>
      </c>
      <c r="E11" s="48">
        <v>6222</v>
      </c>
      <c r="F11" s="48">
        <v>6750</v>
      </c>
      <c r="G11" s="48">
        <v>5623</v>
      </c>
      <c r="H11" s="48">
        <v>5995</v>
      </c>
      <c r="I11" s="263">
        <v>6185</v>
      </c>
      <c r="J11" s="48">
        <v>6156</v>
      </c>
      <c r="K11" s="48">
        <v>7048</v>
      </c>
      <c r="L11" s="48">
        <v>6189</v>
      </c>
      <c r="M11" s="48">
        <v>6182</v>
      </c>
      <c r="N11" s="48">
        <v>7139</v>
      </c>
      <c r="O11" s="48">
        <v>6407</v>
      </c>
      <c r="P11" s="48">
        <v>6430</v>
      </c>
      <c r="Q11" s="48">
        <v>7002</v>
      </c>
      <c r="R11" s="48">
        <v>8492</v>
      </c>
      <c r="S11" s="48">
        <v>8241</v>
      </c>
      <c r="T11" s="48">
        <v>8591</v>
      </c>
      <c r="U11" s="48">
        <v>9647</v>
      </c>
      <c r="V11" s="48">
        <v>10669</v>
      </c>
      <c r="W11" s="48">
        <v>9327</v>
      </c>
      <c r="X11" s="48">
        <v>10461</v>
      </c>
      <c r="Y11" s="48">
        <v>10706</v>
      </c>
      <c r="Z11" s="48">
        <v>12084</v>
      </c>
      <c r="AA11" s="48">
        <v>11356</v>
      </c>
      <c r="AB11" s="48">
        <v>10969</v>
      </c>
      <c r="AC11" s="48">
        <v>10507</v>
      </c>
      <c r="AD11" s="48">
        <v>11116</v>
      </c>
      <c r="AE11" s="48">
        <v>11373</v>
      </c>
      <c r="AF11" s="48">
        <v>11474</v>
      </c>
      <c r="AG11" s="48">
        <v>11559</v>
      </c>
      <c r="AH11" s="48">
        <v>13760</v>
      </c>
      <c r="AI11" s="48">
        <v>11944</v>
      </c>
      <c r="AJ11" s="48">
        <v>11547</v>
      </c>
      <c r="AK11" s="48">
        <v>12378</v>
      </c>
      <c r="AL11" s="48">
        <v>13629</v>
      </c>
      <c r="AM11" s="48">
        <v>11981</v>
      </c>
      <c r="AN11" s="48">
        <v>13556</v>
      </c>
      <c r="AO11" s="48">
        <v>12634</v>
      </c>
      <c r="AP11" s="48">
        <v>14550</v>
      </c>
      <c r="AQ11" s="48">
        <v>11432</v>
      </c>
      <c r="AR11" s="48">
        <v>7071</v>
      </c>
      <c r="AS11" s="48">
        <v>8778</v>
      </c>
      <c r="AT11" s="48">
        <v>11978</v>
      </c>
      <c r="AU11" s="48">
        <v>10322</v>
      </c>
      <c r="AV11" s="48">
        <v>10664</v>
      </c>
      <c r="AW11" s="48">
        <v>12182</v>
      </c>
      <c r="AX11" s="218">
        <v>15226</v>
      </c>
      <c r="AY11" s="48">
        <v>13817</v>
      </c>
      <c r="AZ11" s="48">
        <v>14543.913000000006</v>
      </c>
      <c r="BA11" s="48">
        <v>14988.620000000004</v>
      </c>
      <c r="BB11" s="48">
        <v>17507</v>
      </c>
      <c r="BC11" s="48">
        <v>14843</v>
      </c>
      <c r="BD11" s="48">
        <v>15537.188999999998</v>
      </c>
      <c r="BE11" s="48">
        <v>15545.071000000009</v>
      </c>
      <c r="BF11" s="48">
        <v>17276.010000000002</v>
      </c>
      <c r="BG11" s="48">
        <v>15223.785000000005</v>
      </c>
      <c r="BH11" s="48">
        <v>16053.65</v>
      </c>
      <c r="BI11" s="48">
        <v>16104.987000000008</v>
      </c>
      <c r="BJ11" s="48">
        <v>19873.853000000006</v>
      </c>
      <c r="BK11" s="48">
        <v>19219.21</v>
      </c>
      <c r="BL11" s="6"/>
      <c r="BM11" s="6"/>
      <c r="BN11" s="6"/>
      <c r="BO11" s="6"/>
      <c r="BP11" s="6"/>
      <c r="BQ11" s="6"/>
      <c r="BR11" s="6"/>
      <c r="BS11" s="6"/>
      <c r="BT11" s="6"/>
    </row>
    <row r="12" spans="1:72" ht="15" customHeight="1" x14ac:dyDescent="0.2">
      <c r="A12" s="4" t="s">
        <v>105</v>
      </c>
      <c r="B12" s="4" t="s">
        <v>232</v>
      </c>
      <c r="C12" s="48">
        <v>9523</v>
      </c>
      <c r="D12" s="48">
        <v>10704</v>
      </c>
      <c r="E12" s="48">
        <v>11262</v>
      </c>
      <c r="F12" s="48">
        <v>13143</v>
      </c>
      <c r="G12" s="48">
        <v>12375</v>
      </c>
      <c r="H12" s="48">
        <v>14313</v>
      </c>
      <c r="I12" s="48">
        <v>14796</v>
      </c>
      <c r="J12" s="48">
        <v>16480</v>
      </c>
      <c r="K12" s="48">
        <v>16673</v>
      </c>
      <c r="L12" s="48">
        <v>17645</v>
      </c>
      <c r="M12" s="48">
        <v>18680</v>
      </c>
      <c r="N12" s="48">
        <v>20839</v>
      </c>
      <c r="O12" s="48">
        <v>19313</v>
      </c>
      <c r="P12" s="48">
        <v>19783</v>
      </c>
      <c r="Q12" s="48">
        <v>20441</v>
      </c>
      <c r="R12" s="48">
        <v>24498</v>
      </c>
      <c r="S12" s="48">
        <v>24132</v>
      </c>
      <c r="T12" s="48">
        <v>27291</v>
      </c>
      <c r="U12" s="48">
        <v>26725</v>
      </c>
      <c r="V12" s="48">
        <v>30662</v>
      </c>
      <c r="W12" s="48">
        <v>29063</v>
      </c>
      <c r="X12" s="48">
        <v>30941</v>
      </c>
      <c r="Y12" s="48">
        <v>30724</v>
      </c>
      <c r="Z12" s="48">
        <v>37308</v>
      </c>
      <c r="AA12" s="48">
        <v>33832</v>
      </c>
      <c r="AB12" s="48">
        <v>35200</v>
      </c>
      <c r="AC12" s="48">
        <v>33015</v>
      </c>
      <c r="AD12" s="48">
        <v>40002</v>
      </c>
      <c r="AE12" s="48">
        <v>35456</v>
      </c>
      <c r="AF12" s="48">
        <v>36024</v>
      </c>
      <c r="AG12" s="48">
        <v>35455</v>
      </c>
      <c r="AH12" s="48">
        <v>40968</v>
      </c>
      <c r="AI12" s="48">
        <v>35506</v>
      </c>
      <c r="AJ12" s="48">
        <v>36121</v>
      </c>
      <c r="AK12" s="48">
        <v>37671</v>
      </c>
      <c r="AL12" s="48">
        <v>43201</v>
      </c>
      <c r="AM12" s="48">
        <v>37201</v>
      </c>
      <c r="AN12" s="48">
        <v>38253</v>
      </c>
      <c r="AO12" s="48">
        <v>37251</v>
      </c>
      <c r="AP12" s="48">
        <v>43517</v>
      </c>
      <c r="AQ12" s="48">
        <v>33025</v>
      </c>
      <c r="AR12" s="48">
        <v>3199</v>
      </c>
      <c r="AS12" s="48">
        <v>12824</v>
      </c>
      <c r="AT12" s="48">
        <v>27704</v>
      </c>
      <c r="AU12" s="48">
        <v>16061</v>
      </c>
      <c r="AV12" s="48">
        <v>20373</v>
      </c>
      <c r="AW12" s="48">
        <v>28963</v>
      </c>
      <c r="AX12" s="218">
        <v>40852</v>
      </c>
      <c r="AY12" s="48">
        <v>35387</v>
      </c>
      <c r="AZ12" s="48">
        <v>43599.863999999994</v>
      </c>
      <c r="BA12" s="48">
        <v>42987.18</v>
      </c>
      <c r="BB12" s="48">
        <v>48398</v>
      </c>
      <c r="BC12" s="48">
        <v>42978</v>
      </c>
      <c r="BD12" s="48">
        <v>50789.945000000007</v>
      </c>
      <c r="BE12" s="48">
        <v>51204.945999999996</v>
      </c>
      <c r="BF12" s="48">
        <v>58021.88499999998</v>
      </c>
      <c r="BG12" s="48">
        <v>53271.913</v>
      </c>
      <c r="BH12" s="48">
        <v>54386.750000000044</v>
      </c>
      <c r="BI12" s="48">
        <v>55120.792000000009</v>
      </c>
      <c r="BJ12" s="48">
        <v>65534.905000000021</v>
      </c>
      <c r="BK12" s="48">
        <v>60052.239000000038</v>
      </c>
      <c r="BL12" s="6"/>
      <c r="BM12" s="6"/>
      <c r="BN12" s="6"/>
      <c r="BO12" s="6"/>
      <c r="BP12" s="6"/>
      <c r="BQ12" s="6"/>
      <c r="BR12" s="6"/>
      <c r="BS12" s="6"/>
      <c r="BT12" s="6"/>
    </row>
    <row r="13" spans="1:72" ht="15" customHeight="1" x14ac:dyDescent="0.2">
      <c r="A13" s="4" t="s">
        <v>393</v>
      </c>
      <c r="B13" s="4" t="s">
        <v>394</v>
      </c>
      <c r="C13" s="48">
        <v>2659</v>
      </c>
      <c r="D13" s="48">
        <v>5111</v>
      </c>
      <c r="E13" s="48">
        <v>3274</v>
      </c>
      <c r="F13" s="48">
        <v>3880</v>
      </c>
      <c r="G13" s="48">
        <v>4106</v>
      </c>
      <c r="H13" s="48">
        <v>6513</v>
      </c>
      <c r="I13" s="48">
        <v>8534</v>
      </c>
      <c r="J13" s="48">
        <v>11965</v>
      </c>
      <c r="K13" s="48">
        <v>9171</v>
      </c>
      <c r="L13" s="48">
        <v>11207</v>
      </c>
      <c r="M13" s="48">
        <v>14516</v>
      </c>
      <c r="N13" s="48">
        <v>18667</v>
      </c>
      <c r="O13" s="48">
        <v>10979</v>
      </c>
      <c r="P13" s="48">
        <v>11858</v>
      </c>
      <c r="Q13" s="48">
        <v>13608</v>
      </c>
      <c r="R13" s="48">
        <v>19389</v>
      </c>
      <c r="S13" s="48">
        <v>14967</v>
      </c>
      <c r="T13" s="48">
        <v>16270</v>
      </c>
      <c r="U13" s="48">
        <v>18966</v>
      </c>
      <c r="V13" s="48">
        <v>24041</v>
      </c>
      <c r="W13" s="48">
        <v>16805</v>
      </c>
      <c r="X13" s="48">
        <v>18747</v>
      </c>
      <c r="Y13" s="48">
        <v>18366</v>
      </c>
      <c r="Z13" s="48">
        <v>18637</v>
      </c>
      <c r="AA13" s="48">
        <v>13793</v>
      </c>
      <c r="AB13" s="48">
        <v>15924</v>
      </c>
      <c r="AC13" s="48">
        <v>15167</v>
      </c>
      <c r="AD13" s="48">
        <v>18013</v>
      </c>
      <c r="AE13" s="48">
        <v>14469</v>
      </c>
      <c r="AF13" s="48">
        <v>15427</v>
      </c>
      <c r="AG13" s="48">
        <v>12701</v>
      </c>
      <c r="AH13" s="48">
        <v>15249</v>
      </c>
      <c r="AI13" s="48">
        <v>11864</v>
      </c>
      <c r="AJ13" s="48">
        <v>15065</v>
      </c>
      <c r="AK13" s="48">
        <v>12355</v>
      </c>
      <c r="AL13" s="48">
        <v>15592</v>
      </c>
      <c r="AM13" s="48">
        <v>3365.0869700000003</v>
      </c>
      <c r="AN13" s="48">
        <v>7108.8951500000003</v>
      </c>
      <c r="AO13" s="48">
        <v>3654.9946500000005</v>
      </c>
      <c r="AP13" s="48">
        <v>6645.0148699999991</v>
      </c>
      <c r="AQ13" s="48">
        <v>2599.2101000000011</v>
      </c>
      <c r="AR13" s="48">
        <v>3228.0473100000004</v>
      </c>
      <c r="AS13" s="48">
        <v>4400.056580000004</v>
      </c>
      <c r="AT13" s="48">
        <v>2049</v>
      </c>
      <c r="AU13" s="48">
        <v>7753.1627600000065</v>
      </c>
      <c r="AV13" s="48">
        <v>6039.9959899999958</v>
      </c>
      <c r="AW13" s="48">
        <v>4805.9358699999866</v>
      </c>
      <c r="AX13" s="218">
        <v>5535</v>
      </c>
      <c r="AY13" s="48">
        <v>3217</v>
      </c>
      <c r="AZ13" s="48">
        <v>4413.0319999999992</v>
      </c>
      <c r="BA13" s="48">
        <v>3361.3030000000012</v>
      </c>
      <c r="BB13" s="48">
        <v>3167</v>
      </c>
      <c r="BC13" s="48">
        <v>4613</v>
      </c>
      <c r="BD13" s="48">
        <v>4235.9670000000006</v>
      </c>
      <c r="BE13" s="48">
        <v>4454.7959999999985</v>
      </c>
      <c r="BF13" s="48">
        <v>5424.9229999999989</v>
      </c>
      <c r="BG13" s="48">
        <v>10546.018</v>
      </c>
      <c r="BH13" s="48">
        <v>3832.1779999999999</v>
      </c>
      <c r="BI13" s="48">
        <v>5157.5689999999995</v>
      </c>
      <c r="BJ13" s="48">
        <v>6896.4710000000014</v>
      </c>
      <c r="BK13" s="48">
        <v>6755.8690000000006</v>
      </c>
      <c r="BL13" s="6"/>
      <c r="BM13" s="6"/>
      <c r="BN13" s="6"/>
      <c r="BO13" s="6"/>
      <c r="BP13" s="6"/>
      <c r="BQ13" s="6"/>
      <c r="BR13" s="6"/>
      <c r="BS13" s="6"/>
      <c r="BT13" s="6"/>
    </row>
    <row r="14" spans="1:72" ht="15" customHeight="1" x14ac:dyDescent="0.2">
      <c r="A14" s="4" t="s">
        <v>374</v>
      </c>
      <c r="B14" s="4" t="s">
        <v>385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218">
        <v>48779</v>
      </c>
      <c r="AY14" s="48">
        <v>25986</v>
      </c>
      <c r="AZ14" s="48">
        <v>32345.756999999991</v>
      </c>
      <c r="BA14" s="48">
        <v>35585.181000000004</v>
      </c>
      <c r="BB14" s="48">
        <v>46092</v>
      </c>
      <c r="BC14" s="48">
        <v>30177</v>
      </c>
      <c r="BD14" s="48">
        <v>39487.920999999995</v>
      </c>
      <c r="BE14" s="48">
        <v>29337.215000000004</v>
      </c>
      <c r="BF14" s="48">
        <v>46994.986000000004</v>
      </c>
      <c r="BG14" s="48">
        <v>25768.088</v>
      </c>
      <c r="BH14" s="48">
        <v>38095.537000000004</v>
      </c>
      <c r="BI14" s="48">
        <v>41821.828000000001</v>
      </c>
      <c r="BJ14" s="48">
        <v>62301.779999999992</v>
      </c>
      <c r="BK14" s="48">
        <v>35426.594999999987</v>
      </c>
      <c r="BL14" s="6"/>
      <c r="BM14" s="6"/>
      <c r="BN14" s="6"/>
      <c r="BO14" s="6"/>
      <c r="BP14" s="6"/>
      <c r="BQ14" s="6"/>
      <c r="BR14" s="6">
        <v>0</v>
      </c>
      <c r="BS14" s="6">
        <v>0</v>
      </c>
      <c r="BT14" s="6"/>
    </row>
    <row r="15" spans="1:72" s="155" customFormat="1" ht="15" customHeight="1" x14ac:dyDescent="0.2">
      <c r="A15" s="187" t="s">
        <v>6</v>
      </c>
      <c r="B15" s="187" t="s">
        <v>212</v>
      </c>
      <c r="C15" s="260">
        <f>SUM(C8:C14)</f>
        <v>62667</v>
      </c>
      <c r="D15" s="260">
        <f t="shared" ref="D15:BK15" si="1">SUM(D8:D14)</f>
        <v>74741</v>
      </c>
      <c r="E15" s="260">
        <f t="shared" si="1"/>
        <v>75555</v>
      </c>
      <c r="F15" s="260">
        <f t="shared" si="1"/>
        <v>81474</v>
      </c>
      <c r="G15" s="260">
        <f t="shared" si="1"/>
        <v>76912</v>
      </c>
      <c r="H15" s="260">
        <f t="shared" si="1"/>
        <v>90095</v>
      </c>
      <c r="I15" s="260">
        <f t="shared" si="1"/>
        <v>95633</v>
      </c>
      <c r="J15" s="260">
        <f t="shared" si="1"/>
        <v>106862</v>
      </c>
      <c r="K15" s="260">
        <f t="shared" si="1"/>
        <v>102506</v>
      </c>
      <c r="L15" s="260">
        <f t="shared" si="1"/>
        <v>108701</v>
      </c>
      <c r="M15" s="260">
        <f t="shared" si="1"/>
        <v>119612</v>
      </c>
      <c r="N15" s="260">
        <f t="shared" si="1"/>
        <v>131813</v>
      </c>
      <c r="O15" s="260">
        <f t="shared" si="1"/>
        <v>115464</v>
      </c>
      <c r="P15" s="260">
        <f t="shared" si="1"/>
        <v>122038</v>
      </c>
      <c r="Q15" s="260">
        <f t="shared" si="1"/>
        <v>125956</v>
      </c>
      <c r="R15" s="260">
        <f t="shared" si="1"/>
        <v>156248</v>
      </c>
      <c r="S15" s="260">
        <f t="shared" si="1"/>
        <v>145102</v>
      </c>
      <c r="T15" s="260">
        <f t="shared" si="1"/>
        <v>159222</v>
      </c>
      <c r="U15" s="260">
        <f t="shared" si="1"/>
        <v>165590</v>
      </c>
      <c r="V15" s="260">
        <f t="shared" si="1"/>
        <v>187148</v>
      </c>
      <c r="W15" s="260">
        <f t="shared" si="1"/>
        <v>165607</v>
      </c>
      <c r="X15" s="260">
        <f t="shared" si="1"/>
        <v>175716</v>
      </c>
      <c r="Y15" s="260">
        <f t="shared" si="1"/>
        <v>177761</v>
      </c>
      <c r="Z15" s="260">
        <f t="shared" si="1"/>
        <v>196599</v>
      </c>
      <c r="AA15" s="260">
        <f t="shared" si="1"/>
        <v>180418</v>
      </c>
      <c r="AB15" s="260">
        <f t="shared" si="1"/>
        <v>188953</v>
      </c>
      <c r="AC15" s="260">
        <f t="shared" si="1"/>
        <v>186755</v>
      </c>
      <c r="AD15" s="260">
        <f t="shared" si="1"/>
        <v>213043</v>
      </c>
      <c r="AE15" s="260">
        <f t="shared" si="1"/>
        <v>192548</v>
      </c>
      <c r="AF15" s="260">
        <f t="shared" si="1"/>
        <v>196793</v>
      </c>
      <c r="AG15" s="260">
        <f t="shared" si="1"/>
        <v>197835</v>
      </c>
      <c r="AH15" s="260">
        <f t="shared" si="1"/>
        <v>218292</v>
      </c>
      <c r="AI15" s="260">
        <f t="shared" si="1"/>
        <v>192285</v>
      </c>
      <c r="AJ15" s="260">
        <f t="shared" si="1"/>
        <v>201163</v>
      </c>
      <c r="AK15" s="260">
        <f t="shared" si="1"/>
        <v>202173</v>
      </c>
      <c r="AL15" s="260">
        <f t="shared" si="1"/>
        <v>230522</v>
      </c>
      <c r="AM15" s="260">
        <f t="shared" si="1"/>
        <v>191395.08697</v>
      </c>
      <c r="AN15" s="260">
        <f t="shared" si="1"/>
        <v>206293.89515</v>
      </c>
      <c r="AO15" s="260">
        <f t="shared" si="1"/>
        <v>202293.99465000001</v>
      </c>
      <c r="AP15" s="260">
        <f t="shared" si="1"/>
        <v>228237.01487000001</v>
      </c>
      <c r="AQ15" s="260">
        <f t="shared" si="1"/>
        <v>198997.2101</v>
      </c>
      <c r="AR15" s="260">
        <f t="shared" si="1"/>
        <v>156777.04730999999</v>
      </c>
      <c r="AS15" s="260">
        <f t="shared" si="1"/>
        <v>169040.05658</v>
      </c>
      <c r="AT15" s="260">
        <f t="shared" si="1"/>
        <v>205348</v>
      </c>
      <c r="AU15" s="260">
        <f t="shared" si="1"/>
        <v>187022.16276000001</v>
      </c>
      <c r="AV15" s="260">
        <f t="shared" si="1"/>
        <v>206510.99599</v>
      </c>
      <c r="AW15" s="260">
        <f t="shared" si="1"/>
        <v>228503.93586999999</v>
      </c>
      <c r="AX15" s="261">
        <f t="shared" si="1"/>
        <v>323183</v>
      </c>
      <c r="AY15" s="237">
        <f t="shared" si="1"/>
        <v>275443</v>
      </c>
      <c r="AZ15" s="237">
        <f t="shared" si="1"/>
        <v>305857.08800000005</v>
      </c>
      <c r="BA15" s="237">
        <f t="shared" si="1"/>
        <v>309972.14900000009</v>
      </c>
      <c r="BB15" s="237">
        <f t="shared" si="1"/>
        <v>351152</v>
      </c>
      <c r="BC15" s="237">
        <f t="shared" si="1"/>
        <v>326273</v>
      </c>
      <c r="BD15" s="237">
        <f t="shared" si="1"/>
        <v>353006.96499999991</v>
      </c>
      <c r="BE15" s="237">
        <f t="shared" si="1"/>
        <v>341525.80599999998</v>
      </c>
      <c r="BF15" s="237">
        <f t="shared" si="1"/>
        <v>382075.07599999988</v>
      </c>
      <c r="BG15" s="237">
        <f t="shared" si="1"/>
        <v>341790.39699999994</v>
      </c>
      <c r="BH15" s="237">
        <f t="shared" si="1"/>
        <v>363272.7030000001</v>
      </c>
      <c r="BI15" s="237">
        <f t="shared" si="1"/>
        <v>366618.16599999997</v>
      </c>
      <c r="BJ15" s="237">
        <f t="shared" si="1"/>
        <v>429972.62900000002</v>
      </c>
      <c r="BK15" s="237">
        <f t="shared" si="1"/>
        <v>371440.79599999997</v>
      </c>
      <c r="BL15" s="6"/>
      <c r="BM15" s="6"/>
      <c r="BN15" s="6"/>
      <c r="BO15" s="6"/>
      <c r="BP15" s="6"/>
      <c r="BQ15" s="6"/>
      <c r="BR15" s="6"/>
      <c r="BS15" s="6"/>
      <c r="BT15" s="6"/>
    </row>
    <row r="16" spans="1:72" ht="15" customHeight="1" x14ac:dyDescent="0.2">
      <c r="A16" s="4" t="s">
        <v>32</v>
      </c>
      <c r="B16" s="4" t="s">
        <v>383</v>
      </c>
      <c r="C16" s="48">
        <v>-6350</v>
      </c>
      <c r="D16" s="48">
        <v>-8041</v>
      </c>
      <c r="E16" s="48">
        <v>-7945</v>
      </c>
      <c r="F16" s="48">
        <v>-8521</v>
      </c>
      <c r="G16" s="48">
        <v>-8025</v>
      </c>
      <c r="H16" s="48">
        <v>-9448</v>
      </c>
      <c r="I16" s="48">
        <v>-10875</v>
      </c>
      <c r="J16" s="48">
        <v>-11631</v>
      </c>
      <c r="K16" s="48">
        <v>-11842</v>
      </c>
      <c r="L16" s="48">
        <v>-11628</v>
      </c>
      <c r="M16" s="48">
        <v>-15306</v>
      </c>
      <c r="N16" s="48">
        <v>-13336</v>
      </c>
      <c r="O16" s="48">
        <v>-12966</v>
      </c>
      <c r="P16" s="48">
        <v>-13922</v>
      </c>
      <c r="Q16" s="48">
        <v>-12903</v>
      </c>
      <c r="R16" s="48">
        <v>-16166</v>
      </c>
      <c r="S16" s="48">
        <v>-13894</v>
      </c>
      <c r="T16" s="48">
        <v>-15385</v>
      </c>
      <c r="U16" s="48">
        <v>-17615</v>
      </c>
      <c r="V16" s="48">
        <v>-20566</v>
      </c>
      <c r="W16" s="48">
        <v>-16784</v>
      </c>
      <c r="X16" s="48">
        <v>-19106</v>
      </c>
      <c r="Y16" s="48">
        <v>-18139</v>
      </c>
      <c r="Z16" s="48">
        <v>-24459</v>
      </c>
      <c r="AA16" s="48">
        <v>-19931</v>
      </c>
      <c r="AB16" s="48">
        <v>-26143</v>
      </c>
      <c r="AC16" s="48">
        <v>-25658</v>
      </c>
      <c r="AD16" s="48">
        <v>-29291</v>
      </c>
      <c r="AE16" s="48">
        <v>-25199</v>
      </c>
      <c r="AF16" s="48">
        <v>-27380</v>
      </c>
      <c r="AG16" s="48">
        <v>-28144</v>
      </c>
      <c r="AH16" s="48">
        <v>-32589</v>
      </c>
      <c r="AI16" s="48">
        <v>-23815</v>
      </c>
      <c r="AJ16" s="48">
        <v>-26152</v>
      </c>
      <c r="AK16" s="48">
        <v>-24619</v>
      </c>
      <c r="AL16" s="48">
        <v>-30029</v>
      </c>
      <c r="AM16" s="48">
        <v>-24016</v>
      </c>
      <c r="AN16" s="48">
        <v>-26368</v>
      </c>
      <c r="AO16" s="48">
        <v>-27080</v>
      </c>
      <c r="AP16" s="48">
        <v>-29793</v>
      </c>
      <c r="AQ16" s="48">
        <v>-48048</v>
      </c>
      <c r="AR16" s="48">
        <v>-95707</v>
      </c>
      <c r="AS16" s="48">
        <v>-62164</v>
      </c>
      <c r="AT16" s="48">
        <v>-59173</v>
      </c>
      <c r="AU16" s="48">
        <v>-56399</v>
      </c>
      <c r="AV16" s="48">
        <v>-60570</v>
      </c>
      <c r="AW16" s="48">
        <v>-58644</v>
      </c>
      <c r="AX16" s="218">
        <v>-68321</v>
      </c>
      <c r="AY16" s="48">
        <v>-42224</v>
      </c>
      <c r="AZ16" s="48">
        <v>-40387</v>
      </c>
      <c r="BA16" s="48">
        <v>-40450.358000000007</v>
      </c>
      <c r="BB16" s="48">
        <v>-46183</v>
      </c>
      <c r="BC16" s="48">
        <v>-38541</v>
      </c>
      <c r="BD16" s="48">
        <v>-44605.039000000033</v>
      </c>
      <c r="BE16" s="48">
        <v>-38263.561000000002</v>
      </c>
      <c r="BF16" s="48">
        <v>-50261.697999999997</v>
      </c>
      <c r="BG16" s="48">
        <v>-36153.891000000003</v>
      </c>
      <c r="BH16" s="48">
        <v>-43447.937999999966</v>
      </c>
      <c r="BI16" s="48">
        <v>-41876.616000000038</v>
      </c>
      <c r="BJ16" s="48">
        <v>-53859.842708900032</v>
      </c>
      <c r="BK16" s="48">
        <v>-40371.105999999985</v>
      </c>
      <c r="BL16" s="6"/>
      <c r="BM16" s="6"/>
      <c r="BN16" s="6"/>
      <c r="BO16" s="6"/>
      <c r="BP16" s="6"/>
      <c r="BQ16" s="6"/>
      <c r="BR16" s="6"/>
      <c r="BS16" s="6"/>
      <c r="BT16" s="6"/>
    </row>
    <row r="17" spans="1:72" ht="15" customHeight="1" x14ac:dyDescent="0.2">
      <c r="A17" s="4" t="s">
        <v>395</v>
      </c>
      <c r="B17" s="4" t="s">
        <v>396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96632</v>
      </c>
      <c r="AS17" s="48">
        <v>65034</v>
      </c>
      <c r="AT17" s="48">
        <v>15440</v>
      </c>
      <c r="AU17" s="48">
        <v>29666</v>
      </c>
      <c r="AV17" s="48">
        <v>2713</v>
      </c>
      <c r="AW17" s="48">
        <v>15600</v>
      </c>
      <c r="AX17" s="218">
        <v>60616</v>
      </c>
      <c r="AY17" s="48">
        <v>-4846</v>
      </c>
      <c r="AZ17" s="48">
        <v>-11829</v>
      </c>
      <c r="BA17" s="48">
        <v>-15261.006000000005</v>
      </c>
      <c r="BB17" s="48">
        <v>-12655</v>
      </c>
      <c r="BC17" s="48">
        <v>-17515</v>
      </c>
      <c r="BD17" s="48">
        <v>-5729.7280000000028</v>
      </c>
      <c r="BE17" s="48">
        <v>-20556.294999999998</v>
      </c>
      <c r="BF17" s="48">
        <v>-16693.275999999998</v>
      </c>
      <c r="BG17" s="48">
        <v>-22486.855</v>
      </c>
      <c r="BH17" s="48">
        <v>-18450.679000000004</v>
      </c>
      <c r="BI17" s="48">
        <v>-14088.730999999998</v>
      </c>
      <c r="BJ17" s="48">
        <v>-12401.864</v>
      </c>
      <c r="BK17" s="48">
        <v>-15644.953000000007</v>
      </c>
      <c r="BL17" s="6"/>
      <c r="BM17" s="6"/>
      <c r="BN17" s="6"/>
      <c r="BO17" s="6"/>
      <c r="BP17" s="6"/>
      <c r="BQ17" s="6"/>
      <c r="BR17" s="6"/>
      <c r="BS17" s="6"/>
      <c r="BT17" s="6"/>
    </row>
    <row r="18" spans="1:72" s="155" customFormat="1" ht="15" customHeight="1" x14ac:dyDescent="0.2">
      <c r="A18" s="187" t="s">
        <v>8</v>
      </c>
      <c r="B18" s="187" t="s">
        <v>214</v>
      </c>
      <c r="C18" s="260">
        <f>SUM(C15:C17)</f>
        <v>56317</v>
      </c>
      <c r="D18" s="260">
        <f t="shared" ref="D18:BK18" si="2">SUM(D15:D17)</f>
        <v>66700</v>
      </c>
      <c r="E18" s="260">
        <f t="shared" si="2"/>
        <v>67610</v>
      </c>
      <c r="F18" s="260">
        <f t="shared" si="2"/>
        <v>72953</v>
      </c>
      <c r="G18" s="260">
        <f t="shared" si="2"/>
        <v>68887</v>
      </c>
      <c r="H18" s="260">
        <f t="shared" si="2"/>
        <v>80647</v>
      </c>
      <c r="I18" s="260">
        <f t="shared" si="2"/>
        <v>84758</v>
      </c>
      <c r="J18" s="260">
        <f t="shared" si="2"/>
        <v>95231</v>
      </c>
      <c r="K18" s="260">
        <f t="shared" si="2"/>
        <v>90664</v>
      </c>
      <c r="L18" s="260">
        <f t="shared" si="2"/>
        <v>97073</v>
      </c>
      <c r="M18" s="260">
        <f t="shared" si="2"/>
        <v>104306</v>
      </c>
      <c r="N18" s="260">
        <f t="shared" si="2"/>
        <v>118477</v>
      </c>
      <c r="O18" s="260">
        <f t="shared" si="2"/>
        <v>102498</v>
      </c>
      <c r="P18" s="260">
        <f t="shared" si="2"/>
        <v>108116</v>
      </c>
      <c r="Q18" s="260">
        <f t="shared" si="2"/>
        <v>113053</v>
      </c>
      <c r="R18" s="260">
        <f t="shared" si="2"/>
        <v>140082</v>
      </c>
      <c r="S18" s="260">
        <f t="shared" si="2"/>
        <v>131208</v>
      </c>
      <c r="T18" s="260">
        <f t="shared" si="2"/>
        <v>143837</v>
      </c>
      <c r="U18" s="260">
        <f t="shared" si="2"/>
        <v>147975</v>
      </c>
      <c r="V18" s="260">
        <f t="shared" si="2"/>
        <v>166582</v>
      </c>
      <c r="W18" s="260">
        <f t="shared" si="2"/>
        <v>148823</v>
      </c>
      <c r="X18" s="260">
        <f t="shared" si="2"/>
        <v>156610</v>
      </c>
      <c r="Y18" s="260">
        <f t="shared" si="2"/>
        <v>159622</v>
      </c>
      <c r="Z18" s="260">
        <f t="shared" si="2"/>
        <v>172140</v>
      </c>
      <c r="AA18" s="260">
        <f t="shared" si="2"/>
        <v>160487</v>
      </c>
      <c r="AB18" s="260">
        <f t="shared" si="2"/>
        <v>162810</v>
      </c>
      <c r="AC18" s="260">
        <f t="shared" si="2"/>
        <v>161097</v>
      </c>
      <c r="AD18" s="260">
        <f t="shared" si="2"/>
        <v>183752</v>
      </c>
      <c r="AE18" s="260">
        <f t="shared" si="2"/>
        <v>167349</v>
      </c>
      <c r="AF18" s="260">
        <f t="shared" si="2"/>
        <v>169413</v>
      </c>
      <c r="AG18" s="260">
        <f t="shared" si="2"/>
        <v>169691</v>
      </c>
      <c r="AH18" s="260">
        <f t="shared" si="2"/>
        <v>185703</v>
      </c>
      <c r="AI18" s="260">
        <f t="shared" si="2"/>
        <v>168470</v>
      </c>
      <c r="AJ18" s="260">
        <f t="shared" si="2"/>
        <v>175011</v>
      </c>
      <c r="AK18" s="260">
        <f t="shared" si="2"/>
        <v>177554</v>
      </c>
      <c r="AL18" s="260">
        <f t="shared" si="2"/>
        <v>200493</v>
      </c>
      <c r="AM18" s="260">
        <f t="shared" si="2"/>
        <v>167379.08697</v>
      </c>
      <c r="AN18" s="260">
        <f t="shared" si="2"/>
        <v>179925.89515</v>
      </c>
      <c r="AO18" s="260">
        <f t="shared" si="2"/>
        <v>175213.99465000001</v>
      </c>
      <c r="AP18" s="260">
        <f t="shared" si="2"/>
        <v>198444.01487000001</v>
      </c>
      <c r="AQ18" s="260">
        <f t="shared" si="2"/>
        <v>150949.2101</v>
      </c>
      <c r="AR18" s="260">
        <f t="shared" si="2"/>
        <v>157702.04730999999</v>
      </c>
      <c r="AS18" s="260">
        <f t="shared" si="2"/>
        <v>171910.05658</v>
      </c>
      <c r="AT18" s="260">
        <f t="shared" si="2"/>
        <v>161615</v>
      </c>
      <c r="AU18" s="260">
        <f t="shared" si="2"/>
        <v>160289.16276000001</v>
      </c>
      <c r="AV18" s="260">
        <f t="shared" si="2"/>
        <v>148653.99599</v>
      </c>
      <c r="AW18" s="260">
        <f t="shared" si="2"/>
        <v>185459.93586999999</v>
      </c>
      <c r="AX18" s="261">
        <f t="shared" si="2"/>
        <v>315478</v>
      </c>
      <c r="AY18" s="237">
        <f t="shared" si="2"/>
        <v>228373</v>
      </c>
      <c r="AZ18" s="237">
        <f t="shared" si="2"/>
        <v>253641.08800000005</v>
      </c>
      <c r="BA18" s="237">
        <f t="shared" si="2"/>
        <v>254260.78500000009</v>
      </c>
      <c r="BB18" s="237">
        <f t="shared" si="2"/>
        <v>292314</v>
      </c>
      <c r="BC18" s="237">
        <f t="shared" si="2"/>
        <v>270217</v>
      </c>
      <c r="BD18" s="237">
        <f t="shared" si="2"/>
        <v>302672.19799999986</v>
      </c>
      <c r="BE18" s="237">
        <f t="shared" si="2"/>
        <v>282705.95</v>
      </c>
      <c r="BF18" s="237">
        <f t="shared" si="2"/>
        <v>315120.1019999999</v>
      </c>
      <c r="BG18" s="237">
        <f t="shared" si="2"/>
        <v>283149.65099999995</v>
      </c>
      <c r="BH18" s="237">
        <f t="shared" si="2"/>
        <v>301374.08600000013</v>
      </c>
      <c r="BI18" s="237">
        <f t="shared" si="2"/>
        <v>310652.81899999996</v>
      </c>
      <c r="BJ18" s="237">
        <f t="shared" si="2"/>
        <v>363710.92229109997</v>
      </c>
      <c r="BK18" s="237">
        <f t="shared" si="2"/>
        <v>315424.73700000002</v>
      </c>
      <c r="BL18" s="6"/>
      <c r="BM18" s="6"/>
      <c r="BN18" s="6"/>
      <c r="BO18" s="6"/>
      <c r="BP18" s="6"/>
      <c r="BQ18" s="6"/>
      <c r="BR18" s="6"/>
      <c r="BS18" s="6"/>
      <c r="BT18" s="6"/>
    </row>
    <row r="19" spans="1:72" ht="15" customHeight="1" x14ac:dyDescent="0.2">
      <c r="A19" s="4" t="s">
        <v>375</v>
      </c>
      <c r="B19" s="4" t="s">
        <v>392</v>
      </c>
      <c r="C19" s="48">
        <v>-10000</v>
      </c>
      <c r="D19" s="48">
        <v>-15577</v>
      </c>
      <c r="E19" s="48">
        <v>-13451</v>
      </c>
      <c r="F19" s="48">
        <v>-16097</v>
      </c>
      <c r="G19" s="48">
        <v>-14367</v>
      </c>
      <c r="H19" s="48">
        <v>-15888</v>
      </c>
      <c r="I19" s="48">
        <v>-14753</v>
      </c>
      <c r="J19" s="48">
        <v>-21881</v>
      </c>
      <c r="K19" s="48">
        <v>-17212</v>
      </c>
      <c r="L19" s="48">
        <v>-20150</v>
      </c>
      <c r="M19" s="48">
        <v>-25800</v>
      </c>
      <c r="N19" s="48">
        <v>23859</v>
      </c>
      <c r="O19" s="48">
        <v>-20764</v>
      </c>
      <c r="P19" s="48">
        <v>-21348</v>
      </c>
      <c r="Q19" s="48">
        <v>-20699</v>
      </c>
      <c r="R19" s="48">
        <v>-28359</v>
      </c>
      <c r="S19" s="48">
        <v>-24106</v>
      </c>
      <c r="T19" s="48">
        <v>-28945</v>
      </c>
      <c r="U19" s="48">
        <v>-29187</v>
      </c>
      <c r="V19" s="48">
        <v>-31894.463530000008</v>
      </c>
      <c r="W19" s="48">
        <v>-29633</v>
      </c>
      <c r="X19" s="48">
        <v>-31603</v>
      </c>
      <c r="Y19" s="48">
        <v>-30344</v>
      </c>
      <c r="Z19" s="48">
        <v>-35282</v>
      </c>
      <c r="AA19" s="48">
        <v>-27267</v>
      </c>
      <c r="AB19" s="48">
        <v>-32741</v>
      </c>
      <c r="AC19" s="48">
        <v>-27822</v>
      </c>
      <c r="AD19" s="48">
        <v>-32936</v>
      </c>
      <c r="AE19" s="48">
        <v>-30195</v>
      </c>
      <c r="AF19" s="48">
        <v>-32774</v>
      </c>
      <c r="AG19" s="48">
        <v>-28932</v>
      </c>
      <c r="AH19" s="48">
        <v>-29641</v>
      </c>
      <c r="AI19" s="48">
        <v>-29332</v>
      </c>
      <c r="AJ19" s="48">
        <v>-30714</v>
      </c>
      <c r="AK19" s="48">
        <v>-29766</v>
      </c>
      <c r="AL19" s="48">
        <v>-33037</v>
      </c>
      <c r="AM19" s="48">
        <v>-33510</v>
      </c>
      <c r="AN19" s="48">
        <v>-34773</v>
      </c>
      <c r="AO19" s="48">
        <v>-35646</v>
      </c>
      <c r="AP19" s="48">
        <v>-44158</v>
      </c>
      <c r="AQ19" s="48">
        <v>-34790</v>
      </c>
      <c r="AR19" s="48">
        <v>-27434</v>
      </c>
      <c r="AS19" s="48">
        <v>-38998</v>
      </c>
      <c r="AT19" s="48">
        <v>-52890</v>
      </c>
      <c r="AU19" s="48">
        <v>-47286</v>
      </c>
      <c r="AV19" s="48">
        <v>-54020</v>
      </c>
      <c r="AW19" s="48">
        <v>-62302</v>
      </c>
      <c r="AX19" s="218">
        <v>-77442</v>
      </c>
      <c r="AY19" s="48">
        <v>-63562</v>
      </c>
      <c r="AZ19" s="48">
        <v>-71321.310999999725</v>
      </c>
      <c r="BA19" s="48">
        <v>-68699.117999999842</v>
      </c>
      <c r="BB19" s="48">
        <v>-85318</v>
      </c>
      <c r="BC19" s="48">
        <v>-66614</v>
      </c>
      <c r="BD19" s="48">
        <v>-78529.478999999963</v>
      </c>
      <c r="BE19" s="48">
        <v>-58646.27999999981</v>
      </c>
      <c r="BF19" s="48">
        <v>-68759.184999999896</v>
      </c>
      <c r="BG19" s="48">
        <v>-56265.842000000041</v>
      </c>
      <c r="BH19" s="48">
        <v>-63838.881179999851</v>
      </c>
      <c r="BI19" s="48">
        <v>-63402.672599999903</v>
      </c>
      <c r="BJ19" s="48">
        <v>-67376.568775419102</v>
      </c>
      <c r="BK19" s="48">
        <v>-61040.086500000194</v>
      </c>
      <c r="BL19" s="6"/>
      <c r="BM19" s="6"/>
      <c r="BN19" s="6"/>
      <c r="BO19" s="6"/>
      <c r="BP19" s="6"/>
      <c r="BQ19" s="6"/>
      <c r="BR19" s="6"/>
      <c r="BS19" s="6"/>
      <c r="BT19" s="6"/>
    </row>
    <row r="20" spans="1:72" ht="15" customHeight="1" x14ac:dyDescent="0.2">
      <c r="A20" s="4" t="s">
        <v>441</v>
      </c>
      <c r="B20" s="4" t="s">
        <v>442</v>
      </c>
      <c r="C20" s="48">
        <v>-11357</v>
      </c>
      <c r="D20" s="48">
        <v>-12840</v>
      </c>
      <c r="E20" s="48">
        <v>-12123</v>
      </c>
      <c r="F20" s="48">
        <v>-19157</v>
      </c>
      <c r="G20" s="48">
        <v>-13721</v>
      </c>
      <c r="H20" s="48">
        <v>-15538</v>
      </c>
      <c r="I20" s="48">
        <v>-25761</v>
      </c>
      <c r="J20" s="48">
        <v>-21183</v>
      </c>
      <c r="K20" s="48">
        <v>-13679</v>
      </c>
      <c r="L20" s="48">
        <v>-17128</v>
      </c>
      <c r="M20" s="48">
        <v>-24016</v>
      </c>
      <c r="N20" s="48">
        <v>23780</v>
      </c>
      <c r="O20" s="48">
        <v>-14127</v>
      </c>
      <c r="P20" s="48">
        <v>-17984</v>
      </c>
      <c r="Q20" s="48">
        <v>-21442</v>
      </c>
      <c r="R20" s="48">
        <v>-29107</v>
      </c>
      <c r="S20" s="48">
        <v>-17269</v>
      </c>
      <c r="T20" s="48">
        <v>-17803</v>
      </c>
      <c r="U20" s="48">
        <v>-16662</v>
      </c>
      <c r="V20" s="48">
        <v>-15098.066249999996</v>
      </c>
      <c r="W20" s="48">
        <v>-15055</v>
      </c>
      <c r="X20" s="48">
        <v>-15160</v>
      </c>
      <c r="Y20" s="48">
        <v>-13931</v>
      </c>
      <c r="Z20" s="48">
        <v>-18838</v>
      </c>
      <c r="AA20" s="48">
        <v>-13768</v>
      </c>
      <c r="AB20" s="48">
        <v>-13240</v>
      </c>
      <c r="AC20" s="48">
        <v>-10617</v>
      </c>
      <c r="AD20" s="48">
        <v>-8388</v>
      </c>
      <c r="AE20" s="48">
        <v>-11509</v>
      </c>
      <c r="AF20" s="48">
        <v>-13910</v>
      </c>
      <c r="AG20" s="48">
        <v>-11713</v>
      </c>
      <c r="AH20" s="48">
        <v>-16403</v>
      </c>
      <c r="AI20" s="48">
        <v>-16131</v>
      </c>
      <c r="AJ20" s="48">
        <v>-17922</v>
      </c>
      <c r="AK20" s="48">
        <v>-16703</v>
      </c>
      <c r="AL20" s="48">
        <v>-24315</v>
      </c>
      <c r="AM20" s="48">
        <v>-15011</v>
      </c>
      <c r="AN20" s="48">
        <v>-19890</v>
      </c>
      <c r="AO20" s="48">
        <v>-17998</v>
      </c>
      <c r="AP20" s="48">
        <v>-19187</v>
      </c>
      <c r="AQ20" s="48">
        <v>-16445</v>
      </c>
      <c r="AR20" s="48">
        <v>-11495</v>
      </c>
      <c r="AS20" s="48">
        <v>-13465</v>
      </c>
      <c r="AT20" s="48">
        <v>-15192</v>
      </c>
      <c r="AU20" s="48">
        <v>-16468</v>
      </c>
      <c r="AV20" s="48">
        <v>-20416</v>
      </c>
      <c r="AW20" s="48">
        <v>-19774</v>
      </c>
      <c r="AX20" s="218">
        <v>-25980</v>
      </c>
      <c r="AY20" s="48">
        <v>-21505</v>
      </c>
      <c r="AZ20" s="48">
        <v>-28077.270999999953</v>
      </c>
      <c r="BA20" s="48">
        <v>-28270.915999999997</v>
      </c>
      <c r="BB20" s="48">
        <v>-36561</v>
      </c>
      <c r="BC20" s="48">
        <v>-24736</v>
      </c>
      <c r="BD20" s="48">
        <v>-29989.573000000059</v>
      </c>
      <c r="BE20" s="48">
        <v>-26312.487000000008</v>
      </c>
      <c r="BF20" s="48">
        <v>-30913.322000000087</v>
      </c>
      <c r="BG20" s="48">
        <v>-28226.275749999997</v>
      </c>
      <c r="BH20" s="48">
        <v>-28186.916520000006</v>
      </c>
      <c r="BI20" s="48">
        <v>-25340.357140000051</v>
      </c>
      <c r="BJ20" s="48">
        <v>-41827.401729999998</v>
      </c>
      <c r="BK20" s="48">
        <v>-35876.288599999985</v>
      </c>
      <c r="BL20" s="6"/>
      <c r="BM20" s="6"/>
      <c r="BN20" s="6"/>
      <c r="BO20" s="6"/>
      <c r="BP20" s="6"/>
      <c r="BQ20" s="6"/>
      <c r="BR20" s="6"/>
      <c r="BS20" s="6"/>
      <c r="BT20" s="6"/>
    </row>
    <row r="21" spans="1:72" ht="15" customHeight="1" x14ac:dyDescent="0.2">
      <c r="A21" s="4" t="s">
        <v>437</v>
      </c>
      <c r="B21" s="4" t="s">
        <v>438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218"/>
      <c r="AY21" s="48"/>
      <c r="AZ21" s="48"/>
      <c r="BA21" s="48"/>
      <c r="BB21" s="48"/>
      <c r="BC21" s="48"/>
      <c r="BD21" s="48"/>
      <c r="BE21" s="48"/>
      <c r="BF21" s="48"/>
      <c r="BG21" s="48">
        <v>-492.52125000000001</v>
      </c>
      <c r="BH21" s="48">
        <v>-622.45429999999999</v>
      </c>
      <c r="BI21" s="48">
        <v>-655.98226</v>
      </c>
      <c r="BJ21" s="48">
        <v>-1155.6798899999999</v>
      </c>
      <c r="BK21" s="48">
        <v>-454.76890000000003</v>
      </c>
      <c r="BL21" s="6"/>
      <c r="BM21" s="6"/>
      <c r="BN21" s="6"/>
      <c r="BO21" s="6"/>
      <c r="BP21" s="6"/>
      <c r="BQ21" s="6"/>
      <c r="BR21" s="6"/>
      <c r="BS21" s="6"/>
      <c r="BT21" s="6"/>
    </row>
    <row r="22" spans="1:72" ht="14.25" customHeight="1" x14ac:dyDescent="0.2">
      <c r="A22" s="4" t="s">
        <v>390</v>
      </c>
      <c r="B22" s="4" t="s">
        <v>391</v>
      </c>
      <c r="C22" s="48">
        <v>189</v>
      </c>
      <c r="D22" s="48">
        <v>11402</v>
      </c>
      <c r="E22" s="48">
        <v>13286</v>
      </c>
      <c r="F22" s="48">
        <v>7077</v>
      </c>
      <c r="G22" s="48">
        <v>509</v>
      </c>
      <c r="H22" s="48">
        <v>8522</v>
      </c>
      <c r="I22" s="48">
        <v>20824</v>
      </c>
      <c r="J22" s="48">
        <v>18721</v>
      </c>
      <c r="K22" s="48">
        <v>1156</v>
      </c>
      <c r="L22" s="48">
        <v>22579</v>
      </c>
      <c r="M22" s="48">
        <v>110636</v>
      </c>
      <c r="N22" s="48">
        <v>26494</v>
      </c>
      <c r="O22" s="48">
        <v>14418</v>
      </c>
      <c r="P22" s="48">
        <v>2481</v>
      </c>
      <c r="Q22" s="48">
        <v>6765</v>
      </c>
      <c r="R22" s="48">
        <v>34204</v>
      </c>
      <c r="S22" s="48">
        <v>8693</v>
      </c>
      <c r="T22" s="48">
        <v>3084</v>
      </c>
      <c r="U22" s="48">
        <v>10324</v>
      </c>
      <c r="V22" s="48">
        <v>23593</v>
      </c>
      <c r="W22" s="48">
        <v>-1460</v>
      </c>
      <c r="X22" s="48">
        <v>12520</v>
      </c>
      <c r="Y22" s="48">
        <v>19384</v>
      </c>
      <c r="Z22" s="48">
        <v>26013</v>
      </c>
      <c r="AA22" s="48">
        <v>9354</v>
      </c>
      <c r="AB22" s="48">
        <v>4534</v>
      </c>
      <c r="AC22" s="48">
        <v>5010</v>
      </c>
      <c r="AD22" s="48">
        <v>91</v>
      </c>
      <c r="AE22" s="48">
        <v>-180</v>
      </c>
      <c r="AF22" s="48">
        <v>7444</v>
      </c>
      <c r="AG22" s="48">
        <v>4499</v>
      </c>
      <c r="AH22" s="48">
        <v>10526</v>
      </c>
      <c r="AI22" s="48">
        <v>2493</v>
      </c>
      <c r="AJ22" s="48">
        <v>5852</v>
      </c>
      <c r="AK22" s="48">
        <v>9828</v>
      </c>
      <c r="AL22" s="48">
        <v>15621</v>
      </c>
      <c r="AM22" s="48">
        <v>4636</v>
      </c>
      <c r="AN22" s="48">
        <v>4369</v>
      </c>
      <c r="AO22" s="48">
        <v>39491</v>
      </c>
      <c r="AP22" s="48">
        <v>52013</v>
      </c>
      <c r="AQ22" s="48">
        <v>-2984</v>
      </c>
      <c r="AR22" s="48">
        <v>-7394</v>
      </c>
      <c r="AS22" s="48">
        <v>4066</v>
      </c>
      <c r="AT22" s="48">
        <v>45583</v>
      </c>
      <c r="AU22" s="48">
        <v>-4432</v>
      </c>
      <c r="AV22" s="48">
        <v>12788</v>
      </c>
      <c r="AW22" s="48">
        <v>23166</v>
      </c>
      <c r="AX22" s="218">
        <v>-26398</v>
      </c>
      <c r="AY22" s="48">
        <v>3672</v>
      </c>
      <c r="AZ22" s="48">
        <v>17551</v>
      </c>
      <c r="BA22" s="48">
        <v>10469</v>
      </c>
      <c r="BB22" s="48">
        <v>21437</v>
      </c>
      <c r="BC22" s="48">
        <v>3468</v>
      </c>
      <c r="BD22" s="48">
        <v>9138</v>
      </c>
      <c r="BE22" s="48">
        <v>30523</v>
      </c>
      <c r="BF22" s="48">
        <v>32555</v>
      </c>
      <c r="BG22" s="48">
        <v>5788.1229999999996</v>
      </c>
      <c r="BH22" s="48">
        <v>6690</v>
      </c>
      <c r="BI22" s="48">
        <v>15874.296</v>
      </c>
      <c r="BJ22" s="48">
        <v>49967.210000000094</v>
      </c>
      <c r="BK22" s="48">
        <v>11292.035999999938</v>
      </c>
      <c r="BL22" s="6"/>
      <c r="BM22" s="6"/>
      <c r="BN22" s="6"/>
      <c r="BO22" s="6"/>
      <c r="BP22" s="6"/>
      <c r="BQ22" s="6"/>
      <c r="BR22" s="6"/>
      <c r="BS22" s="6"/>
      <c r="BT22" s="6"/>
    </row>
    <row r="23" spans="1:72" ht="15" customHeight="1" x14ac:dyDescent="0.2">
      <c r="A23" s="4" t="s">
        <v>377</v>
      </c>
      <c r="B23" s="4" t="s">
        <v>386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0</v>
      </c>
      <c r="AX23" s="218">
        <v>0</v>
      </c>
      <c r="AY23" s="48">
        <v>576</v>
      </c>
      <c r="AZ23" s="48">
        <v>-5432</v>
      </c>
      <c r="BA23" s="48">
        <v>-2211</v>
      </c>
      <c r="BB23" s="48">
        <v>-2211</v>
      </c>
      <c r="BC23" s="48">
        <v>1764</v>
      </c>
      <c r="BD23" s="48">
        <v>-3450</v>
      </c>
      <c r="BE23" s="48">
        <v>-17441</v>
      </c>
      <c r="BF23" s="48">
        <v>391</v>
      </c>
      <c r="BG23" s="48">
        <v>1945</v>
      </c>
      <c r="BH23" s="48">
        <v>-983</v>
      </c>
      <c r="BI23" s="48">
        <v>-10072</v>
      </c>
      <c r="BJ23" s="48">
        <v>-2685</v>
      </c>
      <c r="BK23" s="48">
        <v>3393.2450000005701</v>
      </c>
      <c r="BL23" s="6"/>
      <c r="BM23" s="6"/>
      <c r="BN23" s="6"/>
      <c r="BO23" s="6"/>
      <c r="BP23" s="6"/>
      <c r="BQ23" s="6"/>
      <c r="BR23" s="6"/>
      <c r="BS23" s="6"/>
      <c r="BT23" s="6"/>
    </row>
    <row r="24" spans="1:72" ht="15" customHeight="1" x14ac:dyDescent="0.2">
      <c r="A24" s="4" t="s">
        <v>35</v>
      </c>
      <c r="B24" s="4" t="s">
        <v>384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218</v>
      </c>
      <c r="AB24" s="48">
        <v>223</v>
      </c>
      <c r="AC24" s="48">
        <v>257</v>
      </c>
      <c r="AD24" s="48">
        <v>241</v>
      </c>
      <c r="AE24" s="48">
        <v>299</v>
      </c>
      <c r="AF24" s="48">
        <v>299</v>
      </c>
      <c r="AG24" s="48">
        <v>298</v>
      </c>
      <c r="AH24" s="48">
        <v>294</v>
      </c>
      <c r="AI24" s="48">
        <v>279</v>
      </c>
      <c r="AJ24" s="48">
        <v>287</v>
      </c>
      <c r="AK24" s="48">
        <v>281</v>
      </c>
      <c r="AL24" s="48">
        <v>277</v>
      </c>
      <c r="AM24" s="48">
        <v>305</v>
      </c>
      <c r="AN24" s="48">
        <v>292</v>
      </c>
      <c r="AO24" s="48">
        <v>293</v>
      </c>
      <c r="AP24" s="48">
        <v>299</v>
      </c>
      <c r="AQ24" s="48">
        <v>336</v>
      </c>
      <c r="AR24" s="48">
        <v>339</v>
      </c>
      <c r="AS24" s="48">
        <v>335</v>
      </c>
      <c r="AT24" s="48">
        <v>338</v>
      </c>
      <c r="AU24" s="48">
        <v>236</v>
      </c>
      <c r="AV24" s="48">
        <v>251</v>
      </c>
      <c r="AW24" s="48">
        <v>238</v>
      </c>
      <c r="AX24" s="218">
        <v>249</v>
      </c>
      <c r="AY24" s="48">
        <v>262</v>
      </c>
      <c r="AZ24" s="48">
        <v>300.43</v>
      </c>
      <c r="BA24" s="48">
        <v>309.44100000000003</v>
      </c>
      <c r="BB24" s="48">
        <v>-2094</v>
      </c>
      <c r="BC24" s="48">
        <v>-5579</v>
      </c>
      <c r="BD24" s="48">
        <v>-4347.9515599999995</v>
      </c>
      <c r="BE24" s="48">
        <v>386.91998999999998</v>
      </c>
      <c r="BF24" s="48">
        <v>-21171.429900000003</v>
      </c>
      <c r="BG24" s="48">
        <v>-7351.5386200000003</v>
      </c>
      <c r="BH24" s="48">
        <v>-3623.4766</v>
      </c>
      <c r="BI24" s="48">
        <v>431.64394000000004</v>
      </c>
      <c r="BJ24" s="48">
        <v>399.91217</v>
      </c>
      <c r="BK24" s="48">
        <v>392.96503000000001</v>
      </c>
      <c r="BL24" s="6"/>
      <c r="BM24" s="6"/>
      <c r="BN24" s="6"/>
      <c r="BO24" s="6"/>
      <c r="BP24" s="6"/>
      <c r="BQ24" s="6"/>
      <c r="BR24" s="6"/>
      <c r="BS24" s="6"/>
      <c r="BT24" s="6"/>
    </row>
    <row r="25" spans="1:72" s="155" customFormat="1" ht="15" customHeight="1" x14ac:dyDescent="0.2">
      <c r="A25" s="187" t="s">
        <v>36</v>
      </c>
      <c r="B25" s="187" t="s">
        <v>36</v>
      </c>
      <c r="C25" s="260">
        <f>SUM(C18:C24)</f>
        <v>35149</v>
      </c>
      <c r="D25" s="260">
        <f>SUM(D18:D24)</f>
        <v>49685</v>
      </c>
      <c r="E25" s="260">
        <f t="shared" ref="E25:BK25" si="3">SUM(E18:E24)</f>
        <v>55322</v>
      </c>
      <c r="F25" s="260">
        <f t="shared" si="3"/>
        <v>44776</v>
      </c>
      <c r="G25" s="260">
        <f t="shared" si="3"/>
        <v>41308</v>
      </c>
      <c r="H25" s="260">
        <f t="shared" si="3"/>
        <v>57743</v>
      </c>
      <c r="I25" s="260">
        <f t="shared" si="3"/>
        <v>65068</v>
      </c>
      <c r="J25" s="260">
        <f t="shared" si="3"/>
        <v>70888</v>
      </c>
      <c r="K25" s="260">
        <f t="shared" si="3"/>
        <v>60929</v>
      </c>
      <c r="L25" s="260">
        <f t="shared" si="3"/>
        <v>82374</v>
      </c>
      <c r="M25" s="260">
        <f t="shared" si="3"/>
        <v>165126</v>
      </c>
      <c r="N25" s="260">
        <f t="shared" si="3"/>
        <v>192610</v>
      </c>
      <c r="O25" s="260">
        <f t="shared" si="3"/>
        <v>82025</v>
      </c>
      <c r="P25" s="260">
        <f t="shared" si="3"/>
        <v>71265</v>
      </c>
      <c r="Q25" s="260">
        <f t="shared" si="3"/>
        <v>77677</v>
      </c>
      <c r="R25" s="260">
        <f t="shared" si="3"/>
        <v>116820</v>
      </c>
      <c r="S25" s="260">
        <f t="shared" si="3"/>
        <v>98526</v>
      </c>
      <c r="T25" s="260">
        <f t="shared" si="3"/>
        <v>100173</v>
      </c>
      <c r="U25" s="260">
        <f t="shared" si="3"/>
        <v>112450</v>
      </c>
      <c r="V25" s="260">
        <f t="shared" si="3"/>
        <v>143182.47021999999</v>
      </c>
      <c r="W25" s="260">
        <f t="shared" si="3"/>
        <v>102675</v>
      </c>
      <c r="X25" s="260">
        <f t="shared" si="3"/>
        <v>122367</v>
      </c>
      <c r="Y25" s="260">
        <f t="shared" si="3"/>
        <v>134731</v>
      </c>
      <c r="Z25" s="260">
        <f t="shared" si="3"/>
        <v>144033</v>
      </c>
      <c r="AA25" s="260">
        <f t="shared" si="3"/>
        <v>129024</v>
      </c>
      <c r="AB25" s="260">
        <f t="shared" si="3"/>
        <v>121586</v>
      </c>
      <c r="AC25" s="260">
        <f t="shared" si="3"/>
        <v>127925</v>
      </c>
      <c r="AD25" s="260">
        <f t="shared" si="3"/>
        <v>142760</v>
      </c>
      <c r="AE25" s="260">
        <f t="shared" si="3"/>
        <v>125764</v>
      </c>
      <c r="AF25" s="260">
        <f t="shared" si="3"/>
        <v>130472</v>
      </c>
      <c r="AG25" s="260">
        <f t="shared" si="3"/>
        <v>133843</v>
      </c>
      <c r="AH25" s="260">
        <f t="shared" si="3"/>
        <v>150479</v>
      </c>
      <c r="AI25" s="260">
        <f t="shared" si="3"/>
        <v>125779</v>
      </c>
      <c r="AJ25" s="260">
        <f t="shared" si="3"/>
        <v>132514</v>
      </c>
      <c r="AK25" s="260">
        <f t="shared" si="3"/>
        <v>141194</v>
      </c>
      <c r="AL25" s="260">
        <f t="shared" si="3"/>
        <v>159039</v>
      </c>
      <c r="AM25" s="260">
        <f t="shared" si="3"/>
        <v>123799.08697</v>
      </c>
      <c r="AN25" s="260">
        <f t="shared" si="3"/>
        <v>129923.89515</v>
      </c>
      <c r="AO25" s="260">
        <f t="shared" si="3"/>
        <v>161353.99465000001</v>
      </c>
      <c r="AP25" s="260">
        <f t="shared" si="3"/>
        <v>187411.01487000001</v>
      </c>
      <c r="AQ25" s="260">
        <f t="shared" si="3"/>
        <v>97066.210099999997</v>
      </c>
      <c r="AR25" s="260">
        <f t="shared" si="3"/>
        <v>111718.04730999999</v>
      </c>
      <c r="AS25" s="260">
        <f t="shared" si="3"/>
        <v>123848.05658</v>
      </c>
      <c r="AT25" s="260">
        <f t="shared" si="3"/>
        <v>139454</v>
      </c>
      <c r="AU25" s="260">
        <f t="shared" si="3"/>
        <v>92339.162760000007</v>
      </c>
      <c r="AV25" s="260">
        <f t="shared" si="3"/>
        <v>87256.995989999996</v>
      </c>
      <c r="AW25" s="260">
        <f t="shared" si="3"/>
        <v>126787.93586999999</v>
      </c>
      <c r="AX25" s="261">
        <f t="shared" si="3"/>
        <v>185907</v>
      </c>
      <c r="AY25" s="237">
        <f t="shared" si="3"/>
        <v>147816</v>
      </c>
      <c r="AZ25" s="237">
        <f t="shared" si="3"/>
        <v>166661.93600000037</v>
      </c>
      <c r="BA25" s="237">
        <f t="shared" si="3"/>
        <v>165858.19200000024</v>
      </c>
      <c r="BB25" s="237">
        <f t="shared" si="3"/>
        <v>187567</v>
      </c>
      <c r="BC25" s="237">
        <f t="shared" si="3"/>
        <v>178520</v>
      </c>
      <c r="BD25" s="237">
        <f t="shared" si="3"/>
        <v>195493.19443999985</v>
      </c>
      <c r="BE25" s="237">
        <f t="shared" si="3"/>
        <v>211216.10299000019</v>
      </c>
      <c r="BF25" s="237">
        <f t="shared" si="3"/>
        <v>227222.16509999993</v>
      </c>
      <c r="BG25" s="237">
        <f t="shared" si="3"/>
        <v>198546.59637999992</v>
      </c>
      <c r="BH25" s="237">
        <f t="shared" si="3"/>
        <v>210809.35740000027</v>
      </c>
      <c r="BI25" s="237">
        <f t="shared" si="3"/>
        <v>227487.74694000001</v>
      </c>
      <c r="BJ25" s="237">
        <f t="shared" si="3"/>
        <v>301033.39406568103</v>
      </c>
      <c r="BK25" s="237">
        <f t="shared" si="3"/>
        <v>233131.83903000035</v>
      </c>
      <c r="BL25" s="6"/>
      <c r="BM25" s="6"/>
      <c r="BN25" s="6"/>
      <c r="BO25" s="6"/>
      <c r="BP25" s="6"/>
      <c r="BQ25" s="6"/>
      <c r="BR25" s="6"/>
      <c r="BS25" s="6"/>
      <c r="BT25" s="6"/>
    </row>
    <row r="26" spans="1:72" ht="15" customHeight="1" x14ac:dyDescent="0.2">
      <c r="A26" s="4" t="s">
        <v>78</v>
      </c>
      <c r="B26" s="4" t="s">
        <v>304</v>
      </c>
      <c r="C26" s="48">
        <v>-4414</v>
      </c>
      <c r="D26" s="48">
        <v>-5537</v>
      </c>
      <c r="E26" s="48">
        <v>-5209</v>
      </c>
      <c r="F26" s="48">
        <v>-5275</v>
      </c>
      <c r="G26" s="48">
        <v>-5056</v>
      </c>
      <c r="H26" s="48">
        <v>-6010</v>
      </c>
      <c r="I26" s="48">
        <v>-6523</v>
      </c>
      <c r="J26" s="48">
        <v>-8142</v>
      </c>
      <c r="K26" s="48">
        <v>-8357</v>
      </c>
      <c r="L26" s="48">
        <v>-9509</v>
      </c>
      <c r="M26" s="48">
        <v>-11208</v>
      </c>
      <c r="N26" s="48">
        <v>-11594</v>
      </c>
      <c r="O26" s="48">
        <v>-11892</v>
      </c>
      <c r="P26" s="48">
        <v>-12057</v>
      </c>
      <c r="Q26" s="48">
        <v>-13259</v>
      </c>
      <c r="R26" s="48">
        <v>-16879</v>
      </c>
      <c r="S26" s="48">
        <v>-18574</v>
      </c>
      <c r="T26" s="48">
        <v>-21824</v>
      </c>
      <c r="U26" s="48">
        <v>-23180</v>
      </c>
      <c r="V26" s="48">
        <v>-23857</v>
      </c>
      <c r="W26" s="48">
        <v>-24335</v>
      </c>
      <c r="X26" s="48">
        <v>-25185</v>
      </c>
      <c r="Y26" s="48">
        <v>-25918</v>
      </c>
      <c r="Z26" s="48">
        <v>-27307</v>
      </c>
      <c r="AA26" s="48">
        <v>-27847</v>
      </c>
      <c r="AB26" s="48">
        <v>-27223</v>
      </c>
      <c r="AC26" s="48">
        <v>-26751</v>
      </c>
      <c r="AD26" s="48">
        <v>-26500</v>
      </c>
      <c r="AE26" s="48">
        <v>-26479</v>
      </c>
      <c r="AF26" s="48">
        <v>-26381</v>
      </c>
      <c r="AG26" s="48">
        <v>-26743</v>
      </c>
      <c r="AH26" s="48">
        <v>-26729</v>
      </c>
      <c r="AI26" s="48">
        <v>-27069</v>
      </c>
      <c r="AJ26" s="48">
        <v>-27274</v>
      </c>
      <c r="AK26" s="48">
        <v>-27468</v>
      </c>
      <c r="AL26" s="48">
        <v>-27830</v>
      </c>
      <c r="AM26" s="48">
        <v>-31104</v>
      </c>
      <c r="AN26" s="48">
        <v>-31524</v>
      </c>
      <c r="AO26" s="48">
        <v>-31948</v>
      </c>
      <c r="AP26" s="48">
        <v>-33446</v>
      </c>
      <c r="AQ26" s="48">
        <v>-37005</v>
      </c>
      <c r="AR26" s="48">
        <v>-37281</v>
      </c>
      <c r="AS26" s="48">
        <v>-36509</v>
      </c>
      <c r="AT26" s="48">
        <v>-38205</v>
      </c>
      <c r="AU26" s="48">
        <v>-37144</v>
      </c>
      <c r="AV26" s="48">
        <v>-38727</v>
      </c>
      <c r="AW26" s="48">
        <v>-39679</v>
      </c>
      <c r="AX26" s="218">
        <v>-39834</v>
      </c>
      <c r="AY26" s="48">
        <v>-38634</v>
      </c>
      <c r="AZ26" s="48">
        <v>-38860.008999999962</v>
      </c>
      <c r="BA26" s="48">
        <v>-41155.865999999929</v>
      </c>
      <c r="BB26" s="48">
        <v>-39931</v>
      </c>
      <c r="BC26" s="48">
        <v>-44296</v>
      </c>
      <c r="BD26" s="48">
        <v>-43481.478999999912</v>
      </c>
      <c r="BE26" s="48">
        <v>-43290.249999999905</v>
      </c>
      <c r="BF26" s="48">
        <v>-43297.378999999935</v>
      </c>
      <c r="BG26" s="48">
        <v>-45305.639999999992</v>
      </c>
      <c r="BH26" s="48">
        <v>-47348.298999999854</v>
      </c>
      <c r="BI26" s="48">
        <v>-47879.052999999847</v>
      </c>
      <c r="BJ26" s="48">
        <v>-55185.647074073997</v>
      </c>
      <c r="BK26" s="48">
        <v>-24621.012999999984</v>
      </c>
      <c r="BL26" s="6"/>
      <c r="BM26" s="6"/>
      <c r="BN26" s="6"/>
      <c r="BO26" s="6"/>
      <c r="BP26" s="6"/>
      <c r="BQ26" s="6"/>
      <c r="BR26" s="6"/>
      <c r="BS26" s="6"/>
      <c r="BT26" s="6"/>
    </row>
    <row r="27" spans="1:72" s="155" customFormat="1" ht="15" customHeight="1" x14ac:dyDescent="0.2">
      <c r="A27" s="187" t="s">
        <v>39</v>
      </c>
      <c r="B27" s="187" t="s">
        <v>39</v>
      </c>
      <c r="C27" s="260">
        <f>SUM(C25:C26)</f>
        <v>30735</v>
      </c>
      <c r="D27" s="260">
        <f t="shared" ref="D27" si="4">SUM(D25:D26)</f>
        <v>44148</v>
      </c>
      <c r="E27" s="260">
        <f t="shared" ref="E27" si="5">SUM(E25:E26)</f>
        <v>50113</v>
      </c>
      <c r="F27" s="260">
        <f t="shared" ref="F27" si="6">SUM(F25:F26)</f>
        <v>39501</v>
      </c>
      <c r="G27" s="260">
        <f t="shared" ref="G27" si="7">SUM(G25:G26)</f>
        <v>36252</v>
      </c>
      <c r="H27" s="260">
        <f t="shared" ref="H27" si="8">SUM(H25:H26)</f>
        <v>51733</v>
      </c>
      <c r="I27" s="260">
        <f t="shared" ref="I27" si="9">SUM(I25:I26)</f>
        <v>58545</v>
      </c>
      <c r="J27" s="260">
        <f t="shared" ref="J27" si="10">SUM(J25:J26)</f>
        <v>62746</v>
      </c>
      <c r="K27" s="260">
        <f t="shared" ref="K27" si="11">SUM(K25:K26)</f>
        <v>52572</v>
      </c>
      <c r="L27" s="260">
        <f t="shared" ref="L27" si="12">SUM(L25:L26)</f>
        <v>72865</v>
      </c>
      <c r="M27" s="260">
        <f t="shared" ref="M27" si="13">SUM(M25:M26)</f>
        <v>153918</v>
      </c>
      <c r="N27" s="260">
        <f t="shared" ref="N27" si="14">SUM(N25:N26)</f>
        <v>181016</v>
      </c>
      <c r="O27" s="260">
        <f t="shared" ref="O27" si="15">SUM(O25:O26)</f>
        <v>70133</v>
      </c>
      <c r="P27" s="260">
        <f t="shared" ref="P27" si="16">SUM(P25:P26)</f>
        <v>59208</v>
      </c>
      <c r="Q27" s="260">
        <f t="shared" ref="Q27" si="17">SUM(Q25:Q26)</f>
        <v>64418</v>
      </c>
      <c r="R27" s="260">
        <f t="shared" ref="R27" si="18">SUM(R25:R26)</f>
        <v>99941</v>
      </c>
      <c r="S27" s="260">
        <f t="shared" ref="S27" si="19">SUM(S25:S26)</f>
        <v>79952</v>
      </c>
      <c r="T27" s="260">
        <f t="shared" ref="T27" si="20">SUM(T25:T26)</f>
        <v>78349</v>
      </c>
      <c r="U27" s="260">
        <f t="shared" ref="U27" si="21">SUM(U25:U26)</f>
        <v>89270</v>
      </c>
      <c r="V27" s="260">
        <f t="shared" ref="V27" si="22">SUM(V25:V26)</f>
        <v>119325.47021999999</v>
      </c>
      <c r="W27" s="260">
        <f t="shared" ref="W27" si="23">SUM(W25:W26)</f>
        <v>78340</v>
      </c>
      <c r="X27" s="260">
        <f t="shared" ref="X27" si="24">SUM(X25:X26)</f>
        <v>97182</v>
      </c>
      <c r="Y27" s="260">
        <f t="shared" ref="Y27" si="25">SUM(Y25:Y26)</f>
        <v>108813</v>
      </c>
      <c r="Z27" s="260">
        <f t="shared" ref="Z27" si="26">SUM(Z25:Z26)</f>
        <v>116726</v>
      </c>
      <c r="AA27" s="260">
        <f t="shared" ref="AA27" si="27">SUM(AA25:AA26)</f>
        <v>101177</v>
      </c>
      <c r="AB27" s="260">
        <f t="shared" ref="AB27" si="28">SUM(AB25:AB26)</f>
        <v>94363</v>
      </c>
      <c r="AC27" s="260">
        <f t="shared" ref="AC27" si="29">SUM(AC25:AC26)</f>
        <v>101174</v>
      </c>
      <c r="AD27" s="260">
        <f t="shared" ref="AD27" si="30">SUM(AD25:AD26)</f>
        <v>116260</v>
      </c>
      <c r="AE27" s="260">
        <f t="shared" ref="AE27" si="31">SUM(AE25:AE26)</f>
        <v>99285</v>
      </c>
      <c r="AF27" s="260">
        <f t="shared" ref="AF27" si="32">SUM(AF25:AF26)</f>
        <v>104091</v>
      </c>
      <c r="AG27" s="260">
        <f t="shared" ref="AG27" si="33">SUM(AG25:AG26)</f>
        <v>107100</v>
      </c>
      <c r="AH27" s="260">
        <f t="shared" ref="AH27" si="34">SUM(AH25:AH26)</f>
        <v>123750</v>
      </c>
      <c r="AI27" s="260">
        <f t="shared" ref="AI27" si="35">SUM(AI25:AI26)</f>
        <v>98710</v>
      </c>
      <c r="AJ27" s="260">
        <f t="shared" ref="AJ27" si="36">SUM(AJ25:AJ26)</f>
        <v>105240</v>
      </c>
      <c r="AK27" s="260">
        <f t="shared" ref="AK27" si="37">SUM(AK25:AK26)</f>
        <v>113726</v>
      </c>
      <c r="AL27" s="260">
        <f t="shared" ref="AL27" si="38">SUM(AL25:AL26)</f>
        <v>131209</v>
      </c>
      <c r="AM27" s="260">
        <f t="shared" ref="AM27" si="39">SUM(AM25:AM26)</f>
        <v>92695.086970000004</v>
      </c>
      <c r="AN27" s="260">
        <f t="shared" ref="AN27" si="40">SUM(AN25:AN26)</f>
        <v>98399.895149999997</v>
      </c>
      <c r="AO27" s="260">
        <f t="shared" ref="AO27" si="41">SUM(AO25:AO26)</f>
        <v>129405.99465000001</v>
      </c>
      <c r="AP27" s="260">
        <f t="shared" ref="AP27" si="42">SUM(AP25:AP26)</f>
        <v>153965.01487000001</v>
      </c>
      <c r="AQ27" s="260">
        <f t="shared" ref="AQ27" si="43">SUM(AQ25:AQ26)</f>
        <v>60061.210099999997</v>
      </c>
      <c r="AR27" s="260">
        <f t="shared" ref="AR27" si="44">SUM(AR25:AR26)</f>
        <v>74437.047309999994</v>
      </c>
      <c r="AS27" s="260">
        <f t="shared" ref="AS27" si="45">SUM(AS25:AS26)</f>
        <v>87339.056580000004</v>
      </c>
      <c r="AT27" s="260">
        <f t="shared" ref="AT27" si="46">SUM(AT25:AT26)</f>
        <v>101249</v>
      </c>
      <c r="AU27" s="260">
        <f t="shared" ref="AU27" si="47">SUM(AU25:AU26)</f>
        <v>55195.162760000007</v>
      </c>
      <c r="AV27" s="260">
        <f t="shared" ref="AV27" si="48">SUM(AV25:AV26)</f>
        <v>48529.995989999996</v>
      </c>
      <c r="AW27" s="260">
        <f t="shared" ref="AW27" si="49">SUM(AW25:AW26)</f>
        <v>87108.935869999987</v>
      </c>
      <c r="AX27" s="261">
        <f t="shared" ref="AX27" si="50">SUM(AX25:AX26)</f>
        <v>146073</v>
      </c>
      <c r="AY27" s="237">
        <f t="shared" ref="AY27" si="51">SUM(AY25:AY26)</f>
        <v>109182</v>
      </c>
      <c r="AZ27" s="237">
        <f t="shared" ref="AZ27" si="52">SUM(AZ25:AZ26)</f>
        <v>127801.9270000004</v>
      </c>
      <c r="BA27" s="237">
        <f t="shared" ref="BA27" si="53">SUM(BA25:BA26)</f>
        <v>124702.32600000032</v>
      </c>
      <c r="BB27" s="237">
        <f t="shared" ref="BB27" si="54">SUM(BB25:BB26)</f>
        <v>147636</v>
      </c>
      <c r="BC27" s="237">
        <f t="shared" ref="BC27" si="55">SUM(BC25:BC26)</f>
        <v>134224</v>
      </c>
      <c r="BD27" s="237">
        <f t="shared" ref="BD27" si="56">SUM(BD25:BD26)</f>
        <v>152011.71543999994</v>
      </c>
      <c r="BE27" s="237">
        <f t="shared" ref="BE27" si="57">SUM(BE25:BE26)</f>
        <v>167925.85299000028</v>
      </c>
      <c r="BF27" s="237">
        <f t="shared" ref="BF27" si="58">SUM(BF25:BF26)</f>
        <v>183924.7861</v>
      </c>
      <c r="BG27" s="237">
        <f t="shared" ref="BG27" si="59">SUM(BG25:BG26)</f>
        <v>153240.95637999993</v>
      </c>
      <c r="BH27" s="237">
        <f t="shared" ref="BH27:BK27" si="60">SUM(BH25:BH26)</f>
        <v>163461.05840000042</v>
      </c>
      <c r="BI27" s="237">
        <f t="shared" si="60"/>
        <v>179608.69394000017</v>
      </c>
      <c r="BJ27" s="237">
        <f t="shared" si="60"/>
        <v>245847.74699160704</v>
      </c>
      <c r="BK27" s="237">
        <f t="shared" si="60"/>
        <v>208510.82603000037</v>
      </c>
      <c r="BL27" s="6"/>
      <c r="BM27" s="6"/>
      <c r="BN27" s="6"/>
      <c r="BO27" s="6"/>
      <c r="BP27" s="6"/>
      <c r="BQ27" s="6"/>
      <c r="BR27" s="6"/>
      <c r="BS27" s="6"/>
      <c r="BT27" s="6"/>
    </row>
    <row r="28" spans="1:72" ht="15" customHeight="1" x14ac:dyDescent="0.2">
      <c r="A28" s="4" t="s">
        <v>160</v>
      </c>
      <c r="B28" s="4" t="s">
        <v>387</v>
      </c>
      <c r="C28" s="48">
        <v>14983</v>
      </c>
      <c r="D28" s="48">
        <v>14517</v>
      </c>
      <c r="E28" s="48">
        <v>16615</v>
      </c>
      <c r="F28" s="48">
        <v>16817</v>
      </c>
      <c r="G28" s="48">
        <v>18925</v>
      </c>
      <c r="H28" s="48">
        <v>25628</v>
      </c>
      <c r="I28" s="48">
        <v>33306</v>
      </c>
      <c r="J28" s="48">
        <v>24746</v>
      </c>
      <c r="K28" s="48">
        <v>24435</v>
      </c>
      <c r="L28" s="48">
        <v>27501</v>
      </c>
      <c r="M28" s="48">
        <v>19536</v>
      </c>
      <c r="N28" s="48">
        <v>18093</v>
      </c>
      <c r="O28" s="48">
        <v>19654</v>
      </c>
      <c r="P28" s="48">
        <v>29217</v>
      </c>
      <c r="Q28" s="48">
        <v>32260</v>
      </c>
      <c r="R28" s="48">
        <v>32030</v>
      </c>
      <c r="S28" s="48">
        <v>28946</v>
      </c>
      <c r="T28" s="48">
        <v>32667</v>
      </c>
      <c r="U28" s="48">
        <v>27129</v>
      </c>
      <c r="V28" s="48">
        <v>20126</v>
      </c>
      <c r="W28" s="48">
        <v>29910</v>
      </c>
      <c r="X28" s="48">
        <v>18930</v>
      </c>
      <c r="Y28" s="48">
        <v>28504</v>
      </c>
      <c r="Z28" s="48">
        <v>18544</v>
      </c>
      <c r="AA28" s="48">
        <v>19282</v>
      </c>
      <c r="AB28" s="48">
        <v>17586</v>
      </c>
      <c r="AC28" s="48">
        <v>24619</v>
      </c>
      <c r="AD28" s="48">
        <v>22297</v>
      </c>
      <c r="AE28" s="48">
        <v>17067</v>
      </c>
      <c r="AF28" s="48">
        <v>11577</v>
      </c>
      <c r="AG28" s="48">
        <v>12364</v>
      </c>
      <c r="AH28" s="48">
        <v>13037</v>
      </c>
      <c r="AI28" s="48">
        <v>14488</v>
      </c>
      <c r="AJ28" s="48">
        <v>7189</v>
      </c>
      <c r="AK28" s="48">
        <v>13601</v>
      </c>
      <c r="AL28" s="48">
        <v>14244</v>
      </c>
      <c r="AM28" s="48">
        <v>15366</v>
      </c>
      <c r="AN28" s="48">
        <v>15076</v>
      </c>
      <c r="AO28" s="48">
        <v>13476</v>
      </c>
      <c r="AP28" s="48">
        <v>14372</v>
      </c>
      <c r="AQ28" s="48">
        <v>15706</v>
      </c>
      <c r="AR28" s="48">
        <v>8257</v>
      </c>
      <c r="AS28" s="48">
        <v>16594</v>
      </c>
      <c r="AT28" s="48">
        <v>25566</v>
      </c>
      <c r="AU28" s="48">
        <v>37148</v>
      </c>
      <c r="AV28" s="48">
        <v>450238</v>
      </c>
      <c r="AW28" s="48">
        <v>-153144</v>
      </c>
      <c r="AX28" s="218">
        <v>40228</v>
      </c>
      <c r="AY28" s="48">
        <v>45418.289905254001</v>
      </c>
      <c r="AZ28" s="48">
        <v>21808.930999999997</v>
      </c>
      <c r="BA28" s="48">
        <v>36447.522000000106</v>
      </c>
      <c r="BB28" s="48">
        <v>43426</v>
      </c>
      <c r="BC28" s="48">
        <v>45617.396887305214</v>
      </c>
      <c r="BD28" s="48">
        <v>53182.58600000001</v>
      </c>
      <c r="BE28" s="48">
        <v>31527.060999999994</v>
      </c>
      <c r="BF28" s="48">
        <v>28991.969999999994</v>
      </c>
      <c r="BG28" s="48">
        <v>46379.133000000002</v>
      </c>
      <c r="BH28" s="48">
        <v>35792.408999999971</v>
      </c>
      <c r="BI28" s="48">
        <v>54368.716000000029</v>
      </c>
      <c r="BJ28" s="48">
        <v>31468.606264393504</v>
      </c>
      <c r="BK28" s="48">
        <v>37638.921000000031</v>
      </c>
      <c r="BL28" s="6"/>
      <c r="BM28" s="6"/>
      <c r="BN28" s="6"/>
      <c r="BO28" s="6"/>
      <c r="BP28" s="6"/>
      <c r="BQ28" s="6"/>
      <c r="BR28" s="6"/>
      <c r="BS28" s="6"/>
      <c r="BT28" s="6"/>
    </row>
    <row r="29" spans="1:72" ht="15" customHeight="1" x14ac:dyDescent="0.2">
      <c r="A29" s="4" t="s">
        <v>369</v>
      </c>
      <c r="B29" s="4" t="s">
        <v>357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0</v>
      </c>
      <c r="AX29" s="218">
        <v>0</v>
      </c>
      <c r="AY29" s="48">
        <v>18562</v>
      </c>
      <c r="AZ29" s="48">
        <v>-3682.4119999999984</v>
      </c>
      <c r="BA29" s="48">
        <v>9669.5320000000011</v>
      </c>
      <c r="BB29" s="48">
        <v>-14958</v>
      </c>
      <c r="BC29" s="48">
        <v>5473</v>
      </c>
      <c r="BD29" s="48">
        <v>7019.7569999999996</v>
      </c>
      <c r="BE29" s="48">
        <v>-22331.827000000001</v>
      </c>
      <c r="BF29" s="48">
        <v>27523.35</v>
      </c>
      <c r="BG29" s="48">
        <v>-8161.9400000000005</v>
      </c>
      <c r="BH29" s="48">
        <v>-19067.360999999997</v>
      </c>
      <c r="BI29" s="48">
        <v>307.03500000000122</v>
      </c>
      <c r="BJ29" s="48">
        <v>-19114.250000000004</v>
      </c>
      <c r="BK29" s="48">
        <v>2949.7439999999992</v>
      </c>
      <c r="BL29" s="6"/>
      <c r="BM29" s="6"/>
      <c r="BN29" s="6"/>
      <c r="BO29" s="6"/>
      <c r="BP29" s="6"/>
      <c r="BQ29" s="6"/>
      <c r="BR29" s="6"/>
      <c r="BS29" s="6"/>
      <c r="BT29" s="6"/>
    </row>
    <row r="30" spans="1:72" ht="15" customHeight="1" x14ac:dyDescent="0.2">
      <c r="A30" s="4" t="s">
        <v>161</v>
      </c>
      <c r="B30" s="4" t="s">
        <v>388</v>
      </c>
      <c r="C30" s="48">
        <v>-9019</v>
      </c>
      <c r="D30" s="48">
        <v>-13953</v>
      </c>
      <c r="E30" s="48">
        <v>-12462</v>
      </c>
      <c r="F30" s="48">
        <v>-18676</v>
      </c>
      <c r="G30" s="48">
        <v>-14134</v>
      </c>
      <c r="H30" s="48">
        <v>-27330</v>
      </c>
      <c r="I30" s="48">
        <v>-44872</v>
      </c>
      <c r="J30" s="48">
        <v>-37146</v>
      </c>
      <c r="K30" s="48">
        <v>-35329</v>
      </c>
      <c r="L30" s="48">
        <v>-36522</v>
      </c>
      <c r="M30" s="48">
        <v>-33235</v>
      </c>
      <c r="N30" s="48">
        <v>-33704</v>
      </c>
      <c r="O30" s="48">
        <v>-32454</v>
      </c>
      <c r="P30" s="48">
        <v>-40394</v>
      </c>
      <c r="Q30" s="48">
        <v>-40001</v>
      </c>
      <c r="R30" s="48">
        <v>-63218</v>
      </c>
      <c r="S30" s="48">
        <v>-49537</v>
      </c>
      <c r="T30" s="48">
        <v>-53849</v>
      </c>
      <c r="U30" s="48">
        <v>-58614</v>
      </c>
      <c r="V30" s="48">
        <v>-59779</v>
      </c>
      <c r="W30" s="48">
        <v>-58053</v>
      </c>
      <c r="X30" s="48">
        <v>-56689</v>
      </c>
      <c r="Y30" s="48">
        <v>-68627</v>
      </c>
      <c r="Z30" s="48">
        <v>-72475</v>
      </c>
      <c r="AA30" s="48">
        <v>-71135</v>
      </c>
      <c r="AB30" s="48">
        <v>-70505</v>
      </c>
      <c r="AC30" s="48">
        <v>-78435</v>
      </c>
      <c r="AD30" s="48">
        <v>-73476</v>
      </c>
      <c r="AE30" s="48">
        <v>-60545</v>
      </c>
      <c r="AF30" s="48">
        <v>-54964</v>
      </c>
      <c r="AG30" s="48">
        <v>-55191</v>
      </c>
      <c r="AH30" s="48">
        <v>-52725</v>
      </c>
      <c r="AI30" s="48">
        <v>-40663</v>
      </c>
      <c r="AJ30" s="48">
        <v>-37303</v>
      </c>
      <c r="AK30" s="48">
        <v>-45558</v>
      </c>
      <c r="AL30" s="48">
        <v>-45375</v>
      </c>
      <c r="AM30" s="48">
        <v>-43218</v>
      </c>
      <c r="AN30" s="48">
        <v>-44137</v>
      </c>
      <c r="AO30" s="48">
        <v>-40799</v>
      </c>
      <c r="AP30" s="48">
        <v>-37467</v>
      </c>
      <c r="AQ30" s="48">
        <v>-40893</v>
      </c>
      <c r="AR30" s="48">
        <v>-27819</v>
      </c>
      <c r="AS30" s="48">
        <v>-37463</v>
      </c>
      <c r="AT30" s="48">
        <v>-52507</v>
      </c>
      <c r="AU30" s="48">
        <v>-44652</v>
      </c>
      <c r="AV30" s="48">
        <v>-84716</v>
      </c>
      <c r="AW30" s="48">
        <v>-58389</v>
      </c>
      <c r="AX30" s="218">
        <v>-90123</v>
      </c>
      <c r="AY30" s="48">
        <v>-103711</v>
      </c>
      <c r="AZ30" s="48">
        <v>-105880.88099999999</v>
      </c>
      <c r="BA30" s="48">
        <v>-138073.65200000003</v>
      </c>
      <c r="BB30" s="48">
        <v>-112173</v>
      </c>
      <c r="BC30" s="48">
        <v>-117079</v>
      </c>
      <c r="BD30" s="48">
        <v>-117129.61500000001</v>
      </c>
      <c r="BE30" s="48">
        <v>-109334.33299999997</v>
      </c>
      <c r="BF30" s="48">
        <v>-97747.78</v>
      </c>
      <c r="BG30" s="48">
        <v>-97583.59699999998</v>
      </c>
      <c r="BH30" s="48">
        <v>-93014.067999999999</v>
      </c>
      <c r="BI30" s="48">
        <v>-112248.69</v>
      </c>
      <c r="BJ30" s="48">
        <v>-91393.284</v>
      </c>
      <c r="BK30" s="48">
        <v>-119678.516</v>
      </c>
      <c r="BL30" s="6"/>
      <c r="BM30" s="6"/>
      <c r="BN30" s="6"/>
      <c r="BO30" s="6"/>
      <c r="BP30" s="6"/>
      <c r="BQ30" s="6"/>
      <c r="BR30" s="6"/>
      <c r="BS30" s="6"/>
      <c r="BT30" s="6"/>
    </row>
    <row r="31" spans="1:72" ht="15" customHeight="1" x14ac:dyDescent="0.2">
      <c r="A31" s="4" t="s">
        <v>162</v>
      </c>
      <c r="B31" s="4" t="s">
        <v>222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218">
        <v>29047</v>
      </c>
      <c r="AY31" s="48">
        <v>-86862.289905254001</v>
      </c>
      <c r="AZ31" s="48">
        <v>-258142</v>
      </c>
      <c r="BA31" s="48">
        <v>32763.479999999996</v>
      </c>
      <c r="BB31" s="48">
        <v>-11154</v>
      </c>
      <c r="BC31" s="48">
        <v>-8260.3968873052163</v>
      </c>
      <c r="BD31" s="48">
        <v>-2141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6"/>
      <c r="BM31" s="6"/>
      <c r="BN31" s="6"/>
      <c r="BO31" s="6"/>
      <c r="BP31" s="6"/>
      <c r="BQ31" s="6"/>
      <c r="BR31" s="6"/>
      <c r="BS31" s="6"/>
      <c r="BT31" s="6"/>
    </row>
    <row r="32" spans="1:72" ht="15" customHeight="1" x14ac:dyDescent="0.2">
      <c r="A32" s="4" t="s">
        <v>42</v>
      </c>
      <c r="B32" s="4" t="s">
        <v>223</v>
      </c>
      <c r="C32" s="48">
        <v>-9483</v>
      </c>
      <c r="D32" s="48">
        <v>-6989</v>
      </c>
      <c r="E32" s="48">
        <v>-11374</v>
      </c>
      <c r="F32" s="48">
        <v>-6128</v>
      </c>
      <c r="G32" s="48">
        <v>-9546</v>
      </c>
      <c r="H32" s="48">
        <v>-7040</v>
      </c>
      <c r="I32" s="48">
        <v>-16261</v>
      </c>
      <c r="J32" s="48">
        <v>-3574</v>
      </c>
      <c r="K32" s="48">
        <v>-9464</v>
      </c>
      <c r="L32" s="48">
        <v>-9797</v>
      </c>
      <c r="M32" s="48">
        <v>-11269</v>
      </c>
      <c r="N32" s="48">
        <v>-17031</v>
      </c>
      <c r="O32" s="48">
        <v>-9995</v>
      </c>
      <c r="P32" s="48">
        <v>-12487</v>
      </c>
      <c r="Q32" s="48">
        <v>-11714</v>
      </c>
      <c r="R32" s="48">
        <v>-12314</v>
      </c>
      <c r="S32" s="48">
        <v>-11226</v>
      </c>
      <c r="T32" s="48">
        <v>-7035</v>
      </c>
      <c r="U32" s="48">
        <v>9298</v>
      </c>
      <c r="V32" s="48">
        <v>-14315</v>
      </c>
      <c r="W32" s="48">
        <v>-5067</v>
      </c>
      <c r="X32" s="48">
        <v>-11523</v>
      </c>
      <c r="Y32" s="48">
        <v>-10247</v>
      </c>
      <c r="Z32" s="48">
        <v>-20610</v>
      </c>
      <c r="AA32" s="48">
        <v>-10612</v>
      </c>
      <c r="AB32" s="48">
        <v>-6357</v>
      </c>
      <c r="AC32" s="48">
        <v>-6735</v>
      </c>
      <c r="AD32" s="48">
        <v>-15309</v>
      </c>
      <c r="AE32" s="48">
        <v>-5188</v>
      </c>
      <c r="AF32" s="48">
        <v>-9729</v>
      </c>
      <c r="AG32" s="48">
        <v>-11211</v>
      </c>
      <c r="AH32" s="48">
        <v>-17415</v>
      </c>
      <c r="AI32" s="48">
        <v>-14431</v>
      </c>
      <c r="AJ32" s="48">
        <v>-14559</v>
      </c>
      <c r="AK32" s="48">
        <v>-16190</v>
      </c>
      <c r="AL32" s="48">
        <v>-24000</v>
      </c>
      <c r="AM32" s="48">
        <v>-15004</v>
      </c>
      <c r="AN32" s="48">
        <v>-16975</v>
      </c>
      <c r="AO32" s="48">
        <v>-22332</v>
      </c>
      <c r="AP32" s="48">
        <v>-31830</v>
      </c>
      <c r="AQ32" s="48">
        <v>-16952</v>
      </c>
      <c r="AR32" s="48">
        <v>-11798</v>
      </c>
      <c r="AS32" s="48">
        <v>-15125</v>
      </c>
      <c r="AT32" s="48">
        <v>-15080</v>
      </c>
      <c r="AU32" s="48">
        <v>-16952</v>
      </c>
      <c r="AV32" s="48">
        <v>-156692</v>
      </c>
      <c r="AW32" s="48">
        <v>39733</v>
      </c>
      <c r="AX32" s="218">
        <v>-42337</v>
      </c>
      <c r="AY32" s="48">
        <v>1059</v>
      </c>
      <c r="AZ32" s="48">
        <v>98537.658999999985</v>
      </c>
      <c r="BA32" s="48">
        <v>640.82800000000134</v>
      </c>
      <c r="BB32" s="48">
        <v>42043</v>
      </c>
      <c r="BC32" s="48">
        <v>-11171</v>
      </c>
      <c r="BD32" s="48">
        <v>-14243.747000000003</v>
      </c>
      <c r="BE32" s="48">
        <v>-6570.1030000000046</v>
      </c>
      <c r="BF32" s="48">
        <v>-22469.748999999996</v>
      </c>
      <c r="BG32" s="48">
        <v>-12783.683999999997</v>
      </c>
      <c r="BH32" s="48">
        <v>-10831.757000000005</v>
      </c>
      <c r="BI32" s="48">
        <v>-20831.448999999997</v>
      </c>
      <c r="BJ32" s="269">
        <v>-25958.290073640888</v>
      </c>
      <c r="BK32" s="269">
        <v>-21916.601999999995</v>
      </c>
      <c r="BL32" s="6"/>
      <c r="BM32" s="6"/>
      <c r="BN32" s="6"/>
      <c r="BO32" s="6"/>
      <c r="BP32" s="6"/>
      <c r="BQ32" s="6"/>
      <c r="BR32" s="6"/>
      <c r="BS32" s="6"/>
      <c r="BT32" s="6"/>
    </row>
    <row r="33" spans="1:72" ht="15" customHeight="1" x14ac:dyDescent="0.2">
      <c r="A33" s="4" t="s">
        <v>435</v>
      </c>
      <c r="B33" s="4" t="s">
        <v>439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>
        <v>-11302</v>
      </c>
      <c r="AW33" s="48">
        <v>-10550</v>
      </c>
      <c r="AX33" s="218">
        <v>-14631</v>
      </c>
      <c r="AY33" s="48">
        <v>-19565</v>
      </c>
      <c r="AZ33" s="48">
        <v>-17873.560000000005</v>
      </c>
      <c r="BA33" s="48">
        <v>-19076.647999999997</v>
      </c>
      <c r="BB33" s="48">
        <v>-22008.653999999995</v>
      </c>
      <c r="BC33" s="48">
        <v>-21646</v>
      </c>
      <c r="BD33" s="48">
        <v>-19921.170999999998</v>
      </c>
      <c r="BE33" s="48">
        <v>-15080.105000000001</v>
      </c>
      <c r="BF33" s="48">
        <v>-19921.346999999998</v>
      </c>
      <c r="BG33" s="48">
        <v>-22083.673000000003</v>
      </c>
      <c r="BH33" s="48">
        <v>-19192.054000000004</v>
      </c>
      <c r="BI33" s="48">
        <v>-16030.471999999998</v>
      </c>
      <c r="BJ33" s="48">
        <v>-24367.713000000011</v>
      </c>
      <c r="BK33" s="48">
        <v>-25780.233999999997</v>
      </c>
      <c r="BL33" s="6"/>
      <c r="BM33" s="6"/>
      <c r="BN33" s="6"/>
      <c r="BO33" s="6"/>
      <c r="BP33" s="6"/>
      <c r="BQ33" s="6"/>
      <c r="BR33" s="6"/>
      <c r="BS33" s="6"/>
      <c r="BT33" s="6"/>
    </row>
    <row r="34" spans="1:72" ht="15" customHeight="1" x14ac:dyDescent="0.2">
      <c r="A34" s="4" t="s">
        <v>436</v>
      </c>
      <c r="B34" s="4" t="s">
        <v>440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>
        <v>-145390</v>
      </c>
      <c r="AW34" s="48">
        <v>50283</v>
      </c>
      <c r="AX34" s="218">
        <v>-27706</v>
      </c>
      <c r="AY34" s="48">
        <v>20624</v>
      </c>
      <c r="AZ34" s="48">
        <v>116411.219</v>
      </c>
      <c r="BA34" s="48">
        <v>19717.475999999999</v>
      </c>
      <c r="BB34" s="48">
        <v>64052.506999999998</v>
      </c>
      <c r="BC34" s="48">
        <v>10475</v>
      </c>
      <c r="BD34" s="48">
        <v>5677.4239999999963</v>
      </c>
      <c r="BE34" s="48">
        <v>8510.0019999999968</v>
      </c>
      <c r="BF34" s="48">
        <v>-2548.4019999999996</v>
      </c>
      <c r="BG34" s="48">
        <v>9299.989000000005</v>
      </c>
      <c r="BH34" s="48">
        <v>8360.2969999999987</v>
      </c>
      <c r="BI34" s="48">
        <v>-4800.9769999999999</v>
      </c>
      <c r="BJ34" s="48">
        <v>-1590.5770736408776</v>
      </c>
      <c r="BK34" s="48">
        <v>3863.6320000000005</v>
      </c>
      <c r="BL34" s="6"/>
      <c r="BM34" s="6"/>
      <c r="BN34" s="6"/>
      <c r="BO34" s="6"/>
      <c r="BP34" s="6"/>
      <c r="BQ34" s="6"/>
      <c r="BR34" s="6"/>
      <c r="BS34" s="6"/>
      <c r="BT34" s="6"/>
    </row>
    <row r="35" spans="1:72" ht="15" customHeight="1" x14ac:dyDescent="0.2">
      <c r="A35" s="4" t="s">
        <v>163</v>
      </c>
      <c r="B35" s="4" t="s">
        <v>224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/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218">
        <v>0</v>
      </c>
      <c r="AY35" s="48">
        <v>-979</v>
      </c>
      <c r="AZ35" s="48">
        <v>-1511.6620000000003</v>
      </c>
      <c r="BA35" s="48">
        <v>-1336.8050000000001</v>
      </c>
      <c r="BB35" s="48">
        <v>-1425</v>
      </c>
      <c r="BC35" s="48">
        <v>-990</v>
      </c>
      <c r="BD35" s="48">
        <v>-1323.336</v>
      </c>
      <c r="BE35" s="48">
        <v>-1507.076</v>
      </c>
      <c r="BF35" s="48">
        <v>-400.54499999999996</v>
      </c>
      <c r="BG35" s="48">
        <v>-25.215000000000003</v>
      </c>
      <c r="BH35" s="48">
        <v>-26.610000000000003</v>
      </c>
      <c r="BI35" s="48">
        <v>-33.722000000000001</v>
      </c>
      <c r="BJ35" s="48">
        <v>-46.179000000000002</v>
      </c>
      <c r="BK35" s="48">
        <v>-26.536999999999999</v>
      </c>
      <c r="BL35" s="6"/>
      <c r="BM35" s="6"/>
      <c r="BN35" s="6"/>
      <c r="BO35" s="6"/>
      <c r="BP35" s="6"/>
      <c r="BQ35" s="6"/>
      <c r="BR35" s="6"/>
      <c r="BS35" s="6"/>
      <c r="BT35" s="6"/>
    </row>
    <row r="36" spans="1:72" s="155" customFormat="1" ht="15" customHeight="1" x14ac:dyDescent="0.2">
      <c r="A36" s="187" t="s">
        <v>15</v>
      </c>
      <c r="B36" s="187" t="s">
        <v>389</v>
      </c>
      <c r="C36" s="260">
        <f>SUM(C35,C27:C32)</f>
        <v>27216</v>
      </c>
      <c r="D36" s="260">
        <f t="shared" ref="D36:BK36" si="61">SUM(D35,D27:D32)</f>
        <v>37723</v>
      </c>
      <c r="E36" s="260">
        <f t="shared" si="61"/>
        <v>42892</v>
      </c>
      <c r="F36" s="260">
        <f t="shared" si="61"/>
        <v>31514</v>
      </c>
      <c r="G36" s="260">
        <f t="shared" si="61"/>
        <v>31497</v>
      </c>
      <c r="H36" s="260">
        <f t="shared" si="61"/>
        <v>42991</v>
      </c>
      <c r="I36" s="260">
        <f t="shared" si="61"/>
        <v>30718</v>
      </c>
      <c r="J36" s="260">
        <f t="shared" si="61"/>
        <v>46772</v>
      </c>
      <c r="K36" s="260">
        <f t="shared" si="61"/>
        <v>32214</v>
      </c>
      <c r="L36" s="260">
        <f t="shared" si="61"/>
        <v>54047</v>
      </c>
      <c r="M36" s="260">
        <f t="shared" si="61"/>
        <v>128950</v>
      </c>
      <c r="N36" s="260">
        <f t="shared" si="61"/>
        <v>148374</v>
      </c>
      <c r="O36" s="260">
        <f t="shared" si="61"/>
        <v>47338</v>
      </c>
      <c r="P36" s="260">
        <f t="shared" si="61"/>
        <v>35544</v>
      </c>
      <c r="Q36" s="260">
        <f t="shared" si="61"/>
        <v>44963</v>
      </c>
      <c r="R36" s="260">
        <f t="shared" si="61"/>
        <v>56439</v>
      </c>
      <c r="S36" s="260">
        <f t="shared" si="61"/>
        <v>48135</v>
      </c>
      <c r="T36" s="260">
        <f t="shared" si="61"/>
        <v>50132</v>
      </c>
      <c r="U36" s="260">
        <f t="shared" si="61"/>
        <v>67083</v>
      </c>
      <c r="V36" s="260">
        <f t="shared" si="61"/>
        <v>65357.470219999988</v>
      </c>
      <c r="W36" s="260">
        <f t="shared" si="61"/>
        <v>45130</v>
      </c>
      <c r="X36" s="260">
        <f t="shared" si="61"/>
        <v>47900</v>
      </c>
      <c r="Y36" s="260">
        <f t="shared" si="61"/>
        <v>58443</v>
      </c>
      <c r="Z36" s="260">
        <f t="shared" si="61"/>
        <v>42185</v>
      </c>
      <c r="AA36" s="260">
        <f t="shared" si="61"/>
        <v>38712</v>
      </c>
      <c r="AB36" s="260">
        <f t="shared" si="61"/>
        <v>35087</v>
      </c>
      <c r="AC36" s="260">
        <f t="shared" si="61"/>
        <v>40623</v>
      </c>
      <c r="AD36" s="260">
        <f t="shared" si="61"/>
        <v>49772</v>
      </c>
      <c r="AE36" s="260">
        <f t="shared" si="61"/>
        <v>50619</v>
      </c>
      <c r="AF36" s="260">
        <f t="shared" si="61"/>
        <v>50975</v>
      </c>
      <c r="AG36" s="260">
        <f t="shared" si="61"/>
        <v>53062</v>
      </c>
      <c r="AH36" s="260">
        <f t="shared" si="61"/>
        <v>66647</v>
      </c>
      <c r="AI36" s="260">
        <f t="shared" si="61"/>
        <v>58104</v>
      </c>
      <c r="AJ36" s="260">
        <f t="shared" si="61"/>
        <v>60567</v>
      </c>
      <c r="AK36" s="260">
        <f t="shared" si="61"/>
        <v>65579</v>
      </c>
      <c r="AL36" s="260">
        <f t="shared" si="61"/>
        <v>76078</v>
      </c>
      <c r="AM36" s="260">
        <f t="shared" si="61"/>
        <v>49839.086970000004</v>
      </c>
      <c r="AN36" s="260">
        <f t="shared" si="61"/>
        <v>52363.895149999997</v>
      </c>
      <c r="AO36" s="260">
        <f t="shared" si="61"/>
        <v>79750.994650000008</v>
      </c>
      <c r="AP36" s="260">
        <f t="shared" si="61"/>
        <v>99040.014870000014</v>
      </c>
      <c r="AQ36" s="260">
        <f t="shared" si="61"/>
        <v>17922.210099999997</v>
      </c>
      <c r="AR36" s="260">
        <f t="shared" si="61"/>
        <v>43077.047309999994</v>
      </c>
      <c r="AS36" s="260">
        <f t="shared" si="61"/>
        <v>51345.056580000004</v>
      </c>
      <c r="AT36" s="260">
        <f t="shared" si="61"/>
        <v>59228</v>
      </c>
      <c r="AU36" s="260">
        <f t="shared" si="61"/>
        <v>30739.162760000007</v>
      </c>
      <c r="AV36" s="260">
        <f t="shared" si="61"/>
        <v>257359.99598999997</v>
      </c>
      <c r="AW36" s="260">
        <f t="shared" si="61"/>
        <v>-84691.064130000013</v>
      </c>
      <c r="AX36" s="261">
        <f t="shared" si="61"/>
        <v>82888</v>
      </c>
      <c r="AY36" s="237">
        <f t="shared" si="61"/>
        <v>-17331</v>
      </c>
      <c r="AZ36" s="237">
        <f t="shared" si="61"/>
        <v>-121068.43799999962</v>
      </c>
      <c r="BA36" s="237">
        <f t="shared" si="61"/>
        <v>64813.231000000414</v>
      </c>
      <c r="BB36" s="237">
        <f t="shared" si="61"/>
        <v>93395</v>
      </c>
      <c r="BC36" s="237">
        <f t="shared" si="61"/>
        <v>47814.000000000007</v>
      </c>
      <c r="BD36" s="237">
        <f t="shared" si="61"/>
        <v>77376.360439999946</v>
      </c>
      <c r="BE36" s="237">
        <f t="shared" si="61"/>
        <v>59709.574990000299</v>
      </c>
      <c r="BF36" s="237">
        <f t="shared" si="61"/>
        <v>119822.0321</v>
      </c>
      <c r="BG36" s="237">
        <f t="shared" si="61"/>
        <v>81065.65337999996</v>
      </c>
      <c r="BH36" s="237">
        <f t="shared" si="61"/>
        <v>76313.67140000037</v>
      </c>
      <c r="BI36" s="237">
        <f t="shared" si="61"/>
        <v>101170.58394000022</v>
      </c>
      <c r="BJ36" s="237">
        <f t="shared" si="61"/>
        <v>140804.35018235969</v>
      </c>
      <c r="BK36" s="237">
        <f t="shared" si="61"/>
        <v>107477.8360300004</v>
      </c>
      <c r="BL36" s="6"/>
      <c r="BM36" s="6"/>
      <c r="BN36" s="6"/>
      <c r="BO36" s="6"/>
      <c r="BP36" s="6"/>
      <c r="BQ36" s="6"/>
      <c r="BR36" s="6"/>
      <c r="BS36" s="6"/>
      <c r="BT36" s="6"/>
    </row>
    <row r="37" spans="1:72" ht="15" customHeight="1" x14ac:dyDescent="0.2">
      <c r="A37" s="319" t="s">
        <v>671</v>
      </c>
      <c r="C37" s="419">
        <f>C36/C18</f>
        <v>0.48326437842924874</v>
      </c>
      <c r="D37" s="419">
        <f t="shared" ref="D37:BK37" si="62">D36/D18</f>
        <v>0.56556221889055469</v>
      </c>
      <c r="E37" s="419">
        <f t="shared" si="62"/>
        <v>0.63440319479366958</v>
      </c>
      <c r="F37" s="419">
        <f t="shared" si="62"/>
        <v>0.43197675215549736</v>
      </c>
      <c r="G37" s="419">
        <f t="shared" si="62"/>
        <v>0.45722705299984034</v>
      </c>
      <c r="H37" s="419">
        <f t="shared" si="62"/>
        <v>0.53307624586159441</v>
      </c>
      <c r="I37" s="419">
        <f t="shared" si="62"/>
        <v>0.36242006654239128</v>
      </c>
      <c r="J37" s="419">
        <f t="shared" si="62"/>
        <v>0.49114259012296418</v>
      </c>
      <c r="K37" s="419">
        <f t="shared" si="62"/>
        <v>0.35531192093885117</v>
      </c>
      <c r="L37" s="419">
        <f t="shared" si="62"/>
        <v>0.55676655712711054</v>
      </c>
      <c r="M37" s="419">
        <f t="shared" si="62"/>
        <v>1.2362663701033498</v>
      </c>
      <c r="N37" s="419">
        <f t="shared" si="62"/>
        <v>1.2523443368755116</v>
      </c>
      <c r="O37" s="419">
        <f t="shared" si="62"/>
        <v>0.46184315791527641</v>
      </c>
      <c r="P37" s="419">
        <f t="shared" si="62"/>
        <v>0.3287580006659514</v>
      </c>
      <c r="Q37" s="419">
        <f t="shared" si="62"/>
        <v>0.39771611545027552</v>
      </c>
      <c r="R37" s="419">
        <f t="shared" si="62"/>
        <v>0.40289973015805031</v>
      </c>
      <c r="S37" s="419">
        <f t="shared" si="62"/>
        <v>0.36686025242363268</v>
      </c>
      <c r="T37" s="419">
        <f t="shared" si="62"/>
        <v>0.34853340934530058</v>
      </c>
      <c r="U37" s="416">
        <f t="shared" si="62"/>
        <v>0.45334009123162694</v>
      </c>
      <c r="V37" s="416">
        <f t="shared" si="62"/>
        <v>0.39234413213912661</v>
      </c>
      <c r="W37" s="416">
        <f t="shared" si="62"/>
        <v>0.30324613802974004</v>
      </c>
      <c r="X37" s="416">
        <f t="shared" si="62"/>
        <v>0.30585530936721794</v>
      </c>
      <c r="Y37" s="416">
        <f t="shared" si="62"/>
        <v>0.36613374096302514</v>
      </c>
      <c r="Z37" s="416">
        <f t="shared" si="62"/>
        <v>0.24506215870802836</v>
      </c>
      <c r="AA37" s="416">
        <f t="shared" si="62"/>
        <v>0.24121579941054416</v>
      </c>
      <c r="AB37" s="416">
        <f t="shared" si="62"/>
        <v>0.21550887537620539</v>
      </c>
      <c r="AC37" s="416">
        <f t="shared" si="62"/>
        <v>0.25216484478295687</v>
      </c>
      <c r="AD37" s="416">
        <f t="shared" si="62"/>
        <v>0.27086507901954809</v>
      </c>
      <c r="AE37" s="419">
        <f t="shared" si="62"/>
        <v>0.30247566462900882</v>
      </c>
      <c r="AF37" s="419">
        <f t="shared" si="62"/>
        <v>0.30089190321876125</v>
      </c>
      <c r="AG37" s="419">
        <f t="shared" si="62"/>
        <v>0.31269778597568521</v>
      </c>
      <c r="AH37" s="419">
        <f t="shared" si="62"/>
        <v>0.35889027102416221</v>
      </c>
      <c r="AI37" s="419">
        <f t="shared" si="62"/>
        <v>0.34489226568528519</v>
      </c>
      <c r="AJ37" s="419">
        <f t="shared" si="62"/>
        <v>0.34607538954694278</v>
      </c>
      <c r="AK37" s="420">
        <f t="shared" si="62"/>
        <v>0.3693467902722552</v>
      </c>
      <c r="AL37" s="420">
        <f t="shared" si="62"/>
        <v>0.3794546443017961</v>
      </c>
      <c r="AM37" s="420">
        <f t="shared" si="62"/>
        <v>0.29776173279600249</v>
      </c>
      <c r="AN37" s="420">
        <f t="shared" si="62"/>
        <v>0.29103034394435245</v>
      </c>
      <c r="AO37" s="420">
        <f t="shared" si="62"/>
        <v>0.45516338354882663</v>
      </c>
      <c r="AP37" s="420">
        <f t="shared" si="62"/>
        <v>0.49908290222247714</v>
      </c>
      <c r="AQ37" s="420">
        <f t="shared" si="62"/>
        <v>0.11873006879682901</v>
      </c>
      <c r="AR37" s="420">
        <f t="shared" si="62"/>
        <v>0.27315464855901367</v>
      </c>
      <c r="AS37" s="420">
        <f t="shared" si="62"/>
        <v>0.29867395544777853</v>
      </c>
      <c r="AT37" s="420">
        <f t="shared" si="62"/>
        <v>0.36647588404541659</v>
      </c>
      <c r="AU37" s="420">
        <f t="shared" si="62"/>
        <v>0.19177318185899797</v>
      </c>
      <c r="AV37" s="420">
        <f t="shared" si="62"/>
        <v>1.7312686031481634</v>
      </c>
      <c r="AW37" s="420">
        <f t="shared" si="62"/>
        <v>-0.45665422956559776</v>
      </c>
      <c r="AX37" s="421">
        <f t="shared" si="62"/>
        <v>0.26273781373027594</v>
      </c>
      <c r="AY37" s="420">
        <f t="shared" si="62"/>
        <v>-7.5889006143458296E-2</v>
      </c>
      <c r="AZ37" s="420">
        <f t="shared" si="62"/>
        <v>-0.4773218682928832</v>
      </c>
      <c r="BA37" s="420">
        <f t="shared" si="62"/>
        <v>0.25490848303642416</v>
      </c>
      <c r="BB37" s="420">
        <f t="shared" si="62"/>
        <v>0.31950231600265466</v>
      </c>
      <c r="BC37" s="420">
        <f t="shared" si="62"/>
        <v>0.17694667618987706</v>
      </c>
      <c r="BD37" s="420">
        <f t="shared" si="62"/>
        <v>0.25564409599325005</v>
      </c>
      <c r="BE37" s="420">
        <f t="shared" si="62"/>
        <v>0.21120735163161686</v>
      </c>
      <c r="BF37" s="420">
        <f t="shared" si="62"/>
        <v>0.38024242610837961</v>
      </c>
      <c r="BG37" s="420">
        <f t="shared" si="62"/>
        <v>0.28629967613839641</v>
      </c>
      <c r="BH37" s="420">
        <f t="shared" si="62"/>
        <v>0.25321908865117332</v>
      </c>
      <c r="BI37" s="420">
        <f t="shared" si="62"/>
        <v>0.3256709025389537</v>
      </c>
      <c r="BJ37" s="420">
        <f t="shared" si="62"/>
        <v>0.3871325867680856</v>
      </c>
      <c r="BK37" s="420">
        <f t="shared" si="62"/>
        <v>0.34074003533210645</v>
      </c>
      <c r="BL37" s="6"/>
      <c r="BM37" s="6"/>
      <c r="BN37" s="6"/>
      <c r="BO37" s="6"/>
      <c r="BP37" s="6"/>
      <c r="BQ37" s="6"/>
      <c r="BR37" s="6"/>
      <c r="BS37" s="6"/>
      <c r="BT37" s="6"/>
    </row>
    <row r="38" spans="1:72" ht="15" customHeight="1" x14ac:dyDescent="0.2">
      <c r="A38" s="8" t="s">
        <v>673</v>
      </c>
      <c r="C38" s="417">
        <f>C36-C26</f>
        <v>31630</v>
      </c>
      <c r="D38" s="417">
        <f t="shared" ref="D38:BK38" si="63">D36-D26</f>
        <v>43260</v>
      </c>
      <c r="E38" s="417">
        <f t="shared" si="63"/>
        <v>48101</v>
      </c>
      <c r="F38" s="417">
        <f t="shared" si="63"/>
        <v>36789</v>
      </c>
      <c r="G38" s="417">
        <f t="shared" si="63"/>
        <v>36553</v>
      </c>
      <c r="H38" s="417">
        <f t="shared" si="63"/>
        <v>49001</v>
      </c>
      <c r="I38" s="417">
        <f t="shared" si="63"/>
        <v>37241</v>
      </c>
      <c r="J38" s="417">
        <f t="shared" si="63"/>
        <v>54914</v>
      </c>
      <c r="K38" s="417">
        <f t="shared" si="63"/>
        <v>40571</v>
      </c>
      <c r="L38" s="417">
        <f t="shared" si="63"/>
        <v>63556</v>
      </c>
      <c r="M38" s="417">
        <f t="shared" si="63"/>
        <v>140158</v>
      </c>
      <c r="N38" s="417">
        <f t="shared" si="63"/>
        <v>159968</v>
      </c>
      <c r="O38" s="417">
        <f t="shared" si="63"/>
        <v>59230</v>
      </c>
      <c r="P38" s="417">
        <f t="shared" si="63"/>
        <v>47601</v>
      </c>
      <c r="Q38" s="417">
        <f t="shared" si="63"/>
        <v>58222</v>
      </c>
      <c r="R38" s="417">
        <f t="shared" si="63"/>
        <v>73318</v>
      </c>
      <c r="S38" s="417">
        <f t="shared" si="63"/>
        <v>66709</v>
      </c>
      <c r="T38" s="417">
        <f t="shared" si="63"/>
        <v>71956</v>
      </c>
      <c r="U38" s="418">
        <f t="shared" si="63"/>
        <v>90263</v>
      </c>
      <c r="V38" s="418">
        <f t="shared" si="63"/>
        <v>89214.470219999988</v>
      </c>
      <c r="W38" s="418">
        <f t="shared" si="63"/>
        <v>69465</v>
      </c>
      <c r="X38" s="418">
        <f t="shared" si="63"/>
        <v>73085</v>
      </c>
      <c r="Y38" s="418">
        <f t="shared" si="63"/>
        <v>84361</v>
      </c>
      <c r="Z38" s="418">
        <f t="shared" si="63"/>
        <v>69492</v>
      </c>
      <c r="AA38" s="418">
        <f t="shared" si="63"/>
        <v>66559</v>
      </c>
      <c r="AB38" s="418">
        <f t="shared" si="63"/>
        <v>62310</v>
      </c>
      <c r="AC38" s="418">
        <f t="shared" si="63"/>
        <v>67374</v>
      </c>
      <c r="AD38" s="418">
        <f t="shared" si="63"/>
        <v>76272</v>
      </c>
      <c r="AE38" s="417">
        <f t="shared" si="63"/>
        <v>77098</v>
      </c>
      <c r="AF38" s="417">
        <f t="shared" si="63"/>
        <v>77356</v>
      </c>
      <c r="AG38" s="417">
        <f t="shared" si="63"/>
        <v>79805</v>
      </c>
      <c r="AH38" s="417">
        <f t="shared" si="63"/>
        <v>93376</v>
      </c>
      <c r="AI38" s="417">
        <f t="shared" si="63"/>
        <v>85173</v>
      </c>
      <c r="AJ38" s="417">
        <f t="shared" si="63"/>
        <v>87841</v>
      </c>
      <c r="AK38" s="417">
        <f t="shared" si="63"/>
        <v>93047</v>
      </c>
      <c r="AL38" s="417">
        <f t="shared" si="63"/>
        <v>103908</v>
      </c>
      <c r="AM38" s="417">
        <f t="shared" si="63"/>
        <v>80943.086970000004</v>
      </c>
      <c r="AN38" s="417">
        <f t="shared" si="63"/>
        <v>83887.895149999997</v>
      </c>
      <c r="AO38" s="417">
        <f t="shared" si="63"/>
        <v>111698.99465000001</v>
      </c>
      <c r="AP38" s="417">
        <f t="shared" si="63"/>
        <v>132486.01487000001</v>
      </c>
      <c r="AQ38" s="417">
        <f t="shared" si="63"/>
        <v>54927.210099999997</v>
      </c>
      <c r="AR38" s="417">
        <f t="shared" si="63"/>
        <v>80358.047309999994</v>
      </c>
      <c r="AS38" s="417">
        <f t="shared" si="63"/>
        <v>87854.056580000004</v>
      </c>
      <c r="AT38" s="417">
        <f t="shared" si="63"/>
        <v>97433</v>
      </c>
      <c r="AU38" s="417">
        <f t="shared" si="63"/>
        <v>67883.162760000007</v>
      </c>
      <c r="AV38" s="417">
        <f t="shared" si="63"/>
        <v>296086.99598999997</v>
      </c>
      <c r="AW38" s="417">
        <f t="shared" si="63"/>
        <v>-45012.064130000013</v>
      </c>
      <c r="AX38" s="417">
        <f t="shared" si="63"/>
        <v>122722</v>
      </c>
      <c r="AY38" s="417">
        <f t="shared" si="63"/>
        <v>21303</v>
      </c>
      <c r="AZ38" s="417">
        <f t="shared" si="63"/>
        <v>-82208.428999999654</v>
      </c>
      <c r="BA38" s="417">
        <f t="shared" si="63"/>
        <v>105969.09700000034</v>
      </c>
      <c r="BB38" s="417">
        <f t="shared" si="63"/>
        <v>133326</v>
      </c>
      <c r="BC38" s="417">
        <f t="shared" si="63"/>
        <v>92110</v>
      </c>
      <c r="BD38" s="417">
        <f t="shared" si="63"/>
        <v>120857.83943999987</v>
      </c>
      <c r="BE38" s="417">
        <f t="shared" si="63"/>
        <v>102999.8249900002</v>
      </c>
      <c r="BF38" s="417">
        <f t="shared" si="63"/>
        <v>163119.41109999994</v>
      </c>
      <c r="BG38" s="417">
        <f t="shared" si="63"/>
        <v>126371.29337999996</v>
      </c>
      <c r="BH38" s="417">
        <f t="shared" si="63"/>
        <v>123661.97040000022</v>
      </c>
      <c r="BI38" s="417">
        <f t="shared" si="63"/>
        <v>149049.63694000005</v>
      </c>
      <c r="BJ38" s="417">
        <f t="shared" si="63"/>
        <v>195989.99725643368</v>
      </c>
      <c r="BK38" s="417">
        <f t="shared" si="63"/>
        <v>132098.84903000039</v>
      </c>
      <c r="BL38" s="6"/>
      <c r="BM38" s="6"/>
      <c r="BN38" s="6"/>
      <c r="BO38" s="6"/>
      <c r="BP38" s="6"/>
      <c r="BQ38" s="6"/>
      <c r="BR38" s="6"/>
      <c r="BS38" s="6"/>
      <c r="BT38" s="6"/>
    </row>
    <row r="39" spans="1:72" ht="15" customHeight="1" x14ac:dyDescent="0.2">
      <c r="A39" s="320" t="s">
        <v>672</v>
      </c>
      <c r="B39" s="75"/>
      <c r="C39" s="339">
        <f>C38/C18</f>
        <v>0.56164213292611465</v>
      </c>
      <c r="D39" s="339">
        <f t="shared" ref="D39:BK39" si="64">D38/D18</f>
        <v>0.64857571214392806</v>
      </c>
      <c r="E39" s="339">
        <f t="shared" si="64"/>
        <v>0.71144801064931218</v>
      </c>
      <c r="F39" s="339">
        <f t="shared" si="64"/>
        <v>0.50428357983907446</v>
      </c>
      <c r="G39" s="339">
        <f t="shared" si="64"/>
        <v>0.53062261384586351</v>
      </c>
      <c r="H39" s="339">
        <f t="shared" si="64"/>
        <v>0.60759854675313407</v>
      </c>
      <c r="I39" s="339">
        <f t="shared" si="64"/>
        <v>0.43938035347695792</v>
      </c>
      <c r="J39" s="339">
        <f t="shared" si="64"/>
        <v>0.57663995967699588</v>
      </c>
      <c r="K39" s="339">
        <f t="shared" si="64"/>
        <v>0.44748742610076769</v>
      </c>
      <c r="L39" s="339">
        <f t="shared" si="64"/>
        <v>0.65472376458953574</v>
      </c>
      <c r="M39" s="339">
        <f t="shared" si="64"/>
        <v>1.3437194408758844</v>
      </c>
      <c r="N39" s="339">
        <f t="shared" si="64"/>
        <v>1.3502029929859805</v>
      </c>
      <c r="O39" s="339">
        <f t="shared" si="64"/>
        <v>0.57786493394993077</v>
      </c>
      <c r="P39" s="339">
        <f t="shared" si="64"/>
        <v>0.44027710977098672</v>
      </c>
      <c r="Q39" s="339">
        <f t="shared" si="64"/>
        <v>0.51499739060440675</v>
      </c>
      <c r="R39" s="339">
        <f t="shared" si="64"/>
        <v>0.52339344098456619</v>
      </c>
      <c r="S39" s="339">
        <f t="shared" si="64"/>
        <v>0.50842174257667216</v>
      </c>
      <c r="T39" s="339">
        <f t="shared" si="64"/>
        <v>0.50026071177791531</v>
      </c>
      <c r="U39" s="422">
        <f t="shared" si="64"/>
        <v>0.60998817367798619</v>
      </c>
      <c r="V39" s="422">
        <f t="shared" si="64"/>
        <v>0.53555888523369866</v>
      </c>
      <c r="W39" s="422">
        <f t="shared" si="64"/>
        <v>0.46676252998528456</v>
      </c>
      <c r="X39" s="422">
        <f t="shared" si="64"/>
        <v>0.4666687950960986</v>
      </c>
      <c r="Y39" s="422">
        <f t="shared" si="64"/>
        <v>0.52850484269085718</v>
      </c>
      <c r="Z39" s="422">
        <f t="shared" si="64"/>
        <v>0.40369466713140467</v>
      </c>
      <c r="AA39" s="422">
        <f t="shared" si="64"/>
        <v>0.41473141126695623</v>
      </c>
      <c r="AB39" s="422">
        <f t="shared" si="64"/>
        <v>0.38271604938271603</v>
      </c>
      <c r="AC39" s="422">
        <f t="shared" si="64"/>
        <v>0.41822007858619342</v>
      </c>
      <c r="AD39" s="422">
        <f t="shared" si="64"/>
        <v>0.41508119639514129</v>
      </c>
      <c r="AE39" s="339">
        <f t="shared" si="64"/>
        <v>0.46070188647676413</v>
      </c>
      <c r="AF39" s="339">
        <f t="shared" si="64"/>
        <v>0.45661194831565466</v>
      </c>
      <c r="AG39" s="339">
        <f t="shared" si="64"/>
        <v>0.47029600862744636</v>
      </c>
      <c r="AH39" s="339">
        <f t="shared" si="64"/>
        <v>0.50282440240599235</v>
      </c>
      <c r="AI39" s="339">
        <f t="shared" si="64"/>
        <v>0.50556775687065947</v>
      </c>
      <c r="AJ39" s="339">
        <f t="shared" si="64"/>
        <v>0.50191702235859459</v>
      </c>
      <c r="AK39" s="339">
        <f t="shared" si="64"/>
        <v>0.52404902170607248</v>
      </c>
      <c r="AL39" s="339">
        <f t="shared" si="64"/>
        <v>0.51826248297945565</v>
      </c>
      <c r="AM39" s="339">
        <f t="shared" si="64"/>
        <v>0.48359139982946464</v>
      </c>
      <c r="AN39" s="339">
        <f t="shared" si="64"/>
        <v>0.46623580824797134</v>
      </c>
      <c r="AO39" s="339">
        <f t="shared" si="64"/>
        <v>0.6375004169793923</v>
      </c>
      <c r="AP39" s="339">
        <f t="shared" si="64"/>
        <v>0.66762414052543306</v>
      </c>
      <c r="AQ39" s="339">
        <f t="shared" si="64"/>
        <v>0.36387875142647069</v>
      </c>
      <c r="AR39" s="339">
        <f t="shared" si="64"/>
        <v>0.50955614515287551</v>
      </c>
      <c r="AS39" s="339">
        <f t="shared" si="64"/>
        <v>0.51104663873527534</v>
      </c>
      <c r="AT39" s="339">
        <f t="shared" si="64"/>
        <v>0.60287102063546083</v>
      </c>
      <c r="AU39" s="339">
        <f t="shared" si="64"/>
        <v>0.423504381650811</v>
      </c>
      <c r="AV39" s="339">
        <f t="shared" si="64"/>
        <v>1.9917863224471801</v>
      </c>
      <c r="AW39" s="339">
        <f t="shared" si="64"/>
        <v>-0.24270505604807108</v>
      </c>
      <c r="AX39" s="340">
        <f t="shared" si="64"/>
        <v>0.38900335364114136</v>
      </c>
      <c r="AY39" s="339">
        <f t="shared" si="64"/>
        <v>9.3281605093421732E-2</v>
      </c>
      <c r="AZ39" s="339">
        <f t="shared" si="64"/>
        <v>-0.32411321701947454</v>
      </c>
      <c r="BA39" s="339">
        <f t="shared" si="64"/>
        <v>0.41677326293160111</v>
      </c>
      <c r="BB39" s="339">
        <f t="shared" si="64"/>
        <v>0.45610542088302303</v>
      </c>
      <c r="BC39" s="339">
        <f t="shared" si="64"/>
        <v>0.34087418630212013</v>
      </c>
      <c r="BD39" s="339">
        <f t="shared" si="64"/>
        <v>0.39930274481305322</v>
      </c>
      <c r="BE39" s="339">
        <f t="shared" si="64"/>
        <v>0.36433554012570374</v>
      </c>
      <c r="BF39" s="339">
        <f t="shared" si="64"/>
        <v>0.51764203573404532</v>
      </c>
      <c r="BG39" s="339">
        <f t="shared" si="64"/>
        <v>0.44630566533878574</v>
      </c>
      <c r="BH39" s="339">
        <f t="shared" si="64"/>
        <v>0.41032715201664743</v>
      </c>
      <c r="BI39" s="339">
        <f t="shared" si="64"/>
        <v>0.47979489585768115</v>
      </c>
      <c r="BJ39" s="339">
        <f t="shared" si="64"/>
        <v>0.53886200618295144</v>
      </c>
      <c r="BK39" s="339">
        <f t="shared" si="64"/>
        <v>0.41879673194433187</v>
      </c>
      <c r="BL39" s="6"/>
      <c r="BM39" s="6"/>
      <c r="BN39" s="6"/>
      <c r="BO39" s="6"/>
      <c r="BP39" s="6"/>
      <c r="BQ39" s="6"/>
      <c r="BR39" s="6"/>
      <c r="BS39" s="6"/>
      <c r="BT39" s="6"/>
    </row>
    <row r="40" spans="1:72" ht="15" customHeight="1" x14ac:dyDescent="0.2">
      <c r="C40" s="98"/>
      <c r="D40" s="92"/>
      <c r="E40" s="92"/>
      <c r="F40" s="99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AE40" s="92"/>
      <c r="AF40" s="92"/>
      <c r="AG40" s="92"/>
      <c r="AH40" s="275"/>
      <c r="AI40" s="275"/>
      <c r="AJ40" s="275"/>
      <c r="AK40" s="6"/>
      <c r="AL40" s="6"/>
      <c r="AM40" s="6"/>
      <c r="AN40" s="6"/>
      <c r="AO40" s="6"/>
      <c r="AP40" s="6"/>
      <c r="AQ40" s="6"/>
      <c r="AR40" s="276"/>
      <c r="AS40" s="276"/>
      <c r="AT40" s="277"/>
      <c r="AU40" s="6"/>
      <c r="AV40" s="6"/>
      <c r="AW40" s="6"/>
      <c r="AX40" s="238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</row>
    <row r="41" spans="1:72" ht="15" customHeight="1" x14ac:dyDescent="0.2">
      <c r="A41" s="8"/>
      <c r="B41" s="8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</row>
    <row r="42" spans="1:72" ht="15" customHeight="1" x14ac:dyDescent="0.2">
      <c r="A42" s="95" t="s">
        <v>434</v>
      </c>
      <c r="B42" s="95" t="s">
        <v>211</v>
      </c>
      <c r="C42" s="96" t="str">
        <f t="shared" ref="C42:BK42" si="65">C$5</f>
        <v>1Q10</v>
      </c>
      <c r="D42" s="96" t="str">
        <f t="shared" si="65"/>
        <v>2Q10</v>
      </c>
      <c r="E42" s="96" t="str">
        <f t="shared" si="65"/>
        <v>3Q10</v>
      </c>
      <c r="F42" s="96" t="str">
        <f t="shared" si="65"/>
        <v>4Q10</v>
      </c>
      <c r="G42" s="96" t="str">
        <f t="shared" si="65"/>
        <v>1Q11</v>
      </c>
      <c r="H42" s="96" t="str">
        <f t="shared" si="65"/>
        <v>2Q11</v>
      </c>
      <c r="I42" s="96" t="str">
        <f t="shared" si="65"/>
        <v>3Q11</v>
      </c>
      <c r="J42" s="96" t="str">
        <f t="shared" si="65"/>
        <v>4Q11</v>
      </c>
      <c r="K42" s="96" t="str">
        <f t="shared" si="65"/>
        <v>1Q12</v>
      </c>
      <c r="L42" s="96" t="str">
        <f t="shared" si="65"/>
        <v>2Q12</v>
      </c>
      <c r="M42" s="96" t="str">
        <f t="shared" si="65"/>
        <v>3Q12</v>
      </c>
      <c r="N42" s="96" t="str">
        <f t="shared" si="65"/>
        <v>4Q12</v>
      </c>
      <c r="O42" s="96" t="str">
        <f t="shared" si="65"/>
        <v>1Q13</v>
      </c>
      <c r="P42" s="96" t="str">
        <f t="shared" si="65"/>
        <v>2Q13</v>
      </c>
      <c r="Q42" s="96" t="str">
        <f t="shared" si="65"/>
        <v>3Q13</v>
      </c>
      <c r="R42" s="96" t="str">
        <f t="shared" si="65"/>
        <v>4Q13</v>
      </c>
      <c r="S42" s="96" t="str">
        <f t="shared" si="65"/>
        <v>1Q14</v>
      </c>
      <c r="T42" s="96" t="str">
        <f t="shared" si="65"/>
        <v>2Q14</v>
      </c>
      <c r="U42" s="96" t="str">
        <f t="shared" si="65"/>
        <v>3Q14</v>
      </c>
      <c r="V42" s="96" t="str">
        <f t="shared" si="65"/>
        <v>4Q14</v>
      </c>
      <c r="W42" s="96" t="str">
        <f t="shared" si="65"/>
        <v>1Q15</v>
      </c>
      <c r="X42" s="96" t="str">
        <f t="shared" si="65"/>
        <v>2Q15</v>
      </c>
      <c r="Y42" s="96" t="str">
        <f t="shared" si="65"/>
        <v>3Q15</v>
      </c>
      <c r="Z42" s="96" t="str">
        <f t="shared" si="65"/>
        <v>4Q15</v>
      </c>
      <c r="AA42" s="96" t="str">
        <f t="shared" si="65"/>
        <v>1Q16</v>
      </c>
      <c r="AB42" s="96" t="str">
        <f t="shared" si="65"/>
        <v>2Q16</v>
      </c>
      <c r="AC42" s="96" t="str">
        <f t="shared" si="65"/>
        <v>3Q16</v>
      </c>
      <c r="AD42" s="96" t="str">
        <f t="shared" si="65"/>
        <v>4Q16</v>
      </c>
      <c r="AE42" s="96" t="str">
        <f t="shared" si="65"/>
        <v>1Q17</v>
      </c>
      <c r="AF42" s="96" t="str">
        <f t="shared" si="65"/>
        <v>2Q17</v>
      </c>
      <c r="AG42" s="96" t="str">
        <f t="shared" si="65"/>
        <v>3Q17</v>
      </c>
      <c r="AH42" s="96" t="str">
        <f t="shared" si="65"/>
        <v>4Q17</v>
      </c>
      <c r="AI42" s="96" t="str">
        <f t="shared" si="65"/>
        <v>1Q18</v>
      </c>
      <c r="AJ42" s="96" t="str">
        <f t="shared" si="65"/>
        <v>2Q18</v>
      </c>
      <c r="AK42" s="96" t="str">
        <f t="shared" si="65"/>
        <v>3Q18</v>
      </c>
      <c r="AL42" s="96" t="str">
        <f t="shared" si="65"/>
        <v>4Q18</v>
      </c>
      <c r="AM42" s="96" t="str">
        <f t="shared" si="65"/>
        <v>1Q19</v>
      </c>
      <c r="AN42" s="96" t="str">
        <f t="shared" si="65"/>
        <v>2Q19</v>
      </c>
      <c r="AO42" s="96" t="str">
        <f t="shared" si="65"/>
        <v>3Q19</v>
      </c>
      <c r="AP42" s="96" t="str">
        <f t="shared" si="65"/>
        <v>4Q19</v>
      </c>
      <c r="AQ42" s="96" t="str">
        <f t="shared" si="65"/>
        <v>1Q20</v>
      </c>
      <c r="AR42" s="96" t="str">
        <f t="shared" si="65"/>
        <v>2Q20</v>
      </c>
      <c r="AS42" s="96" t="str">
        <f t="shared" si="65"/>
        <v>3Q20</v>
      </c>
      <c r="AT42" s="96" t="str">
        <f t="shared" si="65"/>
        <v>4Q20</v>
      </c>
      <c r="AU42" s="96" t="str">
        <f t="shared" si="65"/>
        <v>1Q21</v>
      </c>
      <c r="AV42" s="96" t="str">
        <f t="shared" si="65"/>
        <v>2Q21</v>
      </c>
      <c r="AW42" s="96" t="str">
        <f t="shared" si="65"/>
        <v>3Q21</v>
      </c>
      <c r="AX42" s="142" t="str">
        <f t="shared" si="65"/>
        <v>4Q21</v>
      </c>
      <c r="AY42" s="96" t="str">
        <f t="shared" si="65"/>
        <v>1Q22</v>
      </c>
      <c r="AZ42" s="96" t="str">
        <f t="shared" si="65"/>
        <v>2Q22</v>
      </c>
      <c r="BA42" s="96" t="str">
        <f t="shared" si="65"/>
        <v>3Q22</v>
      </c>
      <c r="BB42" s="96" t="str">
        <f t="shared" si="65"/>
        <v>4Q22</v>
      </c>
      <c r="BC42" s="96" t="str">
        <f t="shared" si="65"/>
        <v>1Q23</v>
      </c>
      <c r="BD42" s="96" t="str">
        <f t="shared" si="65"/>
        <v>2Q23</v>
      </c>
      <c r="BE42" s="96" t="str">
        <f t="shared" si="65"/>
        <v>3Q23</v>
      </c>
      <c r="BF42" s="96" t="str">
        <f t="shared" si="65"/>
        <v>4Q23</v>
      </c>
      <c r="BG42" s="96" t="str">
        <f t="shared" si="65"/>
        <v>1Q24</v>
      </c>
      <c r="BH42" s="96" t="str">
        <f t="shared" si="65"/>
        <v>2Q24</v>
      </c>
      <c r="BI42" s="96" t="str">
        <f t="shared" si="65"/>
        <v>3Q24</v>
      </c>
      <c r="BJ42" s="96" t="str">
        <f t="shared" si="65"/>
        <v>4Q24</v>
      </c>
      <c r="BK42" s="96" t="str">
        <f t="shared" si="65"/>
        <v>1Q25</v>
      </c>
      <c r="BL42" s="3"/>
      <c r="BM42" s="3"/>
      <c r="BN42" s="3"/>
      <c r="BO42" s="3"/>
      <c r="BP42" s="3"/>
      <c r="BQ42" s="3"/>
      <c r="BR42" s="3"/>
      <c r="BS42" s="3"/>
      <c r="BT42" s="3"/>
    </row>
    <row r="43" spans="1:72" ht="15" customHeight="1" x14ac:dyDescent="0.2">
      <c r="A43" s="4" t="s">
        <v>371</v>
      </c>
      <c r="B43" s="4" t="s">
        <v>378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8">
        <v>0</v>
      </c>
      <c r="AJ43" s="48">
        <v>0</v>
      </c>
      <c r="AK43" s="48">
        <v>0</v>
      </c>
      <c r="AL43" s="48">
        <v>0</v>
      </c>
      <c r="AM43" s="48">
        <v>0</v>
      </c>
      <c r="AN43" s="48">
        <v>0</v>
      </c>
      <c r="AO43" s="48">
        <v>0</v>
      </c>
      <c r="AP43" s="48">
        <v>0</v>
      </c>
      <c r="AQ43" s="48">
        <v>0</v>
      </c>
      <c r="AR43" s="48">
        <v>0</v>
      </c>
      <c r="AS43" s="48">
        <v>0</v>
      </c>
      <c r="AT43" s="264">
        <v>137449</v>
      </c>
      <c r="AU43" s="264">
        <v>138981</v>
      </c>
      <c r="AV43" s="264">
        <v>148005</v>
      </c>
      <c r="AW43" s="264">
        <f t="shared" ref="AW43:BE43" si="66">AW8</f>
        <v>156305</v>
      </c>
      <c r="AX43" s="267">
        <f t="shared" si="66"/>
        <v>170717</v>
      </c>
      <c r="AY43" s="264">
        <f t="shared" si="66"/>
        <v>173254</v>
      </c>
      <c r="AZ43" s="264">
        <f t="shared" si="66"/>
        <v>177374.86600000004</v>
      </c>
      <c r="BA43" s="264">
        <f t="shared" si="66"/>
        <v>182763.40300000008</v>
      </c>
      <c r="BB43" s="264">
        <f t="shared" si="66"/>
        <v>195193</v>
      </c>
      <c r="BC43" s="264">
        <f t="shared" si="66"/>
        <v>202018</v>
      </c>
      <c r="BD43" s="264">
        <f t="shared" si="66"/>
        <v>202277.04799999989</v>
      </c>
      <c r="BE43" s="264">
        <f t="shared" si="66"/>
        <v>202852.21099999998</v>
      </c>
      <c r="BF43" s="264">
        <v>199147.69199999989</v>
      </c>
      <c r="BG43" s="264">
        <v>202014.78600000002</v>
      </c>
      <c r="BH43" s="264">
        <v>203537.34899999999</v>
      </c>
      <c r="BI43" s="264">
        <v>203167.43899999993</v>
      </c>
      <c r="BJ43" s="264">
        <v>212280.10499999998</v>
      </c>
      <c r="BK43" s="264">
        <v>210484.17899999992</v>
      </c>
      <c r="BL43" s="6"/>
      <c r="BM43" s="6"/>
      <c r="BN43" s="6"/>
      <c r="BO43" s="6"/>
      <c r="BP43" s="6"/>
      <c r="BQ43" s="6"/>
      <c r="BR43" s="6"/>
      <c r="BS43" s="6"/>
      <c r="BT43" s="6"/>
    </row>
    <row r="44" spans="1:72" ht="15" customHeight="1" x14ac:dyDescent="0.2">
      <c r="A44" s="4" t="s">
        <v>106</v>
      </c>
      <c r="B44" s="4" t="s">
        <v>379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8">
        <v>0</v>
      </c>
      <c r="AT44" s="264">
        <v>14725</v>
      </c>
      <c r="AU44" s="264">
        <v>5787</v>
      </c>
      <c r="AV44" s="264">
        <v>13195</v>
      </c>
      <c r="AW44" s="264">
        <f t="shared" ref="AW44:BE44" si="67">AW9</f>
        <v>14210</v>
      </c>
      <c r="AX44" s="267">
        <f t="shared" si="67"/>
        <v>22510</v>
      </c>
      <c r="AY44" s="264">
        <f t="shared" si="67"/>
        <v>8471</v>
      </c>
      <c r="AZ44" s="264">
        <f t="shared" si="67"/>
        <v>17370.785000000003</v>
      </c>
      <c r="BA44" s="264">
        <f t="shared" si="67"/>
        <v>11691.766999999998</v>
      </c>
      <c r="BB44" s="264">
        <f t="shared" si="67"/>
        <v>16809</v>
      </c>
      <c r="BC44" s="264">
        <f t="shared" si="67"/>
        <v>13215</v>
      </c>
      <c r="BD44" s="264">
        <f t="shared" si="67"/>
        <v>18685.813999999998</v>
      </c>
      <c r="BE44" s="264">
        <f t="shared" si="67"/>
        <v>15986.064000000006</v>
      </c>
      <c r="BF44" s="264">
        <v>23068.157000000007</v>
      </c>
      <c r="BG44" s="264">
        <v>13044.797000000002</v>
      </c>
      <c r="BH44" s="264">
        <v>22004.209000000006</v>
      </c>
      <c r="BI44" s="264">
        <v>19557.135000000009</v>
      </c>
      <c r="BJ44" s="264">
        <v>28290.026999999995</v>
      </c>
      <c r="BK44" s="264">
        <v>15593.897000000001</v>
      </c>
      <c r="BL44" s="6"/>
      <c r="BM44" s="6"/>
      <c r="BN44" s="6"/>
      <c r="BO44" s="6"/>
      <c r="BP44" s="6"/>
      <c r="BQ44" s="6"/>
      <c r="BR44" s="6"/>
      <c r="BS44" s="6"/>
      <c r="BT44" s="6"/>
    </row>
    <row r="45" spans="1:72" ht="15" customHeight="1" x14ac:dyDescent="0.2">
      <c r="A45" s="4" t="s">
        <v>372</v>
      </c>
      <c r="B45" s="4" t="s">
        <v>380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  <c r="AD45" s="48">
        <v>0</v>
      </c>
      <c r="AE45" s="48">
        <v>0</v>
      </c>
      <c r="AF45" s="48">
        <v>0</v>
      </c>
      <c r="AG45" s="48">
        <v>0</v>
      </c>
      <c r="AH45" s="48">
        <v>0</v>
      </c>
      <c r="AI45" s="48">
        <v>0</v>
      </c>
      <c r="AJ45" s="48">
        <v>0</v>
      </c>
      <c r="AK45" s="48">
        <v>0</v>
      </c>
      <c r="AL45" s="48">
        <v>0</v>
      </c>
      <c r="AM45" s="48">
        <v>0</v>
      </c>
      <c r="AN45" s="48">
        <v>0</v>
      </c>
      <c r="AO45" s="48">
        <v>0</v>
      </c>
      <c r="AP45" s="48">
        <v>0</v>
      </c>
      <c r="AQ45" s="48">
        <v>0</v>
      </c>
      <c r="AR45" s="48">
        <v>0</v>
      </c>
      <c r="AS45" s="48">
        <v>0</v>
      </c>
      <c r="AT45" s="264">
        <v>11443</v>
      </c>
      <c r="AU45" s="264">
        <v>8118</v>
      </c>
      <c r="AV45" s="264">
        <v>8234</v>
      </c>
      <c r="AW45" s="264">
        <f t="shared" ref="AW45:BE45" si="68">AW10</f>
        <v>12038</v>
      </c>
      <c r="AX45" s="267">
        <f t="shared" si="68"/>
        <v>19564</v>
      </c>
      <c r="AY45" s="264">
        <f t="shared" si="68"/>
        <v>15311</v>
      </c>
      <c r="AZ45" s="264">
        <f t="shared" si="68"/>
        <v>16208.871000000003</v>
      </c>
      <c r="BA45" s="264">
        <f t="shared" si="68"/>
        <v>18594.694999999996</v>
      </c>
      <c r="BB45" s="264">
        <f t="shared" si="68"/>
        <v>23986</v>
      </c>
      <c r="BC45" s="264">
        <f t="shared" si="68"/>
        <v>18429</v>
      </c>
      <c r="BD45" s="264">
        <f t="shared" si="68"/>
        <v>21993.080999999995</v>
      </c>
      <c r="BE45" s="264">
        <f t="shared" si="68"/>
        <v>22145.502999999986</v>
      </c>
      <c r="BF45" s="264">
        <v>32141.422999999999</v>
      </c>
      <c r="BG45" s="264">
        <v>21921.009999999991</v>
      </c>
      <c r="BH45" s="264">
        <v>25363.030000000002</v>
      </c>
      <c r="BI45" s="264">
        <v>25688.416000000012</v>
      </c>
      <c r="BJ45" s="264">
        <v>34795.487999999983</v>
      </c>
      <c r="BK45" s="264">
        <v>23908.807000000008</v>
      </c>
      <c r="BL45" s="6"/>
      <c r="BM45" s="6"/>
      <c r="BN45" s="6"/>
      <c r="BO45" s="6"/>
      <c r="BP45" s="6"/>
      <c r="BQ45" s="6"/>
      <c r="BR45" s="6"/>
      <c r="BS45" s="6"/>
      <c r="BT45" s="6"/>
    </row>
    <row r="46" spans="1:72" ht="15" customHeight="1" x14ac:dyDescent="0.2">
      <c r="A46" s="4" t="s">
        <v>104</v>
      </c>
      <c r="B46" s="4" t="s">
        <v>381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0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0</v>
      </c>
      <c r="AS46" s="48">
        <v>0</v>
      </c>
      <c r="AT46" s="264">
        <v>11978</v>
      </c>
      <c r="AU46" s="264">
        <v>10322</v>
      </c>
      <c r="AV46" s="264">
        <v>10664</v>
      </c>
      <c r="AW46" s="264">
        <f t="shared" ref="AW46:BE46" si="69">AW11</f>
        <v>12182</v>
      </c>
      <c r="AX46" s="267">
        <f t="shared" si="69"/>
        <v>15226</v>
      </c>
      <c r="AY46" s="264">
        <f t="shared" si="69"/>
        <v>13817</v>
      </c>
      <c r="AZ46" s="264">
        <f t="shared" si="69"/>
        <v>14543.913000000006</v>
      </c>
      <c r="BA46" s="264">
        <f t="shared" si="69"/>
        <v>14988.620000000004</v>
      </c>
      <c r="BB46" s="264">
        <f t="shared" si="69"/>
        <v>17507</v>
      </c>
      <c r="BC46" s="264">
        <f t="shared" si="69"/>
        <v>14843</v>
      </c>
      <c r="BD46" s="264">
        <f t="shared" si="69"/>
        <v>15537.188999999998</v>
      </c>
      <c r="BE46" s="264">
        <f t="shared" si="69"/>
        <v>15545.071000000009</v>
      </c>
      <c r="BF46" s="264">
        <v>17276.010000000002</v>
      </c>
      <c r="BG46" s="264">
        <v>15223.785000000005</v>
      </c>
      <c r="BH46" s="264">
        <v>16053.65</v>
      </c>
      <c r="BI46" s="264">
        <v>16104.987000000008</v>
      </c>
      <c r="BJ46" s="264">
        <v>19873.853000000006</v>
      </c>
      <c r="BK46" s="264">
        <v>19219.21</v>
      </c>
      <c r="BL46" s="6"/>
      <c r="BM46" s="6"/>
      <c r="BN46" s="6"/>
      <c r="BO46" s="6"/>
      <c r="BP46" s="6"/>
      <c r="BQ46" s="6"/>
      <c r="BR46" s="6"/>
      <c r="BS46" s="6"/>
      <c r="BT46" s="6"/>
    </row>
    <row r="47" spans="1:72" ht="15" customHeight="1" x14ac:dyDescent="0.2">
      <c r="A47" s="4" t="s">
        <v>105</v>
      </c>
      <c r="B47" s="4" t="s">
        <v>232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0</v>
      </c>
      <c r="AL47" s="48">
        <v>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264">
        <v>27704</v>
      </c>
      <c r="AU47" s="264">
        <v>16061</v>
      </c>
      <c r="AV47" s="264">
        <v>20373</v>
      </c>
      <c r="AW47" s="264">
        <f t="shared" ref="AW47:BE47" si="70">AW12</f>
        <v>28963</v>
      </c>
      <c r="AX47" s="267">
        <f t="shared" si="70"/>
        <v>40852</v>
      </c>
      <c r="AY47" s="264">
        <f t="shared" si="70"/>
        <v>35387</v>
      </c>
      <c r="AZ47" s="264">
        <f t="shared" si="70"/>
        <v>43599.863999999994</v>
      </c>
      <c r="BA47" s="264">
        <f t="shared" si="70"/>
        <v>42987.18</v>
      </c>
      <c r="BB47" s="264">
        <f t="shared" si="70"/>
        <v>48398</v>
      </c>
      <c r="BC47" s="264">
        <f t="shared" si="70"/>
        <v>42978</v>
      </c>
      <c r="BD47" s="264">
        <f t="shared" si="70"/>
        <v>50789.945000000007</v>
      </c>
      <c r="BE47" s="264">
        <f t="shared" si="70"/>
        <v>51204.945999999996</v>
      </c>
      <c r="BF47" s="264">
        <v>58021.88499999998</v>
      </c>
      <c r="BG47" s="264">
        <v>53271.913</v>
      </c>
      <c r="BH47" s="264">
        <v>54386.750000000044</v>
      </c>
      <c r="BI47" s="264">
        <v>55120.792000000009</v>
      </c>
      <c r="BJ47" s="264">
        <v>65534.905000000021</v>
      </c>
      <c r="BK47" s="264">
        <v>60052.239000000038</v>
      </c>
      <c r="BL47" s="6"/>
      <c r="BM47" s="6"/>
      <c r="BN47" s="6"/>
      <c r="BO47" s="6"/>
      <c r="BP47" s="6"/>
      <c r="BQ47" s="6"/>
      <c r="BR47" s="6"/>
      <c r="BS47" s="6"/>
      <c r="BT47" s="6"/>
    </row>
    <row r="48" spans="1:72" ht="15" customHeight="1" x14ac:dyDescent="0.2">
      <c r="A48" s="4" t="s">
        <v>373</v>
      </c>
      <c r="B48" s="4" t="s">
        <v>382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0</v>
      </c>
      <c r="AL48" s="48">
        <v>0</v>
      </c>
      <c r="AM48" s="48">
        <v>0</v>
      </c>
      <c r="AN48" s="48">
        <v>0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264">
        <v>24837</v>
      </c>
      <c r="AU48" s="264">
        <v>16853</v>
      </c>
      <c r="AV48" s="264">
        <v>27688</v>
      </c>
      <c r="AW48" s="264">
        <v>31540</v>
      </c>
      <c r="AX48" s="267">
        <f t="shared" ref="AX48:BE48" si="71">AX13</f>
        <v>5535</v>
      </c>
      <c r="AY48" s="264">
        <f t="shared" si="71"/>
        <v>3217</v>
      </c>
      <c r="AZ48" s="264">
        <f t="shared" si="71"/>
        <v>4413.0319999999992</v>
      </c>
      <c r="BA48" s="264">
        <f t="shared" si="71"/>
        <v>3361.3030000000012</v>
      </c>
      <c r="BB48" s="264">
        <f t="shared" si="71"/>
        <v>3167</v>
      </c>
      <c r="BC48" s="264">
        <f t="shared" si="71"/>
        <v>4613</v>
      </c>
      <c r="BD48" s="264">
        <f t="shared" si="71"/>
        <v>4235.9670000000006</v>
      </c>
      <c r="BE48" s="264">
        <f t="shared" si="71"/>
        <v>4454.7959999999985</v>
      </c>
      <c r="BF48" s="264">
        <v>5424.9229999999989</v>
      </c>
      <c r="BG48" s="264">
        <v>10546.018</v>
      </c>
      <c r="BH48" s="264">
        <v>3832.1779999999999</v>
      </c>
      <c r="BI48" s="264">
        <v>5157.5689999999995</v>
      </c>
      <c r="BJ48" s="264">
        <v>6896.4710000000014</v>
      </c>
      <c r="BK48" s="264">
        <v>6755.8690000000006</v>
      </c>
      <c r="BL48" s="6"/>
      <c r="BM48" s="6"/>
      <c r="BN48" s="6"/>
      <c r="BO48" s="6"/>
      <c r="BP48" s="6"/>
      <c r="BQ48" s="6"/>
      <c r="BR48" s="6"/>
      <c r="BS48" s="6"/>
      <c r="BT48" s="6"/>
    </row>
    <row r="49" spans="1:72" ht="15" customHeight="1" x14ac:dyDescent="0.2">
      <c r="A49" s="4" t="s">
        <v>374</v>
      </c>
      <c r="B49" s="4" t="s">
        <v>385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0</v>
      </c>
      <c r="AL49" s="48">
        <v>0</v>
      </c>
      <c r="AM49" s="48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/>
      <c r="AX49" s="218">
        <v>48779</v>
      </c>
      <c r="AY49" s="48">
        <v>25986</v>
      </c>
      <c r="AZ49" s="48">
        <v>32345.756999999991</v>
      </c>
      <c r="BA49" s="48">
        <v>35585.181000000004</v>
      </c>
      <c r="BB49" s="48">
        <v>46092</v>
      </c>
      <c r="BC49" s="48">
        <v>30177</v>
      </c>
      <c r="BD49" s="48">
        <v>39487.920999999995</v>
      </c>
      <c r="BE49" s="48">
        <v>29337.215000000004</v>
      </c>
      <c r="BF49" s="48">
        <v>46994.986000000004</v>
      </c>
      <c r="BG49" s="48">
        <v>25768.088</v>
      </c>
      <c r="BH49" s="48">
        <v>38095.537000000004</v>
      </c>
      <c r="BI49" s="48">
        <v>41821.828000000001</v>
      </c>
      <c r="BJ49" s="48">
        <v>62301.779999999992</v>
      </c>
      <c r="BK49" s="48">
        <v>35426.594999999987</v>
      </c>
      <c r="BL49" s="6"/>
      <c r="BM49" s="6"/>
      <c r="BN49" s="6"/>
      <c r="BO49" s="6"/>
      <c r="BP49" s="6"/>
      <c r="BQ49" s="6"/>
      <c r="BR49" s="6">
        <v>0</v>
      </c>
      <c r="BS49" s="6">
        <v>0</v>
      </c>
      <c r="BT49" s="6"/>
    </row>
    <row r="50" spans="1:72" s="155" customFormat="1" ht="15" customHeight="1" x14ac:dyDescent="0.2">
      <c r="A50" s="187" t="s">
        <v>6</v>
      </c>
      <c r="B50" s="187" t="s">
        <v>212</v>
      </c>
      <c r="C50" s="265">
        <v>0</v>
      </c>
      <c r="D50" s="265">
        <v>0</v>
      </c>
      <c r="E50" s="265">
        <v>0</v>
      </c>
      <c r="F50" s="265">
        <v>0</v>
      </c>
      <c r="G50" s="265">
        <v>0</v>
      </c>
      <c r="H50" s="265">
        <v>0</v>
      </c>
      <c r="I50" s="265">
        <v>0</v>
      </c>
      <c r="J50" s="265">
        <v>0</v>
      </c>
      <c r="K50" s="265">
        <v>0</v>
      </c>
      <c r="L50" s="265">
        <v>0</v>
      </c>
      <c r="M50" s="265">
        <v>0</v>
      </c>
      <c r="N50" s="265">
        <v>0</v>
      </c>
      <c r="O50" s="265">
        <v>0</v>
      </c>
      <c r="P50" s="265">
        <v>0</v>
      </c>
      <c r="Q50" s="265">
        <v>0</v>
      </c>
      <c r="R50" s="265">
        <v>0</v>
      </c>
      <c r="S50" s="265">
        <v>0</v>
      </c>
      <c r="T50" s="265">
        <v>0</v>
      </c>
      <c r="U50" s="265">
        <v>0</v>
      </c>
      <c r="V50" s="265">
        <v>0</v>
      </c>
      <c r="W50" s="265">
        <v>0</v>
      </c>
      <c r="X50" s="265">
        <v>0</v>
      </c>
      <c r="Y50" s="265">
        <v>0</v>
      </c>
      <c r="Z50" s="265">
        <v>0</v>
      </c>
      <c r="AA50" s="265">
        <v>0</v>
      </c>
      <c r="AB50" s="265">
        <v>0</v>
      </c>
      <c r="AC50" s="265">
        <v>0</v>
      </c>
      <c r="AD50" s="265">
        <v>0</v>
      </c>
      <c r="AE50" s="265">
        <v>0</v>
      </c>
      <c r="AF50" s="265">
        <v>0</v>
      </c>
      <c r="AG50" s="265">
        <v>0</v>
      </c>
      <c r="AH50" s="265">
        <v>0</v>
      </c>
      <c r="AI50" s="265">
        <v>0</v>
      </c>
      <c r="AJ50" s="265">
        <v>0</v>
      </c>
      <c r="AK50" s="265">
        <v>0</v>
      </c>
      <c r="AL50" s="265">
        <v>0</v>
      </c>
      <c r="AM50" s="265">
        <v>0</v>
      </c>
      <c r="AN50" s="265">
        <v>0</v>
      </c>
      <c r="AO50" s="265">
        <v>0</v>
      </c>
      <c r="AP50" s="265">
        <v>0</v>
      </c>
      <c r="AQ50" s="265">
        <v>0</v>
      </c>
      <c r="AR50" s="265">
        <v>0</v>
      </c>
      <c r="AS50" s="265">
        <v>0</v>
      </c>
      <c r="AT50" s="265">
        <f>SUM(AT43:AT49)</f>
        <v>228136</v>
      </c>
      <c r="AU50" s="265">
        <f t="shared" ref="AU50:BK50" si="72">SUM(AU43:AU49)</f>
        <v>196122</v>
      </c>
      <c r="AV50" s="265">
        <f t="shared" si="72"/>
        <v>228159</v>
      </c>
      <c r="AW50" s="265">
        <f t="shared" si="72"/>
        <v>255238</v>
      </c>
      <c r="AX50" s="268">
        <f t="shared" si="72"/>
        <v>323183</v>
      </c>
      <c r="AY50" s="265">
        <f t="shared" si="72"/>
        <v>275443</v>
      </c>
      <c r="AZ50" s="265">
        <f t="shared" si="72"/>
        <v>305857.08800000005</v>
      </c>
      <c r="BA50" s="265">
        <f t="shared" si="72"/>
        <v>309972.14900000009</v>
      </c>
      <c r="BB50" s="265">
        <f t="shared" si="72"/>
        <v>351152</v>
      </c>
      <c r="BC50" s="265">
        <f t="shared" si="72"/>
        <v>326273</v>
      </c>
      <c r="BD50" s="265">
        <f t="shared" si="72"/>
        <v>353006.96499999991</v>
      </c>
      <c r="BE50" s="265">
        <f t="shared" si="72"/>
        <v>341525.80599999998</v>
      </c>
      <c r="BF50" s="265">
        <f t="shared" si="72"/>
        <v>382075.07599999988</v>
      </c>
      <c r="BG50" s="265">
        <f t="shared" si="72"/>
        <v>341790.39699999994</v>
      </c>
      <c r="BH50" s="265">
        <f t="shared" si="72"/>
        <v>363272.7030000001</v>
      </c>
      <c r="BI50" s="265">
        <f t="shared" si="72"/>
        <v>366618.16599999997</v>
      </c>
      <c r="BJ50" s="265">
        <f t="shared" si="72"/>
        <v>429972.62900000002</v>
      </c>
      <c r="BK50" s="265">
        <f t="shared" si="72"/>
        <v>371440.79599999997</v>
      </c>
      <c r="BL50" s="6"/>
      <c r="BM50" s="6"/>
      <c r="BN50" s="6"/>
      <c r="BO50" s="6"/>
      <c r="BP50" s="6"/>
      <c r="BQ50" s="6"/>
      <c r="BR50" s="6"/>
      <c r="BS50" s="6"/>
      <c r="BT50" s="6"/>
    </row>
    <row r="51" spans="1:72" ht="15" customHeight="1" x14ac:dyDescent="0.2">
      <c r="A51" s="4" t="s">
        <v>32</v>
      </c>
      <c r="B51" s="4" t="s">
        <v>383</v>
      </c>
      <c r="C51" s="264">
        <v>0</v>
      </c>
      <c r="D51" s="264">
        <v>0</v>
      </c>
      <c r="E51" s="264">
        <v>0</v>
      </c>
      <c r="F51" s="264">
        <v>0</v>
      </c>
      <c r="G51" s="264">
        <v>0</v>
      </c>
      <c r="H51" s="264">
        <v>0</v>
      </c>
      <c r="I51" s="264">
        <v>0</v>
      </c>
      <c r="J51" s="264">
        <v>0</v>
      </c>
      <c r="K51" s="264">
        <v>0</v>
      </c>
      <c r="L51" s="264">
        <v>0</v>
      </c>
      <c r="M51" s="264">
        <v>0</v>
      </c>
      <c r="N51" s="264">
        <v>0</v>
      </c>
      <c r="O51" s="264">
        <v>0</v>
      </c>
      <c r="P51" s="264">
        <v>0</v>
      </c>
      <c r="Q51" s="264">
        <v>0</v>
      </c>
      <c r="R51" s="264">
        <v>0</v>
      </c>
      <c r="S51" s="264">
        <v>0</v>
      </c>
      <c r="T51" s="264">
        <v>0</v>
      </c>
      <c r="U51" s="264">
        <v>0</v>
      </c>
      <c r="V51" s="264">
        <v>0</v>
      </c>
      <c r="W51" s="264">
        <v>0</v>
      </c>
      <c r="X51" s="264">
        <v>0</v>
      </c>
      <c r="Y51" s="264">
        <v>0</v>
      </c>
      <c r="Z51" s="264">
        <v>0</v>
      </c>
      <c r="AA51" s="264">
        <v>0</v>
      </c>
      <c r="AB51" s="264">
        <v>0</v>
      </c>
      <c r="AC51" s="264">
        <v>0</v>
      </c>
      <c r="AD51" s="264">
        <v>0</v>
      </c>
      <c r="AE51" s="264">
        <v>0</v>
      </c>
      <c r="AF51" s="264">
        <v>0</v>
      </c>
      <c r="AG51" s="264">
        <v>0</v>
      </c>
      <c r="AH51" s="264">
        <v>0</v>
      </c>
      <c r="AI51" s="264">
        <v>0</v>
      </c>
      <c r="AJ51" s="264">
        <v>0</v>
      </c>
      <c r="AK51" s="264">
        <v>0</v>
      </c>
      <c r="AL51" s="264">
        <v>0</v>
      </c>
      <c r="AM51" s="264">
        <v>0</v>
      </c>
      <c r="AN51" s="264">
        <v>0</v>
      </c>
      <c r="AO51" s="264">
        <v>0</v>
      </c>
      <c r="AP51" s="264">
        <v>0</v>
      </c>
      <c r="AQ51" s="264">
        <v>0</v>
      </c>
      <c r="AR51" s="264">
        <v>0</v>
      </c>
      <c r="AS51" s="264">
        <v>0</v>
      </c>
      <c r="AT51" s="264">
        <v>-58029</v>
      </c>
      <c r="AU51" s="264">
        <v>-54202</v>
      </c>
      <c r="AV51" s="264">
        <v>-60369</v>
      </c>
      <c r="AW51" s="264">
        <v>-57489</v>
      </c>
      <c r="AX51" s="267">
        <v>-64078</v>
      </c>
      <c r="AY51" s="264">
        <v>-42563</v>
      </c>
      <c r="AZ51" s="264">
        <v>-41215</v>
      </c>
      <c r="BA51" s="264">
        <v>-41519</v>
      </c>
      <c r="BB51" s="264">
        <v>-47069</v>
      </c>
      <c r="BC51" s="264">
        <v>-39768</v>
      </c>
      <c r="BD51" s="264">
        <v>-45006</v>
      </c>
      <c r="BE51" s="264">
        <v>-39702</v>
      </c>
      <c r="BF51" s="264">
        <v>-51430.207999999991</v>
      </c>
      <c r="BG51" s="264">
        <v>-37727.981000000007</v>
      </c>
      <c r="BH51" s="264">
        <v>-44739.507999999965</v>
      </c>
      <c r="BI51" s="264">
        <v>-42862.846000000041</v>
      </c>
      <c r="BJ51" s="264">
        <v>-54727.982708900032</v>
      </c>
      <c r="BK51" s="264">
        <v>-41466.255999999987</v>
      </c>
      <c r="BL51" s="6"/>
      <c r="BM51" s="6"/>
      <c r="BN51" s="6"/>
      <c r="BO51" s="6"/>
      <c r="BP51" s="6"/>
      <c r="BQ51" s="6"/>
      <c r="BR51" s="6"/>
      <c r="BS51" s="6"/>
      <c r="BT51" s="6"/>
    </row>
    <row r="52" spans="1:72" ht="15" customHeight="1" x14ac:dyDescent="0.2">
      <c r="A52" s="4" t="s">
        <v>395</v>
      </c>
      <c r="B52" s="4" t="s">
        <v>396</v>
      </c>
      <c r="C52" s="264">
        <v>0</v>
      </c>
      <c r="D52" s="264">
        <v>0</v>
      </c>
      <c r="E52" s="264">
        <v>0</v>
      </c>
      <c r="F52" s="264">
        <v>0</v>
      </c>
      <c r="G52" s="264">
        <v>0</v>
      </c>
      <c r="H52" s="264">
        <v>0</v>
      </c>
      <c r="I52" s="264">
        <v>0</v>
      </c>
      <c r="J52" s="264">
        <v>0</v>
      </c>
      <c r="K52" s="264">
        <v>0</v>
      </c>
      <c r="L52" s="264">
        <v>0</v>
      </c>
      <c r="M52" s="264">
        <v>0</v>
      </c>
      <c r="N52" s="264">
        <v>0</v>
      </c>
      <c r="O52" s="264">
        <v>0</v>
      </c>
      <c r="P52" s="264">
        <v>0</v>
      </c>
      <c r="Q52" s="264">
        <v>0</v>
      </c>
      <c r="R52" s="264">
        <v>0</v>
      </c>
      <c r="S52" s="264">
        <v>0</v>
      </c>
      <c r="T52" s="264">
        <v>0</v>
      </c>
      <c r="U52" s="264">
        <v>0</v>
      </c>
      <c r="V52" s="264">
        <v>0</v>
      </c>
      <c r="W52" s="264">
        <v>0</v>
      </c>
      <c r="X52" s="264">
        <v>0</v>
      </c>
      <c r="Y52" s="264">
        <v>0</v>
      </c>
      <c r="Z52" s="264">
        <v>0</v>
      </c>
      <c r="AA52" s="264">
        <v>0</v>
      </c>
      <c r="AB52" s="264">
        <v>0</v>
      </c>
      <c r="AC52" s="264">
        <v>0</v>
      </c>
      <c r="AD52" s="264">
        <v>0</v>
      </c>
      <c r="AE52" s="264">
        <v>0</v>
      </c>
      <c r="AF52" s="264">
        <v>0</v>
      </c>
      <c r="AG52" s="264">
        <v>0</v>
      </c>
      <c r="AH52" s="264">
        <v>0</v>
      </c>
      <c r="AI52" s="264">
        <v>0</v>
      </c>
      <c r="AJ52" s="264">
        <v>0</v>
      </c>
      <c r="AK52" s="264">
        <v>0</v>
      </c>
      <c r="AL52" s="264">
        <v>0</v>
      </c>
      <c r="AM52" s="264">
        <v>0</v>
      </c>
      <c r="AN52" s="264">
        <v>0</v>
      </c>
      <c r="AO52" s="264">
        <v>0</v>
      </c>
      <c r="AP52" s="264">
        <v>0</v>
      </c>
      <c r="AQ52" s="264">
        <v>0</v>
      </c>
      <c r="AR52" s="264">
        <v>0</v>
      </c>
      <c r="AS52" s="264">
        <v>0</v>
      </c>
      <c r="AT52" s="264">
        <v>0</v>
      </c>
      <c r="AU52" s="264">
        <v>0</v>
      </c>
      <c r="AV52" s="264">
        <v>0</v>
      </c>
      <c r="AW52" s="264">
        <v>0</v>
      </c>
      <c r="AX52" s="267">
        <v>0</v>
      </c>
      <c r="AY52" s="264">
        <v>0</v>
      </c>
      <c r="AZ52" s="264">
        <v>0</v>
      </c>
      <c r="BA52" s="264">
        <v>0</v>
      </c>
      <c r="BB52" s="264">
        <v>0</v>
      </c>
      <c r="BC52" s="264">
        <v>0</v>
      </c>
      <c r="BD52" s="264">
        <v>0</v>
      </c>
      <c r="BE52" s="264">
        <v>0</v>
      </c>
      <c r="BF52" s="264">
        <v>0</v>
      </c>
      <c r="BG52" s="264">
        <v>0</v>
      </c>
      <c r="BH52" s="264">
        <v>0</v>
      </c>
      <c r="BI52" s="264">
        <v>0</v>
      </c>
      <c r="BJ52" s="264">
        <v>0</v>
      </c>
      <c r="BK52" s="264">
        <v>0</v>
      </c>
      <c r="BL52" s="6"/>
      <c r="BM52" s="6"/>
      <c r="BN52" s="6"/>
      <c r="BO52" s="6"/>
      <c r="BP52" s="6"/>
      <c r="BQ52" s="6"/>
      <c r="BR52" s="6"/>
      <c r="BS52" s="6"/>
      <c r="BT52" s="6"/>
    </row>
    <row r="53" spans="1:72" s="155" customFormat="1" ht="15" customHeight="1" x14ac:dyDescent="0.2">
      <c r="A53" s="187" t="s">
        <v>8</v>
      </c>
      <c r="B53" s="187" t="s">
        <v>214</v>
      </c>
      <c r="C53" s="265">
        <v>0</v>
      </c>
      <c r="D53" s="265">
        <v>0</v>
      </c>
      <c r="E53" s="265">
        <v>0</v>
      </c>
      <c r="F53" s="265">
        <v>0</v>
      </c>
      <c r="G53" s="265">
        <v>0</v>
      </c>
      <c r="H53" s="265">
        <v>0</v>
      </c>
      <c r="I53" s="265">
        <v>0</v>
      </c>
      <c r="J53" s="265">
        <v>0</v>
      </c>
      <c r="K53" s="265">
        <v>0</v>
      </c>
      <c r="L53" s="265">
        <v>0</v>
      </c>
      <c r="M53" s="265">
        <v>0</v>
      </c>
      <c r="N53" s="265">
        <v>0</v>
      </c>
      <c r="O53" s="265">
        <v>0</v>
      </c>
      <c r="P53" s="265">
        <v>0</v>
      </c>
      <c r="Q53" s="265">
        <v>0</v>
      </c>
      <c r="R53" s="265">
        <v>0</v>
      </c>
      <c r="S53" s="265">
        <v>0</v>
      </c>
      <c r="T53" s="265">
        <v>0</v>
      </c>
      <c r="U53" s="265">
        <v>0</v>
      </c>
      <c r="V53" s="265">
        <v>0</v>
      </c>
      <c r="W53" s="265">
        <v>0</v>
      </c>
      <c r="X53" s="265">
        <v>0</v>
      </c>
      <c r="Y53" s="265">
        <v>0</v>
      </c>
      <c r="Z53" s="265">
        <v>0</v>
      </c>
      <c r="AA53" s="265">
        <v>0</v>
      </c>
      <c r="AB53" s="265">
        <v>0</v>
      </c>
      <c r="AC53" s="265">
        <v>0</v>
      </c>
      <c r="AD53" s="265">
        <v>0</v>
      </c>
      <c r="AE53" s="265">
        <v>0</v>
      </c>
      <c r="AF53" s="265">
        <v>0</v>
      </c>
      <c r="AG53" s="265">
        <v>0</v>
      </c>
      <c r="AH53" s="265">
        <v>0</v>
      </c>
      <c r="AI53" s="265">
        <v>0</v>
      </c>
      <c r="AJ53" s="265">
        <v>0</v>
      </c>
      <c r="AK53" s="265">
        <v>0</v>
      </c>
      <c r="AL53" s="265">
        <v>0</v>
      </c>
      <c r="AM53" s="265">
        <v>0</v>
      </c>
      <c r="AN53" s="265">
        <v>0</v>
      </c>
      <c r="AO53" s="265">
        <v>0</v>
      </c>
      <c r="AP53" s="265">
        <v>0</v>
      </c>
      <c r="AQ53" s="265">
        <v>0</v>
      </c>
      <c r="AR53" s="265">
        <v>0</v>
      </c>
      <c r="AS53" s="265">
        <v>0</v>
      </c>
      <c r="AT53" s="265">
        <f>SUM(AT50:AT52)</f>
        <v>170107</v>
      </c>
      <c r="AU53" s="265">
        <f t="shared" ref="AU53:BK53" si="73">SUM(AU50:AU52)</f>
        <v>141920</v>
      </c>
      <c r="AV53" s="265">
        <f t="shared" si="73"/>
        <v>167790</v>
      </c>
      <c r="AW53" s="265">
        <f t="shared" si="73"/>
        <v>197749</v>
      </c>
      <c r="AX53" s="268">
        <f t="shared" si="73"/>
        <v>259105</v>
      </c>
      <c r="AY53" s="265">
        <f t="shared" si="73"/>
        <v>232880</v>
      </c>
      <c r="AZ53" s="265">
        <f t="shared" si="73"/>
        <v>264642.08800000005</v>
      </c>
      <c r="BA53" s="265">
        <f t="shared" si="73"/>
        <v>268453.14900000009</v>
      </c>
      <c r="BB53" s="265">
        <f t="shared" si="73"/>
        <v>304083</v>
      </c>
      <c r="BC53" s="265">
        <f t="shared" si="73"/>
        <v>286505</v>
      </c>
      <c r="BD53" s="265">
        <f t="shared" si="73"/>
        <v>308000.96499999991</v>
      </c>
      <c r="BE53" s="265">
        <f t="shared" si="73"/>
        <v>301823.80599999998</v>
      </c>
      <c r="BF53" s="265">
        <f t="shared" si="73"/>
        <v>330644.8679999999</v>
      </c>
      <c r="BG53" s="265">
        <f t="shared" si="73"/>
        <v>304062.41599999991</v>
      </c>
      <c r="BH53" s="265">
        <f t="shared" si="73"/>
        <v>318533.19500000012</v>
      </c>
      <c r="BI53" s="265">
        <f t="shared" si="73"/>
        <v>323755.31999999995</v>
      </c>
      <c r="BJ53" s="265">
        <f t="shared" si="73"/>
        <v>375244.64629109995</v>
      </c>
      <c r="BK53" s="265">
        <f t="shared" si="73"/>
        <v>329974.53999999998</v>
      </c>
      <c r="BL53" s="6"/>
      <c r="BM53" s="6"/>
      <c r="BN53" s="6"/>
      <c r="BO53" s="6"/>
      <c r="BP53" s="6"/>
      <c r="BQ53" s="6"/>
      <c r="BR53" s="6"/>
      <c r="BS53" s="6"/>
      <c r="BT53" s="6"/>
    </row>
    <row r="54" spans="1:72" ht="15" customHeight="1" x14ac:dyDescent="0.2">
      <c r="A54" s="4" t="s">
        <v>375</v>
      </c>
      <c r="B54" s="4" t="s">
        <v>399</v>
      </c>
      <c r="C54" s="264">
        <v>0</v>
      </c>
      <c r="D54" s="264">
        <v>0</v>
      </c>
      <c r="E54" s="264">
        <v>0</v>
      </c>
      <c r="F54" s="264">
        <v>0</v>
      </c>
      <c r="G54" s="264">
        <v>0</v>
      </c>
      <c r="H54" s="264">
        <v>0</v>
      </c>
      <c r="I54" s="264">
        <v>0</v>
      </c>
      <c r="J54" s="264">
        <v>0</v>
      </c>
      <c r="K54" s="264">
        <v>0</v>
      </c>
      <c r="L54" s="264">
        <v>0</v>
      </c>
      <c r="M54" s="264">
        <v>0</v>
      </c>
      <c r="N54" s="264">
        <v>0</v>
      </c>
      <c r="O54" s="264">
        <v>0</v>
      </c>
      <c r="P54" s="264">
        <v>0</v>
      </c>
      <c r="Q54" s="264">
        <v>0</v>
      </c>
      <c r="R54" s="264">
        <v>0</v>
      </c>
      <c r="S54" s="264">
        <v>0</v>
      </c>
      <c r="T54" s="264">
        <v>0</v>
      </c>
      <c r="U54" s="264">
        <v>0</v>
      </c>
      <c r="V54" s="264">
        <v>0</v>
      </c>
      <c r="W54" s="264">
        <v>0</v>
      </c>
      <c r="X54" s="264">
        <v>0</v>
      </c>
      <c r="Y54" s="264">
        <v>0</v>
      </c>
      <c r="Z54" s="264">
        <v>0</v>
      </c>
      <c r="AA54" s="264">
        <v>0</v>
      </c>
      <c r="AB54" s="264">
        <v>0</v>
      </c>
      <c r="AC54" s="264">
        <v>0</v>
      </c>
      <c r="AD54" s="264">
        <v>0</v>
      </c>
      <c r="AE54" s="264">
        <v>0</v>
      </c>
      <c r="AF54" s="264">
        <v>0</v>
      </c>
      <c r="AG54" s="264">
        <v>0</v>
      </c>
      <c r="AH54" s="264">
        <v>0</v>
      </c>
      <c r="AI54" s="264">
        <v>0</v>
      </c>
      <c r="AJ54" s="264">
        <v>0</v>
      </c>
      <c r="AK54" s="264">
        <v>0</v>
      </c>
      <c r="AL54" s="264">
        <v>0</v>
      </c>
      <c r="AM54" s="264">
        <v>0</v>
      </c>
      <c r="AN54" s="264">
        <v>0</v>
      </c>
      <c r="AO54" s="264">
        <v>0</v>
      </c>
      <c r="AP54" s="264">
        <v>0</v>
      </c>
      <c r="AQ54" s="264">
        <v>0</v>
      </c>
      <c r="AR54" s="264">
        <v>0</v>
      </c>
      <c r="AS54" s="264">
        <v>0</v>
      </c>
      <c r="AT54" s="264">
        <v>-52890</v>
      </c>
      <c r="AU54" s="264">
        <v>-47286</v>
      </c>
      <c r="AV54" s="264">
        <v>-54020</v>
      </c>
      <c r="AW54" s="264">
        <f t="shared" ref="AW54:AZ55" si="74">AW19</f>
        <v>-62302</v>
      </c>
      <c r="AX54" s="267">
        <f t="shared" si="74"/>
        <v>-77442</v>
      </c>
      <c r="AY54" s="264">
        <f t="shared" si="74"/>
        <v>-63562</v>
      </c>
      <c r="AZ54" s="264">
        <f t="shared" si="74"/>
        <v>-71321.310999999725</v>
      </c>
      <c r="BA54" s="264">
        <v>-68699.117999999842</v>
      </c>
      <c r="BB54" s="264">
        <v>-85318</v>
      </c>
      <c r="BC54" s="264">
        <f t="shared" ref="BC54:BE55" si="75">BC19</f>
        <v>-66614</v>
      </c>
      <c r="BD54" s="264">
        <f t="shared" si="75"/>
        <v>-78529.478999999963</v>
      </c>
      <c r="BE54" s="264">
        <f t="shared" si="75"/>
        <v>-58646.27999999981</v>
      </c>
      <c r="BF54" s="264">
        <v>-68759.184999999896</v>
      </c>
      <c r="BG54" s="264">
        <v>-56265.841999999924</v>
      </c>
      <c r="BH54" s="264">
        <v>-63838.881179999851</v>
      </c>
      <c r="BI54" s="264">
        <v>-63402.672599999903</v>
      </c>
      <c r="BJ54" s="264">
        <v>-67376.568775419131</v>
      </c>
      <c r="BK54" s="264">
        <v>-61040.086500000194</v>
      </c>
      <c r="BL54" s="6"/>
      <c r="BM54" s="6"/>
      <c r="BN54" s="6"/>
      <c r="BO54" s="6"/>
      <c r="BP54" s="6"/>
      <c r="BQ54" s="6"/>
      <c r="BR54" s="6"/>
      <c r="BS54" s="6"/>
      <c r="BT54" s="6"/>
    </row>
    <row r="55" spans="1:72" ht="15" customHeight="1" x14ac:dyDescent="0.2">
      <c r="A55" s="4" t="s">
        <v>441</v>
      </c>
      <c r="B55" s="4" t="s">
        <v>442</v>
      </c>
      <c r="C55" s="264">
        <v>0</v>
      </c>
      <c r="D55" s="264">
        <v>0</v>
      </c>
      <c r="E55" s="264">
        <v>0</v>
      </c>
      <c r="F55" s="264">
        <v>0</v>
      </c>
      <c r="G55" s="264">
        <v>0</v>
      </c>
      <c r="H55" s="264">
        <v>0</v>
      </c>
      <c r="I55" s="264">
        <v>0</v>
      </c>
      <c r="J55" s="264">
        <v>0</v>
      </c>
      <c r="K55" s="264">
        <v>0</v>
      </c>
      <c r="L55" s="264">
        <v>0</v>
      </c>
      <c r="M55" s="264">
        <v>0</v>
      </c>
      <c r="N55" s="264">
        <v>0</v>
      </c>
      <c r="O55" s="264">
        <v>0</v>
      </c>
      <c r="P55" s="264">
        <v>0</v>
      </c>
      <c r="Q55" s="264">
        <v>0</v>
      </c>
      <c r="R55" s="264">
        <v>0</v>
      </c>
      <c r="S55" s="264">
        <v>0</v>
      </c>
      <c r="T55" s="264">
        <v>0</v>
      </c>
      <c r="U55" s="264">
        <v>0</v>
      </c>
      <c r="V55" s="264">
        <v>0</v>
      </c>
      <c r="W55" s="264">
        <v>0</v>
      </c>
      <c r="X55" s="264">
        <v>0</v>
      </c>
      <c r="Y55" s="264">
        <v>0</v>
      </c>
      <c r="Z55" s="264">
        <v>0</v>
      </c>
      <c r="AA55" s="264">
        <v>0</v>
      </c>
      <c r="AB55" s="264">
        <v>0</v>
      </c>
      <c r="AC55" s="264">
        <v>0</v>
      </c>
      <c r="AD55" s="264">
        <v>0</v>
      </c>
      <c r="AE55" s="264">
        <v>0</v>
      </c>
      <c r="AF55" s="264">
        <v>0</v>
      </c>
      <c r="AG55" s="264">
        <v>0</v>
      </c>
      <c r="AH55" s="264">
        <v>0</v>
      </c>
      <c r="AI55" s="264">
        <v>0</v>
      </c>
      <c r="AJ55" s="264">
        <v>0</v>
      </c>
      <c r="AK55" s="264">
        <v>0</v>
      </c>
      <c r="AL55" s="264">
        <v>0</v>
      </c>
      <c r="AM55" s="264">
        <v>0</v>
      </c>
      <c r="AN55" s="264">
        <v>0</v>
      </c>
      <c r="AO55" s="264">
        <v>0</v>
      </c>
      <c r="AP55" s="264">
        <v>0</v>
      </c>
      <c r="AQ55" s="264">
        <v>0</v>
      </c>
      <c r="AR55" s="264">
        <v>0</v>
      </c>
      <c r="AS55" s="264">
        <v>0</v>
      </c>
      <c r="AT55" s="264">
        <v>-15192</v>
      </c>
      <c r="AU55" s="264">
        <v>-16468</v>
      </c>
      <c r="AV55" s="264">
        <v>-20416</v>
      </c>
      <c r="AW55" s="264">
        <f t="shared" si="74"/>
        <v>-19774</v>
      </c>
      <c r="AX55" s="267">
        <f t="shared" si="74"/>
        <v>-25980</v>
      </c>
      <c r="AY55" s="264">
        <f t="shared" si="74"/>
        <v>-21505</v>
      </c>
      <c r="AZ55" s="264">
        <f t="shared" si="74"/>
        <v>-28077.270999999953</v>
      </c>
      <c r="BA55" s="264">
        <f>BA20</f>
        <v>-28270.915999999997</v>
      </c>
      <c r="BB55" s="264">
        <v>-36561</v>
      </c>
      <c r="BC55" s="264">
        <f t="shared" si="75"/>
        <v>-24736</v>
      </c>
      <c r="BD55" s="264">
        <f t="shared" si="75"/>
        <v>-29989.573000000059</v>
      </c>
      <c r="BE55" s="264">
        <f t="shared" si="75"/>
        <v>-26312.487000000008</v>
      </c>
      <c r="BF55" s="264">
        <v>-30913.322000000087</v>
      </c>
      <c r="BG55" s="264">
        <v>-28226.275749999997</v>
      </c>
      <c r="BH55" s="264">
        <v>-28186.916520000006</v>
      </c>
      <c r="BI55" s="264">
        <v>-25340.357140000051</v>
      </c>
      <c r="BJ55" s="264">
        <v>-41827.401729999954</v>
      </c>
      <c r="BK55" s="264">
        <v>-35876.288599999985</v>
      </c>
      <c r="BL55" s="6"/>
      <c r="BM55" s="6"/>
      <c r="BN55" s="6"/>
      <c r="BO55" s="6"/>
      <c r="BP55" s="6"/>
      <c r="BQ55" s="6"/>
      <c r="BR55" s="6"/>
      <c r="BS55" s="6"/>
      <c r="BT55" s="6"/>
    </row>
    <row r="56" spans="1:72" ht="15" customHeight="1" x14ac:dyDescent="0.2">
      <c r="A56" s="4" t="s">
        <v>437</v>
      </c>
      <c r="B56" s="4" t="s">
        <v>438</v>
      </c>
      <c r="C56" s="264">
        <v>0</v>
      </c>
      <c r="D56" s="264">
        <v>0</v>
      </c>
      <c r="E56" s="264">
        <v>0</v>
      </c>
      <c r="F56" s="264">
        <v>0</v>
      </c>
      <c r="G56" s="264">
        <v>0</v>
      </c>
      <c r="H56" s="264">
        <v>0</v>
      </c>
      <c r="I56" s="264">
        <v>0</v>
      </c>
      <c r="J56" s="264">
        <v>0</v>
      </c>
      <c r="K56" s="264">
        <v>0</v>
      </c>
      <c r="L56" s="264">
        <v>0</v>
      </c>
      <c r="M56" s="264">
        <v>0</v>
      </c>
      <c r="N56" s="264">
        <v>0</v>
      </c>
      <c r="O56" s="264">
        <v>0</v>
      </c>
      <c r="P56" s="264">
        <v>0</v>
      </c>
      <c r="Q56" s="264">
        <v>0</v>
      </c>
      <c r="R56" s="264">
        <v>0</v>
      </c>
      <c r="S56" s="264">
        <v>0</v>
      </c>
      <c r="T56" s="264">
        <v>0</v>
      </c>
      <c r="U56" s="264">
        <v>0</v>
      </c>
      <c r="V56" s="264">
        <v>0</v>
      </c>
      <c r="W56" s="264">
        <v>0</v>
      </c>
      <c r="X56" s="264">
        <v>0</v>
      </c>
      <c r="Y56" s="264">
        <v>0</v>
      </c>
      <c r="Z56" s="264">
        <v>0</v>
      </c>
      <c r="AA56" s="264">
        <v>0</v>
      </c>
      <c r="AB56" s="264">
        <v>0</v>
      </c>
      <c r="AC56" s="264">
        <v>0</v>
      </c>
      <c r="AD56" s="264">
        <v>0</v>
      </c>
      <c r="AE56" s="264">
        <v>0</v>
      </c>
      <c r="AF56" s="264">
        <v>0</v>
      </c>
      <c r="AG56" s="264">
        <v>0</v>
      </c>
      <c r="AH56" s="264">
        <v>0</v>
      </c>
      <c r="AI56" s="264">
        <v>0</v>
      </c>
      <c r="AJ56" s="264">
        <v>0</v>
      </c>
      <c r="AK56" s="264">
        <v>0</v>
      </c>
      <c r="AL56" s="264">
        <v>0</v>
      </c>
      <c r="AM56" s="264">
        <v>0</v>
      </c>
      <c r="AN56" s="264">
        <v>0</v>
      </c>
      <c r="AO56" s="264">
        <v>0</v>
      </c>
      <c r="AP56" s="264">
        <v>0</v>
      </c>
      <c r="AQ56" s="264">
        <v>0</v>
      </c>
      <c r="AR56" s="264">
        <v>0</v>
      </c>
      <c r="AS56" s="264">
        <v>0</v>
      </c>
      <c r="AT56" s="264"/>
      <c r="AU56" s="264"/>
      <c r="AV56" s="264"/>
      <c r="AW56" s="264"/>
      <c r="AX56" s="267"/>
      <c r="AY56" s="264"/>
      <c r="AZ56" s="264"/>
      <c r="BA56" s="264"/>
      <c r="BB56" s="264"/>
      <c r="BC56" s="264"/>
      <c r="BD56" s="264"/>
      <c r="BE56" s="264"/>
      <c r="BF56" s="264"/>
      <c r="BG56" s="264">
        <v>-492.52125000000001</v>
      </c>
      <c r="BH56" s="264">
        <v>-622.45429999999999</v>
      </c>
      <c r="BI56" s="264">
        <v>-655.98226</v>
      </c>
      <c r="BJ56" s="264">
        <v>-1155.6798899999999</v>
      </c>
      <c r="BK56" s="264">
        <v>-454.76890000000003</v>
      </c>
      <c r="BL56" s="6"/>
      <c r="BM56" s="6"/>
      <c r="BN56" s="6"/>
      <c r="BO56" s="6"/>
      <c r="BP56" s="6"/>
      <c r="BQ56" s="6"/>
      <c r="BR56" s="6"/>
      <c r="BS56" s="6"/>
      <c r="BT56" s="6"/>
    </row>
    <row r="57" spans="1:72" ht="15" customHeight="1" x14ac:dyDescent="0.2">
      <c r="A57" s="4" t="s">
        <v>376</v>
      </c>
      <c r="B57" s="4" t="s">
        <v>400</v>
      </c>
      <c r="C57" s="264">
        <v>0</v>
      </c>
      <c r="D57" s="264">
        <v>0</v>
      </c>
      <c r="E57" s="264">
        <v>0</v>
      </c>
      <c r="F57" s="264">
        <v>0</v>
      </c>
      <c r="G57" s="264">
        <v>0</v>
      </c>
      <c r="H57" s="264">
        <v>0</v>
      </c>
      <c r="I57" s="264">
        <v>0</v>
      </c>
      <c r="J57" s="264">
        <v>0</v>
      </c>
      <c r="K57" s="264">
        <v>0</v>
      </c>
      <c r="L57" s="264">
        <v>0</v>
      </c>
      <c r="M57" s="264">
        <v>0</v>
      </c>
      <c r="N57" s="264">
        <v>0</v>
      </c>
      <c r="O57" s="264">
        <v>0</v>
      </c>
      <c r="P57" s="264">
        <v>0</v>
      </c>
      <c r="Q57" s="264">
        <v>0</v>
      </c>
      <c r="R57" s="264">
        <v>0</v>
      </c>
      <c r="S57" s="264">
        <v>0</v>
      </c>
      <c r="T57" s="264">
        <v>0</v>
      </c>
      <c r="U57" s="264">
        <v>0</v>
      </c>
      <c r="V57" s="264">
        <v>0</v>
      </c>
      <c r="W57" s="264">
        <v>0</v>
      </c>
      <c r="X57" s="264">
        <v>0</v>
      </c>
      <c r="Y57" s="264">
        <v>0</v>
      </c>
      <c r="Z57" s="264">
        <v>0</v>
      </c>
      <c r="AA57" s="264">
        <v>0</v>
      </c>
      <c r="AB57" s="264">
        <v>0</v>
      </c>
      <c r="AC57" s="264">
        <v>0</v>
      </c>
      <c r="AD57" s="264">
        <v>0</v>
      </c>
      <c r="AE57" s="264">
        <v>0</v>
      </c>
      <c r="AF57" s="264">
        <v>0</v>
      </c>
      <c r="AG57" s="264">
        <v>0</v>
      </c>
      <c r="AH57" s="264">
        <v>0</v>
      </c>
      <c r="AI57" s="264">
        <v>0</v>
      </c>
      <c r="AJ57" s="264">
        <v>0</v>
      </c>
      <c r="AK57" s="264">
        <v>0</v>
      </c>
      <c r="AL57" s="264">
        <v>0</v>
      </c>
      <c r="AM57" s="264">
        <v>0</v>
      </c>
      <c r="AN57" s="264">
        <v>0</v>
      </c>
      <c r="AO57" s="264">
        <v>0</v>
      </c>
      <c r="AP57" s="264">
        <v>0</v>
      </c>
      <c r="AQ57" s="264">
        <v>0</v>
      </c>
      <c r="AR57" s="264">
        <v>0</v>
      </c>
      <c r="AS57" s="264">
        <v>0</v>
      </c>
      <c r="AT57" s="264">
        <v>45583</v>
      </c>
      <c r="AU57" s="264">
        <v>-4432</v>
      </c>
      <c r="AV57" s="264">
        <v>12788</v>
      </c>
      <c r="AW57" s="264">
        <f>AW22</f>
        <v>23166</v>
      </c>
      <c r="AX57" s="267">
        <v>10725</v>
      </c>
      <c r="AY57" s="264">
        <v>3672</v>
      </c>
      <c r="AZ57" s="264">
        <v>10649</v>
      </c>
      <c r="BA57" s="264">
        <v>10467</v>
      </c>
      <c r="BB57" s="264">
        <v>21400</v>
      </c>
      <c r="BC57" s="264">
        <v>3468</v>
      </c>
      <c r="BD57" s="264">
        <v>9138</v>
      </c>
      <c r="BE57" s="264">
        <v>30523</v>
      </c>
      <c r="BF57" s="264">
        <v>32555.447999999931</v>
      </c>
      <c r="BG57" s="264">
        <v>5676.5210000002489</v>
      </c>
      <c r="BH57" s="264">
        <v>6690.3030000001099</v>
      </c>
      <c r="BI57" s="264">
        <v>16060.296000000177</v>
      </c>
      <c r="BJ57" s="264">
        <v>49967.310472871723</v>
      </c>
      <c r="BK57" s="264">
        <v>11292.036000000377</v>
      </c>
      <c r="BL57" s="6"/>
      <c r="BM57" s="6"/>
      <c r="BN57" s="6"/>
      <c r="BO57" s="6"/>
      <c r="BP57" s="6"/>
      <c r="BQ57" s="6"/>
      <c r="BR57" s="6"/>
      <c r="BS57" s="6"/>
      <c r="BT57" s="6"/>
    </row>
    <row r="58" spans="1:72" ht="15" customHeight="1" x14ac:dyDescent="0.2">
      <c r="A58" s="4" t="s">
        <v>377</v>
      </c>
      <c r="B58" s="4" t="s">
        <v>386</v>
      </c>
      <c r="C58" s="264">
        <v>0</v>
      </c>
      <c r="D58" s="264">
        <v>0</v>
      </c>
      <c r="E58" s="264">
        <v>0</v>
      </c>
      <c r="F58" s="264">
        <v>0</v>
      </c>
      <c r="G58" s="264">
        <v>0</v>
      </c>
      <c r="H58" s="264">
        <v>0</v>
      </c>
      <c r="I58" s="264">
        <v>0</v>
      </c>
      <c r="J58" s="264">
        <v>0</v>
      </c>
      <c r="K58" s="264">
        <v>0</v>
      </c>
      <c r="L58" s="264">
        <v>0</v>
      </c>
      <c r="M58" s="264">
        <v>0</v>
      </c>
      <c r="N58" s="264">
        <v>0</v>
      </c>
      <c r="O58" s="264">
        <v>0</v>
      </c>
      <c r="P58" s="264">
        <v>0</v>
      </c>
      <c r="Q58" s="264">
        <v>0</v>
      </c>
      <c r="R58" s="264">
        <v>0</v>
      </c>
      <c r="S58" s="264">
        <v>0</v>
      </c>
      <c r="T58" s="264">
        <v>0</v>
      </c>
      <c r="U58" s="264">
        <v>0</v>
      </c>
      <c r="V58" s="264">
        <v>0</v>
      </c>
      <c r="W58" s="264">
        <v>0</v>
      </c>
      <c r="X58" s="264">
        <v>0</v>
      </c>
      <c r="Y58" s="264">
        <v>0</v>
      </c>
      <c r="Z58" s="264">
        <v>0</v>
      </c>
      <c r="AA58" s="264">
        <v>0</v>
      </c>
      <c r="AB58" s="264">
        <v>0</v>
      </c>
      <c r="AC58" s="264">
        <v>0</v>
      </c>
      <c r="AD58" s="264">
        <v>0</v>
      </c>
      <c r="AE58" s="264">
        <v>0</v>
      </c>
      <c r="AF58" s="264">
        <v>0</v>
      </c>
      <c r="AG58" s="264">
        <v>0</v>
      </c>
      <c r="AH58" s="264">
        <v>0</v>
      </c>
      <c r="AI58" s="264">
        <v>0</v>
      </c>
      <c r="AJ58" s="264">
        <v>0</v>
      </c>
      <c r="AK58" s="264">
        <v>0</v>
      </c>
      <c r="AL58" s="264">
        <v>0</v>
      </c>
      <c r="AM58" s="264">
        <v>0</v>
      </c>
      <c r="AN58" s="264">
        <v>0</v>
      </c>
      <c r="AO58" s="264">
        <v>0</v>
      </c>
      <c r="AP58" s="264">
        <v>0</v>
      </c>
      <c r="AQ58" s="264">
        <v>0</v>
      </c>
      <c r="AR58" s="264">
        <v>0</v>
      </c>
      <c r="AS58" s="264">
        <v>0</v>
      </c>
      <c r="AT58" s="264">
        <v>0</v>
      </c>
      <c r="AU58" s="264">
        <v>0</v>
      </c>
      <c r="AV58" s="264">
        <v>0</v>
      </c>
      <c r="AW58" s="264">
        <f>AW23</f>
        <v>0</v>
      </c>
      <c r="AX58" s="267">
        <f>AX23</f>
        <v>0</v>
      </c>
      <c r="AY58" s="264">
        <v>0</v>
      </c>
      <c r="AZ58" s="264">
        <v>0</v>
      </c>
      <c r="BA58" s="264">
        <v>0</v>
      </c>
      <c r="BB58" s="264">
        <v>0</v>
      </c>
      <c r="BC58" s="264">
        <v>0</v>
      </c>
      <c r="BD58" s="264">
        <v>0</v>
      </c>
      <c r="BE58" s="264">
        <v>0</v>
      </c>
      <c r="BF58" s="264">
        <v>0</v>
      </c>
      <c r="BG58" s="264">
        <v>0</v>
      </c>
      <c r="BH58" s="264">
        <v>0</v>
      </c>
      <c r="BI58" s="264">
        <v>0</v>
      </c>
      <c r="BJ58" s="264">
        <v>0</v>
      </c>
      <c r="BK58" s="264">
        <v>0</v>
      </c>
      <c r="BL58" s="6"/>
      <c r="BM58" s="6"/>
      <c r="BN58" s="6"/>
      <c r="BO58" s="6"/>
      <c r="BP58" s="6"/>
      <c r="BQ58" s="6"/>
      <c r="BR58" s="6"/>
      <c r="BS58" s="6"/>
      <c r="BT58" s="6"/>
    </row>
    <row r="59" spans="1:72" ht="15" customHeight="1" x14ac:dyDescent="0.2">
      <c r="A59" s="4" t="s">
        <v>35</v>
      </c>
      <c r="B59" s="4" t="s">
        <v>384</v>
      </c>
      <c r="C59" s="264">
        <v>0</v>
      </c>
      <c r="D59" s="264">
        <v>0</v>
      </c>
      <c r="E59" s="264">
        <v>0</v>
      </c>
      <c r="F59" s="264">
        <v>0</v>
      </c>
      <c r="G59" s="264">
        <v>0</v>
      </c>
      <c r="H59" s="264">
        <v>0</v>
      </c>
      <c r="I59" s="264">
        <v>0</v>
      </c>
      <c r="J59" s="264">
        <v>0</v>
      </c>
      <c r="K59" s="264">
        <v>0</v>
      </c>
      <c r="L59" s="264">
        <v>0</v>
      </c>
      <c r="M59" s="264">
        <v>0</v>
      </c>
      <c r="N59" s="264">
        <v>0</v>
      </c>
      <c r="O59" s="264">
        <v>0</v>
      </c>
      <c r="P59" s="264">
        <v>0</v>
      </c>
      <c r="Q59" s="264">
        <v>0</v>
      </c>
      <c r="R59" s="264">
        <v>0</v>
      </c>
      <c r="S59" s="264">
        <v>0</v>
      </c>
      <c r="T59" s="264">
        <v>0</v>
      </c>
      <c r="U59" s="264">
        <v>0</v>
      </c>
      <c r="V59" s="264">
        <v>0</v>
      </c>
      <c r="W59" s="264">
        <v>0</v>
      </c>
      <c r="X59" s="264">
        <v>0</v>
      </c>
      <c r="Y59" s="264">
        <v>0</v>
      </c>
      <c r="Z59" s="264">
        <v>0</v>
      </c>
      <c r="AA59" s="264">
        <v>0</v>
      </c>
      <c r="AB59" s="264">
        <v>0</v>
      </c>
      <c r="AC59" s="264">
        <v>0</v>
      </c>
      <c r="AD59" s="264">
        <v>0</v>
      </c>
      <c r="AE59" s="264">
        <v>0</v>
      </c>
      <c r="AF59" s="264">
        <v>0</v>
      </c>
      <c r="AG59" s="264">
        <v>0</v>
      </c>
      <c r="AH59" s="264">
        <v>0</v>
      </c>
      <c r="AI59" s="264">
        <v>0</v>
      </c>
      <c r="AJ59" s="264">
        <v>0</v>
      </c>
      <c r="AK59" s="264">
        <v>0</v>
      </c>
      <c r="AL59" s="264">
        <v>0</v>
      </c>
      <c r="AM59" s="264">
        <v>0</v>
      </c>
      <c r="AN59" s="264">
        <v>0</v>
      </c>
      <c r="AO59" s="264">
        <v>0</v>
      </c>
      <c r="AP59" s="264">
        <v>0</v>
      </c>
      <c r="AQ59" s="264">
        <v>0</v>
      </c>
      <c r="AR59" s="264">
        <v>0</v>
      </c>
      <c r="AS59" s="264">
        <v>0</v>
      </c>
      <c r="AT59" s="264">
        <v>338</v>
      </c>
      <c r="AU59" s="264">
        <v>236</v>
      </c>
      <c r="AV59" s="264">
        <v>251</v>
      </c>
      <c r="AW59" s="264">
        <f>AW24</f>
        <v>238</v>
      </c>
      <c r="AX59" s="267">
        <f>AX24</f>
        <v>249</v>
      </c>
      <c r="AY59" s="264">
        <v>262</v>
      </c>
      <c r="AZ59" s="264">
        <v>300</v>
      </c>
      <c r="BA59" s="264">
        <v>309</v>
      </c>
      <c r="BB59" s="264">
        <v>308</v>
      </c>
      <c r="BC59" s="264">
        <v>367</v>
      </c>
      <c r="BD59" s="264">
        <v>389</v>
      </c>
      <c r="BE59" s="264">
        <v>387</v>
      </c>
      <c r="BF59" s="264">
        <v>398.67009999999993</v>
      </c>
      <c r="BG59" s="264">
        <v>416.46137999999974</v>
      </c>
      <c r="BH59" s="264">
        <v>418.52340000000004</v>
      </c>
      <c r="BI59" s="264">
        <v>431.64394000000004</v>
      </c>
      <c r="BJ59" s="264">
        <v>399.91217</v>
      </c>
      <c r="BK59" s="264">
        <v>392.96503000000001</v>
      </c>
      <c r="BL59" s="6"/>
      <c r="BM59" s="6"/>
      <c r="BN59" s="6"/>
      <c r="BO59" s="6"/>
      <c r="BP59" s="6"/>
      <c r="BQ59" s="6"/>
      <c r="BR59" s="6"/>
      <c r="BS59" s="6"/>
      <c r="BT59" s="6"/>
    </row>
    <row r="60" spans="1:72" s="155" customFormat="1" ht="15" customHeight="1" x14ac:dyDescent="0.2">
      <c r="A60" s="187" t="s">
        <v>397</v>
      </c>
      <c r="B60" s="187" t="s">
        <v>402</v>
      </c>
      <c r="C60" s="265">
        <v>0</v>
      </c>
      <c r="D60" s="265">
        <v>0</v>
      </c>
      <c r="E60" s="265">
        <v>0</v>
      </c>
      <c r="F60" s="265">
        <v>0</v>
      </c>
      <c r="G60" s="265">
        <v>0</v>
      </c>
      <c r="H60" s="265">
        <v>0</v>
      </c>
      <c r="I60" s="265">
        <v>0</v>
      </c>
      <c r="J60" s="265">
        <v>0</v>
      </c>
      <c r="K60" s="265">
        <v>0</v>
      </c>
      <c r="L60" s="265">
        <v>0</v>
      </c>
      <c r="M60" s="265">
        <v>0</v>
      </c>
      <c r="N60" s="265">
        <v>0</v>
      </c>
      <c r="O60" s="265">
        <v>0</v>
      </c>
      <c r="P60" s="265">
        <v>0</v>
      </c>
      <c r="Q60" s="265">
        <v>0</v>
      </c>
      <c r="R60" s="265">
        <v>0</v>
      </c>
      <c r="S60" s="265">
        <v>0</v>
      </c>
      <c r="T60" s="265">
        <v>0</v>
      </c>
      <c r="U60" s="265">
        <v>0</v>
      </c>
      <c r="V60" s="265">
        <v>0</v>
      </c>
      <c r="W60" s="265">
        <v>0</v>
      </c>
      <c r="X60" s="265">
        <v>0</v>
      </c>
      <c r="Y60" s="265">
        <v>0</v>
      </c>
      <c r="Z60" s="265">
        <v>0</v>
      </c>
      <c r="AA60" s="265">
        <v>0</v>
      </c>
      <c r="AB60" s="265">
        <v>0</v>
      </c>
      <c r="AC60" s="265">
        <v>0</v>
      </c>
      <c r="AD60" s="265">
        <v>0</v>
      </c>
      <c r="AE60" s="265">
        <v>0</v>
      </c>
      <c r="AF60" s="265">
        <v>0</v>
      </c>
      <c r="AG60" s="265">
        <v>0</v>
      </c>
      <c r="AH60" s="265">
        <v>0</v>
      </c>
      <c r="AI60" s="265">
        <v>0</v>
      </c>
      <c r="AJ60" s="265">
        <v>0</v>
      </c>
      <c r="AK60" s="265">
        <v>0</v>
      </c>
      <c r="AL60" s="265">
        <v>0</v>
      </c>
      <c r="AM60" s="265">
        <v>0</v>
      </c>
      <c r="AN60" s="265">
        <v>0</v>
      </c>
      <c r="AO60" s="265">
        <v>0</v>
      </c>
      <c r="AP60" s="265">
        <v>0</v>
      </c>
      <c r="AQ60" s="265">
        <v>0</v>
      </c>
      <c r="AR60" s="265">
        <v>0</v>
      </c>
      <c r="AS60" s="265">
        <v>0</v>
      </c>
      <c r="AT60" s="265">
        <f>SUM(AT53:AT59)</f>
        <v>147946</v>
      </c>
      <c r="AU60" s="265">
        <f t="shared" ref="AU60:BK60" si="76">SUM(AU53:AU59)</f>
        <v>73970</v>
      </c>
      <c r="AV60" s="265">
        <f t="shared" si="76"/>
        <v>106393</v>
      </c>
      <c r="AW60" s="265">
        <f t="shared" si="76"/>
        <v>139077</v>
      </c>
      <c r="AX60" s="268">
        <f t="shared" si="76"/>
        <v>166657</v>
      </c>
      <c r="AY60" s="265">
        <f t="shared" si="76"/>
        <v>151747</v>
      </c>
      <c r="AZ60" s="265">
        <f t="shared" si="76"/>
        <v>176192.50600000037</v>
      </c>
      <c r="BA60" s="265">
        <f t="shared" si="76"/>
        <v>182259.11500000025</v>
      </c>
      <c r="BB60" s="265">
        <f t="shared" si="76"/>
        <v>203912</v>
      </c>
      <c r="BC60" s="265">
        <f t="shared" si="76"/>
        <v>198990</v>
      </c>
      <c r="BD60" s="265">
        <f t="shared" si="76"/>
        <v>209008.91299999988</v>
      </c>
      <c r="BE60" s="265">
        <f t="shared" si="76"/>
        <v>247775.03900000016</v>
      </c>
      <c r="BF60" s="265">
        <f t="shared" si="76"/>
        <v>263926.47909999982</v>
      </c>
      <c r="BG60" s="265">
        <f t="shared" si="76"/>
        <v>225170.75938000024</v>
      </c>
      <c r="BH60" s="265">
        <f t="shared" si="76"/>
        <v>232993.76940000037</v>
      </c>
      <c r="BI60" s="265">
        <f t="shared" si="76"/>
        <v>250848.24794000018</v>
      </c>
      <c r="BJ60" s="265">
        <f t="shared" si="76"/>
        <v>315252.21853855258</v>
      </c>
      <c r="BK60" s="265">
        <f t="shared" si="76"/>
        <v>244288.39703000017</v>
      </c>
      <c r="BL60" s="6"/>
      <c r="BM60" s="6"/>
      <c r="BN60" s="6"/>
      <c r="BO60" s="6"/>
      <c r="BP60" s="6"/>
      <c r="BQ60" s="6"/>
      <c r="BR60" s="6"/>
      <c r="BS60" s="6"/>
      <c r="BT60" s="6"/>
    </row>
    <row r="61" spans="1:72" ht="15" customHeight="1" x14ac:dyDescent="0.2">
      <c r="A61" s="4" t="s">
        <v>78</v>
      </c>
      <c r="B61" s="4" t="s">
        <v>304</v>
      </c>
      <c r="C61" s="264">
        <v>0</v>
      </c>
      <c r="D61" s="264">
        <v>0</v>
      </c>
      <c r="E61" s="264">
        <v>0</v>
      </c>
      <c r="F61" s="264">
        <v>0</v>
      </c>
      <c r="G61" s="264">
        <v>0</v>
      </c>
      <c r="H61" s="264">
        <v>0</v>
      </c>
      <c r="I61" s="264">
        <v>0</v>
      </c>
      <c r="J61" s="264">
        <v>0</v>
      </c>
      <c r="K61" s="264">
        <v>0</v>
      </c>
      <c r="L61" s="264">
        <v>0</v>
      </c>
      <c r="M61" s="264">
        <v>0</v>
      </c>
      <c r="N61" s="264">
        <v>0</v>
      </c>
      <c r="O61" s="264">
        <v>0</v>
      </c>
      <c r="P61" s="264">
        <v>0</v>
      </c>
      <c r="Q61" s="264">
        <v>0</v>
      </c>
      <c r="R61" s="264">
        <v>0</v>
      </c>
      <c r="S61" s="264">
        <v>0</v>
      </c>
      <c r="T61" s="264">
        <v>0</v>
      </c>
      <c r="U61" s="264">
        <v>0</v>
      </c>
      <c r="V61" s="264">
        <v>0</v>
      </c>
      <c r="W61" s="264">
        <v>0</v>
      </c>
      <c r="X61" s="264">
        <v>0</v>
      </c>
      <c r="Y61" s="264">
        <v>0</v>
      </c>
      <c r="Z61" s="264">
        <v>0</v>
      </c>
      <c r="AA61" s="264">
        <v>0</v>
      </c>
      <c r="AB61" s="264">
        <v>0</v>
      </c>
      <c r="AC61" s="264">
        <v>0</v>
      </c>
      <c r="AD61" s="264">
        <v>0</v>
      </c>
      <c r="AE61" s="264">
        <v>0</v>
      </c>
      <c r="AF61" s="264">
        <v>0</v>
      </c>
      <c r="AG61" s="264">
        <v>0</v>
      </c>
      <c r="AH61" s="264">
        <v>0</v>
      </c>
      <c r="AI61" s="264">
        <v>0</v>
      </c>
      <c r="AJ61" s="264">
        <v>0</v>
      </c>
      <c r="AK61" s="264">
        <v>0</v>
      </c>
      <c r="AL61" s="264">
        <v>0</v>
      </c>
      <c r="AM61" s="264">
        <v>0</v>
      </c>
      <c r="AN61" s="264">
        <v>0</v>
      </c>
      <c r="AO61" s="264">
        <v>0</v>
      </c>
      <c r="AP61" s="264">
        <v>0</v>
      </c>
      <c r="AQ61" s="264">
        <v>0</v>
      </c>
      <c r="AR61" s="264">
        <v>0</v>
      </c>
      <c r="AS61" s="264">
        <v>0</v>
      </c>
      <c r="AT61" s="264">
        <v>-38205</v>
      </c>
      <c r="AU61" s="264">
        <v>-37144</v>
      </c>
      <c r="AV61" s="264">
        <v>-38727</v>
      </c>
      <c r="AW61" s="264">
        <f t="shared" ref="AW61:BB61" si="77">AW26</f>
        <v>-39679</v>
      </c>
      <c r="AX61" s="267">
        <f t="shared" si="77"/>
        <v>-39834</v>
      </c>
      <c r="AY61" s="264">
        <f t="shared" si="77"/>
        <v>-38634</v>
      </c>
      <c r="AZ61" s="264">
        <f t="shared" si="77"/>
        <v>-38860.008999999962</v>
      </c>
      <c r="BA61" s="264">
        <f t="shared" si="77"/>
        <v>-41155.865999999929</v>
      </c>
      <c r="BB61" s="264">
        <f t="shared" si="77"/>
        <v>-39931</v>
      </c>
      <c r="BC61" s="264">
        <v>-44296</v>
      </c>
      <c r="BD61" s="264">
        <v>-43481</v>
      </c>
      <c r="BE61" s="264">
        <v>-43290</v>
      </c>
      <c r="BF61" s="264">
        <v>-43297.378999999935</v>
      </c>
      <c r="BG61" s="264">
        <v>-45305.639999999847</v>
      </c>
      <c r="BH61" s="264">
        <v>-47348.298999999854</v>
      </c>
      <c r="BI61" s="264">
        <v>-47879.052999999847</v>
      </c>
      <c r="BJ61" s="264">
        <v>-55185.647074073997</v>
      </c>
      <c r="BK61" s="264">
        <v>-24621.012999999984</v>
      </c>
      <c r="BL61" s="6"/>
      <c r="BM61" s="6"/>
      <c r="BN61" s="6"/>
      <c r="BO61" s="6"/>
      <c r="BP61" s="6"/>
      <c r="BQ61" s="6"/>
      <c r="BR61" s="6"/>
      <c r="BS61" s="6"/>
      <c r="BT61" s="6"/>
    </row>
    <row r="62" spans="1:72" s="155" customFormat="1" ht="15" customHeight="1" x14ac:dyDescent="0.2">
      <c r="A62" s="187" t="s">
        <v>39</v>
      </c>
      <c r="B62" s="187" t="s">
        <v>39</v>
      </c>
      <c r="C62" s="265">
        <v>0</v>
      </c>
      <c r="D62" s="265">
        <v>0</v>
      </c>
      <c r="E62" s="265">
        <v>0</v>
      </c>
      <c r="F62" s="265">
        <v>0</v>
      </c>
      <c r="G62" s="265">
        <v>0</v>
      </c>
      <c r="H62" s="265">
        <v>0</v>
      </c>
      <c r="I62" s="265">
        <v>0</v>
      </c>
      <c r="J62" s="265">
        <v>0</v>
      </c>
      <c r="K62" s="265">
        <v>0</v>
      </c>
      <c r="L62" s="265">
        <v>0</v>
      </c>
      <c r="M62" s="265">
        <v>0</v>
      </c>
      <c r="N62" s="265">
        <v>0</v>
      </c>
      <c r="O62" s="265">
        <v>0</v>
      </c>
      <c r="P62" s="265">
        <v>0</v>
      </c>
      <c r="Q62" s="265">
        <v>0</v>
      </c>
      <c r="R62" s="265">
        <v>0</v>
      </c>
      <c r="S62" s="265">
        <v>0</v>
      </c>
      <c r="T62" s="265">
        <v>0</v>
      </c>
      <c r="U62" s="265">
        <v>0</v>
      </c>
      <c r="V62" s="265">
        <v>0</v>
      </c>
      <c r="W62" s="265">
        <v>0</v>
      </c>
      <c r="X62" s="265">
        <v>0</v>
      </c>
      <c r="Y62" s="265">
        <v>0</v>
      </c>
      <c r="Z62" s="265">
        <v>0</v>
      </c>
      <c r="AA62" s="265">
        <v>0</v>
      </c>
      <c r="AB62" s="265">
        <v>0</v>
      </c>
      <c r="AC62" s="265">
        <v>0</v>
      </c>
      <c r="AD62" s="265">
        <v>0</v>
      </c>
      <c r="AE62" s="265">
        <v>0</v>
      </c>
      <c r="AF62" s="265">
        <v>0</v>
      </c>
      <c r="AG62" s="265">
        <v>0</v>
      </c>
      <c r="AH62" s="265">
        <v>0</v>
      </c>
      <c r="AI62" s="265">
        <v>0</v>
      </c>
      <c r="AJ62" s="265">
        <v>0</v>
      </c>
      <c r="AK62" s="265">
        <v>0</v>
      </c>
      <c r="AL62" s="265">
        <v>0</v>
      </c>
      <c r="AM62" s="265">
        <v>0</v>
      </c>
      <c r="AN62" s="265">
        <v>0</v>
      </c>
      <c r="AO62" s="265">
        <v>0</v>
      </c>
      <c r="AP62" s="265">
        <v>0</v>
      </c>
      <c r="AQ62" s="265">
        <v>0</v>
      </c>
      <c r="AR62" s="265">
        <v>0</v>
      </c>
      <c r="AS62" s="265">
        <v>0</v>
      </c>
      <c r="AT62" s="265">
        <f>SUM(AT60:AT61)</f>
        <v>109741</v>
      </c>
      <c r="AU62" s="265">
        <f t="shared" ref="AU62:BK62" si="78">SUM(AU60:AU61)</f>
        <v>36826</v>
      </c>
      <c r="AV62" s="265">
        <f t="shared" si="78"/>
        <v>67666</v>
      </c>
      <c r="AW62" s="265">
        <f t="shared" si="78"/>
        <v>99398</v>
      </c>
      <c r="AX62" s="268">
        <f t="shared" si="78"/>
        <v>126823</v>
      </c>
      <c r="AY62" s="265">
        <f t="shared" si="78"/>
        <v>113113</v>
      </c>
      <c r="AZ62" s="265">
        <f t="shared" si="78"/>
        <v>137332.49700000041</v>
      </c>
      <c r="BA62" s="265">
        <f t="shared" si="78"/>
        <v>141103.24900000033</v>
      </c>
      <c r="BB62" s="265">
        <f t="shared" si="78"/>
        <v>163981</v>
      </c>
      <c r="BC62" s="265">
        <f t="shared" si="78"/>
        <v>154694</v>
      </c>
      <c r="BD62" s="265">
        <f t="shared" si="78"/>
        <v>165527.91299999988</v>
      </c>
      <c r="BE62" s="265">
        <f t="shared" si="78"/>
        <v>204485.03900000016</v>
      </c>
      <c r="BF62" s="265">
        <f t="shared" si="78"/>
        <v>220629.10009999989</v>
      </c>
      <c r="BG62" s="265">
        <f t="shared" si="78"/>
        <v>179865.1193800004</v>
      </c>
      <c r="BH62" s="265">
        <f t="shared" si="78"/>
        <v>185645.47040000051</v>
      </c>
      <c r="BI62" s="265">
        <f t="shared" si="78"/>
        <v>202969.19494000034</v>
      </c>
      <c r="BJ62" s="265">
        <f t="shared" si="78"/>
        <v>260066.57146447859</v>
      </c>
      <c r="BK62" s="265">
        <f t="shared" si="78"/>
        <v>219667.38403000019</v>
      </c>
      <c r="BL62" s="6"/>
      <c r="BM62" s="6"/>
      <c r="BN62" s="6"/>
      <c r="BO62" s="6"/>
      <c r="BP62" s="6"/>
      <c r="BQ62" s="6"/>
      <c r="BR62" s="6"/>
      <c r="BS62" s="6"/>
      <c r="BT62" s="6"/>
    </row>
    <row r="63" spans="1:72" ht="15" customHeight="1" x14ac:dyDescent="0.2">
      <c r="A63" s="4" t="s">
        <v>160</v>
      </c>
      <c r="B63" s="4" t="s">
        <v>387</v>
      </c>
      <c r="C63" s="264">
        <v>0</v>
      </c>
      <c r="D63" s="264">
        <v>0</v>
      </c>
      <c r="E63" s="264">
        <v>0</v>
      </c>
      <c r="F63" s="264">
        <v>0</v>
      </c>
      <c r="G63" s="264">
        <v>0</v>
      </c>
      <c r="H63" s="264">
        <v>0</v>
      </c>
      <c r="I63" s="264">
        <v>0</v>
      </c>
      <c r="J63" s="264">
        <v>0</v>
      </c>
      <c r="K63" s="264">
        <v>0</v>
      </c>
      <c r="L63" s="264">
        <v>0</v>
      </c>
      <c r="M63" s="264">
        <v>0</v>
      </c>
      <c r="N63" s="264">
        <v>0</v>
      </c>
      <c r="O63" s="264">
        <v>0</v>
      </c>
      <c r="P63" s="264">
        <v>0</v>
      </c>
      <c r="Q63" s="264">
        <v>0</v>
      </c>
      <c r="R63" s="264">
        <v>0</v>
      </c>
      <c r="S63" s="264">
        <v>0</v>
      </c>
      <c r="T63" s="264">
        <v>0</v>
      </c>
      <c r="U63" s="264">
        <v>0</v>
      </c>
      <c r="V63" s="264">
        <v>0</v>
      </c>
      <c r="W63" s="264">
        <v>0</v>
      </c>
      <c r="X63" s="264">
        <v>0</v>
      </c>
      <c r="Y63" s="264">
        <v>0</v>
      </c>
      <c r="Z63" s="264">
        <v>0</v>
      </c>
      <c r="AA63" s="264">
        <v>0</v>
      </c>
      <c r="AB63" s="264">
        <v>0</v>
      </c>
      <c r="AC63" s="264">
        <v>0</v>
      </c>
      <c r="AD63" s="264">
        <v>0</v>
      </c>
      <c r="AE63" s="264">
        <v>0</v>
      </c>
      <c r="AF63" s="264">
        <v>0</v>
      </c>
      <c r="AG63" s="264">
        <v>0</v>
      </c>
      <c r="AH63" s="264">
        <v>0</v>
      </c>
      <c r="AI63" s="264">
        <v>0</v>
      </c>
      <c r="AJ63" s="264">
        <v>0</v>
      </c>
      <c r="AK63" s="264">
        <v>0</v>
      </c>
      <c r="AL63" s="264">
        <v>0</v>
      </c>
      <c r="AM63" s="264">
        <v>0</v>
      </c>
      <c r="AN63" s="264">
        <v>0</v>
      </c>
      <c r="AO63" s="264">
        <v>0</v>
      </c>
      <c r="AP63" s="264">
        <v>0</v>
      </c>
      <c r="AQ63" s="264">
        <v>0</v>
      </c>
      <c r="AR63" s="264">
        <v>0</v>
      </c>
      <c r="AS63" s="264">
        <v>0</v>
      </c>
      <c r="AT63" s="264">
        <v>25566</v>
      </c>
      <c r="AU63" s="264">
        <v>37148</v>
      </c>
      <c r="AV63" s="264">
        <v>450238</v>
      </c>
      <c r="AW63" s="264">
        <f>AW28</f>
        <v>-153144</v>
      </c>
      <c r="AX63" s="267">
        <f>AX28</f>
        <v>40228</v>
      </c>
      <c r="AY63" s="264">
        <f>AY28</f>
        <v>45418.289905254001</v>
      </c>
      <c r="AZ63" s="264">
        <v>21809</v>
      </c>
      <c r="BA63" s="264">
        <f>BA28</f>
        <v>36447.522000000106</v>
      </c>
      <c r="BB63" s="264">
        <v>50264</v>
      </c>
      <c r="BC63" s="264">
        <f>BC28</f>
        <v>45617.396887305214</v>
      </c>
      <c r="BD63" s="264">
        <f>BD28</f>
        <v>53182.58600000001</v>
      </c>
      <c r="BE63" s="264">
        <f>BE28</f>
        <v>31527.060999999994</v>
      </c>
      <c r="BF63" s="264">
        <v>28991.969999999994</v>
      </c>
      <c r="BG63" s="264">
        <v>46379.133000000002</v>
      </c>
      <c r="BH63" s="264">
        <v>35792.408999999963</v>
      </c>
      <c r="BI63" s="264">
        <v>54368.716000000029</v>
      </c>
      <c r="BJ63" s="264">
        <v>31468.606264393482</v>
      </c>
      <c r="BK63" s="264">
        <v>40738.921000000031</v>
      </c>
      <c r="BL63" s="6"/>
      <c r="BM63" s="6"/>
      <c r="BN63" s="6"/>
      <c r="BO63" s="6"/>
      <c r="BP63" s="6"/>
      <c r="BQ63" s="6"/>
      <c r="BR63" s="6"/>
      <c r="BS63" s="6"/>
      <c r="BT63" s="6"/>
    </row>
    <row r="64" spans="1:72" ht="15" customHeight="1" x14ac:dyDescent="0.2">
      <c r="A64" s="4" t="s">
        <v>369</v>
      </c>
      <c r="B64" s="4" t="s">
        <v>357</v>
      </c>
      <c r="C64" s="264">
        <v>0</v>
      </c>
      <c r="D64" s="264">
        <v>0</v>
      </c>
      <c r="E64" s="264">
        <v>0</v>
      </c>
      <c r="F64" s="264">
        <v>0</v>
      </c>
      <c r="G64" s="264">
        <v>0</v>
      </c>
      <c r="H64" s="264">
        <v>0</v>
      </c>
      <c r="I64" s="264">
        <v>0</v>
      </c>
      <c r="J64" s="264">
        <v>0</v>
      </c>
      <c r="K64" s="264">
        <v>0</v>
      </c>
      <c r="L64" s="264">
        <v>0</v>
      </c>
      <c r="M64" s="264">
        <v>0</v>
      </c>
      <c r="N64" s="264">
        <v>0</v>
      </c>
      <c r="O64" s="264">
        <v>0</v>
      </c>
      <c r="P64" s="264">
        <v>0</v>
      </c>
      <c r="Q64" s="264">
        <v>0</v>
      </c>
      <c r="R64" s="264">
        <v>0</v>
      </c>
      <c r="S64" s="264">
        <v>0</v>
      </c>
      <c r="T64" s="264">
        <v>0</v>
      </c>
      <c r="U64" s="264">
        <v>0</v>
      </c>
      <c r="V64" s="264">
        <v>0</v>
      </c>
      <c r="W64" s="264">
        <v>0</v>
      </c>
      <c r="X64" s="264">
        <v>0</v>
      </c>
      <c r="Y64" s="264">
        <v>0</v>
      </c>
      <c r="Z64" s="264">
        <v>0</v>
      </c>
      <c r="AA64" s="264">
        <v>0</v>
      </c>
      <c r="AB64" s="264">
        <v>0</v>
      </c>
      <c r="AC64" s="264">
        <v>0</v>
      </c>
      <c r="AD64" s="264">
        <v>0</v>
      </c>
      <c r="AE64" s="264">
        <v>0</v>
      </c>
      <c r="AF64" s="264">
        <v>0</v>
      </c>
      <c r="AG64" s="264">
        <v>0</v>
      </c>
      <c r="AH64" s="264">
        <v>0</v>
      </c>
      <c r="AI64" s="264">
        <v>0</v>
      </c>
      <c r="AJ64" s="264">
        <v>0</v>
      </c>
      <c r="AK64" s="264">
        <v>0</v>
      </c>
      <c r="AL64" s="264">
        <v>0</v>
      </c>
      <c r="AM64" s="264">
        <v>0</v>
      </c>
      <c r="AN64" s="264">
        <v>0</v>
      </c>
      <c r="AO64" s="264">
        <v>0</v>
      </c>
      <c r="AP64" s="264">
        <v>0</v>
      </c>
      <c r="AQ64" s="264">
        <v>0</v>
      </c>
      <c r="AR64" s="264">
        <v>0</v>
      </c>
      <c r="AS64" s="264">
        <v>0</v>
      </c>
      <c r="AT64" s="264">
        <v>0</v>
      </c>
      <c r="AU64" s="264">
        <v>0</v>
      </c>
      <c r="AV64" s="264">
        <v>0</v>
      </c>
      <c r="AW64" s="264">
        <f t="shared" ref="AW64:AX66" si="79">AW29</f>
        <v>0</v>
      </c>
      <c r="AX64" s="267">
        <f t="shared" si="79"/>
        <v>0</v>
      </c>
      <c r="AY64" s="264">
        <v>0</v>
      </c>
      <c r="AZ64" s="264">
        <v>0</v>
      </c>
      <c r="BA64" s="264">
        <v>0</v>
      </c>
      <c r="BB64" s="264">
        <v>0</v>
      </c>
      <c r="BC64" s="264">
        <v>0</v>
      </c>
      <c r="BD64" s="264">
        <v>0</v>
      </c>
      <c r="BE64" s="264">
        <v>0</v>
      </c>
      <c r="BF64" s="264">
        <v>0</v>
      </c>
      <c r="BG64" s="264">
        <v>0</v>
      </c>
      <c r="BH64" s="264">
        <v>0</v>
      </c>
      <c r="BI64" s="264">
        <v>0</v>
      </c>
      <c r="BJ64" s="264">
        <v>0</v>
      </c>
      <c r="BK64" s="264">
        <v>0</v>
      </c>
      <c r="BL64" s="6"/>
      <c r="BM64" s="6"/>
      <c r="BN64" s="6"/>
      <c r="BO64" s="6"/>
      <c r="BP64" s="6"/>
      <c r="BQ64" s="6"/>
      <c r="BR64" s="6"/>
      <c r="BS64" s="6"/>
      <c r="BT64" s="6"/>
    </row>
    <row r="65" spans="1:72" ht="15" customHeight="1" x14ac:dyDescent="0.2">
      <c r="A65" s="4" t="s">
        <v>161</v>
      </c>
      <c r="B65" s="4" t="s">
        <v>388</v>
      </c>
      <c r="C65" s="264">
        <v>0</v>
      </c>
      <c r="D65" s="264">
        <v>0</v>
      </c>
      <c r="E65" s="264">
        <v>0</v>
      </c>
      <c r="F65" s="264">
        <v>0</v>
      </c>
      <c r="G65" s="264">
        <v>0</v>
      </c>
      <c r="H65" s="264">
        <v>0</v>
      </c>
      <c r="I65" s="264">
        <v>0</v>
      </c>
      <c r="J65" s="264">
        <v>0</v>
      </c>
      <c r="K65" s="264">
        <v>0</v>
      </c>
      <c r="L65" s="264">
        <v>0</v>
      </c>
      <c r="M65" s="264">
        <v>0</v>
      </c>
      <c r="N65" s="264">
        <v>0</v>
      </c>
      <c r="O65" s="264">
        <v>0</v>
      </c>
      <c r="P65" s="264">
        <v>0</v>
      </c>
      <c r="Q65" s="264">
        <v>0</v>
      </c>
      <c r="R65" s="264">
        <v>0</v>
      </c>
      <c r="S65" s="264">
        <v>0</v>
      </c>
      <c r="T65" s="264">
        <v>0</v>
      </c>
      <c r="U65" s="264">
        <v>0</v>
      </c>
      <c r="V65" s="264">
        <v>0</v>
      </c>
      <c r="W65" s="264">
        <v>0</v>
      </c>
      <c r="X65" s="264">
        <v>0</v>
      </c>
      <c r="Y65" s="264">
        <v>0</v>
      </c>
      <c r="Z65" s="264">
        <v>0</v>
      </c>
      <c r="AA65" s="264">
        <v>0</v>
      </c>
      <c r="AB65" s="264">
        <v>0</v>
      </c>
      <c r="AC65" s="264">
        <v>0</v>
      </c>
      <c r="AD65" s="264">
        <v>0</v>
      </c>
      <c r="AE65" s="264">
        <v>0</v>
      </c>
      <c r="AF65" s="264">
        <v>0</v>
      </c>
      <c r="AG65" s="264">
        <v>0</v>
      </c>
      <c r="AH65" s="264">
        <v>0</v>
      </c>
      <c r="AI65" s="264">
        <v>0</v>
      </c>
      <c r="AJ65" s="264">
        <v>0</v>
      </c>
      <c r="AK65" s="264">
        <v>0</v>
      </c>
      <c r="AL65" s="264">
        <v>0</v>
      </c>
      <c r="AM65" s="264">
        <v>0</v>
      </c>
      <c r="AN65" s="264">
        <v>0</v>
      </c>
      <c r="AO65" s="264">
        <v>0</v>
      </c>
      <c r="AP65" s="264">
        <v>0</v>
      </c>
      <c r="AQ65" s="264">
        <v>0</v>
      </c>
      <c r="AR65" s="264">
        <v>0</v>
      </c>
      <c r="AS65" s="264">
        <v>0</v>
      </c>
      <c r="AT65" s="264">
        <v>-52507</v>
      </c>
      <c r="AU65" s="264">
        <v>-44652</v>
      </c>
      <c r="AV65" s="264">
        <v>-84716</v>
      </c>
      <c r="AW65" s="264">
        <f t="shared" si="79"/>
        <v>-58389</v>
      </c>
      <c r="AX65" s="267">
        <f t="shared" si="79"/>
        <v>-90123</v>
      </c>
      <c r="AY65" s="264">
        <f>AY30</f>
        <v>-103711</v>
      </c>
      <c r="AZ65" s="264">
        <v>-108766</v>
      </c>
      <c r="BA65" s="264">
        <v>-117875</v>
      </c>
      <c r="BB65" s="264">
        <v>-119011</v>
      </c>
      <c r="BC65" s="264">
        <f>BC30</f>
        <v>-117079</v>
      </c>
      <c r="BD65" s="264">
        <f>BD30</f>
        <v>-117129.61500000001</v>
      </c>
      <c r="BE65" s="264">
        <v>-109334</v>
      </c>
      <c r="BF65" s="264">
        <v>-97747.78</v>
      </c>
      <c r="BG65" s="264">
        <v>-97583.59699999998</v>
      </c>
      <c r="BH65" s="264">
        <v>-93014.067999999999</v>
      </c>
      <c r="BI65" s="264">
        <v>-112248.69</v>
      </c>
      <c r="BJ65" s="264">
        <v>-91393.284</v>
      </c>
      <c r="BK65" s="264">
        <v>-122778.516</v>
      </c>
      <c r="BL65" s="6"/>
      <c r="BM65" s="6"/>
      <c r="BN65" s="6"/>
      <c r="BO65" s="6"/>
      <c r="BP65" s="6"/>
      <c r="BQ65" s="6"/>
      <c r="BR65" s="6"/>
      <c r="BS65" s="6"/>
      <c r="BT65" s="6"/>
    </row>
    <row r="66" spans="1:72" ht="15" customHeight="1" x14ac:dyDescent="0.2">
      <c r="A66" s="4" t="s">
        <v>162</v>
      </c>
      <c r="B66" s="4" t="s">
        <v>222</v>
      </c>
      <c r="C66" s="264">
        <v>0</v>
      </c>
      <c r="D66" s="264">
        <v>0</v>
      </c>
      <c r="E66" s="264">
        <v>0</v>
      </c>
      <c r="F66" s="264">
        <v>0</v>
      </c>
      <c r="G66" s="264">
        <v>0</v>
      </c>
      <c r="H66" s="264">
        <v>0</v>
      </c>
      <c r="I66" s="264">
        <v>0</v>
      </c>
      <c r="J66" s="264">
        <v>0</v>
      </c>
      <c r="K66" s="264">
        <v>0</v>
      </c>
      <c r="L66" s="264">
        <v>0</v>
      </c>
      <c r="M66" s="264">
        <v>0</v>
      </c>
      <c r="N66" s="264">
        <v>0</v>
      </c>
      <c r="O66" s="264">
        <v>0</v>
      </c>
      <c r="P66" s="264">
        <v>0</v>
      </c>
      <c r="Q66" s="264">
        <v>0</v>
      </c>
      <c r="R66" s="264">
        <v>0</v>
      </c>
      <c r="S66" s="264">
        <v>0</v>
      </c>
      <c r="T66" s="264">
        <v>0</v>
      </c>
      <c r="U66" s="264">
        <v>0</v>
      </c>
      <c r="V66" s="264">
        <v>0</v>
      </c>
      <c r="W66" s="264">
        <v>0</v>
      </c>
      <c r="X66" s="264">
        <v>0</v>
      </c>
      <c r="Y66" s="264">
        <v>0</v>
      </c>
      <c r="Z66" s="264">
        <v>0</v>
      </c>
      <c r="AA66" s="264">
        <v>0</v>
      </c>
      <c r="AB66" s="264">
        <v>0</v>
      </c>
      <c r="AC66" s="264">
        <v>0</v>
      </c>
      <c r="AD66" s="264">
        <v>0</v>
      </c>
      <c r="AE66" s="264">
        <v>0</v>
      </c>
      <c r="AF66" s="264">
        <v>0</v>
      </c>
      <c r="AG66" s="264">
        <v>0</v>
      </c>
      <c r="AH66" s="264">
        <v>0</v>
      </c>
      <c r="AI66" s="264">
        <v>0</v>
      </c>
      <c r="AJ66" s="264">
        <v>0</v>
      </c>
      <c r="AK66" s="264">
        <v>0</v>
      </c>
      <c r="AL66" s="264">
        <v>0</v>
      </c>
      <c r="AM66" s="264">
        <v>0</v>
      </c>
      <c r="AN66" s="264">
        <v>0</v>
      </c>
      <c r="AO66" s="264">
        <v>0</v>
      </c>
      <c r="AP66" s="264">
        <v>0</v>
      </c>
      <c r="AQ66" s="264">
        <v>0</v>
      </c>
      <c r="AR66" s="264">
        <v>0</v>
      </c>
      <c r="AS66" s="264">
        <v>0</v>
      </c>
      <c r="AT66" s="264">
        <v>0</v>
      </c>
      <c r="AU66" s="264">
        <v>0</v>
      </c>
      <c r="AV66" s="264">
        <v>0</v>
      </c>
      <c r="AW66" s="264">
        <f t="shared" si="79"/>
        <v>0</v>
      </c>
      <c r="AX66" s="267">
        <f t="shared" si="79"/>
        <v>29047</v>
      </c>
      <c r="AY66" s="264">
        <v>0</v>
      </c>
      <c r="AZ66" s="264">
        <v>0</v>
      </c>
      <c r="BA66" s="264">
        <v>0</v>
      </c>
      <c r="BB66" s="264">
        <v>0</v>
      </c>
      <c r="BC66" s="264">
        <v>0</v>
      </c>
      <c r="BD66" s="264">
        <v>0</v>
      </c>
      <c r="BE66" s="264">
        <v>0</v>
      </c>
      <c r="BF66" s="264">
        <v>0</v>
      </c>
      <c r="BG66" s="264">
        <v>0</v>
      </c>
      <c r="BH66" s="264">
        <v>0</v>
      </c>
      <c r="BI66" s="264">
        <v>0</v>
      </c>
      <c r="BJ66" s="264">
        <v>0</v>
      </c>
      <c r="BK66" s="264">
        <v>0</v>
      </c>
      <c r="BL66" s="6"/>
      <c r="BM66" s="6"/>
      <c r="BN66" s="6"/>
      <c r="BO66" s="6"/>
      <c r="BP66" s="6"/>
      <c r="BQ66" s="6"/>
      <c r="BR66" s="6"/>
      <c r="BS66" s="6"/>
      <c r="BT66" s="6"/>
    </row>
    <row r="67" spans="1:72" ht="15" customHeight="1" x14ac:dyDescent="0.2">
      <c r="A67" s="4" t="s">
        <v>42</v>
      </c>
      <c r="B67" s="4" t="s">
        <v>223</v>
      </c>
      <c r="C67" s="264">
        <v>0</v>
      </c>
      <c r="D67" s="264">
        <v>0</v>
      </c>
      <c r="E67" s="264">
        <v>0</v>
      </c>
      <c r="F67" s="264">
        <v>0</v>
      </c>
      <c r="G67" s="264">
        <v>0</v>
      </c>
      <c r="H67" s="264">
        <v>0</v>
      </c>
      <c r="I67" s="264">
        <v>0</v>
      </c>
      <c r="J67" s="264">
        <v>0</v>
      </c>
      <c r="K67" s="264">
        <v>0</v>
      </c>
      <c r="L67" s="264">
        <v>0</v>
      </c>
      <c r="M67" s="264">
        <v>0</v>
      </c>
      <c r="N67" s="264">
        <v>0</v>
      </c>
      <c r="O67" s="264">
        <v>0</v>
      </c>
      <c r="P67" s="264">
        <v>0</v>
      </c>
      <c r="Q67" s="264">
        <v>0</v>
      </c>
      <c r="R67" s="264">
        <v>0</v>
      </c>
      <c r="S67" s="264">
        <v>0</v>
      </c>
      <c r="T67" s="264">
        <v>0</v>
      </c>
      <c r="U67" s="264">
        <v>0</v>
      </c>
      <c r="V67" s="264">
        <v>0</v>
      </c>
      <c r="W67" s="264">
        <v>0</v>
      </c>
      <c r="X67" s="264">
        <v>0</v>
      </c>
      <c r="Y67" s="264">
        <v>0</v>
      </c>
      <c r="Z67" s="264">
        <v>0</v>
      </c>
      <c r="AA67" s="264">
        <v>0</v>
      </c>
      <c r="AB67" s="264">
        <v>0</v>
      </c>
      <c r="AC67" s="264">
        <v>0</v>
      </c>
      <c r="AD67" s="264">
        <v>0</v>
      </c>
      <c r="AE67" s="264">
        <v>0</v>
      </c>
      <c r="AF67" s="264">
        <v>0</v>
      </c>
      <c r="AG67" s="264">
        <v>0</v>
      </c>
      <c r="AH67" s="264">
        <v>0</v>
      </c>
      <c r="AI67" s="264">
        <v>0</v>
      </c>
      <c r="AJ67" s="264">
        <v>0</v>
      </c>
      <c r="AK67" s="264">
        <v>0</v>
      </c>
      <c r="AL67" s="264">
        <v>0</v>
      </c>
      <c r="AM67" s="264">
        <v>0</v>
      </c>
      <c r="AN67" s="264">
        <v>0</v>
      </c>
      <c r="AO67" s="264">
        <v>0</v>
      </c>
      <c r="AP67" s="264">
        <v>0</v>
      </c>
      <c r="AQ67" s="264">
        <v>0</v>
      </c>
      <c r="AR67" s="264">
        <v>0</v>
      </c>
      <c r="AS67" s="264">
        <v>0</v>
      </c>
      <c r="AT67" s="264">
        <v>-10679</v>
      </c>
      <c r="AU67" s="264">
        <v>-8497</v>
      </c>
      <c r="AV67" s="264">
        <v>-155919</v>
      </c>
      <c r="AW67" s="264">
        <v>44179</v>
      </c>
      <c r="AX67" s="267">
        <v>-35792</v>
      </c>
      <c r="AY67" s="264">
        <v>-15328</v>
      </c>
      <c r="AZ67" s="264">
        <v>-3062</v>
      </c>
      <c r="BA67" s="264">
        <v>-1793</v>
      </c>
      <c r="BB67" s="264">
        <v>29079</v>
      </c>
      <c r="BC67" s="264">
        <v>-15750</v>
      </c>
      <c r="BD67" s="264">
        <v>-14780</v>
      </c>
      <c r="BE67" s="264">
        <v>-23303</v>
      </c>
      <c r="BF67" s="264">
        <v>-16895.301499999998</v>
      </c>
      <c r="BG67" s="264">
        <v>-20272.401500000004</v>
      </c>
      <c r="BH67" s="264">
        <v>-21850.484500000006</v>
      </c>
      <c r="BI67" s="264">
        <v>-26583.751499999995</v>
      </c>
      <c r="BJ67" s="264">
        <v>-36012.105073640887</v>
      </c>
      <c r="BK67" s="264">
        <v>-23702.814499999997</v>
      </c>
      <c r="BL67" s="6"/>
      <c r="BM67" s="6"/>
      <c r="BN67" s="6"/>
      <c r="BO67" s="6"/>
      <c r="BP67" s="6"/>
      <c r="BQ67" s="6"/>
      <c r="BR67" s="6"/>
      <c r="BS67" s="6"/>
      <c r="BT67" s="6"/>
    </row>
    <row r="68" spans="1:72" ht="15" customHeight="1" x14ac:dyDescent="0.2">
      <c r="A68" s="4" t="s">
        <v>435</v>
      </c>
      <c r="B68" s="4" t="s">
        <v>439</v>
      </c>
      <c r="C68" s="264">
        <v>0</v>
      </c>
      <c r="D68" s="264">
        <v>0</v>
      </c>
      <c r="E68" s="264">
        <v>0</v>
      </c>
      <c r="F68" s="264">
        <v>0</v>
      </c>
      <c r="G68" s="264">
        <v>0</v>
      </c>
      <c r="H68" s="264">
        <v>0</v>
      </c>
      <c r="I68" s="264">
        <v>0</v>
      </c>
      <c r="J68" s="264">
        <v>0</v>
      </c>
      <c r="K68" s="264">
        <v>0</v>
      </c>
      <c r="L68" s="264">
        <v>0</v>
      </c>
      <c r="M68" s="264">
        <v>0</v>
      </c>
      <c r="N68" s="264">
        <v>0</v>
      </c>
      <c r="O68" s="264">
        <v>0</v>
      </c>
      <c r="P68" s="264">
        <v>0</v>
      </c>
      <c r="Q68" s="264">
        <v>0</v>
      </c>
      <c r="R68" s="264">
        <v>0</v>
      </c>
      <c r="S68" s="264">
        <v>0</v>
      </c>
      <c r="T68" s="264">
        <v>0</v>
      </c>
      <c r="U68" s="264">
        <v>0</v>
      </c>
      <c r="V68" s="264">
        <v>0</v>
      </c>
      <c r="W68" s="264">
        <v>0</v>
      </c>
      <c r="X68" s="264">
        <v>0</v>
      </c>
      <c r="Y68" s="264">
        <v>0</v>
      </c>
      <c r="Z68" s="264">
        <v>0</v>
      </c>
      <c r="AA68" s="264">
        <v>0</v>
      </c>
      <c r="AB68" s="264">
        <v>0</v>
      </c>
      <c r="AC68" s="264">
        <v>0</v>
      </c>
      <c r="AD68" s="264">
        <v>0</v>
      </c>
      <c r="AE68" s="264">
        <v>0</v>
      </c>
      <c r="AF68" s="264">
        <v>0</v>
      </c>
      <c r="AG68" s="264">
        <v>0</v>
      </c>
      <c r="AH68" s="264">
        <v>0</v>
      </c>
      <c r="AI68" s="264">
        <v>0</v>
      </c>
      <c r="AJ68" s="264">
        <v>0</v>
      </c>
      <c r="AK68" s="264">
        <v>0</v>
      </c>
      <c r="AL68" s="264">
        <v>0</v>
      </c>
      <c r="AM68" s="264">
        <v>0</v>
      </c>
      <c r="AN68" s="264">
        <v>0</v>
      </c>
      <c r="AO68" s="264">
        <v>0</v>
      </c>
      <c r="AP68" s="264">
        <v>0</v>
      </c>
      <c r="AQ68" s="264">
        <v>0</v>
      </c>
      <c r="AR68" s="264">
        <v>0</v>
      </c>
      <c r="AS68" s="264">
        <v>0</v>
      </c>
      <c r="AT68" s="264"/>
      <c r="AU68" s="264"/>
      <c r="AV68" s="264">
        <v>-11246.244466852168</v>
      </c>
      <c r="AW68" s="264">
        <v>-11730.51242040621</v>
      </c>
      <c r="AX68" s="267">
        <v>-12369.151144389069</v>
      </c>
      <c r="AY68" s="264">
        <v>-19565</v>
      </c>
      <c r="AZ68" s="264">
        <v>-17873.560000000005</v>
      </c>
      <c r="BA68" s="264">
        <v>-19076.647999999997</v>
      </c>
      <c r="BB68" s="264">
        <v>-22008.653999999995</v>
      </c>
      <c r="BC68" s="264">
        <v>-21646</v>
      </c>
      <c r="BD68" s="264">
        <v>-19921.170999999998</v>
      </c>
      <c r="BE68" s="264">
        <v>-15080.105000000001</v>
      </c>
      <c r="BF68" s="264">
        <v>-19921.346999999998</v>
      </c>
      <c r="BG68" s="264">
        <v>-22083.673000000003</v>
      </c>
      <c r="BH68" s="264">
        <v>-19192.054000000004</v>
      </c>
      <c r="BI68" s="264">
        <v>-15290.471999999998</v>
      </c>
      <c r="BJ68" s="264">
        <v>-24367.713000000011</v>
      </c>
      <c r="BK68" s="264">
        <v>-25780.233999999997</v>
      </c>
      <c r="BL68" s="6"/>
      <c r="BM68" s="6"/>
      <c r="BN68" s="6"/>
      <c r="BO68" s="6"/>
      <c r="BP68" s="6"/>
      <c r="BQ68" s="6"/>
      <c r="BR68" s="6"/>
      <c r="BS68" s="6"/>
      <c r="BT68" s="6"/>
    </row>
    <row r="69" spans="1:72" ht="15" customHeight="1" x14ac:dyDescent="0.2">
      <c r="A69" s="4" t="s">
        <v>436</v>
      </c>
      <c r="B69" s="4" t="s">
        <v>440</v>
      </c>
      <c r="C69" s="264">
        <v>0</v>
      </c>
      <c r="D69" s="264">
        <v>0</v>
      </c>
      <c r="E69" s="264">
        <v>0</v>
      </c>
      <c r="F69" s="264">
        <v>0</v>
      </c>
      <c r="G69" s="264">
        <v>0</v>
      </c>
      <c r="H69" s="264">
        <v>0</v>
      </c>
      <c r="I69" s="264">
        <v>0</v>
      </c>
      <c r="J69" s="264">
        <v>0</v>
      </c>
      <c r="K69" s="264">
        <v>0</v>
      </c>
      <c r="L69" s="264">
        <v>0</v>
      </c>
      <c r="M69" s="264">
        <v>0</v>
      </c>
      <c r="N69" s="264">
        <v>0</v>
      </c>
      <c r="O69" s="264">
        <v>0</v>
      </c>
      <c r="P69" s="264">
        <v>0</v>
      </c>
      <c r="Q69" s="264">
        <v>0</v>
      </c>
      <c r="R69" s="264">
        <v>0</v>
      </c>
      <c r="S69" s="264">
        <v>0</v>
      </c>
      <c r="T69" s="264">
        <v>0</v>
      </c>
      <c r="U69" s="264">
        <v>0</v>
      </c>
      <c r="V69" s="264">
        <v>0</v>
      </c>
      <c r="W69" s="264">
        <v>0</v>
      </c>
      <c r="X69" s="264">
        <v>0</v>
      </c>
      <c r="Y69" s="264">
        <v>0</v>
      </c>
      <c r="Z69" s="264">
        <v>0</v>
      </c>
      <c r="AA69" s="264">
        <v>0</v>
      </c>
      <c r="AB69" s="264">
        <v>0</v>
      </c>
      <c r="AC69" s="264">
        <v>0</v>
      </c>
      <c r="AD69" s="264">
        <v>0</v>
      </c>
      <c r="AE69" s="264">
        <v>0</v>
      </c>
      <c r="AF69" s="264">
        <v>0</v>
      </c>
      <c r="AG69" s="264">
        <v>0</v>
      </c>
      <c r="AH69" s="264">
        <v>0</v>
      </c>
      <c r="AI69" s="264">
        <v>0</v>
      </c>
      <c r="AJ69" s="264">
        <v>0</v>
      </c>
      <c r="AK69" s="264">
        <v>0</v>
      </c>
      <c r="AL69" s="264">
        <v>0</v>
      </c>
      <c r="AM69" s="264">
        <v>0</v>
      </c>
      <c r="AN69" s="264">
        <v>0</v>
      </c>
      <c r="AO69" s="264">
        <v>0</v>
      </c>
      <c r="AP69" s="264">
        <v>0</v>
      </c>
      <c r="AQ69" s="264">
        <v>0</v>
      </c>
      <c r="AR69" s="264">
        <v>0</v>
      </c>
      <c r="AS69" s="264">
        <v>0</v>
      </c>
      <c r="AT69" s="264"/>
      <c r="AU69" s="264"/>
      <c r="AV69" s="264">
        <v>-144672.75553314784</v>
      </c>
      <c r="AW69" s="264">
        <v>55909.512420406216</v>
      </c>
      <c r="AX69" s="267">
        <v>-23422.84885561093</v>
      </c>
      <c r="AY69" s="264">
        <v>4236.8125236865008</v>
      </c>
      <c r="AZ69" s="264">
        <v>14811.361629999998</v>
      </c>
      <c r="BA69" s="264">
        <v>17283.996109999996</v>
      </c>
      <c r="BB69" s="264">
        <v>51085.604509999997</v>
      </c>
      <c r="BC69" s="264">
        <v>5896.0475583162261</v>
      </c>
      <c r="BD69" s="264">
        <v>5141.4149199999938</v>
      </c>
      <c r="BE69" s="264">
        <v>-8222.398000000001</v>
      </c>
      <c r="BF69" s="264">
        <v>3026.0455000000011</v>
      </c>
      <c r="BG69" s="264">
        <v>1811.2714999999996</v>
      </c>
      <c r="BH69" s="264">
        <v>-2658.4305000000022</v>
      </c>
      <c r="BI69" s="264">
        <v>-11293.279499999997</v>
      </c>
      <c r="BJ69" s="264">
        <v>-11644.392073640878</v>
      </c>
      <c r="BK69" s="264">
        <v>2077.4195000000009</v>
      </c>
      <c r="BL69" s="6"/>
      <c r="BM69" s="6"/>
      <c r="BN69" s="6"/>
      <c r="BO69" s="6"/>
      <c r="BP69" s="6"/>
      <c r="BQ69" s="6"/>
      <c r="BR69" s="6"/>
      <c r="BS69" s="6"/>
      <c r="BT69" s="6"/>
    </row>
    <row r="70" spans="1:72" ht="15" customHeight="1" x14ac:dyDescent="0.2">
      <c r="A70" s="4" t="s">
        <v>163</v>
      </c>
      <c r="B70" s="4" t="s">
        <v>224</v>
      </c>
      <c r="C70" s="264">
        <v>0</v>
      </c>
      <c r="D70" s="264">
        <v>0</v>
      </c>
      <c r="E70" s="264">
        <v>0</v>
      </c>
      <c r="F70" s="264">
        <v>0</v>
      </c>
      <c r="G70" s="264">
        <v>0</v>
      </c>
      <c r="H70" s="264">
        <v>0</v>
      </c>
      <c r="I70" s="264">
        <v>0</v>
      </c>
      <c r="J70" s="264">
        <v>0</v>
      </c>
      <c r="K70" s="264">
        <v>0</v>
      </c>
      <c r="L70" s="264">
        <v>0</v>
      </c>
      <c r="M70" s="264">
        <v>0</v>
      </c>
      <c r="N70" s="264">
        <v>0</v>
      </c>
      <c r="O70" s="264">
        <v>0</v>
      </c>
      <c r="P70" s="264">
        <v>0</v>
      </c>
      <c r="Q70" s="264">
        <v>0</v>
      </c>
      <c r="R70" s="264">
        <v>0</v>
      </c>
      <c r="S70" s="264">
        <v>0</v>
      </c>
      <c r="T70" s="264">
        <v>0</v>
      </c>
      <c r="U70" s="264">
        <v>0</v>
      </c>
      <c r="V70" s="264">
        <v>0</v>
      </c>
      <c r="W70" s="264">
        <v>0</v>
      </c>
      <c r="X70" s="264">
        <v>0</v>
      </c>
      <c r="Y70" s="264">
        <v>0</v>
      </c>
      <c r="Z70" s="264">
        <v>0</v>
      </c>
      <c r="AA70" s="264">
        <v>0</v>
      </c>
      <c r="AB70" s="264">
        <v>0</v>
      </c>
      <c r="AC70" s="264">
        <v>0</v>
      </c>
      <c r="AD70" s="264">
        <v>0</v>
      </c>
      <c r="AE70" s="264">
        <v>0</v>
      </c>
      <c r="AF70" s="264">
        <v>0</v>
      </c>
      <c r="AG70" s="264">
        <v>0</v>
      </c>
      <c r="AH70" s="264">
        <v>0</v>
      </c>
      <c r="AI70" s="264">
        <v>0</v>
      </c>
      <c r="AJ70" s="264">
        <v>0</v>
      </c>
      <c r="AK70" s="264">
        <v>0</v>
      </c>
      <c r="AL70" s="264">
        <v>0</v>
      </c>
      <c r="AM70" s="264">
        <v>0</v>
      </c>
      <c r="AN70" s="264">
        <v>0</v>
      </c>
      <c r="AO70" s="264">
        <v>0</v>
      </c>
      <c r="AP70" s="264">
        <v>0</v>
      </c>
      <c r="AQ70" s="264">
        <v>0</v>
      </c>
      <c r="AR70" s="264">
        <v>0</v>
      </c>
      <c r="AS70" s="264">
        <v>0</v>
      </c>
      <c r="AT70" s="264">
        <v>0</v>
      </c>
      <c r="AU70" s="264">
        <v>0</v>
      </c>
      <c r="AV70" s="264">
        <v>0</v>
      </c>
      <c r="AW70" s="264">
        <f>AW35</f>
        <v>0</v>
      </c>
      <c r="AX70" s="267">
        <f>AX35</f>
        <v>0</v>
      </c>
      <c r="AY70" s="264">
        <v>-979</v>
      </c>
      <c r="AZ70" s="264">
        <v>-1512</v>
      </c>
      <c r="BA70" s="264">
        <v>-1337</v>
      </c>
      <c r="BB70" s="264">
        <v>-1425</v>
      </c>
      <c r="BC70" s="264">
        <v>-990</v>
      </c>
      <c r="BD70" s="264">
        <v>1323</v>
      </c>
      <c r="BE70" s="264">
        <v>-1507</v>
      </c>
      <c r="BF70" s="264">
        <v>-400.54499999999996</v>
      </c>
      <c r="BG70" s="264">
        <v>-25.215000000000003</v>
      </c>
      <c r="BH70" s="264">
        <v>-26.610000000000003</v>
      </c>
      <c r="BI70" s="264">
        <v>-33.722000000000001</v>
      </c>
      <c r="BJ70" s="264">
        <v>-46.179000000000002</v>
      </c>
      <c r="BK70" s="264">
        <v>-26.536999999999999</v>
      </c>
      <c r="BL70" s="6"/>
      <c r="BM70" s="6"/>
      <c r="BN70" s="6"/>
      <c r="BO70" s="6"/>
      <c r="BP70" s="6"/>
      <c r="BQ70" s="6"/>
      <c r="BR70" s="6"/>
      <c r="BS70" s="6"/>
      <c r="BT70" s="6"/>
    </row>
    <row r="71" spans="1:72" s="155" customFormat="1" ht="15" customHeight="1" x14ac:dyDescent="0.2">
      <c r="A71" s="187" t="s">
        <v>398</v>
      </c>
      <c r="B71" s="187" t="s">
        <v>403</v>
      </c>
      <c r="C71" s="265">
        <v>0</v>
      </c>
      <c r="D71" s="265">
        <v>0</v>
      </c>
      <c r="E71" s="265">
        <v>0</v>
      </c>
      <c r="F71" s="265">
        <v>0</v>
      </c>
      <c r="G71" s="265">
        <v>0</v>
      </c>
      <c r="H71" s="265">
        <v>0</v>
      </c>
      <c r="I71" s="265">
        <v>0</v>
      </c>
      <c r="J71" s="265">
        <v>0</v>
      </c>
      <c r="K71" s="265">
        <v>0</v>
      </c>
      <c r="L71" s="265">
        <v>0</v>
      </c>
      <c r="M71" s="265">
        <v>0</v>
      </c>
      <c r="N71" s="265">
        <v>0</v>
      </c>
      <c r="O71" s="265">
        <v>0</v>
      </c>
      <c r="P71" s="265">
        <v>0</v>
      </c>
      <c r="Q71" s="265">
        <v>0</v>
      </c>
      <c r="R71" s="265">
        <v>0</v>
      </c>
      <c r="S71" s="265">
        <v>0</v>
      </c>
      <c r="T71" s="265">
        <v>0</v>
      </c>
      <c r="U71" s="265">
        <v>0</v>
      </c>
      <c r="V71" s="265">
        <v>0</v>
      </c>
      <c r="W71" s="265">
        <v>0</v>
      </c>
      <c r="X71" s="265">
        <v>0</v>
      </c>
      <c r="Y71" s="265">
        <v>0</v>
      </c>
      <c r="Z71" s="265">
        <v>0</v>
      </c>
      <c r="AA71" s="265">
        <v>0</v>
      </c>
      <c r="AB71" s="265">
        <v>0</v>
      </c>
      <c r="AC71" s="265">
        <v>0</v>
      </c>
      <c r="AD71" s="265">
        <v>0</v>
      </c>
      <c r="AE71" s="265">
        <v>0</v>
      </c>
      <c r="AF71" s="265">
        <v>0</v>
      </c>
      <c r="AG71" s="265">
        <v>0</v>
      </c>
      <c r="AH71" s="265">
        <v>0</v>
      </c>
      <c r="AI71" s="265">
        <v>0</v>
      </c>
      <c r="AJ71" s="265">
        <v>0</v>
      </c>
      <c r="AK71" s="265">
        <v>0</v>
      </c>
      <c r="AL71" s="265">
        <v>0</v>
      </c>
      <c r="AM71" s="265">
        <v>0</v>
      </c>
      <c r="AN71" s="265">
        <v>0</v>
      </c>
      <c r="AO71" s="265">
        <v>0</v>
      </c>
      <c r="AP71" s="265">
        <v>0</v>
      </c>
      <c r="AQ71" s="265">
        <v>0</v>
      </c>
      <c r="AR71" s="265">
        <v>0</v>
      </c>
      <c r="AS71" s="265">
        <v>0</v>
      </c>
      <c r="AT71" s="265">
        <f>SUM(AT62:AT67,AT70)</f>
        <v>72121</v>
      </c>
      <c r="AU71" s="265">
        <f t="shared" ref="AU71:BK71" si="80">SUM(AU62:AU67,AU70)</f>
        <v>20825</v>
      </c>
      <c r="AV71" s="265">
        <f t="shared" si="80"/>
        <v>277269</v>
      </c>
      <c r="AW71" s="265">
        <f t="shared" si="80"/>
        <v>-67956</v>
      </c>
      <c r="AX71" s="268">
        <f t="shared" si="80"/>
        <v>70183</v>
      </c>
      <c r="AY71" s="265">
        <f t="shared" si="80"/>
        <v>38513.289905254001</v>
      </c>
      <c r="AZ71" s="265">
        <f t="shared" si="80"/>
        <v>45801.49700000041</v>
      </c>
      <c r="BA71" s="265">
        <f t="shared" si="80"/>
        <v>56545.771000000444</v>
      </c>
      <c r="BB71" s="265">
        <f t="shared" si="80"/>
        <v>122888</v>
      </c>
      <c r="BC71" s="265">
        <f t="shared" si="80"/>
        <v>66492.396887305222</v>
      </c>
      <c r="BD71" s="265">
        <f t="shared" si="80"/>
        <v>88123.883999999889</v>
      </c>
      <c r="BE71" s="265">
        <f t="shared" si="80"/>
        <v>101868.10000000015</v>
      </c>
      <c r="BF71" s="265">
        <f t="shared" si="80"/>
        <v>134577.44359999988</v>
      </c>
      <c r="BG71" s="265">
        <f t="shared" si="80"/>
        <v>108363.03888000041</v>
      </c>
      <c r="BH71" s="265">
        <f t="shared" si="80"/>
        <v>106546.71690000047</v>
      </c>
      <c r="BI71" s="265">
        <f t="shared" si="80"/>
        <v>118471.74744000038</v>
      </c>
      <c r="BJ71" s="265">
        <f t="shared" si="80"/>
        <v>164083.60965523118</v>
      </c>
      <c r="BK71" s="265">
        <f t="shared" si="80"/>
        <v>113898.43753000023</v>
      </c>
      <c r="BL71" s="6"/>
      <c r="BM71" s="6"/>
      <c r="BN71" s="6"/>
      <c r="BO71" s="6"/>
      <c r="BP71" s="6"/>
      <c r="BQ71" s="6"/>
      <c r="BR71" s="6"/>
      <c r="BS71" s="6"/>
      <c r="BT71" s="6"/>
    </row>
    <row r="72" spans="1:72" s="155" customFormat="1" ht="15" customHeight="1" x14ac:dyDescent="0.2">
      <c r="A72" s="319" t="s">
        <v>458</v>
      </c>
      <c r="B72" s="319" t="s">
        <v>462</v>
      </c>
      <c r="C72" s="264">
        <v>0</v>
      </c>
      <c r="D72" s="264">
        <v>0</v>
      </c>
      <c r="E72" s="264">
        <v>0</v>
      </c>
      <c r="F72" s="264">
        <v>0</v>
      </c>
      <c r="G72" s="264">
        <v>0</v>
      </c>
      <c r="H72" s="264">
        <v>0</v>
      </c>
      <c r="I72" s="264">
        <v>0</v>
      </c>
      <c r="J72" s="264">
        <v>0</v>
      </c>
      <c r="K72" s="264">
        <v>0</v>
      </c>
      <c r="L72" s="264">
        <v>0</v>
      </c>
      <c r="M72" s="264">
        <v>0</v>
      </c>
      <c r="N72" s="264">
        <v>0</v>
      </c>
      <c r="O72" s="264">
        <v>0</v>
      </c>
      <c r="P72" s="264">
        <v>0</v>
      </c>
      <c r="Q72" s="264">
        <v>0</v>
      </c>
      <c r="R72" s="264">
        <v>0</v>
      </c>
      <c r="S72" s="264">
        <v>0</v>
      </c>
      <c r="T72" s="264">
        <v>0</v>
      </c>
      <c r="U72" s="264">
        <v>0</v>
      </c>
      <c r="V72" s="264">
        <v>0</v>
      </c>
      <c r="W72" s="264">
        <v>0</v>
      </c>
      <c r="X72" s="264">
        <v>0</v>
      </c>
      <c r="Y72" s="264">
        <v>0</v>
      </c>
      <c r="Z72" s="264">
        <v>0</v>
      </c>
      <c r="AA72" s="264">
        <v>0</v>
      </c>
      <c r="AB72" s="264">
        <v>0</v>
      </c>
      <c r="AC72" s="264">
        <v>0</v>
      </c>
      <c r="AD72" s="264">
        <v>0</v>
      </c>
      <c r="AE72" s="264">
        <v>0</v>
      </c>
      <c r="AF72" s="264">
        <v>0</v>
      </c>
      <c r="AG72" s="264">
        <v>0</v>
      </c>
      <c r="AH72" s="264">
        <v>0</v>
      </c>
      <c r="AI72" s="264">
        <v>0</v>
      </c>
      <c r="AJ72" s="264">
        <v>0</v>
      </c>
      <c r="AK72" s="264">
        <v>0</v>
      </c>
      <c r="AL72" s="264">
        <v>0</v>
      </c>
      <c r="AM72" s="264">
        <v>0</v>
      </c>
      <c r="AN72" s="264">
        <v>0</v>
      </c>
      <c r="AO72" s="264">
        <v>0</v>
      </c>
      <c r="AP72" s="264">
        <v>0</v>
      </c>
      <c r="AQ72" s="264">
        <v>0</v>
      </c>
      <c r="AR72" s="264">
        <v>0</v>
      </c>
      <c r="AS72" s="264">
        <v>0</v>
      </c>
      <c r="AT72" s="322">
        <f t="shared" ref="AT72:BG72" si="81">AT71/AT53</f>
        <v>0.42397432204436031</v>
      </c>
      <c r="AU72" s="322">
        <f t="shared" si="81"/>
        <v>0.14673759864712513</v>
      </c>
      <c r="AV72" s="322">
        <f t="shared" si="81"/>
        <v>1.6524763096728052</v>
      </c>
      <c r="AW72" s="322">
        <f t="shared" si="81"/>
        <v>-0.34364775548801763</v>
      </c>
      <c r="AX72" s="341">
        <f t="shared" si="81"/>
        <v>0.27086702302155496</v>
      </c>
      <c r="AY72" s="322">
        <f t="shared" si="81"/>
        <v>0.16537826307649434</v>
      </c>
      <c r="AZ72" s="322">
        <f t="shared" si="81"/>
        <v>0.17306958747997939</v>
      </c>
      <c r="BA72" s="322">
        <f t="shared" si="81"/>
        <v>0.21063552880879197</v>
      </c>
      <c r="BB72" s="322">
        <f t="shared" si="81"/>
        <v>0.40412650493450802</v>
      </c>
      <c r="BC72" s="322">
        <f t="shared" si="81"/>
        <v>0.23208110464845369</v>
      </c>
      <c r="BD72" s="322">
        <f t="shared" si="81"/>
        <v>0.28611561005985781</v>
      </c>
      <c r="BE72" s="322">
        <f t="shared" si="81"/>
        <v>0.33750849990938142</v>
      </c>
      <c r="BF72" s="322">
        <f t="shared" si="81"/>
        <v>0.40701506850546348</v>
      </c>
      <c r="BG72" s="322">
        <f t="shared" si="81"/>
        <v>0.35638419343481259</v>
      </c>
      <c r="BH72" s="322">
        <f>BH71/BH53</f>
        <v>0.33449172196951221</v>
      </c>
      <c r="BI72" s="322">
        <f>BI71/BI53</f>
        <v>0.36592988631044088</v>
      </c>
      <c r="BJ72" s="322">
        <f>BJ71/BJ53</f>
        <v>0.43727102112455352</v>
      </c>
      <c r="BK72" s="322">
        <f>BK71/BK53</f>
        <v>0.34517341104559229</v>
      </c>
      <c r="BL72" s="6"/>
      <c r="BM72" s="6"/>
      <c r="BN72" s="6"/>
      <c r="BO72" s="6"/>
      <c r="BP72" s="6"/>
      <c r="BQ72" s="6"/>
      <c r="BR72" s="6"/>
      <c r="BS72" s="6"/>
      <c r="BT72" s="6"/>
    </row>
    <row r="73" spans="1:72" s="155" customFormat="1" ht="15" customHeight="1" x14ac:dyDescent="0.2">
      <c r="A73" s="8" t="s">
        <v>459</v>
      </c>
      <c r="B73" s="8" t="s">
        <v>463</v>
      </c>
      <c r="C73" s="264">
        <v>0</v>
      </c>
      <c r="D73" s="264">
        <v>0</v>
      </c>
      <c r="E73" s="264">
        <v>0</v>
      </c>
      <c r="F73" s="264">
        <v>0</v>
      </c>
      <c r="G73" s="264">
        <v>0</v>
      </c>
      <c r="H73" s="264">
        <v>0</v>
      </c>
      <c r="I73" s="264">
        <v>0</v>
      </c>
      <c r="J73" s="264">
        <v>0</v>
      </c>
      <c r="K73" s="264">
        <v>0</v>
      </c>
      <c r="L73" s="264">
        <v>0</v>
      </c>
      <c r="M73" s="264">
        <v>0</v>
      </c>
      <c r="N73" s="264">
        <v>0</v>
      </c>
      <c r="O73" s="264">
        <v>0</v>
      </c>
      <c r="P73" s="264">
        <v>0</v>
      </c>
      <c r="Q73" s="264">
        <v>0</v>
      </c>
      <c r="R73" s="264">
        <v>0</v>
      </c>
      <c r="S73" s="264">
        <v>0</v>
      </c>
      <c r="T73" s="264">
        <v>0</v>
      </c>
      <c r="U73" s="264">
        <v>0</v>
      </c>
      <c r="V73" s="264">
        <v>0</v>
      </c>
      <c r="W73" s="264">
        <v>0</v>
      </c>
      <c r="X73" s="264">
        <v>0</v>
      </c>
      <c r="Y73" s="264">
        <v>0</v>
      </c>
      <c r="Z73" s="264">
        <v>0</v>
      </c>
      <c r="AA73" s="264">
        <v>0</v>
      </c>
      <c r="AB73" s="264">
        <v>0</v>
      </c>
      <c r="AC73" s="264">
        <v>0</v>
      </c>
      <c r="AD73" s="264">
        <v>0</v>
      </c>
      <c r="AE73" s="264">
        <v>0</v>
      </c>
      <c r="AF73" s="264">
        <v>0</v>
      </c>
      <c r="AG73" s="264">
        <v>0</v>
      </c>
      <c r="AH73" s="264">
        <v>0</v>
      </c>
      <c r="AI73" s="264">
        <v>0</v>
      </c>
      <c r="AJ73" s="264">
        <v>0</v>
      </c>
      <c r="AK73" s="264">
        <v>0</v>
      </c>
      <c r="AL73" s="264">
        <v>0</v>
      </c>
      <c r="AM73" s="264">
        <v>0</v>
      </c>
      <c r="AN73" s="264">
        <v>0</v>
      </c>
      <c r="AO73" s="264">
        <v>0</v>
      </c>
      <c r="AP73" s="264">
        <v>0</v>
      </c>
      <c r="AQ73" s="264">
        <v>0</v>
      </c>
      <c r="AR73" s="264">
        <v>0</v>
      </c>
      <c r="AS73" s="264">
        <v>0</v>
      </c>
      <c r="AT73" s="321">
        <f t="shared" ref="AT73:BG73" si="82">AT71-AT61</f>
        <v>110326</v>
      </c>
      <c r="AU73" s="321">
        <f t="shared" si="82"/>
        <v>57969</v>
      </c>
      <c r="AV73" s="321">
        <f t="shared" si="82"/>
        <v>315996</v>
      </c>
      <c r="AW73" s="321">
        <f t="shared" si="82"/>
        <v>-28277</v>
      </c>
      <c r="AX73" s="342">
        <f t="shared" si="82"/>
        <v>110017</v>
      </c>
      <c r="AY73" s="321">
        <f t="shared" si="82"/>
        <v>77147.289905254001</v>
      </c>
      <c r="AZ73" s="321">
        <f t="shared" si="82"/>
        <v>84661.506000000372</v>
      </c>
      <c r="BA73" s="321">
        <f t="shared" si="82"/>
        <v>97701.637000000366</v>
      </c>
      <c r="BB73" s="321">
        <f t="shared" si="82"/>
        <v>162819</v>
      </c>
      <c r="BC73" s="321">
        <f t="shared" si="82"/>
        <v>110788.39688730522</v>
      </c>
      <c r="BD73" s="321">
        <f t="shared" si="82"/>
        <v>131604.8839999999</v>
      </c>
      <c r="BE73" s="321">
        <f t="shared" si="82"/>
        <v>145158.10000000015</v>
      </c>
      <c r="BF73" s="321">
        <f t="shared" si="82"/>
        <v>177874.82259999981</v>
      </c>
      <c r="BG73" s="321">
        <f t="shared" si="82"/>
        <v>153668.67888000025</v>
      </c>
      <c r="BH73" s="321">
        <f>BH71-BH61</f>
        <v>153895.01590000032</v>
      </c>
      <c r="BI73" s="321">
        <f>BI71-BI61</f>
        <v>166350.80044000022</v>
      </c>
      <c r="BJ73" s="321">
        <f>BJ71-BJ61</f>
        <v>219269.25672930517</v>
      </c>
      <c r="BK73" s="321">
        <f>BK71-BK61</f>
        <v>138519.45053000021</v>
      </c>
      <c r="BL73" s="6"/>
      <c r="BM73" s="6"/>
      <c r="BN73" s="6"/>
      <c r="BO73" s="6"/>
      <c r="BP73" s="6"/>
      <c r="BQ73" s="6"/>
      <c r="BR73" s="6"/>
      <c r="BS73" s="6"/>
      <c r="BT73" s="6"/>
    </row>
    <row r="74" spans="1:72" s="155" customFormat="1" ht="15" customHeight="1" x14ac:dyDescent="0.2">
      <c r="A74" s="320" t="s">
        <v>460</v>
      </c>
      <c r="B74" s="320" t="s">
        <v>464</v>
      </c>
      <c r="C74" s="326">
        <v>0</v>
      </c>
      <c r="D74" s="326">
        <v>0</v>
      </c>
      <c r="E74" s="326">
        <v>0</v>
      </c>
      <c r="F74" s="326">
        <v>0</v>
      </c>
      <c r="G74" s="326">
        <v>0</v>
      </c>
      <c r="H74" s="326">
        <v>0</v>
      </c>
      <c r="I74" s="326">
        <v>0</v>
      </c>
      <c r="J74" s="326">
        <v>0</v>
      </c>
      <c r="K74" s="326">
        <v>0</v>
      </c>
      <c r="L74" s="326">
        <v>0</v>
      </c>
      <c r="M74" s="326">
        <v>0</v>
      </c>
      <c r="N74" s="326">
        <v>0</v>
      </c>
      <c r="O74" s="326">
        <v>0</v>
      </c>
      <c r="P74" s="326">
        <v>0</v>
      </c>
      <c r="Q74" s="326">
        <v>0</v>
      </c>
      <c r="R74" s="326">
        <v>0</v>
      </c>
      <c r="S74" s="326">
        <v>0</v>
      </c>
      <c r="T74" s="326">
        <v>0</v>
      </c>
      <c r="U74" s="326">
        <v>0</v>
      </c>
      <c r="V74" s="326">
        <v>0</v>
      </c>
      <c r="W74" s="326">
        <v>0</v>
      </c>
      <c r="X74" s="326">
        <v>0</v>
      </c>
      <c r="Y74" s="326">
        <v>0</v>
      </c>
      <c r="Z74" s="326">
        <v>0</v>
      </c>
      <c r="AA74" s="326">
        <v>0</v>
      </c>
      <c r="AB74" s="326">
        <v>0</v>
      </c>
      <c r="AC74" s="326">
        <v>0</v>
      </c>
      <c r="AD74" s="326">
        <v>0</v>
      </c>
      <c r="AE74" s="326">
        <v>0</v>
      </c>
      <c r="AF74" s="326">
        <v>0</v>
      </c>
      <c r="AG74" s="326">
        <v>0</v>
      </c>
      <c r="AH74" s="326">
        <v>0</v>
      </c>
      <c r="AI74" s="326">
        <v>0</v>
      </c>
      <c r="AJ74" s="326">
        <v>0</v>
      </c>
      <c r="AK74" s="326">
        <v>0</v>
      </c>
      <c r="AL74" s="326">
        <v>0</v>
      </c>
      <c r="AM74" s="326">
        <v>0</v>
      </c>
      <c r="AN74" s="326">
        <v>0</v>
      </c>
      <c r="AO74" s="326">
        <v>0</v>
      </c>
      <c r="AP74" s="326">
        <v>0</v>
      </c>
      <c r="AQ74" s="326">
        <v>0</v>
      </c>
      <c r="AR74" s="326">
        <v>0</v>
      </c>
      <c r="AS74" s="326">
        <v>0</v>
      </c>
      <c r="AT74" s="339">
        <f t="shared" ref="AT74:BG74" si="83">AT73/AT53</f>
        <v>0.64856825409889074</v>
      </c>
      <c r="AU74" s="339">
        <f t="shared" si="83"/>
        <v>0.40846251409244644</v>
      </c>
      <c r="AV74" s="339">
        <f t="shared" si="83"/>
        <v>1.8832826747720364</v>
      </c>
      <c r="AW74" s="339">
        <f t="shared" si="83"/>
        <v>-0.14299440199444752</v>
      </c>
      <c r="AX74" s="340">
        <f t="shared" si="83"/>
        <v>0.4246039250496903</v>
      </c>
      <c r="AY74" s="323">
        <f t="shared" si="83"/>
        <v>0.33127486218333047</v>
      </c>
      <c r="AZ74" s="324">
        <f t="shared" si="83"/>
        <v>0.31990945446289087</v>
      </c>
      <c r="BA74" s="324">
        <f t="shared" si="83"/>
        <v>0.36394297241043105</v>
      </c>
      <c r="BB74" s="324">
        <f t="shared" si="83"/>
        <v>0.53544262586201796</v>
      </c>
      <c r="BC74" s="324">
        <f t="shared" si="83"/>
        <v>0.38668922667075695</v>
      </c>
      <c r="BD74" s="324">
        <f t="shared" si="83"/>
        <v>0.42728724567470089</v>
      </c>
      <c r="BE74" s="324">
        <f t="shared" si="83"/>
        <v>0.48093655011427483</v>
      </c>
      <c r="BF74" s="324">
        <f t="shared" si="83"/>
        <v>0.53796335529393391</v>
      </c>
      <c r="BG74" s="324">
        <f t="shared" si="83"/>
        <v>0.5053853116789031</v>
      </c>
      <c r="BH74" s="324">
        <f>BH73/BH53</f>
        <v>0.48313650921060286</v>
      </c>
      <c r="BI74" s="324">
        <f>BI73/BI53</f>
        <v>0.51381642297028585</v>
      </c>
      <c r="BJ74" s="324">
        <f>BJ73/BJ53</f>
        <v>0.58433680239425656</v>
      </c>
      <c r="BK74" s="324">
        <f>BK73/BK53</f>
        <v>0.41978829800020395</v>
      </c>
      <c r="BL74" s="6"/>
      <c r="BM74" s="6"/>
      <c r="BN74" s="6"/>
      <c r="BO74" s="6"/>
      <c r="BP74" s="6"/>
      <c r="BQ74" s="6"/>
      <c r="BR74" s="6"/>
      <c r="BS74" s="6"/>
      <c r="BT74" s="6"/>
    </row>
    <row r="75" spans="1:72" s="155" customFormat="1" ht="15" customHeight="1" x14ac:dyDescent="0.2">
      <c r="A75" s="8" t="s">
        <v>466</v>
      </c>
      <c r="B75" s="8" t="s">
        <v>461</v>
      </c>
      <c r="C75" s="264">
        <v>0</v>
      </c>
      <c r="D75" s="264">
        <v>0</v>
      </c>
      <c r="E75" s="264">
        <v>0</v>
      </c>
      <c r="F75" s="264">
        <v>0</v>
      </c>
      <c r="G75" s="264">
        <v>0</v>
      </c>
      <c r="H75" s="264">
        <v>0</v>
      </c>
      <c r="I75" s="264">
        <v>0</v>
      </c>
      <c r="J75" s="264">
        <v>0</v>
      </c>
      <c r="K75" s="264">
        <v>0</v>
      </c>
      <c r="L75" s="264">
        <v>0</v>
      </c>
      <c r="M75" s="264">
        <v>0</v>
      </c>
      <c r="N75" s="264">
        <v>0</v>
      </c>
      <c r="O75" s="264">
        <v>0</v>
      </c>
      <c r="P75" s="264">
        <v>0</v>
      </c>
      <c r="Q75" s="264">
        <v>0</v>
      </c>
      <c r="R75" s="264">
        <v>0</v>
      </c>
      <c r="S75" s="264">
        <v>0</v>
      </c>
      <c r="T75" s="264">
        <v>0</v>
      </c>
      <c r="U75" s="264">
        <v>0</v>
      </c>
      <c r="V75" s="264">
        <v>0</v>
      </c>
      <c r="W75" s="264">
        <v>0</v>
      </c>
      <c r="X75" s="264">
        <v>0</v>
      </c>
      <c r="Y75" s="264">
        <v>0</v>
      </c>
      <c r="Z75" s="264">
        <v>0</v>
      </c>
      <c r="AA75" s="264">
        <v>0</v>
      </c>
      <c r="AB75" s="264">
        <v>0</v>
      </c>
      <c r="AC75" s="264">
        <v>0</v>
      </c>
      <c r="AD75" s="264">
        <v>0</v>
      </c>
      <c r="AE75" s="264">
        <v>0</v>
      </c>
      <c r="AF75" s="264">
        <v>0</v>
      </c>
      <c r="AG75" s="264">
        <v>0</v>
      </c>
      <c r="AH75" s="264">
        <v>0</v>
      </c>
      <c r="AI75" s="264">
        <v>0</v>
      </c>
      <c r="AJ75" s="264">
        <v>0</v>
      </c>
      <c r="AK75" s="264">
        <v>0</v>
      </c>
      <c r="AL75" s="264">
        <v>0</v>
      </c>
      <c r="AM75" s="264">
        <v>0</v>
      </c>
      <c r="AN75" s="264">
        <v>0</v>
      </c>
      <c r="AO75" s="264">
        <v>0</v>
      </c>
      <c r="AP75" s="264">
        <v>0</v>
      </c>
      <c r="AQ75" s="264">
        <v>0</v>
      </c>
      <c r="AR75" s="264">
        <v>0</v>
      </c>
      <c r="AS75" s="264">
        <v>0</v>
      </c>
      <c r="AT75" s="264">
        <v>0</v>
      </c>
      <c r="AU75" s="264">
        <v>0</v>
      </c>
      <c r="AV75" s="264">
        <v>0</v>
      </c>
      <c r="AW75" s="264">
        <v>0</v>
      </c>
      <c r="AX75" s="267">
        <v>0</v>
      </c>
      <c r="AY75" s="325">
        <v>156660.32166184438</v>
      </c>
      <c r="AZ75" s="321">
        <v>195720.75707608418</v>
      </c>
      <c r="BA75" s="321">
        <v>196662.50372055019</v>
      </c>
      <c r="BB75" s="321">
        <v>262102.72619660382</v>
      </c>
      <c r="BC75" s="321">
        <v>201386.57728813594</v>
      </c>
      <c r="BD75" s="321">
        <v>237305.81466932321</v>
      </c>
      <c r="BE75" s="321">
        <v>243550.97333766017</v>
      </c>
      <c r="BF75" s="321">
        <v>302336.34909092204</v>
      </c>
      <c r="BG75" s="321">
        <v>233822.6107543768</v>
      </c>
      <c r="BH75" s="321">
        <v>253609.32278779201</v>
      </c>
      <c r="BI75" s="321">
        <v>253125.08425675565</v>
      </c>
      <c r="BJ75" s="321">
        <v>345444.58339861565</v>
      </c>
      <c r="BK75" s="321">
        <v>254750.91624775511</v>
      </c>
      <c r="BL75" s="6"/>
      <c r="BM75" s="6"/>
      <c r="BN75" s="6"/>
      <c r="BO75" s="6"/>
      <c r="BP75" s="6"/>
      <c r="BQ75" s="6"/>
      <c r="BR75" s="6"/>
      <c r="BS75" s="6"/>
      <c r="BT75" s="6"/>
    </row>
    <row r="76" spans="1:72" s="155" customFormat="1" ht="15" customHeight="1" x14ac:dyDescent="0.2">
      <c r="A76" s="320" t="s">
        <v>467</v>
      </c>
      <c r="B76" s="320" t="s">
        <v>465</v>
      </c>
      <c r="C76" s="326">
        <v>0</v>
      </c>
      <c r="D76" s="326">
        <v>0</v>
      </c>
      <c r="E76" s="326">
        <v>0</v>
      </c>
      <c r="F76" s="326">
        <v>0</v>
      </c>
      <c r="G76" s="326">
        <v>0</v>
      </c>
      <c r="H76" s="326">
        <v>0</v>
      </c>
      <c r="I76" s="326">
        <v>0</v>
      </c>
      <c r="J76" s="326">
        <v>0</v>
      </c>
      <c r="K76" s="326">
        <v>0</v>
      </c>
      <c r="L76" s="326">
        <v>0</v>
      </c>
      <c r="M76" s="326">
        <v>0</v>
      </c>
      <c r="N76" s="326">
        <v>0</v>
      </c>
      <c r="O76" s="326">
        <v>0</v>
      </c>
      <c r="P76" s="326">
        <v>0</v>
      </c>
      <c r="Q76" s="326">
        <v>0</v>
      </c>
      <c r="R76" s="326">
        <v>0</v>
      </c>
      <c r="S76" s="326">
        <v>0</v>
      </c>
      <c r="T76" s="326">
        <v>0</v>
      </c>
      <c r="U76" s="326">
        <v>0</v>
      </c>
      <c r="V76" s="326">
        <v>0</v>
      </c>
      <c r="W76" s="326">
        <v>0</v>
      </c>
      <c r="X76" s="326">
        <v>0</v>
      </c>
      <c r="Y76" s="326">
        <v>0</v>
      </c>
      <c r="Z76" s="326">
        <v>0</v>
      </c>
      <c r="AA76" s="326">
        <v>0</v>
      </c>
      <c r="AB76" s="326">
        <v>0</v>
      </c>
      <c r="AC76" s="326">
        <v>0</v>
      </c>
      <c r="AD76" s="326">
        <v>0</v>
      </c>
      <c r="AE76" s="326">
        <v>0</v>
      </c>
      <c r="AF76" s="326">
        <v>0</v>
      </c>
      <c r="AG76" s="326">
        <v>0</v>
      </c>
      <c r="AH76" s="326">
        <v>0</v>
      </c>
      <c r="AI76" s="326">
        <v>0</v>
      </c>
      <c r="AJ76" s="326">
        <v>0</v>
      </c>
      <c r="AK76" s="326">
        <v>0</v>
      </c>
      <c r="AL76" s="326">
        <v>0</v>
      </c>
      <c r="AM76" s="326">
        <v>0</v>
      </c>
      <c r="AN76" s="326">
        <v>0</v>
      </c>
      <c r="AO76" s="326">
        <v>0</v>
      </c>
      <c r="AP76" s="326">
        <v>0</v>
      </c>
      <c r="AQ76" s="326">
        <v>0</v>
      </c>
      <c r="AR76" s="326">
        <v>0</v>
      </c>
      <c r="AS76" s="326">
        <v>0</v>
      </c>
      <c r="AT76" s="326">
        <v>0</v>
      </c>
      <c r="AU76" s="326">
        <v>0</v>
      </c>
      <c r="AV76" s="326">
        <v>0</v>
      </c>
      <c r="AW76" s="326">
        <v>0</v>
      </c>
      <c r="AX76" s="327">
        <v>0</v>
      </c>
      <c r="AY76" s="323">
        <v>0.73383742052056311</v>
      </c>
      <c r="AZ76" s="324">
        <v>0.91179013447993251</v>
      </c>
      <c r="BA76" s="324">
        <v>0.89071909981370345</v>
      </c>
      <c r="BB76" s="324">
        <v>0.90407539339720555</v>
      </c>
      <c r="BC76" s="324">
        <v>0.76251638833756163</v>
      </c>
      <c r="BD76" s="324">
        <v>0.9235859871386688</v>
      </c>
      <c r="BE76" s="324">
        <v>0.94232065539086352</v>
      </c>
      <c r="BF76" s="324">
        <v>0.91934851915376448</v>
      </c>
      <c r="BG76" s="324">
        <v>0.90310170483833929</v>
      </c>
      <c r="BH76" s="324">
        <v>0.93188664810703925</v>
      </c>
      <c r="BI76" s="324">
        <v>0.92297828261613457</v>
      </c>
      <c r="BJ76" s="324">
        <v>0.95195175468919357</v>
      </c>
      <c r="BK76" s="324">
        <v>0.91764323380801405</v>
      </c>
      <c r="BL76" s="6"/>
      <c r="BM76" s="6"/>
      <c r="BN76" s="6"/>
      <c r="BO76" s="6"/>
      <c r="BP76" s="6"/>
      <c r="BQ76" s="6"/>
      <c r="BR76" s="6"/>
      <c r="BS76" s="6"/>
      <c r="BT76" s="6"/>
    </row>
    <row r="77" spans="1:72" ht="15" customHeight="1" x14ac:dyDescent="0.2">
      <c r="A77" s="8"/>
      <c r="B77" s="8"/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4"/>
      <c r="N77" s="266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T77" s="278"/>
      <c r="AX77" s="267"/>
    </row>
    <row r="78" spans="1:72" ht="15" customHeight="1" x14ac:dyDescent="0.2">
      <c r="A78" s="8" t="s">
        <v>426</v>
      </c>
      <c r="B78" s="8" t="s">
        <v>427</v>
      </c>
      <c r="C78" s="165"/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V78" s="300"/>
      <c r="AW78" s="300"/>
    </row>
    <row r="79" spans="1:72" ht="15" customHeight="1" x14ac:dyDescent="0.2">
      <c r="A79" s="8" t="s">
        <v>428</v>
      </c>
      <c r="B79" s="8" t="s">
        <v>429</v>
      </c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V79" s="300"/>
      <c r="AW79" s="300"/>
    </row>
    <row r="80" spans="1:72" ht="15" customHeight="1" x14ac:dyDescent="0.2">
      <c r="A80" s="8" t="s">
        <v>658</v>
      </c>
      <c r="B80" s="8" t="s">
        <v>468</v>
      </c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V80" s="300"/>
      <c r="AW80" s="300"/>
    </row>
    <row r="81" spans="1:63" ht="15" customHeight="1" x14ac:dyDescent="0.2">
      <c r="A81" s="8" t="s">
        <v>659</v>
      </c>
      <c r="B81" s="8" t="s">
        <v>660</v>
      </c>
      <c r="C81" s="165"/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</row>
    <row r="82" spans="1:63" ht="15" customHeight="1" x14ac:dyDescent="0.2">
      <c r="A82" s="8"/>
      <c r="B82" s="8"/>
      <c r="C82" s="165"/>
      <c r="D82" s="165"/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</row>
    <row r="83" spans="1:63" ht="15" customHeight="1" x14ac:dyDescent="0.2">
      <c r="A83" s="95" t="s">
        <v>167</v>
      </c>
      <c r="B83" s="95" t="s">
        <v>225</v>
      </c>
      <c r="C83" s="96" t="str">
        <f t="shared" ref="C83:BK83" si="84">C$5</f>
        <v>1Q10</v>
      </c>
      <c r="D83" s="96" t="str">
        <f t="shared" si="84"/>
        <v>2Q10</v>
      </c>
      <c r="E83" s="96" t="str">
        <f t="shared" si="84"/>
        <v>3Q10</v>
      </c>
      <c r="F83" s="96" t="str">
        <f t="shared" si="84"/>
        <v>4Q10</v>
      </c>
      <c r="G83" s="96" t="str">
        <f t="shared" si="84"/>
        <v>1Q11</v>
      </c>
      <c r="H83" s="96" t="str">
        <f t="shared" si="84"/>
        <v>2Q11</v>
      </c>
      <c r="I83" s="96" t="str">
        <f t="shared" si="84"/>
        <v>3Q11</v>
      </c>
      <c r="J83" s="96" t="str">
        <f t="shared" si="84"/>
        <v>4Q11</v>
      </c>
      <c r="K83" s="96" t="str">
        <f t="shared" si="84"/>
        <v>1Q12</v>
      </c>
      <c r="L83" s="96" t="str">
        <f t="shared" si="84"/>
        <v>2Q12</v>
      </c>
      <c r="M83" s="96" t="str">
        <f t="shared" si="84"/>
        <v>3Q12</v>
      </c>
      <c r="N83" s="96" t="str">
        <f t="shared" si="84"/>
        <v>4Q12</v>
      </c>
      <c r="O83" s="96" t="str">
        <f t="shared" si="84"/>
        <v>1Q13</v>
      </c>
      <c r="P83" s="96" t="str">
        <f t="shared" si="84"/>
        <v>2Q13</v>
      </c>
      <c r="Q83" s="96" t="str">
        <f t="shared" si="84"/>
        <v>3Q13</v>
      </c>
      <c r="R83" s="96" t="str">
        <f t="shared" si="84"/>
        <v>4Q13</v>
      </c>
      <c r="S83" s="96" t="str">
        <f t="shared" si="84"/>
        <v>1Q14</v>
      </c>
      <c r="T83" s="96" t="str">
        <f t="shared" si="84"/>
        <v>2Q14</v>
      </c>
      <c r="U83" s="96" t="str">
        <f t="shared" si="84"/>
        <v>3Q14</v>
      </c>
      <c r="V83" s="96" t="str">
        <f t="shared" si="84"/>
        <v>4Q14</v>
      </c>
      <c r="W83" s="96" t="str">
        <f t="shared" si="84"/>
        <v>1Q15</v>
      </c>
      <c r="X83" s="96" t="str">
        <f t="shared" si="84"/>
        <v>2Q15</v>
      </c>
      <c r="Y83" s="96" t="str">
        <f t="shared" si="84"/>
        <v>3Q15</v>
      </c>
      <c r="Z83" s="96" t="str">
        <f t="shared" si="84"/>
        <v>4Q15</v>
      </c>
      <c r="AA83" s="96" t="str">
        <f t="shared" si="84"/>
        <v>1Q16</v>
      </c>
      <c r="AB83" s="96" t="str">
        <f t="shared" si="84"/>
        <v>2Q16</v>
      </c>
      <c r="AC83" s="96" t="str">
        <f t="shared" si="84"/>
        <v>3Q16</v>
      </c>
      <c r="AD83" s="96" t="str">
        <f t="shared" si="84"/>
        <v>4Q16</v>
      </c>
      <c r="AE83" s="96" t="str">
        <f t="shared" si="84"/>
        <v>1Q17</v>
      </c>
      <c r="AF83" s="96" t="str">
        <f t="shared" si="84"/>
        <v>2Q17</v>
      </c>
      <c r="AG83" s="96" t="str">
        <f t="shared" si="84"/>
        <v>3Q17</v>
      </c>
      <c r="AH83" s="96" t="str">
        <f t="shared" si="84"/>
        <v>4Q17</v>
      </c>
      <c r="AI83" s="96" t="str">
        <f t="shared" si="84"/>
        <v>1Q18</v>
      </c>
      <c r="AJ83" s="96" t="str">
        <f t="shared" si="84"/>
        <v>2Q18</v>
      </c>
      <c r="AK83" s="96" t="str">
        <f t="shared" si="84"/>
        <v>3Q18</v>
      </c>
      <c r="AL83" s="96" t="str">
        <f t="shared" si="84"/>
        <v>4Q18</v>
      </c>
      <c r="AM83" s="96" t="str">
        <f t="shared" si="84"/>
        <v>1Q19</v>
      </c>
      <c r="AN83" s="96" t="str">
        <f t="shared" si="84"/>
        <v>2Q19</v>
      </c>
      <c r="AO83" s="96" t="str">
        <f t="shared" si="84"/>
        <v>3Q19</v>
      </c>
      <c r="AP83" s="96" t="str">
        <f t="shared" si="84"/>
        <v>4Q19</v>
      </c>
      <c r="AQ83" s="96" t="str">
        <f t="shared" si="84"/>
        <v>1Q20</v>
      </c>
      <c r="AR83" s="96" t="str">
        <f t="shared" si="84"/>
        <v>2Q20</v>
      </c>
      <c r="AS83" s="96" t="str">
        <f t="shared" si="84"/>
        <v>3Q20</v>
      </c>
      <c r="AT83" s="96" t="str">
        <f t="shared" si="84"/>
        <v>4Q20</v>
      </c>
      <c r="AU83" s="96" t="str">
        <f t="shared" si="84"/>
        <v>1Q21</v>
      </c>
      <c r="AV83" s="96" t="str">
        <f t="shared" si="84"/>
        <v>2Q21</v>
      </c>
      <c r="AW83" s="96" t="str">
        <f t="shared" si="84"/>
        <v>3Q21</v>
      </c>
      <c r="AX83" s="142" t="str">
        <f t="shared" si="84"/>
        <v>4Q21</v>
      </c>
      <c r="AY83" s="96" t="str">
        <f t="shared" si="84"/>
        <v>1Q22</v>
      </c>
      <c r="AZ83" s="96" t="str">
        <f t="shared" si="84"/>
        <v>2Q22</v>
      </c>
      <c r="BA83" s="96" t="str">
        <f t="shared" si="84"/>
        <v>3Q22</v>
      </c>
      <c r="BB83" s="96" t="str">
        <f t="shared" si="84"/>
        <v>4Q22</v>
      </c>
      <c r="BC83" s="96" t="str">
        <f t="shared" si="84"/>
        <v>1Q23</v>
      </c>
      <c r="BD83" s="96" t="str">
        <f t="shared" si="84"/>
        <v>2Q23</v>
      </c>
      <c r="BE83" s="96" t="str">
        <f t="shared" si="84"/>
        <v>3Q23</v>
      </c>
      <c r="BF83" s="96" t="str">
        <f t="shared" si="84"/>
        <v>4Q23</v>
      </c>
      <c r="BG83" s="96" t="str">
        <f t="shared" si="84"/>
        <v>1Q24</v>
      </c>
      <c r="BH83" s="96" t="str">
        <f t="shared" si="84"/>
        <v>2Q24</v>
      </c>
      <c r="BI83" s="96" t="str">
        <f t="shared" si="84"/>
        <v>3Q24</v>
      </c>
      <c r="BJ83" s="96" t="str">
        <f t="shared" si="84"/>
        <v>4Q24</v>
      </c>
      <c r="BK83" s="96" t="str">
        <f t="shared" si="84"/>
        <v>1Q25</v>
      </c>
    </row>
    <row r="84" spans="1:63" ht="15" customHeight="1" x14ac:dyDescent="0.2">
      <c r="A84" s="8" t="s">
        <v>371</v>
      </c>
      <c r="B84" s="8" t="s">
        <v>378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247">
        <v>170717</v>
      </c>
      <c r="AY84" s="84">
        <v>173254</v>
      </c>
      <c r="AZ84" s="84">
        <v>177374.86600000004</v>
      </c>
      <c r="BA84" s="84">
        <v>182763.40300000008</v>
      </c>
      <c r="BB84" s="269">
        <f t="shared" ref="BB84:BB89" si="85">BB8</f>
        <v>195193</v>
      </c>
      <c r="BC84" s="84">
        <v>202018</v>
      </c>
      <c r="BD84" s="84">
        <v>202277.04799999989</v>
      </c>
      <c r="BE84" s="84">
        <v>202852.21099999998</v>
      </c>
      <c r="BF84" s="84">
        <v>199147.69199999989</v>
      </c>
      <c r="BG84" s="84">
        <v>202014.78600000002</v>
      </c>
      <c r="BH84" s="84">
        <v>203537.34899999999</v>
      </c>
      <c r="BI84" s="84">
        <v>203167.43899999993</v>
      </c>
      <c r="BJ84" s="84">
        <v>212280.10499999998</v>
      </c>
      <c r="BK84" s="84">
        <v>210484.17899999992</v>
      </c>
    </row>
    <row r="85" spans="1:63" ht="15" customHeight="1" x14ac:dyDescent="0.2">
      <c r="A85" s="8" t="s">
        <v>106</v>
      </c>
      <c r="B85" s="8" t="s">
        <v>379</v>
      </c>
      <c r="C85" s="48">
        <v>0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8">
        <v>0</v>
      </c>
      <c r="AJ85" s="48">
        <v>0</v>
      </c>
      <c r="AK85" s="48">
        <v>0</v>
      </c>
      <c r="AL85" s="48">
        <v>0</v>
      </c>
      <c r="AM85" s="48">
        <v>0</v>
      </c>
      <c r="AN85" s="48">
        <v>0</v>
      </c>
      <c r="AO85" s="48">
        <v>0</v>
      </c>
      <c r="AP85" s="48">
        <v>0</v>
      </c>
      <c r="AQ85" s="48">
        <v>0</v>
      </c>
      <c r="AR85" s="48">
        <v>0</v>
      </c>
      <c r="AS85" s="48">
        <v>0</v>
      </c>
      <c r="AT85" s="48">
        <v>0</v>
      </c>
      <c r="AU85" s="48">
        <v>0</v>
      </c>
      <c r="AV85" s="48">
        <v>0</v>
      </c>
      <c r="AW85" s="48">
        <v>0</v>
      </c>
      <c r="AX85" s="247">
        <v>22510</v>
      </c>
      <c r="AY85" s="84">
        <v>8471</v>
      </c>
      <c r="AZ85" s="84">
        <v>17370.785000000003</v>
      </c>
      <c r="BA85" s="84">
        <v>11691.766999999998</v>
      </c>
      <c r="BB85" s="84">
        <f t="shared" si="85"/>
        <v>16809</v>
      </c>
      <c r="BC85" s="84">
        <v>13215</v>
      </c>
      <c r="BD85" s="84">
        <v>18685.813999999998</v>
      </c>
      <c r="BE85" s="84">
        <v>15986.064000000006</v>
      </c>
      <c r="BF85" s="84">
        <v>23068.157000000007</v>
      </c>
      <c r="BG85" s="84">
        <v>13044.797000000002</v>
      </c>
      <c r="BH85" s="84">
        <v>22004.209000000006</v>
      </c>
      <c r="BI85" s="84">
        <v>19557.135000000009</v>
      </c>
      <c r="BJ85" s="84">
        <v>28290.026999999995</v>
      </c>
      <c r="BK85" s="84">
        <v>15593.897000000001</v>
      </c>
    </row>
    <row r="86" spans="1:63" ht="15" customHeight="1" x14ac:dyDescent="0.2">
      <c r="A86" s="8" t="s">
        <v>372</v>
      </c>
      <c r="B86" s="8" t="s">
        <v>380</v>
      </c>
      <c r="C86" s="48">
        <v>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0</v>
      </c>
      <c r="AF86" s="48">
        <v>0</v>
      </c>
      <c r="AG86" s="48">
        <v>0</v>
      </c>
      <c r="AH86" s="48">
        <v>0</v>
      </c>
      <c r="AI86" s="48">
        <v>0</v>
      </c>
      <c r="AJ86" s="48">
        <v>0</v>
      </c>
      <c r="AK86" s="48">
        <v>0</v>
      </c>
      <c r="AL86" s="48">
        <v>0</v>
      </c>
      <c r="AM86" s="48">
        <v>0</v>
      </c>
      <c r="AN86" s="48">
        <v>0</v>
      </c>
      <c r="AO86" s="48">
        <v>0</v>
      </c>
      <c r="AP86" s="48">
        <v>0</v>
      </c>
      <c r="AQ86" s="48">
        <v>0</v>
      </c>
      <c r="AR86" s="48">
        <v>0</v>
      </c>
      <c r="AS86" s="48">
        <v>0</v>
      </c>
      <c r="AT86" s="48">
        <v>0</v>
      </c>
      <c r="AU86" s="48">
        <v>0</v>
      </c>
      <c r="AV86" s="48">
        <v>0</v>
      </c>
      <c r="AW86" s="48">
        <v>0</v>
      </c>
      <c r="AX86" s="247">
        <v>19564</v>
      </c>
      <c r="AY86" s="84">
        <v>15311</v>
      </c>
      <c r="AZ86" s="84">
        <v>16208.871000000003</v>
      </c>
      <c r="BA86" s="84">
        <v>18594.694999999996</v>
      </c>
      <c r="BB86" s="84">
        <f t="shared" si="85"/>
        <v>23986</v>
      </c>
      <c r="BC86" s="84">
        <v>18429</v>
      </c>
      <c r="BD86" s="84">
        <v>21993.080999999995</v>
      </c>
      <c r="BE86" s="84">
        <v>22145.502999999986</v>
      </c>
      <c r="BF86" s="84">
        <v>32141.422999999999</v>
      </c>
      <c r="BG86" s="84">
        <v>21921.009999999991</v>
      </c>
      <c r="BH86" s="84">
        <v>25363.030000000002</v>
      </c>
      <c r="BI86" s="84">
        <v>25688.416000000012</v>
      </c>
      <c r="BJ86" s="84">
        <v>34795.487999999983</v>
      </c>
      <c r="BK86" s="84">
        <v>23908.807000000008</v>
      </c>
    </row>
    <row r="87" spans="1:63" ht="15" customHeight="1" x14ac:dyDescent="0.2">
      <c r="A87" s="8" t="s">
        <v>104</v>
      </c>
      <c r="B87" s="8" t="s">
        <v>381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0</v>
      </c>
      <c r="AL87" s="48">
        <v>0</v>
      </c>
      <c r="AM87" s="48">
        <v>0</v>
      </c>
      <c r="AN87" s="48">
        <v>0</v>
      </c>
      <c r="AO87" s="48">
        <v>0</v>
      </c>
      <c r="AP87" s="48">
        <v>0</v>
      </c>
      <c r="AQ87" s="48">
        <v>0</v>
      </c>
      <c r="AR87" s="48">
        <v>0</v>
      </c>
      <c r="AS87" s="48">
        <v>0</v>
      </c>
      <c r="AT87" s="48">
        <v>0</v>
      </c>
      <c r="AU87" s="48">
        <v>0</v>
      </c>
      <c r="AV87" s="48">
        <v>0</v>
      </c>
      <c r="AW87" s="48">
        <v>0</v>
      </c>
      <c r="AX87" s="247">
        <v>15226</v>
      </c>
      <c r="AY87" s="84">
        <v>13817</v>
      </c>
      <c r="AZ87" s="84">
        <v>14543.913000000006</v>
      </c>
      <c r="BA87" s="84">
        <v>14988.620000000004</v>
      </c>
      <c r="BB87" s="84">
        <f t="shared" si="85"/>
        <v>17507</v>
      </c>
      <c r="BC87" s="84">
        <v>14843</v>
      </c>
      <c r="BD87" s="84">
        <v>15537.188999999998</v>
      </c>
      <c r="BE87" s="84">
        <v>15545.071000000009</v>
      </c>
      <c r="BF87" s="84">
        <v>17276.010000000002</v>
      </c>
      <c r="BG87" s="84">
        <v>15223.785000000005</v>
      </c>
      <c r="BH87" s="84">
        <v>16053.65</v>
      </c>
      <c r="BI87" s="84">
        <v>16104.987000000008</v>
      </c>
      <c r="BJ87" s="84">
        <v>19873.853000000006</v>
      </c>
      <c r="BK87" s="84">
        <v>19219.21</v>
      </c>
    </row>
    <row r="88" spans="1:63" ht="15" customHeight="1" x14ac:dyDescent="0.2">
      <c r="A88" s="8" t="s">
        <v>105</v>
      </c>
      <c r="B88" s="8" t="s">
        <v>232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8">
        <v>0</v>
      </c>
      <c r="AF88" s="48">
        <v>0</v>
      </c>
      <c r="AG88" s="48">
        <v>0</v>
      </c>
      <c r="AH88" s="48">
        <v>0</v>
      </c>
      <c r="AI88" s="48">
        <v>0</v>
      </c>
      <c r="AJ88" s="48">
        <v>0</v>
      </c>
      <c r="AK88" s="48">
        <v>0</v>
      </c>
      <c r="AL88" s="48">
        <v>0</v>
      </c>
      <c r="AM88" s="48">
        <v>0</v>
      </c>
      <c r="AN88" s="48">
        <v>0</v>
      </c>
      <c r="AO88" s="48">
        <v>0</v>
      </c>
      <c r="AP88" s="48">
        <v>0</v>
      </c>
      <c r="AQ88" s="48">
        <v>0</v>
      </c>
      <c r="AR88" s="48">
        <v>0</v>
      </c>
      <c r="AS88" s="48">
        <v>0</v>
      </c>
      <c r="AT88" s="48">
        <v>0</v>
      </c>
      <c r="AU88" s="48">
        <v>0</v>
      </c>
      <c r="AV88" s="48">
        <v>0</v>
      </c>
      <c r="AW88" s="48">
        <v>0</v>
      </c>
      <c r="AX88" s="247">
        <v>40852</v>
      </c>
      <c r="AY88" s="84">
        <v>35387</v>
      </c>
      <c r="AZ88" s="84">
        <v>43599.863999999994</v>
      </c>
      <c r="BA88" s="84">
        <v>42987.18</v>
      </c>
      <c r="BB88" s="84">
        <f t="shared" si="85"/>
        <v>48398</v>
      </c>
      <c r="BC88" s="84">
        <v>42978</v>
      </c>
      <c r="BD88" s="84">
        <v>50789.945000000007</v>
      </c>
      <c r="BE88" s="84">
        <v>51204.945999999996</v>
      </c>
      <c r="BF88" s="84">
        <v>58021.88499999998</v>
      </c>
      <c r="BG88" s="84">
        <v>53271.913</v>
      </c>
      <c r="BH88" s="84">
        <v>54386.750000000044</v>
      </c>
      <c r="BI88" s="84">
        <v>55120.792000000009</v>
      </c>
      <c r="BJ88" s="84">
        <v>65534.905000000021</v>
      </c>
      <c r="BK88" s="84">
        <v>60052.239000000038</v>
      </c>
    </row>
    <row r="89" spans="1:63" ht="15" customHeight="1" x14ac:dyDescent="0.2">
      <c r="A89" s="8" t="s">
        <v>373</v>
      </c>
      <c r="B89" s="8" t="s">
        <v>382</v>
      </c>
      <c r="C89" s="270">
        <v>0</v>
      </c>
      <c r="D89" s="270">
        <v>0</v>
      </c>
      <c r="E89" s="270">
        <v>0</v>
      </c>
      <c r="F89" s="270">
        <v>0</v>
      </c>
      <c r="G89" s="270">
        <v>0</v>
      </c>
      <c r="H89" s="270">
        <v>0</v>
      </c>
      <c r="I89" s="270">
        <v>0</v>
      </c>
      <c r="J89" s="270">
        <v>0</v>
      </c>
      <c r="K89" s="270">
        <v>0</v>
      </c>
      <c r="L89" s="270">
        <v>0</v>
      </c>
      <c r="M89" s="270">
        <v>0</v>
      </c>
      <c r="N89" s="270">
        <v>0</v>
      </c>
      <c r="O89" s="270">
        <v>0</v>
      </c>
      <c r="P89" s="270">
        <v>0</v>
      </c>
      <c r="Q89" s="270">
        <v>0</v>
      </c>
      <c r="R89" s="270">
        <v>0</v>
      </c>
      <c r="S89" s="270">
        <v>0</v>
      </c>
      <c r="T89" s="270">
        <v>0</v>
      </c>
      <c r="U89" s="270">
        <v>0</v>
      </c>
      <c r="V89" s="270">
        <v>0</v>
      </c>
      <c r="W89" s="270">
        <v>0</v>
      </c>
      <c r="X89" s="270">
        <v>0</v>
      </c>
      <c r="Y89" s="270">
        <v>0</v>
      </c>
      <c r="Z89" s="270">
        <v>0</v>
      </c>
      <c r="AA89" s="270">
        <v>0</v>
      </c>
      <c r="AB89" s="270">
        <v>0</v>
      </c>
      <c r="AC89" s="270">
        <v>0</v>
      </c>
      <c r="AD89" s="270">
        <v>0</v>
      </c>
      <c r="AE89" s="270">
        <v>0</v>
      </c>
      <c r="AF89" s="270">
        <v>0</v>
      </c>
      <c r="AG89" s="270">
        <v>0</v>
      </c>
      <c r="AH89" s="270">
        <v>0</v>
      </c>
      <c r="AI89" s="270">
        <v>0</v>
      </c>
      <c r="AJ89" s="270">
        <v>0</v>
      </c>
      <c r="AK89" s="270">
        <v>0</v>
      </c>
      <c r="AL89" s="270">
        <v>0</v>
      </c>
      <c r="AM89" s="270">
        <v>0</v>
      </c>
      <c r="AN89" s="270">
        <v>0</v>
      </c>
      <c r="AO89" s="270">
        <v>0</v>
      </c>
      <c r="AP89" s="270">
        <v>0</v>
      </c>
      <c r="AQ89" s="270">
        <v>0</v>
      </c>
      <c r="AR89" s="270">
        <v>0</v>
      </c>
      <c r="AS89" s="270">
        <v>0</v>
      </c>
      <c r="AT89" s="270">
        <v>0</v>
      </c>
      <c r="AU89" s="270">
        <v>0</v>
      </c>
      <c r="AV89" s="270">
        <v>0</v>
      </c>
      <c r="AW89" s="270">
        <v>0</v>
      </c>
      <c r="AX89" s="247">
        <v>5534.9900500000003</v>
      </c>
      <c r="AY89" s="84">
        <v>3217.2923100000007</v>
      </c>
      <c r="AZ89" s="84">
        <v>4413.0311599999877</v>
      </c>
      <c r="BA89" s="84">
        <v>3361.3005900000062</v>
      </c>
      <c r="BB89" s="84">
        <f t="shared" si="85"/>
        <v>3167</v>
      </c>
      <c r="BC89" s="84">
        <v>4612.7471799999985</v>
      </c>
      <c r="BD89" s="84">
        <v>4235.9670000000115</v>
      </c>
      <c r="BE89" s="84">
        <v>4454.7942800000019</v>
      </c>
      <c r="BF89" s="84">
        <v>5424.9229999999989</v>
      </c>
      <c r="BG89" s="84">
        <v>10546.018</v>
      </c>
      <c r="BH89" s="84">
        <v>3832.1780000000072</v>
      </c>
      <c r="BI89" s="84">
        <v>5157.5690000000031</v>
      </c>
      <c r="BJ89" s="84">
        <v>6896.471000000005</v>
      </c>
      <c r="BK89" s="84">
        <v>6577.4630000000034</v>
      </c>
    </row>
    <row r="90" spans="1:63" s="155" customFormat="1" ht="15" customHeight="1" x14ac:dyDescent="0.2">
      <c r="A90" s="239" t="s">
        <v>6</v>
      </c>
      <c r="B90" s="239" t="s">
        <v>212</v>
      </c>
      <c r="C90" s="271">
        <v>0</v>
      </c>
      <c r="D90" s="271">
        <v>0</v>
      </c>
      <c r="E90" s="271">
        <v>0</v>
      </c>
      <c r="F90" s="271">
        <v>0</v>
      </c>
      <c r="G90" s="271">
        <v>0</v>
      </c>
      <c r="H90" s="271">
        <v>0</v>
      </c>
      <c r="I90" s="271">
        <v>0</v>
      </c>
      <c r="J90" s="271">
        <v>0</v>
      </c>
      <c r="K90" s="271">
        <v>0</v>
      </c>
      <c r="L90" s="271">
        <v>0</v>
      </c>
      <c r="M90" s="271">
        <v>0</v>
      </c>
      <c r="N90" s="271">
        <v>0</v>
      </c>
      <c r="O90" s="271">
        <v>0</v>
      </c>
      <c r="P90" s="271">
        <v>0</v>
      </c>
      <c r="Q90" s="271">
        <v>0</v>
      </c>
      <c r="R90" s="271">
        <v>0</v>
      </c>
      <c r="S90" s="271">
        <v>0</v>
      </c>
      <c r="T90" s="271">
        <v>0</v>
      </c>
      <c r="U90" s="271">
        <v>0</v>
      </c>
      <c r="V90" s="271">
        <v>0</v>
      </c>
      <c r="W90" s="271">
        <v>0</v>
      </c>
      <c r="X90" s="271">
        <v>0</v>
      </c>
      <c r="Y90" s="271">
        <v>0</v>
      </c>
      <c r="Z90" s="271">
        <v>0</v>
      </c>
      <c r="AA90" s="271">
        <v>0</v>
      </c>
      <c r="AB90" s="271">
        <v>0</v>
      </c>
      <c r="AC90" s="271">
        <v>0</v>
      </c>
      <c r="AD90" s="271">
        <v>0</v>
      </c>
      <c r="AE90" s="271">
        <v>0</v>
      </c>
      <c r="AF90" s="271">
        <v>0</v>
      </c>
      <c r="AG90" s="271">
        <v>0</v>
      </c>
      <c r="AH90" s="271">
        <v>0</v>
      </c>
      <c r="AI90" s="271">
        <v>0</v>
      </c>
      <c r="AJ90" s="271">
        <v>0</v>
      </c>
      <c r="AK90" s="271">
        <v>0</v>
      </c>
      <c r="AL90" s="271">
        <v>0</v>
      </c>
      <c r="AM90" s="260"/>
      <c r="AN90" s="260"/>
      <c r="AO90" s="260"/>
      <c r="AP90" s="260"/>
      <c r="AQ90" s="260"/>
      <c r="AR90" s="260"/>
      <c r="AS90" s="260"/>
      <c r="AT90" s="260"/>
      <c r="AU90" s="260"/>
      <c r="AV90" s="260"/>
      <c r="AW90" s="260"/>
      <c r="AX90" s="248">
        <f>SUM(AX84:AX89)</f>
        <v>274403.99005000002</v>
      </c>
      <c r="AY90" s="241">
        <f t="shared" ref="AY90:BK90" si="86">SUM(AY84:AY89)</f>
        <v>249457.29230999999</v>
      </c>
      <c r="AZ90" s="241">
        <f t="shared" si="86"/>
        <v>273511.33016000007</v>
      </c>
      <c r="BA90" s="241">
        <f t="shared" si="86"/>
        <v>274386.96559000009</v>
      </c>
      <c r="BB90" s="241">
        <f t="shared" si="86"/>
        <v>305060</v>
      </c>
      <c r="BC90" s="241">
        <f t="shared" si="86"/>
        <v>296095.74718000001</v>
      </c>
      <c r="BD90" s="241">
        <f t="shared" si="86"/>
        <v>313519.04399999994</v>
      </c>
      <c r="BE90" s="241">
        <f t="shared" si="86"/>
        <v>312188.58927999996</v>
      </c>
      <c r="BF90" s="241">
        <f t="shared" si="86"/>
        <v>335080.08999999991</v>
      </c>
      <c r="BG90" s="241">
        <f t="shared" si="86"/>
        <v>316022.30899999995</v>
      </c>
      <c r="BH90" s="241">
        <f t="shared" si="86"/>
        <v>325177.16600000008</v>
      </c>
      <c r="BI90" s="241">
        <f t="shared" si="86"/>
        <v>324796.33799999999</v>
      </c>
      <c r="BJ90" s="241">
        <f t="shared" si="86"/>
        <v>367670.84900000005</v>
      </c>
      <c r="BK90" s="241">
        <f t="shared" si="86"/>
        <v>335835.79499999998</v>
      </c>
    </row>
    <row r="91" spans="1:63" ht="15" customHeight="1" x14ac:dyDescent="0.2">
      <c r="A91" s="8" t="s">
        <v>32</v>
      </c>
      <c r="B91" s="8" t="s">
        <v>383</v>
      </c>
      <c r="C91" s="274">
        <v>0</v>
      </c>
      <c r="D91" s="274">
        <v>0</v>
      </c>
      <c r="E91" s="274">
        <v>0</v>
      </c>
      <c r="F91" s="274">
        <v>0</v>
      </c>
      <c r="G91" s="274">
        <v>0</v>
      </c>
      <c r="H91" s="274">
        <v>0</v>
      </c>
      <c r="I91" s="274">
        <v>0</v>
      </c>
      <c r="J91" s="274">
        <v>0</v>
      </c>
      <c r="K91" s="274">
        <v>0</v>
      </c>
      <c r="L91" s="274">
        <v>0</v>
      </c>
      <c r="M91" s="274">
        <v>0</v>
      </c>
      <c r="N91" s="274">
        <v>0</v>
      </c>
      <c r="O91" s="274">
        <v>0</v>
      </c>
      <c r="P91" s="274">
        <v>0</v>
      </c>
      <c r="Q91" s="274">
        <v>0</v>
      </c>
      <c r="R91" s="274">
        <v>0</v>
      </c>
      <c r="S91" s="274">
        <v>0</v>
      </c>
      <c r="T91" s="274">
        <v>0</v>
      </c>
      <c r="U91" s="274">
        <v>0</v>
      </c>
      <c r="V91" s="274">
        <v>0</v>
      </c>
      <c r="W91" s="274">
        <v>0</v>
      </c>
      <c r="X91" s="274">
        <v>0</v>
      </c>
      <c r="Y91" s="274">
        <v>0</v>
      </c>
      <c r="Z91" s="274">
        <v>0</v>
      </c>
      <c r="AA91" s="274">
        <v>0</v>
      </c>
      <c r="AB91" s="274">
        <v>0</v>
      </c>
      <c r="AC91" s="274">
        <v>0</v>
      </c>
      <c r="AD91" s="274">
        <v>0</v>
      </c>
      <c r="AE91" s="274">
        <v>0</v>
      </c>
      <c r="AF91" s="274">
        <v>0</v>
      </c>
      <c r="AG91" s="274">
        <v>0</v>
      </c>
      <c r="AH91" s="274">
        <v>0</v>
      </c>
      <c r="AI91" s="274">
        <v>0</v>
      </c>
      <c r="AJ91" s="274">
        <v>0</v>
      </c>
      <c r="AK91" s="274">
        <v>0</v>
      </c>
      <c r="AL91" s="274">
        <v>0</v>
      </c>
      <c r="AM91" s="274">
        <v>0</v>
      </c>
      <c r="AN91" s="274">
        <v>0</v>
      </c>
      <c r="AO91" s="274">
        <v>0</v>
      </c>
      <c r="AP91" s="274">
        <v>0</v>
      </c>
      <c r="AQ91" s="274">
        <v>0</v>
      </c>
      <c r="AR91" s="274">
        <v>0</v>
      </c>
      <c r="AS91" s="274">
        <v>0</v>
      </c>
      <c r="AT91" s="274">
        <v>0</v>
      </c>
      <c r="AU91" s="274">
        <v>0</v>
      </c>
      <c r="AV91" s="274">
        <v>0</v>
      </c>
      <c r="AW91" s="274">
        <v>0</v>
      </c>
      <c r="AX91" s="272">
        <v>-53183</v>
      </c>
      <c r="AY91" s="273">
        <v>-35976.325980000001</v>
      </c>
      <c r="AZ91" s="91">
        <v>-33933.142359999998</v>
      </c>
      <c r="BA91" s="91">
        <v>-33285.966469999999</v>
      </c>
      <c r="BB91" s="91">
        <v>-36864</v>
      </c>
      <c r="BC91" s="91">
        <v>-31987.879639999999</v>
      </c>
      <c r="BD91" s="91">
        <v>-36325.304999999978</v>
      </c>
      <c r="BE91" s="91">
        <v>-32543</v>
      </c>
      <c r="BF91" s="91">
        <v>-39204</v>
      </c>
      <c r="BG91" s="91">
        <v>-30850.421999999991</v>
      </c>
      <c r="BH91" s="91">
        <v>-35778.191999999981</v>
      </c>
      <c r="BI91" s="91">
        <v>-31969.611999999961</v>
      </c>
      <c r="BJ91" s="91">
        <v>-38081.779708899987</v>
      </c>
      <c r="BK91" s="91">
        <v>-31861.778000000009</v>
      </c>
    </row>
    <row r="92" spans="1:63" ht="15" customHeight="1" x14ac:dyDescent="0.2">
      <c r="A92" s="8" t="s">
        <v>151</v>
      </c>
      <c r="B92" s="4" t="s">
        <v>401</v>
      </c>
      <c r="C92" s="270">
        <v>0</v>
      </c>
      <c r="D92" s="270">
        <v>0</v>
      </c>
      <c r="E92" s="270">
        <v>0</v>
      </c>
      <c r="F92" s="270">
        <v>0</v>
      </c>
      <c r="G92" s="270">
        <v>0</v>
      </c>
      <c r="H92" s="270">
        <v>0</v>
      </c>
      <c r="I92" s="270">
        <v>0</v>
      </c>
      <c r="J92" s="270">
        <v>0</v>
      </c>
      <c r="K92" s="270">
        <v>0</v>
      </c>
      <c r="L92" s="270">
        <v>0</v>
      </c>
      <c r="M92" s="270">
        <v>0</v>
      </c>
      <c r="N92" s="270">
        <v>0</v>
      </c>
      <c r="O92" s="270">
        <v>0</v>
      </c>
      <c r="P92" s="270">
        <v>0</v>
      </c>
      <c r="Q92" s="270">
        <v>0</v>
      </c>
      <c r="R92" s="270">
        <v>0</v>
      </c>
      <c r="S92" s="270">
        <v>0</v>
      </c>
      <c r="T92" s="270">
        <v>0</v>
      </c>
      <c r="U92" s="270">
        <v>0</v>
      </c>
      <c r="V92" s="270">
        <v>0</v>
      </c>
      <c r="W92" s="270">
        <v>0</v>
      </c>
      <c r="X92" s="270">
        <v>0</v>
      </c>
      <c r="Y92" s="270">
        <v>0</v>
      </c>
      <c r="Z92" s="270">
        <v>0</v>
      </c>
      <c r="AA92" s="270">
        <v>0</v>
      </c>
      <c r="AB92" s="270">
        <v>0</v>
      </c>
      <c r="AC92" s="270">
        <v>0</v>
      </c>
      <c r="AD92" s="270">
        <v>0</v>
      </c>
      <c r="AE92" s="270">
        <v>0</v>
      </c>
      <c r="AF92" s="270">
        <v>0</v>
      </c>
      <c r="AG92" s="270">
        <v>0</v>
      </c>
      <c r="AH92" s="270">
        <v>0</v>
      </c>
      <c r="AI92" s="270">
        <v>0</v>
      </c>
      <c r="AJ92" s="270">
        <v>0</v>
      </c>
      <c r="AK92" s="270">
        <v>0</v>
      </c>
      <c r="AL92" s="270">
        <v>0</v>
      </c>
      <c r="AM92" s="270">
        <v>0</v>
      </c>
      <c r="AN92" s="270">
        <v>0</v>
      </c>
      <c r="AO92" s="270">
        <v>0</v>
      </c>
      <c r="AP92" s="270">
        <v>0</v>
      </c>
      <c r="AQ92" s="270">
        <v>0</v>
      </c>
      <c r="AR92" s="270">
        <v>0</v>
      </c>
      <c r="AS92" s="270">
        <v>0</v>
      </c>
      <c r="AT92" s="270">
        <v>0</v>
      </c>
      <c r="AU92" s="270">
        <v>0</v>
      </c>
      <c r="AV92" s="270">
        <v>0</v>
      </c>
      <c r="AW92" s="270">
        <v>0</v>
      </c>
      <c r="AX92" s="249">
        <v>60616</v>
      </c>
      <c r="AY92" s="240">
        <v>0</v>
      </c>
      <c r="AZ92" s="240">
        <v>0</v>
      </c>
      <c r="BA92" s="240">
        <v>0</v>
      </c>
      <c r="BB92" s="240">
        <v>0</v>
      </c>
      <c r="BC92" s="240">
        <v>0</v>
      </c>
      <c r="BD92" s="240">
        <v>0</v>
      </c>
      <c r="BE92" s="240">
        <v>0</v>
      </c>
      <c r="BF92" s="240">
        <v>0</v>
      </c>
      <c r="BG92" s="240">
        <v>0</v>
      </c>
      <c r="BH92" s="240">
        <v>0</v>
      </c>
      <c r="BI92" s="240">
        <v>0</v>
      </c>
      <c r="BJ92" s="240">
        <v>0</v>
      </c>
      <c r="BK92" s="240"/>
    </row>
    <row r="93" spans="1:63" s="155" customFormat="1" ht="15" customHeight="1" x14ac:dyDescent="0.2">
      <c r="A93" s="239" t="s">
        <v>8</v>
      </c>
      <c r="B93" s="239" t="s">
        <v>214</v>
      </c>
      <c r="C93" s="271">
        <v>0</v>
      </c>
      <c r="D93" s="271">
        <v>0</v>
      </c>
      <c r="E93" s="271">
        <v>0</v>
      </c>
      <c r="F93" s="271">
        <v>0</v>
      </c>
      <c r="G93" s="271">
        <v>0</v>
      </c>
      <c r="H93" s="271">
        <v>0</v>
      </c>
      <c r="I93" s="271">
        <v>0</v>
      </c>
      <c r="J93" s="271">
        <v>0</v>
      </c>
      <c r="K93" s="271">
        <v>0</v>
      </c>
      <c r="L93" s="271">
        <v>0</v>
      </c>
      <c r="M93" s="271">
        <v>0</v>
      </c>
      <c r="N93" s="271">
        <v>0</v>
      </c>
      <c r="O93" s="271">
        <v>0</v>
      </c>
      <c r="P93" s="271">
        <v>0</v>
      </c>
      <c r="Q93" s="271">
        <v>0</v>
      </c>
      <c r="R93" s="271">
        <v>0</v>
      </c>
      <c r="S93" s="271">
        <v>0</v>
      </c>
      <c r="T93" s="271">
        <v>0</v>
      </c>
      <c r="U93" s="271">
        <v>0</v>
      </c>
      <c r="V93" s="271">
        <v>0</v>
      </c>
      <c r="W93" s="271">
        <v>0</v>
      </c>
      <c r="X93" s="271">
        <v>0</v>
      </c>
      <c r="Y93" s="271">
        <v>0</v>
      </c>
      <c r="Z93" s="271">
        <v>0</v>
      </c>
      <c r="AA93" s="271">
        <v>0</v>
      </c>
      <c r="AB93" s="271">
        <v>0</v>
      </c>
      <c r="AC93" s="271">
        <v>0</v>
      </c>
      <c r="AD93" s="271">
        <v>0</v>
      </c>
      <c r="AE93" s="271">
        <v>0</v>
      </c>
      <c r="AF93" s="271">
        <v>0</v>
      </c>
      <c r="AG93" s="271">
        <v>0</v>
      </c>
      <c r="AH93" s="271">
        <v>0</v>
      </c>
      <c r="AI93" s="271">
        <v>0</v>
      </c>
      <c r="AJ93" s="271">
        <v>0</v>
      </c>
      <c r="AK93" s="271">
        <v>0</v>
      </c>
      <c r="AL93" s="271">
        <v>0</v>
      </c>
      <c r="AM93" s="260"/>
      <c r="AN93" s="260"/>
      <c r="AO93" s="260"/>
      <c r="AP93" s="260"/>
      <c r="AQ93" s="260"/>
      <c r="AR93" s="260"/>
      <c r="AS93" s="260"/>
      <c r="AT93" s="260"/>
      <c r="AU93" s="260"/>
      <c r="AV93" s="260"/>
      <c r="AW93" s="260"/>
      <c r="AX93" s="248">
        <f>SUM(AX90:AX92)</f>
        <v>281836.99005000002</v>
      </c>
      <c r="AY93" s="241">
        <f t="shared" ref="AY93:BK93" si="87">SUM(AY90:AY92)</f>
        <v>213480.96633</v>
      </c>
      <c r="AZ93" s="241">
        <f t="shared" si="87"/>
        <v>239578.18780000007</v>
      </c>
      <c r="BA93" s="241">
        <f t="shared" si="87"/>
        <v>241100.99912000011</v>
      </c>
      <c r="BB93" s="241">
        <f t="shared" si="87"/>
        <v>268196</v>
      </c>
      <c r="BC93" s="241">
        <f t="shared" si="87"/>
        <v>264107.86754000001</v>
      </c>
      <c r="BD93" s="241">
        <f t="shared" si="87"/>
        <v>277193.73899999994</v>
      </c>
      <c r="BE93" s="241">
        <f t="shared" si="87"/>
        <v>279645.58927999996</v>
      </c>
      <c r="BF93" s="241">
        <f t="shared" si="87"/>
        <v>295876.08999999991</v>
      </c>
      <c r="BG93" s="241">
        <f t="shared" si="87"/>
        <v>285171.88699999999</v>
      </c>
      <c r="BH93" s="241">
        <f t="shared" si="87"/>
        <v>289398.9740000001</v>
      </c>
      <c r="BI93" s="241">
        <f t="shared" si="87"/>
        <v>292826.72600000002</v>
      </c>
      <c r="BJ93" s="241">
        <f t="shared" si="87"/>
        <v>329589.06929110008</v>
      </c>
      <c r="BK93" s="241">
        <f t="shared" si="87"/>
        <v>303974.01699999999</v>
      </c>
    </row>
    <row r="94" spans="1:63" ht="15" customHeight="1" x14ac:dyDescent="0.2">
      <c r="A94" s="8" t="s">
        <v>375</v>
      </c>
      <c r="B94" s="8" t="s">
        <v>399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0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8">
        <v>0</v>
      </c>
      <c r="AF94" s="48">
        <v>0</v>
      </c>
      <c r="AG94" s="48">
        <v>0</v>
      </c>
      <c r="AH94" s="48">
        <v>0</v>
      </c>
      <c r="AI94" s="48">
        <v>0</v>
      </c>
      <c r="AJ94" s="48">
        <v>0</v>
      </c>
      <c r="AK94" s="48">
        <v>0</v>
      </c>
      <c r="AL94" s="48">
        <v>0</v>
      </c>
      <c r="AM94" s="48">
        <v>0</v>
      </c>
      <c r="AN94" s="48">
        <v>0</v>
      </c>
      <c r="AO94" s="48">
        <v>0</v>
      </c>
      <c r="AP94" s="48">
        <v>0</v>
      </c>
      <c r="AQ94" s="48">
        <v>0</v>
      </c>
      <c r="AR94" s="48">
        <v>0</v>
      </c>
      <c r="AS94" s="48">
        <v>0</v>
      </c>
      <c r="AT94" s="48">
        <v>0</v>
      </c>
      <c r="AU94" s="48">
        <v>0</v>
      </c>
      <c r="AV94" s="48">
        <v>0</v>
      </c>
      <c r="AW94" s="48">
        <v>0</v>
      </c>
      <c r="AX94" s="449">
        <f>SUM(AX19:AX20)-AX107</f>
        <v>-61168.445089999987</v>
      </c>
      <c r="AY94" s="84">
        <v>-30774.80861</v>
      </c>
      <c r="AZ94" s="84">
        <v>-33941.279000000068</v>
      </c>
      <c r="BA94" s="84">
        <v>-35538.422020000005</v>
      </c>
      <c r="BB94" s="84">
        <v>-40369</v>
      </c>
      <c r="BC94" s="84">
        <v>-36848.642769999999</v>
      </c>
      <c r="BD94" s="84">
        <v>-37098.771000000022</v>
      </c>
      <c r="BE94" s="84">
        <v>-34317</v>
      </c>
      <c r="BF94" s="84">
        <v>-38800</v>
      </c>
      <c r="BG94" s="84">
        <v>-35634.707999999955</v>
      </c>
      <c r="BH94" s="84">
        <v>-36781.278179999987</v>
      </c>
      <c r="BI94" s="84">
        <v>-35721.230000000003</v>
      </c>
      <c r="BJ94" s="84">
        <v>-28689.21977541898</v>
      </c>
      <c r="BK94" s="84">
        <v>-34522.630500000072</v>
      </c>
    </row>
    <row r="95" spans="1:63" ht="15" customHeight="1" x14ac:dyDescent="0.2">
      <c r="A95" s="8" t="s">
        <v>441</v>
      </c>
      <c r="B95" s="8" t="s">
        <v>442</v>
      </c>
      <c r="C95" s="48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50"/>
      <c r="AY95" s="84">
        <v>-22783</v>
      </c>
      <c r="AZ95" s="84">
        <v>-28077</v>
      </c>
      <c r="BA95" s="84">
        <v>-28271</v>
      </c>
      <c r="BB95" s="84">
        <v>-36561</v>
      </c>
      <c r="BC95" s="84">
        <v>-24736</v>
      </c>
      <c r="BD95" s="84">
        <v>-29989.573000000059</v>
      </c>
      <c r="BE95" s="84">
        <v>-26312</v>
      </c>
      <c r="BF95" s="84">
        <v>-30913</v>
      </c>
      <c r="BG95" s="84">
        <v>-28226.275749999997</v>
      </c>
      <c r="BH95" s="84">
        <v>-28186.916520000006</v>
      </c>
      <c r="BI95" s="84">
        <v>-25340.357140000051</v>
      </c>
      <c r="BJ95" s="84">
        <v>-41827.401729999954</v>
      </c>
      <c r="BK95" s="84">
        <v>-35876.288600000044</v>
      </c>
    </row>
    <row r="96" spans="1:63" ht="15" customHeight="1" x14ac:dyDescent="0.2">
      <c r="A96" s="8" t="s">
        <v>437</v>
      </c>
      <c r="B96" s="8" t="s">
        <v>438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247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84">
        <v>-492.52125000000001</v>
      </c>
      <c r="BH96" s="84">
        <v>-622.45429999999999</v>
      </c>
      <c r="BI96" s="84">
        <v>-655.98226</v>
      </c>
      <c r="BJ96" s="84">
        <v>-1155.6798899999999</v>
      </c>
      <c r="BK96" s="84">
        <v>-454.76890000000003</v>
      </c>
    </row>
    <row r="97" spans="1:72" ht="15" customHeight="1" x14ac:dyDescent="0.2">
      <c r="A97" s="8" t="s">
        <v>153</v>
      </c>
      <c r="B97" s="8" t="s">
        <v>400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247">
        <v>-26290.87254</v>
      </c>
      <c r="AY97" s="84">
        <v>2777.36402</v>
      </c>
      <c r="AZ97" s="84">
        <v>11436.423999999959</v>
      </c>
      <c r="BA97" s="84">
        <v>10172</v>
      </c>
      <c r="BB97" s="84">
        <v>25904</v>
      </c>
      <c r="BC97" s="84">
        <v>3288.9537599999999</v>
      </c>
      <c r="BD97" s="84">
        <v>6393.9059999998153</v>
      </c>
      <c r="BE97" s="84">
        <v>31547</v>
      </c>
      <c r="BF97" s="84">
        <v>32705</v>
      </c>
      <c r="BG97" s="84">
        <v>3792.0830000002034</v>
      </c>
      <c r="BH97" s="84">
        <v>8710.2960000001112</v>
      </c>
      <c r="BI97" s="84">
        <v>15872.043999999994</v>
      </c>
      <c r="BJ97" s="84">
        <v>48968.321472871707</v>
      </c>
      <c r="BK97" s="84">
        <v>10246.851999999993</v>
      </c>
    </row>
    <row r="98" spans="1:72" ht="15" customHeight="1" x14ac:dyDescent="0.2">
      <c r="A98" s="8" t="s">
        <v>35</v>
      </c>
      <c r="B98" s="8" t="s">
        <v>384</v>
      </c>
      <c r="C98" s="270">
        <v>0</v>
      </c>
      <c r="D98" s="270">
        <v>0</v>
      </c>
      <c r="E98" s="270">
        <v>0</v>
      </c>
      <c r="F98" s="270">
        <v>0</v>
      </c>
      <c r="G98" s="270">
        <v>0</v>
      </c>
      <c r="H98" s="270">
        <v>0</v>
      </c>
      <c r="I98" s="270">
        <v>0</v>
      </c>
      <c r="J98" s="270">
        <v>0</v>
      </c>
      <c r="K98" s="270">
        <v>0</v>
      </c>
      <c r="L98" s="270">
        <v>0</v>
      </c>
      <c r="M98" s="270">
        <v>0</v>
      </c>
      <c r="N98" s="270">
        <v>0</v>
      </c>
      <c r="O98" s="270">
        <v>0</v>
      </c>
      <c r="P98" s="270">
        <v>0</v>
      </c>
      <c r="Q98" s="270">
        <v>0</v>
      </c>
      <c r="R98" s="270">
        <v>0</v>
      </c>
      <c r="S98" s="270">
        <v>0</v>
      </c>
      <c r="T98" s="270">
        <v>0</v>
      </c>
      <c r="U98" s="270">
        <v>0</v>
      </c>
      <c r="V98" s="270">
        <v>0</v>
      </c>
      <c r="W98" s="270">
        <v>0</v>
      </c>
      <c r="X98" s="270">
        <v>0</v>
      </c>
      <c r="Y98" s="270">
        <v>0</v>
      </c>
      <c r="Z98" s="270">
        <v>0</v>
      </c>
      <c r="AA98" s="270">
        <v>0</v>
      </c>
      <c r="AB98" s="270">
        <v>0</v>
      </c>
      <c r="AC98" s="270">
        <v>0</v>
      </c>
      <c r="AD98" s="270">
        <v>0</v>
      </c>
      <c r="AE98" s="270">
        <v>0</v>
      </c>
      <c r="AF98" s="270">
        <v>0</v>
      </c>
      <c r="AG98" s="270">
        <v>0</v>
      </c>
      <c r="AH98" s="270">
        <v>0</v>
      </c>
      <c r="AI98" s="270">
        <v>0</v>
      </c>
      <c r="AJ98" s="270">
        <v>0</v>
      </c>
      <c r="AK98" s="270">
        <v>0</v>
      </c>
      <c r="AL98" s="270">
        <v>0</v>
      </c>
      <c r="AM98" s="270">
        <v>0</v>
      </c>
      <c r="AN98" s="270">
        <v>0</v>
      </c>
      <c r="AO98" s="270">
        <v>0</v>
      </c>
      <c r="AP98" s="270">
        <v>0</v>
      </c>
      <c r="AQ98" s="270">
        <v>0</v>
      </c>
      <c r="AR98" s="270">
        <v>0</v>
      </c>
      <c r="AS98" s="270">
        <v>0</v>
      </c>
      <c r="AT98" s="270">
        <v>0</v>
      </c>
      <c r="AU98" s="270">
        <v>0</v>
      </c>
      <c r="AV98" s="270">
        <v>0</v>
      </c>
      <c r="AW98" s="270">
        <v>0</v>
      </c>
      <c r="AX98" s="249">
        <v>249</v>
      </c>
      <c r="AY98" s="240">
        <v>262</v>
      </c>
      <c r="AZ98" s="240">
        <v>300</v>
      </c>
      <c r="BA98" s="240">
        <v>309</v>
      </c>
      <c r="BB98" s="240">
        <v>308</v>
      </c>
      <c r="BC98" s="240">
        <v>367</v>
      </c>
      <c r="BD98" s="240">
        <v>389.04844000000048</v>
      </c>
      <c r="BE98" s="240">
        <v>387</v>
      </c>
      <c r="BF98" s="240">
        <v>399</v>
      </c>
      <c r="BG98" s="240">
        <v>416.46137999999974</v>
      </c>
      <c r="BH98" s="240">
        <v>418.52340000000004</v>
      </c>
      <c r="BI98" s="240">
        <v>431.64394000000004</v>
      </c>
      <c r="BJ98" s="240">
        <v>399.91217</v>
      </c>
      <c r="BK98" s="240">
        <v>392.96503000000001</v>
      </c>
    </row>
    <row r="99" spans="1:72" s="155" customFormat="1" ht="15" customHeight="1" x14ac:dyDescent="0.2">
      <c r="A99" s="242" t="s">
        <v>36</v>
      </c>
      <c r="B99" s="242" t="s">
        <v>36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309"/>
      <c r="AN99" s="309"/>
      <c r="AO99" s="309"/>
      <c r="AP99" s="309"/>
      <c r="AQ99" s="309"/>
      <c r="AR99" s="309"/>
      <c r="AS99" s="309"/>
      <c r="AT99" s="309"/>
      <c r="AU99" s="309"/>
      <c r="AV99" s="309"/>
      <c r="AW99" s="309"/>
      <c r="AX99" s="250">
        <f>SUM(AX93:AX98)</f>
        <v>194626.67242000002</v>
      </c>
      <c r="AY99" s="243">
        <f t="shared" ref="AY99:BH99" si="88">SUM(AY93:AY98)</f>
        <v>162962.52174</v>
      </c>
      <c r="AZ99" s="243">
        <f t="shared" si="88"/>
        <v>189296.33279999997</v>
      </c>
      <c r="BA99" s="243">
        <f t="shared" si="88"/>
        <v>187772.57710000011</v>
      </c>
      <c r="BB99" s="243">
        <f t="shared" si="88"/>
        <v>217478</v>
      </c>
      <c r="BC99" s="243">
        <f t="shared" si="88"/>
        <v>206179.17853</v>
      </c>
      <c r="BD99" s="243">
        <f t="shared" si="88"/>
        <v>216888.3494399997</v>
      </c>
      <c r="BE99" s="243">
        <f t="shared" si="88"/>
        <v>250950.58927999996</v>
      </c>
      <c r="BF99" s="243">
        <f t="shared" si="88"/>
        <v>259267.08999999991</v>
      </c>
      <c r="BG99" s="243">
        <f t="shared" si="88"/>
        <v>225026.92638000025</v>
      </c>
      <c r="BH99" s="243">
        <f t="shared" si="88"/>
        <v>232937.14440000022</v>
      </c>
      <c r="BI99" s="243">
        <f t="shared" ref="BI99:BJ99" si="89">SUM(BI93:BI98)</f>
        <v>247412.84453999996</v>
      </c>
      <c r="BJ99" s="243">
        <f t="shared" si="89"/>
        <v>307285.00153855287</v>
      </c>
      <c r="BK99" s="243">
        <f t="shared" ref="BK99" si="90">SUM(BK93:BK98)</f>
        <v>243760.14602999986</v>
      </c>
    </row>
    <row r="100" spans="1:72" ht="15" customHeight="1" x14ac:dyDescent="0.2">
      <c r="A100" s="11" t="s">
        <v>37</v>
      </c>
      <c r="B100" s="11" t="s">
        <v>181</v>
      </c>
      <c r="C100" s="270">
        <v>0</v>
      </c>
      <c r="D100" s="270">
        <v>0</v>
      </c>
      <c r="E100" s="270">
        <v>0</v>
      </c>
      <c r="F100" s="270">
        <v>0</v>
      </c>
      <c r="G100" s="270">
        <v>0</v>
      </c>
      <c r="H100" s="270">
        <v>0</v>
      </c>
      <c r="I100" s="270">
        <v>0</v>
      </c>
      <c r="J100" s="270">
        <v>0</v>
      </c>
      <c r="K100" s="270">
        <v>0</v>
      </c>
      <c r="L100" s="270">
        <v>0</v>
      </c>
      <c r="M100" s="270">
        <v>0</v>
      </c>
      <c r="N100" s="270">
        <v>0</v>
      </c>
      <c r="O100" s="270">
        <v>0</v>
      </c>
      <c r="P100" s="270">
        <v>0</v>
      </c>
      <c r="Q100" s="270">
        <v>0</v>
      </c>
      <c r="R100" s="270">
        <v>0</v>
      </c>
      <c r="S100" s="270">
        <v>0</v>
      </c>
      <c r="T100" s="270">
        <v>0</v>
      </c>
      <c r="U100" s="270">
        <v>0</v>
      </c>
      <c r="V100" s="270">
        <v>0</v>
      </c>
      <c r="W100" s="270">
        <v>0</v>
      </c>
      <c r="X100" s="270">
        <v>0</v>
      </c>
      <c r="Y100" s="270">
        <v>0</v>
      </c>
      <c r="Z100" s="270">
        <v>0</v>
      </c>
      <c r="AA100" s="270">
        <v>0</v>
      </c>
      <c r="AB100" s="270">
        <v>0</v>
      </c>
      <c r="AC100" s="270">
        <v>0</v>
      </c>
      <c r="AD100" s="270">
        <v>0</v>
      </c>
      <c r="AE100" s="270">
        <v>0</v>
      </c>
      <c r="AF100" s="270">
        <v>0</v>
      </c>
      <c r="AG100" s="270">
        <v>0</v>
      </c>
      <c r="AH100" s="270">
        <v>0</v>
      </c>
      <c r="AI100" s="270">
        <v>0</v>
      </c>
      <c r="AJ100" s="270">
        <v>0</v>
      </c>
      <c r="AK100" s="270">
        <v>0</v>
      </c>
      <c r="AL100" s="270">
        <v>0</v>
      </c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251">
        <f>AX99/AX93</f>
        <v>0.69056468558464157</v>
      </c>
      <c r="AY100" s="77">
        <f>AY99/AY93</f>
        <v>0.76335855388668084</v>
      </c>
      <c r="AZ100" s="77">
        <f>AZ99/AZ93</f>
        <v>0.79012340204369769</v>
      </c>
      <c r="BA100" s="77">
        <f t="shared" ref="BA100:BH100" si="91">BA99/BA93</f>
        <v>0.77881293642645788</v>
      </c>
      <c r="BB100" s="77">
        <f t="shared" si="91"/>
        <v>0.81089203418395506</v>
      </c>
      <c r="BC100" s="77">
        <f t="shared" si="91"/>
        <v>0.78066276650684585</v>
      </c>
      <c r="BD100" s="77">
        <f t="shared" si="91"/>
        <v>0.78244317574575428</v>
      </c>
      <c r="BE100" s="77">
        <f t="shared" si="91"/>
        <v>0.89738797570925166</v>
      </c>
      <c r="BF100" s="77">
        <f t="shared" si="91"/>
        <v>0.87626915037304975</v>
      </c>
      <c r="BG100" s="77">
        <f t="shared" si="91"/>
        <v>0.78909225150935114</v>
      </c>
      <c r="BH100" s="77">
        <f t="shared" si="91"/>
        <v>0.8048996897964128</v>
      </c>
      <c r="BI100" s="77">
        <f t="shared" ref="BI100:BJ100" si="92">BI99/BI93</f>
        <v>0.84491210184141441</v>
      </c>
      <c r="BJ100" s="77">
        <f t="shared" si="92"/>
        <v>0.93232764727143369</v>
      </c>
      <c r="BK100" s="77">
        <f t="shared" ref="BK100" si="93">BK99/BK93</f>
        <v>0.80191112528542152</v>
      </c>
    </row>
    <row r="101" spans="1:72" ht="15" customHeight="1" x14ac:dyDescent="0.2">
      <c r="A101" s="8"/>
      <c r="B101" s="8"/>
      <c r="C101" s="165"/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</row>
    <row r="102" spans="1:72" ht="15" customHeight="1" x14ac:dyDescent="0.2">
      <c r="A102" s="8"/>
      <c r="B102" s="8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</row>
    <row r="103" spans="1:72" ht="15" customHeight="1" x14ac:dyDescent="0.2">
      <c r="A103" s="95" t="s">
        <v>152</v>
      </c>
      <c r="B103" s="95" t="s">
        <v>226</v>
      </c>
      <c r="C103" s="96" t="str">
        <f t="shared" ref="C103:AX103" si="94">C$5</f>
        <v>1Q10</v>
      </c>
      <c r="D103" s="96" t="str">
        <f t="shared" si="94"/>
        <v>2Q10</v>
      </c>
      <c r="E103" s="96" t="str">
        <f t="shared" si="94"/>
        <v>3Q10</v>
      </c>
      <c r="F103" s="96" t="str">
        <f t="shared" si="94"/>
        <v>4Q10</v>
      </c>
      <c r="G103" s="96" t="str">
        <f t="shared" si="94"/>
        <v>1Q11</v>
      </c>
      <c r="H103" s="96" t="str">
        <f t="shared" si="94"/>
        <v>2Q11</v>
      </c>
      <c r="I103" s="96" t="str">
        <f t="shared" si="94"/>
        <v>3Q11</v>
      </c>
      <c r="J103" s="96" t="str">
        <f t="shared" si="94"/>
        <v>4Q11</v>
      </c>
      <c r="K103" s="96" t="str">
        <f t="shared" si="94"/>
        <v>1Q12</v>
      </c>
      <c r="L103" s="96" t="str">
        <f t="shared" si="94"/>
        <v>2Q12</v>
      </c>
      <c r="M103" s="96" t="str">
        <f t="shared" si="94"/>
        <v>3Q12</v>
      </c>
      <c r="N103" s="96" t="str">
        <f t="shared" si="94"/>
        <v>4Q12</v>
      </c>
      <c r="O103" s="96" t="str">
        <f t="shared" si="94"/>
        <v>1Q13</v>
      </c>
      <c r="P103" s="96" t="str">
        <f t="shared" si="94"/>
        <v>2Q13</v>
      </c>
      <c r="Q103" s="96" t="str">
        <f t="shared" si="94"/>
        <v>3Q13</v>
      </c>
      <c r="R103" s="96" t="str">
        <f t="shared" si="94"/>
        <v>4Q13</v>
      </c>
      <c r="S103" s="96" t="str">
        <f t="shared" si="94"/>
        <v>1Q14</v>
      </c>
      <c r="T103" s="96" t="str">
        <f t="shared" si="94"/>
        <v>2Q14</v>
      </c>
      <c r="U103" s="96" t="str">
        <f t="shared" si="94"/>
        <v>3Q14</v>
      </c>
      <c r="V103" s="96" t="str">
        <f t="shared" si="94"/>
        <v>4Q14</v>
      </c>
      <c r="W103" s="96" t="str">
        <f t="shared" si="94"/>
        <v>1Q15</v>
      </c>
      <c r="X103" s="96" t="str">
        <f t="shared" si="94"/>
        <v>2Q15</v>
      </c>
      <c r="Y103" s="96" t="str">
        <f t="shared" si="94"/>
        <v>3Q15</v>
      </c>
      <c r="Z103" s="96" t="str">
        <f t="shared" si="94"/>
        <v>4Q15</v>
      </c>
      <c r="AA103" s="96" t="str">
        <f t="shared" si="94"/>
        <v>1Q16</v>
      </c>
      <c r="AB103" s="96" t="str">
        <f t="shared" si="94"/>
        <v>2Q16</v>
      </c>
      <c r="AC103" s="96" t="str">
        <f t="shared" si="94"/>
        <v>3Q16</v>
      </c>
      <c r="AD103" s="96" t="str">
        <f t="shared" si="94"/>
        <v>4Q16</v>
      </c>
      <c r="AE103" s="96" t="str">
        <f t="shared" si="94"/>
        <v>1Q17</v>
      </c>
      <c r="AF103" s="96" t="str">
        <f t="shared" si="94"/>
        <v>2Q17</v>
      </c>
      <c r="AG103" s="96" t="str">
        <f t="shared" si="94"/>
        <v>3Q17</v>
      </c>
      <c r="AH103" s="96" t="str">
        <f t="shared" si="94"/>
        <v>4Q17</v>
      </c>
      <c r="AI103" s="96" t="str">
        <f t="shared" si="94"/>
        <v>1Q18</v>
      </c>
      <c r="AJ103" s="96" t="str">
        <f t="shared" si="94"/>
        <v>2Q18</v>
      </c>
      <c r="AK103" s="96" t="str">
        <f t="shared" si="94"/>
        <v>3Q18</v>
      </c>
      <c r="AL103" s="96" t="str">
        <f t="shared" si="94"/>
        <v>4Q18</v>
      </c>
      <c r="AM103" s="96" t="str">
        <f t="shared" si="94"/>
        <v>1Q19</v>
      </c>
      <c r="AN103" s="96" t="str">
        <f t="shared" si="94"/>
        <v>2Q19</v>
      </c>
      <c r="AO103" s="96" t="str">
        <f t="shared" si="94"/>
        <v>3Q19</v>
      </c>
      <c r="AP103" s="96" t="str">
        <f t="shared" si="94"/>
        <v>4Q19</v>
      </c>
      <c r="AQ103" s="96" t="str">
        <f t="shared" si="94"/>
        <v>1Q20</v>
      </c>
      <c r="AR103" s="96" t="str">
        <f t="shared" si="94"/>
        <v>2Q20</v>
      </c>
      <c r="AS103" s="96" t="str">
        <f t="shared" si="94"/>
        <v>3Q20</v>
      </c>
      <c r="AT103" s="96" t="str">
        <f t="shared" si="94"/>
        <v>4Q20</v>
      </c>
      <c r="AU103" s="96" t="str">
        <f t="shared" si="94"/>
        <v>1Q21</v>
      </c>
      <c r="AV103" s="96" t="str">
        <f t="shared" si="94"/>
        <v>2Q21</v>
      </c>
      <c r="AW103" s="96" t="str">
        <f t="shared" si="94"/>
        <v>3Q21</v>
      </c>
      <c r="AX103" s="142" t="str">
        <f t="shared" si="94"/>
        <v>4Q21</v>
      </c>
      <c r="AY103" s="96" t="str">
        <f t="shared" ref="AY103:BK103" si="95">AY$5</f>
        <v>1Q22</v>
      </c>
      <c r="AZ103" s="96" t="str">
        <f t="shared" si="95"/>
        <v>2Q22</v>
      </c>
      <c r="BA103" s="96" t="str">
        <f t="shared" si="95"/>
        <v>3Q22</v>
      </c>
      <c r="BB103" s="96" t="str">
        <f t="shared" si="95"/>
        <v>4Q22</v>
      </c>
      <c r="BC103" s="96" t="str">
        <f t="shared" si="95"/>
        <v>1Q23</v>
      </c>
      <c r="BD103" s="96" t="str">
        <f t="shared" si="95"/>
        <v>2Q23</v>
      </c>
      <c r="BE103" s="96" t="str">
        <f t="shared" si="95"/>
        <v>3Q23</v>
      </c>
      <c r="BF103" s="96" t="str">
        <f t="shared" si="95"/>
        <v>4Q23</v>
      </c>
      <c r="BG103" s="96" t="str">
        <f t="shared" si="95"/>
        <v>1Q24</v>
      </c>
      <c r="BH103" s="96" t="str">
        <f t="shared" si="95"/>
        <v>2Q24</v>
      </c>
      <c r="BI103" s="96" t="str">
        <f t="shared" si="95"/>
        <v>3Q24</v>
      </c>
      <c r="BJ103" s="96" t="str">
        <f t="shared" si="95"/>
        <v>4Q24</v>
      </c>
      <c r="BK103" s="96" t="str">
        <f t="shared" si="95"/>
        <v>1Q25</v>
      </c>
    </row>
    <row r="104" spans="1:72" ht="15" customHeight="1" x14ac:dyDescent="0.2">
      <c r="A104" s="82" t="s">
        <v>6</v>
      </c>
      <c r="B104" s="154" t="s">
        <v>212</v>
      </c>
      <c r="C104" s="47">
        <v>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  <c r="AG104" s="47">
        <v>0</v>
      </c>
      <c r="AH104" s="47">
        <v>0</v>
      </c>
      <c r="AI104" s="47">
        <v>0</v>
      </c>
      <c r="AJ104" s="47">
        <v>0</v>
      </c>
      <c r="AK104" s="47">
        <v>0</v>
      </c>
      <c r="AL104" s="47">
        <v>0</v>
      </c>
      <c r="AM104" s="47">
        <v>0</v>
      </c>
      <c r="AN104" s="47">
        <v>0</v>
      </c>
      <c r="AO104" s="47">
        <v>0</v>
      </c>
      <c r="AP104" s="47">
        <v>0</v>
      </c>
      <c r="AQ104" s="47">
        <v>0</v>
      </c>
      <c r="AR104" s="47">
        <v>0</v>
      </c>
      <c r="AS104" s="47">
        <v>0</v>
      </c>
      <c r="AT104" s="47">
        <v>0</v>
      </c>
      <c r="AU104" s="47">
        <v>0</v>
      </c>
      <c r="AV104" s="47">
        <v>0</v>
      </c>
      <c r="AW104" s="47">
        <v>0</v>
      </c>
      <c r="AX104" s="244">
        <v>48779</v>
      </c>
      <c r="AY104" s="83">
        <v>25985.707689999999</v>
      </c>
      <c r="AZ104" s="83">
        <v>32345.757840000002</v>
      </c>
      <c r="BA104" s="83">
        <v>35585.183409999998</v>
      </c>
      <c r="BB104" s="83">
        <v>46092.255370000006</v>
      </c>
      <c r="BC104" s="83">
        <v>30177.252820000002</v>
      </c>
      <c r="BD104" s="83">
        <v>39487.92099999998</v>
      </c>
      <c r="BE104" s="83">
        <v>29337.216719999997</v>
      </c>
      <c r="BF104" s="83">
        <v>46995</v>
      </c>
      <c r="BG104" s="83">
        <v>25768.088000000003</v>
      </c>
      <c r="BH104" s="83">
        <v>38095.536999999997</v>
      </c>
      <c r="BI104" s="83">
        <v>41821.828000000001</v>
      </c>
      <c r="BJ104" s="83">
        <v>62301.779999999984</v>
      </c>
      <c r="BK104" s="83">
        <v>35605.000999999982</v>
      </c>
    </row>
    <row r="105" spans="1:72" ht="15" customHeight="1" x14ac:dyDescent="0.2">
      <c r="A105" s="78" t="s">
        <v>32</v>
      </c>
      <c r="B105" s="8" t="s">
        <v>213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218">
        <v>-15138</v>
      </c>
      <c r="AY105" s="84">
        <v>-6586.8940199999997</v>
      </c>
      <c r="AZ105" s="84">
        <v>-7281.8876399999999</v>
      </c>
      <c r="BA105" s="84">
        <v>-8232.8005400000002</v>
      </c>
      <c r="BB105" s="84">
        <v>-10205.3387</v>
      </c>
      <c r="BC105" s="84">
        <v>-7780.1703600000001</v>
      </c>
      <c r="BD105" s="84">
        <v>-8680.8340000000026</v>
      </c>
      <c r="BE105" s="84">
        <v>-7159.7301399999997</v>
      </c>
      <c r="BF105" s="84">
        <v>-12227</v>
      </c>
      <c r="BG105" s="84">
        <v>-6877.5590000000011</v>
      </c>
      <c r="BH105" s="84">
        <v>-8961.3159999999989</v>
      </c>
      <c r="BI105" s="84">
        <v>-10893.233999999999</v>
      </c>
      <c r="BJ105" s="84">
        <v>-16646.203000000001</v>
      </c>
      <c r="BK105" s="84">
        <v>-9604.4780000000028</v>
      </c>
    </row>
    <row r="106" spans="1:72" ht="15" customHeight="1" x14ac:dyDescent="0.2">
      <c r="A106" s="82" t="s">
        <v>8</v>
      </c>
      <c r="B106" s="154" t="s">
        <v>214</v>
      </c>
      <c r="C106" s="47">
        <v>0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v>0</v>
      </c>
      <c r="Q106" s="47">
        <v>0</v>
      </c>
      <c r="R106" s="47">
        <v>0</v>
      </c>
      <c r="S106" s="47">
        <v>0</v>
      </c>
      <c r="T106" s="47">
        <v>0</v>
      </c>
      <c r="U106" s="47">
        <v>0</v>
      </c>
      <c r="V106" s="47">
        <v>0</v>
      </c>
      <c r="W106" s="47">
        <v>0</v>
      </c>
      <c r="X106" s="47">
        <v>0</v>
      </c>
      <c r="Y106" s="47">
        <v>0</v>
      </c>
      <c r="Z106" s="47">
        <v>0</v>
      </c>
      <c r="AA106" s="47">
        <v>0</v>
      </c>
      <c r="AB106" s="47">
        <v>0</v>
      </c>
      <c r="AC106" s="47">
        <v>0</v>
      </c>
      <c r="AD106" s="47">
        <v>0</v>
      </c>
      <c r="AE106" s="47">
        <v>0</v>
      </c>
      <c r="AF106" s="47">
        <v>0</v>
      </c>
      <c r="AG106" s="47">
        <v>0</v>
      </c>
      <c r="AH106" s="47">
        <v>0</v>
      </c>
      <c r="AI106" s="47">
        <v>0</v>
      </c>
      <c r="AJ106" s="47">
        <v>0</v>
      </c>
      <c r="AK106" s="47">
        <v>0</v>
      </c>
      <c r="AL106" s="47">
        <v>0</v>
      </c>
      <c r="AM106" s="47">
        <v>0</v>
      </c>
      <c r="AN106" s="47">
        <v>0</v>
      </c>
      <c r="AO106" s="47">
        <v>0</v>
      </c>
      <c r="AP106" s="47">
        <v>0</v>
      </c>
      <c r="AQ106" s="47">
        <v>0</v>
      </c>
      <c r="AR106" s="47">
        <v>0</v>
      </c>
      <c r="AS106" s="47">
        <v>0</v>
      </c>
      <c r="AT106" s="47">
        <v>0</v>
      </c>
      <c r="AU106" s="47">
        <v>0</v>
      </c>
      <c r="AV106" s="47">
        <v>0</v>
      </c>
      <c r="AW106" s="47">
        <v>0</v>
      </c>
      <c r="AX106" s="244">
        <f t="shared" ref="AX106:BH106" si="96">SUM(AX104:AX105)</f>
        <v>33641</v>
      </c>
      <c r="AY106" s="83">
        <f t="shared" si="96"/>
        <v>19398.81367</v>
      </c>
      <c r="AZ106" s="83">
        <f t="shared" si="96"/>
        <v>25063.870200000001</v>
      </c>
      <c r="BA106" s="83">
        <f t="shared" si="96"/>
        <v>27352.382869999998</v>
      </c>
      <c r="BB106" s="83">
        <f t="shared" si="96"/>
        <v>35886.916670000006</v>
      </c>
      <c r="BC106" s="83">
        <f t="shared" si="96"/>
        <v>22397.082460000001</v>
      </c>
      <c r="BD106" s="83">
        <f t="shared" si="96"/>
        <v>30807.086999999978</v>
      </c>
      <c r="BE106" s="83">
        <f t="shared" si="96"/>
        <v>22177.486579999997</v>
      </c>
      <c r="BF106" s="83">
        <f t="shared" si="96"/>
        <v>34768</v>
      </c>
      <c r="BG106" s="83">
        <f t="shared" si="96"/>
        <v>18890.529000000002</v>
      </c>
      <c r="BH106" s="83">
        <f t="shared" si="96"/>
        <v>29134.220999999998</v>
      </c>
      <c r="BI106" s="83">
        <f>SUM(BI104:BI105)</f>
        <v>30928.594000000005</v>
      </c>
      <c r="BJ106" s="83">
        <f>SUM(BJ104:BJ105)</f>
        <v>45655.576999999983</v>
      </c>
      <c r="BK106" s="83">
        <f>SUM(BK104:BK105)</f>
        <v>26000.522999999979</v>
      </c>
    </row>
    <row r="107" spans="1:72" ht="15" customHeight="1" x14ac:dyDescent="0.2">
      <c r="A107" s="78" t="s">
        <v>33</v>
      </c>
      <c r="B107" s="8" t="s">
        <v>215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218">
        <v>-42253.554910000013</v>
      </c>
      <c r="AY107" s="84">
        <v>-31511.191389999996</v>
      </c>
      <c r="AZ107" s="84">
        <v>-37380.018830000001</v>
      </c>
      <c r="BA107" s="84">
        <v>-33161.577979999995</v>
      </c>
      <c r="BB107" s="84">
        <v>-44948.629969999995</v>
      </c>
      <c r="BC107" s="84">
        <v>-29765.357230000001</v>
      </c>
      <c r="BD107" s="84">
        <v>-41430.70799999989</v>
      </c>
      <c r="BE107" s="84">
        <v>-24329.035309999999</v>
      </c>
      <c r="BF107" s="84">
        <v>-29959</v>
      </c>
      <c r="BG107" s="84">
        <v>-20631.13400000002</v>
      </c>
      <c r="BH107" s="84">
        <v>-27057.603000000032</v>
      </c>
      <c r="BI107" s="84">
        <v>-27681.932999999975</v>
      </c>
      <c r="BJ107" s="84">
        <v>-38687.349000000067</v>
      </c>
      <c r="BK107" s="84">
        <v>-26517.455999999998</v>
      </c>
      <c r="BL107" s="3"/>
      <c r="BM107" s="3"/>
      <c r="BN107" s="3"/>
      <c r="BO107" s="3"/>
      <c r="BP107" s="3"/>
      <c r="BQ107" s="3"/>
      <c r="BR107" s="3"/>
      <c r="BS107" s="3"/>
      <c r="BT107" s="3"/>
    </row>
    <row r="108" spans="1:72" s="155" customFormat="1" ht="15" customHeight="1" x14ac:dyDescent="0.2">
      <c r="A108" s="78" t="s">
        <v>153</v>
      </c>
      <c r="B108" s="8" t="s">
        <v>216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218">
        <v>-107.12745999999999</v>
      </c>
      <c r="AY108" s="84">
        <v>894.6359799999999</v>
      </c>
      <c r="AZ108" s="84">
        <v>-787.91395999999997</v>
      </c>
      <c r="BA108" s="84">
        <v>297.17358000000013</v>
      </c>
      <c r="BB108" s="84">
        <v>-4504.4792299999999</v>
      </c>
      <c r="BC108" s="84">
        <v>179.04624000000007</v>
      </c>
      <c r="BD108" s="84">
        <v>2744.3440000000001</v>
      </c>
      <c r="BE108" s="84">
        <v>-1024.2689799999998</v>
      </c>
      <c r="BF108" s="84">
        <v>-150</v>
      </c>
      <c r="BG108" s="84">
        <v>1884.4380000000001</v>
      </c>
      <c r="BH108" s="84">
        <v>-2019.9929999999995</v>
      </c>
      <c r="BI108" s="84">
        <v>188.25199999999998</v>
      </c>
      <c r="BJ108" s="84">
        <v>998.98900000000003</v>
      </c>
      <c r="BK108" s="84">
        <v>1045.184</v>
      </c>
      <c r="BL108" s="47"/>
      <c r="BM108" s="47"/>
      <c r="BN108" s="47"/>
      <c r="BO108" s="47"/>
      <c r="BP108" s="47"/>
      <c r="BQ108" s="47"/>
      <c r="BR108" s="47"/>
      <c r="BS108" s="47"/>
      <c r="BT108" s="47"/>
    </row>
    <row r="109" spans="1:72" ht="15" customHeight="1" x14ac:dyDescent="0.2">
      <c r="A109" s="78" t="s">
        <v>35</v>
      </c>
      <c r="B109" s="8" t="s">
        <v>217</v>
      </c>
      <c r="C109" s="270">
        <v>0</v>
      </c>
      <c r="D109" s="270">
        <v>0</v>
      </c>
      <c r="E109" s="270">
        <v>0</v>
      </c>
      <c r="F109" s="270">
        <v>0</v>
      </c>
      <c r="G109" s="270">
        <v>0</v>
      </c>
      <c r="H109" s="270">
        <v>0</v>
      </c>
      <c r="I109" s="270">
        <v>0</v>
      </c>
      <c r="J109" s="270">
        <v>0</v>
      </c>
      <c r="K109" s="270">
        <v>0</v>
      </c>
      <c r="L109" s="270">
        <v>0</v>
      </c>
      <c r="M109" s="270">
        <v>0</v>
      </c>
      <c r="N109" s="270">
        <v>0</v>
      </c>
      <c r="O109" s="270">
        <v>0</v>
      </c>
      <c r="P109" s="270">
        <v>0</v>
      </c>
      <c r="Q109" s="270">
        <v>0</v>
      </c>
      <c r="R109" s="270">
        <v>0</v>
      </c>
      <c r="S109" s="270">
        <v>0</v>
      </c>
      <c r="T109" s="270">
        <v>0</v>
      </c>
      <c r="U109" s="270">
        <v>0</v>
      </c>
      <c r="V109" s="270">
        <v>0</v>
      </c>
      <c r="W109" s="270">
        <v>0</v>
      </c>
      <c r="X109" s="270">
        <v>0</v>
      </c>
      <c r="Y109" s="270">
        <v>0</v>
      </c>
      <c r="Z109" s="270">
        <v>0</v>
      </c>
      <c r="AA109" s="270">
        <v>0</v>
      </c>
      <c r="AB109" s="270">
        <v>0</v>
      </c>
      <c r="AC109" s="270">
        <v>0</v>
      </c>
      <c r="AD109" s="270">
        <v>0</v>
      </c>
      <c r="AE109" s="270">
        <v>0</v>
      </c>
      <c r="AF109" s="270">
        <v>0</v>
      </c>
      <c r="AG109" s="270">
        <v>0</v>
      </c>
      <c r="AH109" s="270">
        <v>0</v>
      </c>
      <c r="AI109" s="270">
        <v>0</v>
      </c>
      <c r="AJ109" s="270">
        <v>0</v>
      </c>
      <c r="AK109" s="270">
        <v>0</v>
      </c>
      <c r="AL109" s="270">
        <v>0</v>
      </c>
      <c r="AM109" s="270">
        <v>0</v>
      </c>
      <c r="AN109" s="270">
        <v>0</v>
      </c>
      <c r="AO109" s="270">
        <v>0</v>
      </c>
      <c r="AP109" s="270">
        <v>0</v>
      </c>
      <c r="AQ109" s="270">
        <v>0</v>
      </c>
      <c r="AR109" s="270">
        <v>0</v>
      </c>
      <c r="AS109" s="270">
        <v>0</v>
      </c>
      <c r="AT109" s="270">
        <v>0</v>
      </c>
      <c r="AU109" s="270">
        <v>0</v>
      </c>
      <c r="AV109" s="270">
        <v>0</v>
      </c>
      <c r="AW109" s="270">
        <v>0</v>
      </c>
      <c r="AX109" s="218">
        <v>0</v>
      </c>
      <c r="AY109" s="84">
        <v>0</v>
      </c>
      <c r="AZ109" s="84">
        <v>0</v>
      </c>
      <c r="BA109" s="84">
        <v>0</v>
      </c>
      <c r="BB109" s="84">
        <v>0</v>
      </c>
      <c r="BC109" s="84">
        <v>0</v>
      </c>
      <c r="BD109" s="84">
        <v>0</v>
      </c>
      <c r="BE109" s="84">
        <v>0</v>
      </c>
      <c r="BF109" s="84">
        <v>0</v>
      </c>
      <c r="BG109" s="84">
        <v>0</v>
      </c>
      <c r="BH109" s="84">
        <v>0</v>
      </c>
      <c r="BI109" s="84">
        <v>0</v>
      </c>
      <c r="BJ109" s="84">
        <v>0</v>
      </c>
      <c r="BK109" s="84">
        <v>0</v>
      </c>
      <c r="BL109" s="48"/>
      <c r="BM109" s="48"/>
      <c r="BN109" s="48"/>
      <c r="BO109" s="48"/>
      <c r="BP109" s="48"/>
      <c r="BQ109" s="48"/>
      <c r="BR109" s="48"/>
      <c r="BS109" s="48"/>
      <c r="BT109" s="48"/>
    </row>
    <row r="110" spans="1:72" s="155" customFormat="1" ht="15" customHeight="1" x14ac:dyDescent="0.2">
      <c r="A110" s="85" t="s">
        <v>36</v>
      </c>
      <c r="B110" s="156" t="s">
        <v>36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0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0</v>
      </c>
      <c r="AT110" s="48">
        <v>0</v>
      </c>
      <c r="AU110" s="48">
        <v>0</v>
      </c>
      <c r="AV110" s="48">
        <v>0</v>
      </c>
      <c r="AW110" s="48">
        <v>0</v>
      </c>
      <c r="AX110" s="245">
        <f>SUM(AX106:AX109)</f>
        <v>-8719.6823700000132</v>
      </c>
      <c r="AY110" s="90">
        <f t="shared" ref="AY110:BK110" si="97">SUM(AY106:AY109)</f>
        <v>-11217.741739999998</v>
      </c>
      <c r="AZ110" s="90">
        <f t="shared" si="97"/>
        <v>-13104.06259</v>
      </c>
      <c r="BA110" s="90">
        <f t="shared" si="97"/>
        <v>-5512.0215299999963</v>
      </c>
      <c r="BB110" s="90">
        <f t="shared" si="97"/>
        <v>-13566.192529999989</v>
      </c>
      <c r="BC110" s="90">
        <f t="shared" si="97"/>
        <v>-7189.2285300000003</v>
      </c>
      <c r="BD110" s="90">
        <f t="shared" si="97"/>
        <v>-7879.2769999999118</v>
      </c>
      <c r="BE110" s="90">
        <f t="shared" si="97"/>
        <v>-3175.8177100000021</v>
      </c>
      <c r="BF110" s="90">
        <f t="shared" si="97"/>
        <v>4659</v>
      </c>
      <c r="BG110" s="90">
        <f t="shared" si="97"/>
        <v>143.83299999998235</v>
      </c>
      <c r="BH110" s="90">
        <f t="shared" si="97"/>
        <v>56.624999999966349</v>
      </c>
      <c r="BI110" s="90">
        <f t="shared" si="97"/>
        <v>3434.9130000000291</v>
      </c>
      <c r="BJ110" s="90">
        <f t="shared" si="97"/>
        <v>7967.2169999999151</v>
      </c>
      <c r="BK110" s="90">
        <f t="shared" si="97"/>
        <v>528.25099999998088</v>
      </c>
      <c r="BL110" s="47"/>
      <c r="BM110" s="47"/>
      <c r="BN110" s="47"/>
      <c r="BO110" s="47"/>
      <c r="BP110" s="47"/>
      <c r="BQ110" s="47"/>
      <c r="BR110" s="47"/>
      <c r="BS110" s="47"/>
      <c r="BT110" s="47"/>
    </row>
    <row r="111" spans="1:72" ht="15" customHeight="1" x14ac:dyDescent="0.2">
      <c r="A111" s="87" t="s">
        <v>37</v>
      </c>
      <c r="B111" s="50" t="s">
        <v>181</v>
      </c>
      <c r="C111" s="270">
        <v>0</v>
      </c>
      <c r="D111" s="270">
        <v>0</v>
      </c>
      <c r="E111" s="270">
        <v>0</v>
      </c>
      <c r="F111" s="270">
        <v>0</v>
      </c>
      <c r="G111" s="270">
        <v>0</v>
      </c>
      <c r="H111" s="270">
        <v>0</v>
      </c>
      <c r="I111" s="270">
        <v>0</v>
      </c>
      <c r="J111" s="270">
        <v>0</v>
      </c>
      <c r="K111" s="270">
        <v>0</v>
      </c>
      <c r="L111" s="270">
        <v>0</v>
      </c>
      <c r="M111" s="270">
        <v>0</v>
      </c>
      <c r="N111" s="270">
        <v>0</v>
      </c>
      <c r="O111" s="270">
        <v>0</v>
      </c>
      <c r="P111" s="270">
        <v>0</v>
      </c>
      <c r="Q111" s="270">
        <v>0</v>
      </c>
      <c r="R111" s="270">
        <v>0</v>
      </c>
      <c r="S111" s="270">
        <v>0</v>
      </c>
      <c r="T111" s="270">
        <v>0</v>
      </c>
      <c r="U111" s="270">
        <v>0</v>
      </c>
      <c r="V111" s="270">
        <v>0</v>
      </c>
      <c r="W111" s="270">
        <v>0</v>
      </c>
      <c r="X111" s="270">
        <v>0</v>
      </c>
      <c r="Y111" s="270">
        <v>0</v>
      </c>
      <c r="Z111" s="270">
        <v>0</v>
      </c>
      <c r="AA111" s="270">
        <v>0</v>
      </c>
      <c r="AB111" s="270">
        <v>0</v>
      </c>
      <c r="AC111" s="270">
        <v>0</v>
      </c>
      <c r="AD111" s="270">
        <v>0</v>
      </c>
      <c r="AE111" s="270">
        <v>0</v>
      </c>
      <c r="AF111" s="270">
        <v>0</v>
      </c>
      <c r="AG111" s="270">
        <v>0</v>
      </c>
      <c r="AH111" s="270">
        <v>0</v>
      </c>
      <c r="AI111" s="270">
        <v>0</v>
      </c>
      <c r="AJ111" s="270">
        <v>0</v>
      </c>
      <c r="AK111" s="270">
        <v>0</v>
      </c>
      <c r="AL111" s="270">
        <v>0</v>
      </c>
      <c r="AM111" s="270">
        <v>0</v>
      </c>
      <c r="AN111" s="270">
        <v>0</v>
      </c>
      <c r="AO111" s="270">
        <v>0</v>
      </c>
      <c r="AP111" s="270">
        <v>0</v>
      </c>
      <c r="AQ111" s="270">
        <v>0</v>
      </c>
      <c r="AR111" s="270">
        <v>0</v>
      </c>
      <c r="AS111" s="270">
        <v>0</v>
      </c>
      <c r="AT111" s="270">
        <v>0</v>
      </c>
      <c r="AU111" s="270">
        <v>0</v>
      </c>
      <c r="AV111" s="270">
        <v>0</v>
      </c>
      <c r="AW111" s="270">
        <v>0</v>
      </c>
      <c r="AX111" s="246">
        <f>AX110/AX106</f>
        <v>-0.25919807288725105</v>
      </c>
      <c r="AY111" s="20">
        <f t="shared" ref="AY111:BK111" si="98">AY110/AY106</f>
        <v>-0.5782694720836502</v>
      </c>
      <c r="AZ111" s="20">
        <f t="shared" si="98"/>
        <v>-0.52282678155586682</v>
      </c>
      <c r="BA111" s="20">
        <f t="shared" si="98"/>
        <v>-0.20151887885590997</v>
      </c>
      <c r="BB111" s="20">
        <f t="shared" si="98"/>
        <v>-0.37802613846011385</v>
      </c>
      <c r="BC111" s="77">
        <f t="shared" si="98"/>
        <v>-0.32098951025606037</v>
      </c>
      <c r="BD111" s="77">
        <f t="shared" si="98"/>
        <v>-0.25576183168502487</v>
      </c>
      <c r="BE111" s="77">
        <f t="shared" si="98"/>
        <v>-0.14320007357659745</v>
      </c>
      <c r="BF111" s="77">
        <f t="shared" si="98"/>
        <v>0.13400253106304649</v>
      </c>
      <c r="BG111" s="77">
        <f t="shared" si="98"/>
        <v>7.6140271137977306E-3</v>
      </c>
      <c r="BH111" s="77">
        <f t="shared" si="98"/>
        <v>1.9435906661093274E-3</v>
      </c>
      <c r="BI111" s="77">
        <f t="shared" si="98"/>
        <v>0.11105946167485106</v>
      </c>
      <c r="BJ111" s="77">
        <f t="shared" si="98"/>
        <v>0.17450698301326731</v>
      </c>
      <c r="BK111" s="77">
        <f t="shared" si="98"/>
        <v>2.0316937470834E-2</v>
      </c>
      <c r="BL111" s="48"/>
      <c r="BM111" s="48"/>
      <c r="BN111" s="48"/>
      <c r="BO111" s="48"/>
      <c r="BP111" s="48"/>
      <c r="BQ111" s="48"/>
      <c r="BR111" s="48"/>
      <c r="BS111" s="48"/>
      <c r="BT111" s="48"/>
    </row>
    <row r="112" spans="1:72" ht="15" customHeight="1" x14ac:dyDescent="0.2">
      <c r="A112" s="8"/>
      <c r="B112" s="8"/>
      <c r="C112" s="165"/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</row>
    <row r="113" spans="1:72" ht="15" customHeight="1" x14ac:dyDescent="0.2"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</row>
    <row r="114" spans="1:72" ht="15" customHeight="1" x14ac:dyDescent="0.2">
      <c r="A114" s="95" t="s">
        <v>404</v>
      </c>
      <c r="B114" s="95" t="s">
        <v>227</v>
      </c>
      <c r="C114" s="96" t="str">
        <f t="shared" ref="C114:AN114" si="99">C$5</f>
        <v>1Q10</v>
      </c>
      <c r="D114" s="96" t="str">
        <f t="shared" si="99"/>
        <v>2Q10</v>
      </c>
      <c r="E114" s="96" t="str">
        <f t="shared" si="99"/>
        <v>3Q10</v>
      </c>
      <c r="F114" s="96" t="str">
        <f t="shared" si="99"/>
        <v>4Q10</v>
      </c>
      <c r="G114" s="96" t="str">
        <f t="shared" si="99"/>
        <v>1Q11</v>
      </c>
      <c r="H114" s="96" t="str">
        <f t="shared" si="99"/>
        <v>2Q11</v>
      </c>
      <c r="I114" s="96" t="str">
        <f t="shared" si="99"/>
        <v>3Q11</v>
      </c>
      <c r="J114" s="96" t="str">
        <f t="shared" si="99"/>
        <v>4Q11</v>
      </c>
      <c r="K114" s="96" t="str">
        <f t="shared" si="99"/>
        <v>1Q12</v>
      </c>
      <c r="L114" s="96" t="str">
        <f t="shared" si="99"/>
        <v>2Q12</v>
      </c>
      <c r="M114" s="96" t="str">
        <f t="shared" si="99"/>
        <v>3Q12</v>
      </c>
      <c r="N114" s="96" t="str">
        <f t="shared" si="99"/>
        <v>4Q12</v>
      </c>
      <c r="O114" s="96" t="str">
        <f t="shared" si="99"/>
        <v>1Q13</v>
      </c>
      <c r="P114" s="96" t="str">
        <f t="shared" si="99"/>
        <v>2Q13</v>
      </c>
      <c r="Q114" s="96" t="str">
        <f t="shared" si="99"/>
        <v>3Q13</v>
      </c>
      <c r="R114" s="96" t="str">
        <f t="shared" si="99"/>
        <v>4Q13</v>
      </c>
      <c r="S114" s="96" t="str">
        <f t="shared" si="99"/>
        <v>1Q14</v>
      </c>
      <c r="T114" s="96" t="str">
        <f t="shared" si="99"/>
        <v>2Q14</v>
      </c>
      <c r="U114" s="96" t="str">
        <f t="shared" si="99"/>
        <v>3Q14</v>
      </c>
      <c r="V114" s="96" t="str">
        <f t="shared" si="99"/>
        <v>4Q14</v>
      </c>
      <c r="W114" s="96" t="str">
        <f t="shared" si="99"/>
        <v>1Q15</v>
      </c>
      <c r="X114" s="96" t="str">
        <f t="shared" si="99"/>
        <v>2Q15</v>
      </c>
      <c r="Y114" s="96" t="str">
        <f t="shared" si="99"/>
        <v>3Q15</v>
      </c>
      <c r="Z114" s="96" t="str">
        <f t="shared" si="99"/>
        <v>4Q15</v>
      </c>
      <c r="AA114" s="96" t="str">
        <f t="shared" si="99"/>
        <v>1Q16</v>
      </c>
      <c r="AB114" s="96" t="str">
        <f t="shared" si="99"/>
        <v>2Q16</v>
      </c>
      <c r="AC114" s="96" t="str">
        <f t="shared" si="99"/>
        <v>3Q16</v>
      </c>
      <c r="AD114" s="96" t="str">
        <f t="shared" si="99"/>
        <v>4Q16</v>
      </c>
      <c r="AE114" s="96" t="str">
        <f t="shared" si="99"/>
        <v>1Q17</v>
      </c>
      <c r="AF114" s="96" t="str">
        <f t="shared" si="99"/>
        <v>2Q17</v>
      </c>
      <c r="AG114" s="96" t="str">
        <f t="shared" si="99"/>
        <v>3Q17</v>
      </c>
      <c r="AH114" s="96" t="str">
        <f t="shared" si="99"/>
        <v>4Q17</v>
      </c>
      <c r="AI114" s="96" t="str">
        <f t="shared" si="99"/>
        <v>1Q18</v>
      </c>
      <c r="AJ114" s="96" t="str">
        <f t="shared" si="99"/>
        <v>2Q18</v>
      </c>
      <c r="AK114" s="96" t="str">
        <f t="shared" si="99"/>
        <v>3Q18</v>
      </c>
      <c r="AL114" s="96" t="str">
        <f t="shared" si="99"/>
        <v>4Q18</v>
      </c>
      <c r="AM114" s="96" t="str">
        <f t="shared" si="99"/>
        <v>1Q19</v>
      </c>
      <c r="AN114" s="96" t="str">
        <f t="shared" si="99"/>
        <v>2Q19</v>
      </c>
      <c r="AO114" s="96" t="str">
        <f t="shared" ref="AO114:AX114" si="100">AO$5</f>
        <v>3Q19</v>
      </c>
      <c r="AP114" s="96" t="str">
        <f t="shared" si="100"/>
        <v>4Q19</v>
      </c>
      <c r="AQ114" s="96" t="str">
        <f t="shared" si="100"/>
        <v>1Q20</v>
      </c>
      <c r="AR114" s="96" t="str">
        <f t="shared" si="100"/>
        <v>2Q20</v>
      </c>
      <c r="AS114" s="96" t="str">
        <f t="shared" si="100"/>
        <v>3Q20</v>
      </c>
      <c r="AT114" s="96" t="str">
        <f t="shared" si="100"/>
        <v>4Q20</v>
      </c>
      <c r="AU114" s="96" t="str">
        <f t="shared" si="100"/>
        <v>1Q21</v>
      </c>
      <c r="AV114" s="96" t="str">
        <f t="shared" si="100"/>
        <v>2Q21</v>
      </c>
      <c r="AW114" s="96" t="str">
        <f t="shared" si="100"/>
        <v>3Q21</v>
      </c>
      <c r="AX114" s="142" t="str">
        <f t="shared" si="100"/>
        <v>4Q21</v>
      </c>
      <c r="AY114" s="96" t="str">
        <f t="shared" ref="AY114:BK114" si="101">AY$5</f>
        <v>1Q22</v>
      </c>
      <c r="AZ114" s="96" t="str">
        <f t="shared" si="101"/>
        <v>2Q22</v>
      </c>
      <c r="BA114" s="96" t="str">
        <f t="shared" si="101"/>
        <v>3Q22</v>
      </c>
      <c r="BB114" s="96" t="str">
        <f t="shared" si="101"/>
        <v>4Q22</v>
      </c>
      <c r="BC114" s="96" t="str">
        <f t="shared" si="101"/>
        <v>1Q23</v>
      </c>
      <c r="BD114" s="96" t="str">
        <f t="shared" si="101"/>
        <v>2Q23</v>
      </c>
      <c r="BE114" s="96" t="str">
        <f t="shared" si="101"/>
        <v>3Q23</v>
      </c>
      <c r="BF114" s="96" t="str">
        <f t="shared" si="101"/>
        <v>4Q23</v>
      </c>
      <c r="BG114" s="96" t="str">
        <f t="shared" si="101"/>
        <v>1Q24</v>
      </c>
      <c r="BH114" s="96" t="str">
        <f t="shared" si="101"/>
        <v>2Q24</v>
      </c>
      <c r="BI114" s="96" t="str">
        <f t="shared" si="101"/>
        <v>3Q24</v>
      </c>
      <c r="BJ114" s="96" t="str">
        <f t="shared" si="101"/>
        <v>4Q24</v>
      </c>
      <c r="BK114" s="96" t="str">
        <f t="shared" si="101"/>
        <v>1Q25</v>
      </c>
      <c r="BL114" s="160"/>
      <c r="BM114" s="160"/>
      <c r="BN114" s="160"/>
      <c r="BO114" s="160"/>
      <c r="BP114" s="160"/>
      <c r="BQ114" s="160"/>
      <c r="BR114" s="160"/>
      <c r="BS114" s="160"/>
      <c r="BT114" s="160"/>
    </row>
    <row r="115" spans="1:72" ht="15" customHeight="1" x14ac:dyDescent="0.2">
      <c r="A115" s="154" t="s">
        <v>6</v>
      </c>
      <c r="B115" s="154" t="s">
        <v>212</v>
      </c>
      <c r="C115" s="47">
        <v>62667</v>
      </c>
      <c r="D115" s="47">
        <v>74741</v>
      </c>
      <c r="E115" s="47">
        <v>75554</v>
      </c>
      <c r="F115" s="47">
        <v>81474</v>
      </c>
      <c r="G115" s="47">
        <v>76912</v>
      </c>
      <c r="H115" s="47">
        <v>90095</v>
      </c>
      <c r="I115" s="47">
        <v>95632</v>
      </c>
      <c r="J115" s="47">
        <v>106862</v>
      </c>
      <c r="K115" s="47">
        <v>100614</v>
      </c>
      <c r="L115" s="47">
        <v>105549</v>
      </c>
      <c r="M115" s="47">
        <v>104600</v>
      </c>
      <c r="N115" s="47">
        <v>116290</v>
      </c>
      <c r="O115" s="47">
        <v>103862</v>
      </c>
      <c r="P115" s="47">
        <v>109572</v>
      </c>
      <c r="Q115" s="47">
        <v>113302</v>
      </c>
      <c r="R115" s="47">
        <v>143082</v>
      </c>
      <c r="S115" s="47">
        <v>132637</v>
      </c>
      <c r="T115" s="47">
        <v>158966</v>
      </c>
      <c r="U115" s="47">
        <v>165332</v>
      </c>
      <c r="V115" s="47">
        <v>186892</v>
      </c>
      <c r="W115" s="47">
        <v>165357</v>
      </c>
      <c r="X115" s="47">
        <v>175466</v>
      </c>
      <c r="Y115" s="47">
        <v>177512</v>
      </c>
      <c r="Z115" s="47">
        <v>196329</v>
      </c>
      <c r="AA115" s="47">
        <v>180418</v>
      </c>
      <c r="AB115" s="47">
        <v>188954</v>
      </c>
      <c r="AC115" s="47">
        <v>186755</v>
      </c>
      <c r="AD115" s="47">
        <v>213043</v>
      </c>
      <c r="AE115" s="47">
        <v>192548</v>
      </c>
      <c r="AF115" s="47">
        <v>196793</v>
      </c>
      <c r="AG115" s="47">
        <v>197835</v>
      </c>
      <c r="AH115" s="47">
        <v>218292</v>
      </c>
      <c r="AI115" s="47">
        <v>192285</v>
      </c>
      <c r="AJ115" s="47">
        <v>201163</v>
      </c>
      <c r="AK115" s="47">
        <v>202173</v>
      </c>
      <c r="AL115" s="47">
        <v>230522</v>
      </c>
      <c r="AM115" s="47">
        <v>197009</v>
      </c>
      <c r="AN115" s="47">
        <v>214042</v>
      </c>
      <c r="AO115" s="47">
        <v>209459</v>
      </c>
      <c r="AP115" s="47">
        <v>241018</v>
      </c>
      <c r="AQ115" s="47">
        <v>202352</v>
      </c>
      <c r="AR115" s="47">
        <v>157888</v>
      </c>
      <c r="AS115" s="47">
        <v>177224</v>
      </c>
      <c r="AT115" s="47">
        <v>225440</v>
      </c>
      <c r="AU115" s="47">
        <v>193092</v>
      </c>
      <c r="AV115" s="47">
        <v>225580</v>
      </c>
      <c r="AW115" s="47">
        <v>252355</v>
      </c>
      <c r="AX115" s="244">
        <v>319522</v>
      </c>
      <c r="AY115" s="83">
        <v>272433</v>
      </c>
      <c r="AZ115" s="83">
        <v>302438</v>
      </c>
      <c r="BA115" s="83">
        <v>306596</v>
      </c>
      <c r="BB115" s="83">
        <v>347215</v>
      </c>
      <c r="BC115" s="83">
        <v>322745</v>
      </c>
      <c r="BD115" s="83">
        <v>349282</v>
      </c>
      <c r="BE115" s="83">
        <v>337857</v>
      </c>
      <c r="BF115" s="83">
        <v>377658</v>
      </c>
      <c r="BG115" s="83">
        <v>342312</v>
      </c>
      <c r="BH115" s="83">
        <v>359552</v>
      </c>
      <c r="BI115" s="83">
        <v>362933</v>
      </c>
      <c r="BJ115" s="83">
        <v>416336</v>
      </c>
      <c r="BK115" s="83">
        <v>367841</v>
      </c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5" customHeight="1" x14ac:dyDescent="0.2">
      <c r="A116" s="8" t="s">
        <v>32</v>
      </c>
      <c r="B116" s="8" t="s">
        <v>213</v>
      </c>
      <c r="C116" s="48">
        <v>-6350</v>
      </c>
      <c r="D116" s="48">
        <v>-8041</v>
      </c>
      <c r="E116" s="48">
        <v>-7945</v>
      </c>
      <c r="F116" s="48">
        <v>-8521</v>
      </c>
      <c r="G116" s="48">
        <v>-8025</v>
      </c>
      <c r="H116" s="48">
        <v>-9448</v>
      </c>
      <c r="I116" s="48">
        <v>-10875</v>
      </c>
      <c r="J116" s="48">
        <v>-11631</v>
      </c>
      <c r="K116" s="48">
        <v>-11315</v>
      </c>
      <c r="L116" s="48">
        <v>-10852</v>
      </c>
      <c r="M116" s="48">
        <v>-11701</v>
      </c>
      <c r="N116" s="48">
        <v>-10665</v>
      </c>
      <c r="O116" s="48">
        <v>-11045</v>
      </c>
      <c r="P116" s="48">
        <v>-12663</v>
      </c>
      <c r="Q116" s="48">
        <v>-12122</v>
      </c>
      <c r="R116" s="48">
        <v>-15118</v>
      </c>
      <c r="S116" s="48">
        <v>-13154</v>
      </c>
      <c r="T116" s="48">
        <v>-15366</v>
      </c>
      <c r="U116" s="48">
        <v>-17595</v>
      </c>
      <c r="V116" s="48">
        <v>-20546</v>
      </c>
      <c r="W116" s="48">
        <v>-16765</v>
      </c>
      <c r="X116" s="48">
        <v>-19087</v>
      </c>
      <c r="Y116" s="48">
        <v>-18120</v>
      </c>
      <c r="Z116" s="48">
        <v>-24438</v>
      </c>
      <c r="AA116" s="48">
        <v>-19931</v>
      </c>
      <c r="AB116" s="48">
        <v>-26143</v>
      </c>
      <c r="AC116" s="48">
        <v>-25658</v>
      </c>
      <c r="AD116" s="48">
        <v>-29291</v>
      </c>
      <c r="AE116" s="48">
        <v>-25199</v>
      </c>
      <c r="AF116" s="48">
        <v>-27380</v>
      </c>
      <c r="AG116" s="48">
        <v>-28144</v>
      </c>
      <c r="AH116" s="48">
        <v>-32589</v>
      </c>
      <c r="AI116" s="48">
        <v>-23815</v>
      </c>
      <c r="AJ116" s="48">
        <v>-26153</v>
      </c>
      <c r="AK116" s="48">
        <v>-24619</v>
      </c>
      <c r="AL116" s="48">
        <v>-30029</v>
      </c>
      <c r="AM116" s="48">
        <v>-24016</v>
      </c>
      <c r="AN116" s="48">
        <v>-26369</v>
      </c>
      <c r="AO116" s="48">
        <v>-27080</v>
      </c>
      <c r="AP116" s="48">
        <v>-29793</v>
      </c>
      <c r="AQ116" s="48">
        <v>-47468</v>
      </c>
      <c r="AR116" s="48">
        <v>1157</v>
      </c>
      <c r="AS116" s="48">
        <v>2568</v>
      </c>
      <c r="AT116" s="48">
        <v>-43585</v>
      </c>
      <c r="AU116" s="48">
        <v>-26453</v>
      </c>
      <c r="AV116" s="48">
        <v>-57187</v>
      </c>
      <c r="AW116" s="48">
        <v>-42711</v>
      </c>
      <c r="AX116" s="218">
        <v>-7561</v>
      </c>
      <c r="AY116" s="84">
        <v>-46695</v>
      </c>
      <c r="AZ116" s="84">
        <v>-51848</v>
      </c>
      <c r="BA116" s="84">
        <v>-55321</v>
      </c>
      <c r="BB116" s="84">
        <v>-58477</v>
      </c>
      <c r="BC116" s="84">
        <v>-55613</v>
      </c>
      <c r="BD116" s="84">
        <v>-50008</v>
      </c>
      <c r="BE116" s="84">
        <v>-58311</v>
      </c>
      <c r="BF116" s="84">
        <v>-66447</v>
      </c>
      <c r="BG116" s="84">
        <v>-58682</v>
      </c>
      <c r="BH116" s="84">
        <v>-61518</v>
      </c>
      <c r="BI116" s="84">
        <v>-55602</v>
      </c>
      <c r="BJ116" s="84">
        <v>-65359</v>
      </c>
      <c r="BK116" s="84">
        <v>-55723</v>
      </c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5" customHeight="1" x14ac:dyDescent="0.2">
      <c r="A117" s="154" t="s">
        <v>8</v>
      </c>
      <c r="B117" s="154" t="s">
        <v>214</v>
      </c>
      <c r="C117" s="47">
        <f t="shared" ref="C117:BH117" si="102">SUM(C115:C116)</f>
        <v>56317</v>
      </c>
      <c r="D117" s="47">
        <f t="shared" si="102"/>
        <v>66700</v>
      </c>
      <c r="E117" s="47">
        <f t="shared" si="102"/>
        <v>67609</v>
      </c>
      <c r="F117" s="47">
        <f t="shared" si="102"/>
        <v>72953</v>
      </c>
      <c r="G117" s="47">
        <f t="shared" si="102"/>
        <v>68887</v>
      </c>
      <c r="H117" s="47">
        <f t="shared" si="102"/>
        <v>80647</v>
      </c>
      <c r="I117" s="47">
        <f t="shared" si="102"/>
        <v>84757</v>
      </c>
      <c r="J117" s="47">
        <f t="shared" si="102"/>
        <v>95231</v>
      </c>
      <c r="K117" s="47">
        <f t="shared" si="102"/>
        <v>89299</v>
      </c>
      <c r="L117" s="47">
        <f t="shared" si="102"/>
        <v>94697</v>
      </c>
      <c r="M117" s="47">
        <f t="shared" si="102"/>
        <v>92899</v>
      </c>
      <c r="N117" s="47">
        <f t="shared" si="102"/>
        <v>105625</v>
      </c>
      <c r="O117" s="47">
        <f t="shared" si="102"/>
        <v>92817</v>
      </c>
      <c r="P117" s="47">
        <f t="shared" si="102"/>
        <v>96909</v>
      </c>
      <c r="Q117" s="47">
        <f t="shared" si="102"/>
        <v>101180</v>
      </c>
      <c r="R117" s="47">
        <f t="shared" si="102"/>
        <v>127964</v>
      </c>
      <c r="S117" s="47">
        <f t="shared" si="102"/>
        <v>119483</v>
      </c>
      <c r="T117" s="47">
        <f t="shared" si="102"/>
        <v>143600</v>
      </c>
      <c r="U117" s="47">
        <f t="shared" si="102"/>
        <v>147737</v>
      </c>
      <c r="V117" s="47">
        <f t="shared" si="102"/>
        <v>166346</v>
      </c>
      <c r="W117" s="47">
        <f t="shared" si="102"/>
        <v>148592</v>
      </c>
      <c r="X117" s="47">
        <f t="shared" si="102"/>
        <v>156379</v>
      </c>
      <c r="Y117" s="47">
        <f t="shared" si="102"/>
        <v>159392</v>
      </c>
      <c r="Z117" s="47">
        <f t="shared" si="102"/>
        <v>171891</v>
      </c>
      <c r="AA117" s="47">
        <f t="shared" si="102"/>
        <v>160487</v>
      </c>
      <c r="AB117" s="47">
        <f t="shared" si="102"/>
        <v>162811</v>
      </c>
      <c r="AC117" s="47">
        <f t="shared" si="102"/>
        <v>161097</v>
      </c>
      <c r="AD117" s="47">
        <f t="shared" si="102"/>
        <v>183752</v>
      </c>
      <c r="AE117" s="47">
        <f t="shared" si="102"/>
        <v>167349</v>
      </c>
      <c r="AF117" s="47">
        <f t="shared" si="102"/>
        <v>169413</v>
      </c>
      <c r="AG117" s="47">
        <f t="shared" si="102"/>
        <v>169691</v>
      </c>
      <c r="AH117" s="47">
        <f t="shared" si="102"/>
        <v>185703</v>
      </c>
      <c r="AI117" s="47">
        <f t="shared" si="102"/>
        <v>168470</v>
      </c>
      <c r="AJ117" s="47">
        <f t="shared" si="102"/>
        <v>175010</v>
      </c>
      <c r="AK117" s="47">
        <f t="shared" si="102"/>
        <v>177554</v>
      </c>
      <c r="AL117" s="47">
        <f t="shared" si="102"/>
        <v>200493</v>
      </c>
      <c r="AM117" s="47">
        <f t="shared" si="102"/>
        <v>172993</v>
      </c>
      <c r="AN117" s="47">
        <f t="shared" si="102"/>
        <v>187673</v>
      </c>
      <c r="AO117" s="47">
        <f t="shared" si="102"/>
        <v>182379</v>
      </c>
      <c r="AP117" s="47">
        <f t="shared" si="102"/>
        <v>211225</v>
      </c>
      <c r="AQ117" s="47">
        <f t="shared" si="102"/>
        <v>154884</v>
      </c>
      <c r="AR117" s="47">
        <f t="shared" si="102"/>
        <v>159045</v>
      </c>
      <c r="AS117" s="47">
        <f t="shared" si="102"/>
        <v>179792</v>
      </c>
      <c r="AT117" s="47">
        <f t="shared" si="102"/>
        <v>181855</v>
      </c>
      <c r="AU117" s="47">
        <f t="shared" si="102"/>
        <v>166639</v>
      </c>
      <c r="AV117" s="47">
        <f t="shared" si="102"/>
        <v>168393</v>
      </c>
      <c r="AW117" s="47">
        <f t="shared" si="102"/>
        <v>209644</v>
      </c>
      <c r="AX117" s="244">
        <f t="shared" si="102"/>
        <v>311961</v>
      </c>
      <c r="AY117" s="83">
        <f t="shared" si="102"/>
        <v>225738</v>
      </c>
      <c r="AZ117" s="83">
        <f t="shared" si="102"/>
        <v>250590</v>
      </c>
      <c r="BA117" s="83">
        <f t="shared" si="102"/>
        <v>251275</v>
      </c>
      <c r="BB117" s="83">
        <f t="shared" si="102"/>
        <v>288738</v>
      </c>
      <c r="BC117" s="83">
        <f t="shared" si="102"/>
        <v>267132</v>
      </c>
      <c r="BD117" s="83">
        <f t="shared" si="102"/>
        <v>299274</v>
      </c>
      <c r="BE117" s="83">
        <f t="shared" si="102"/>
        <v>279546</v>
      </c>
      <c r="BF117" s="83">
        <f t="shared" si="102"/>
        <v>311211</v>
      </c>
      <c r="BG117" s="83">
        <f t="shared" si="102"/>
        <v>283630</v>
      </c>
      <c r="BH117" s="83">
        <f t="shared" si="102"/>
        <v>298034</v>
      </c>
      <c r="BI117" s="83">
        <f>SUM(BI115:BI116)</f>
        <v>307331</v>
      </c>
      <c r="BJ117" s="83">
        <f>SUM(BJ115:BJ116)</f>
        <v>350977</v>
      </c>
      <c r="BK117" s="83">
        <f>SUM(BK115:BK116)</f>
        <v>312118</v>
      </c>
      <c r="BL117" s="10"/>
      <c r="BM117" s="10"/>
      <c r="BN117" s="10"/>
      <c r="BO117" s="10"/>
      <c r="BP117" s="10"/>
      <c r="BQ117" s="10"/>
      <c r="BR117" s="10"/>
      <c r="BS117" s="10"/>
      <c r="BT117" s="10"/>
    </row>
    <row r="118" spans="1:72" ht="15" customHeight="1" x14ac:dyDescent="0.2">
      <c r="A118" s="8" t="s">
        <v>33</v>
      </c>
      <c r="B118" s="8" t="s">
        <v>215</v>
      </c>
      <c r="C118" s="48">
        <v>-21357</v>
      </c>
      <c r="D118" s="48">
        <v>-19795</v>
      </c>
      <c r="E118" s="48">
        <v>-17400</v>
      </c>
      <c r="F118" s="48">
        <v>-19617</v>
      </c>
      <c r="G118" s="48">
        <v>-18456</v>
      </c>
      <c r="H118" s="48">
        <v>-19967</v>
      </c>
      <c r="I118" s="48">
        <v>-40514</v>
      </c>
      <c r="J118" s="48">
        <v>-43064</v>
      </c>
      <c r="K118" s="48">
        <v>-26893</v>
      </c>
      <c r="L118" s="48">
        <v>-30897</v>
      </c>
      <c r="M118" s="48">
        <v>-45608</v>
      </c>
      <c r="N118" s="48">
        <v>-44515</v>
      </c>
      <c r="O118" s="48">
        <v>-32915</v>
      </c>
      <c r="P118" s="48">
        <v>-36848</v>
      </c>
      <c r="Q118" s="48">
        <v>-39591</v>
      </c>
      <c r="R118" s="48">
        <v>-55584</v>
      </c>
      <c r="S118" s="48">
        <v>-39471</v>
      </c>
      <c r="T118" s="48">
        <v>-46728</v>
      </c>
      <c r="U118" s="48">
        <v>-45824</v>
      </c>
      <c r="V118" s="48">
        <v>-47113</v>
      </c>
      <c r="W118" s="48">
        <v>-44666</v>
      </c>
      <c r="X118" s="48">
        <v>-46735</v>
      </c>
      <c r="Y118" s="48">
        <v>-44260</v>
      </c>
      <c r="Z118" s="48">
        <v>-54124</v>
      </c>
      <c r="AA118" s="48">
        <v>-41035</v>
      </c>
      <c r="AB118" s="48">
        <v>-45981</v>
      </c>
      <c r="AC118" s="48">
        <v>-38439</v>
      </c>
      <c r="AD118" s="48">
        <v>-41324</v>
      </c>
      <c r="AE118" s="48">
        <v>-41704</v>
      </c>
      <c r="AF118" s="48">
        <v>-46684</v>
      </c>
      <c r="AG118" s="48">
        <v>-40645</v>
      </c>
      <c r="AH118" s="48">
        <v>-46044</v>
      </c>
      <c r="AI118" s="48">
        <v>-45463</v>
      </c>
      <c r="AJ118" s="48">
        <v>-48636</v>
      </c>
      <c r="AK118" s="48">
        <v>-46469</v>
      </c>
      <c r="AL118" s="48">
        <v>-57352</v>
      </c>
      <c r="AM118" s="48">
        <v>-48521</v>
      </c>
      <c r="AN118" s="48">
        <v>-54663</v>
      </c>
      <c r="AO118" s="48">
        <v>-53644</v>
      </c>
      <c r="AP118" s="48">
        <v>-63345</v>
      </c>
      <c r="AQ118" s="48">
        <v>-51128</v>
      </c>
      <c r="AR118" s="48">
        <v>-38846</v>
      </c>
      <c r="AS118" s="48">
        <v>-52382</v>
      </c>
      <c r="AT118" s="48">
        <v>-67806</v>
      </c>
      <c r="AU118" s="48">
        <v>-63607</v>
      </c>
      <c r="AV118" s="48">
        <v>-74214</v>
      </c>
      <c r="AW118" s="48">
        <v>-81884</v>
      </c>
      <c r="AX118" s="218">
        <v>-102906</v>
      </c>
      <c r="AY118" s="84">
        <v>-83431</v>
      </c>
      <c r="AZ118" s="84">
        <v>-99161</v>
      </c>
      <c r="BA118" s="84">
        <v>-96771</v>
      </c>
      <c r="BB118" s="84">
        <v>-121143</v>
      </c>
      <c r="BC118" s="84">
        <v>-91188</v>
      </c>
      <c r="BD118" s="84">
        <v>-108340</v>
      </c>
      <c r="BE118" s="84">
        <v>-84736</v>
      </c>
      <c r="BF118" s="84">
        <v>-99310</v>
      </c>
      <c r="BG118" s="84">
        <v>-84996</v>
      </c>
      <c r="BH118" s="84">
        <v>-92452</v>
      </c>
      <c r="BI118" s="84">
        <v>-89133</v>
      </c>
      <c r="BJ118" s="84">
        <v>-107824.35292592601</v>
      </c>
      <c r="BK118" s="84">
        <v>-97089</v>
      </c>
      <c r="BL118" s="48"/>
      <c r="BM118" s="48"/>
      <c r="BN118" s="48"/>
      <c r="BO118" s="48"/>
      <c r="BP118" s="48"/>
      <c r="BQ118" s="48"/>
      <c r="BR118" s="48"/>
      <c r="BS118" s="48"/>
      <c r="BT118" s="48"/>
    </row>
    <row r="119" spans="1:72" ht="15" customHeight="1" x14ac:dyDescent="0.2">
      <c r="A119" s="8" t="s">
        <v>34</v>
      </c>
      <c r="B119" s="8" t="s">
        <v>216</v>
      </c>
      <c r="C119" s="48">
        <v>189</v>
      </c>
      <c r="D119" s="48">
        <v>11402</v>
      </c>
      <c r="E119" s="48">
        <v>13286</v>
      </c>
      <c r="F119" s="48">
        <v>7077</v>
      </c>
      <c r="G119" s="48">
        <v>509</v>
      </c>
      <c r="H119" s="48">
        <v>8522</v>
      </c>
      <c r="I119" s="48">
        <v>20824</v>
      </c>
      <c r="J119" s="48">
        <v>18721</v>
      </c>
      <c r="K119" s="48">
        <v>1145</v>
      </c>
      <c r="L119" s="48">
        <v>22509</v>
      </c>
      <c r="M119" s="48">
        <v>110853</v>
      </c>
      <c r="N119" s="48">
        <v>27776</v>
      </c>
      <c r="O119" s="48">
        <v>14487</v>
      </c>
      <c r="P119" s="48">
        <v>2571</v>
      </c>
      <c r="Q119" s="48">
        <v>6148</v>
      </c>
      <c r="R119" s="48">
        <v>34581</v>
      </c>
      <c r="S119" s="48">
        <v>8650</v>
      </c>
      <c r="T119" s="48">
        <v>3084</v>
      </c>
      <c r="U119" s="48">
        <v>10324</v>
      </c>
      <c r="V119" s="48">
        <v>23737</v>
      </c>
      <c r="W119" s="48">
        <v>-1460</v>
      </c>
      <c r="X119" s="48">
        <v>12520</v>
      </c>
      <c r="Y119" s="48">
        <v>19384</v>
      </c>
      <c r="Z119" s="48">
        <v>26013</v>
      </c>
      <c r="AA119" s="48">
        <v>9354</v>
      </c>
      <c r="AB119" s="48">
        <v>4534</v>
      </c>
      <c r="AC119" s="48">
        <v>5010</v>
      </c>
      <c r="AD119" s="48">
        <v>91</v>
      </c>
      <c r="AE119" s="48">
        <v>-180</v>
      </c>
      <c r="AF119" s="48">
        <v>7444</v>
      </c>
      <c r="AG119" s="48">
        <v>4499</v>
      </c>
      <c r="AH119" s="48">
        <v>10526</v>
      </c>
      <c r="AI119" s="48">
        <v>2493</v>
      </c>
      <c r="AJ119" s="48">
        <v>5852</v>
      </c>
      <c r="AK119" s="48">
        <v>9828</v>
      </c>
      <c r="AL119" s="48">
        <v>15621</v>
      </c>
      <c r="AM119" s="48">
        <v>4636</v>
      </c>
      <c r="AN119" s="48">
        <v>4369</v>
      </c>
      <c r="AO119" s="48">
        <v>39491</v>
      </c>
      <c r="AP119" s="48">
        <v>52013</v>
      </c>
      <c r="AQ119" s="48">
        <v>-2962</v>
      </c>
      <c r="AR119" s="48">
        <v>-7307</v>
      </c>
      <c r="AS119" s="48">
        <v>4022</v>
      </c>
      <c r="AT119" s="48">
        <v>45553</v>
      </c>
      <c r="AU119" s="48">
        <v>-4320</v>
      </c>
      <c r="AV119" s="48">
        <v>12802</v>
      </c>
      <c r="AW119" s="48">
        <v>23344</v>
      </c>
      <c r="AX119" s="218">
        <v>-26079</v>
      </c>
      <c r="AY119" s="84">
        <v>4491</v>
      </c>
      <c r="AZ119" s="84">
        <v>11964</v>
      </c>
      <c r="BA119" s="84">
        <v>8365</v>
      </c>
      <c r="BB119" s="84">
        <v>19207</v>
      </c>
      <c r="BC119" s="84">
        <v>5196</v>
      </c>
      <c r="BD119" s="84">
        <v>5681</v>
      </c>
      <c r="BE119" s="84">
        <v>12881</v>
      </c>
      <c r="BF119" s="84">
        <v>32947</v>
      </c>
      <c r="BG119" s="84">
        <v>7731</v>
      </c>
      <c r="BH119" s="84">
        <v>5674</v>
      </c>
      <c r="BI119" s="84">
        <v>5815</v>
      </c>
      <c r="BJ119" s="84">
        <v>46601</v>
      </c>
      <c r="BK119" s="84">
        <v>14681</v>
      </c>
      <c r="BL119" s="48"/>
      <c r="BM119" s="48"/>
      <c r="BN119" s="48"/>
      <c r="BO119" s="48"/>
      <c r="BP119" s="48"/>
      <c r="BQ119" s="48"/>
      <c r="BR119" s="48"/>
      <c r="BS119" s="48"/>
      <c r="BT119" s="48"/>
    </row>
    <row r="120" spans="1:72" ht="15" customHeight="1" x14ac:dyDescent="0.2">
      <c r="A120" s="8" t="s">
        <v>35</v>
      </c>
      <c r="B120" s="8" t="s">
        <v>217</v>
      </c>
      <c r="C120" s="48" t="s">
        <v>14</v>
      </c>
      <c r="D120" s="48" t="s">
        <v>14</v>
      </c>
      <c r="E120" s="48" t="s">
        <v>14</v>
      </c>
      <c r="F120" s="48" t="s">
        <v>14</v>
      </c>
      <c r="G120" s="48" t="s">
        <v>14</v>
      </c>
      <c r="H120" s="48" t="s">
        <v>14</v>
      </c>
      <c r="I120" s="48" t="s">
        <v>14</v>
      </c>
      <c r="J120" s="48" t="s">
        <v>14</v>
      </c>
      <c r="K120" s="48">
        <v>-2942</v>
      </c>
      <c r="L120" s="48">
        <v>-3848</v>
      </c>
      <c r="M120" s="48">
        <v>4279</v>
      </c>
      <c r="N120" s="48">
        <v>5585</v>
      </c>
      <c r="O120" s="48">
        <v>5152</v>
      </c>
      <c r="P120" s="48">
        <v>5730</v>
      </c>
      <c r="Q120" s="48">
        <v>6978</v>
      </c>
      <c r="R120" s="48">
        <v>6462</v>
      </c>
      <c r="S120" s="48">
        <v>6757</v>
      </c>
      <c r="T120" s="48">
        <v>195</v>
      </c>
      <c r="U120" s="48">
        <v>187</v>
      </c>
      <c r="V120" s="48">
        <v>187</v>
      </c>
      <c r="W120" s="48">
        <v>183</v>
      </c>
      <c r="X120" s="48">
        <v>177</v>
      </c>
      <c r="Y120" s="48">
        <v>190</v>
      </c>
      <c r="Z120" s="48">
        <v>227</v>
      </c>
      <c r="AA120" s="48">
        <v>218</v>
      </c>
      <c r="AB120" s="48">
        <v>223</v>
      </c>
      <c r="AC120" s="48">
        <v>257</v>
      </c>
      <c r="AD120" s="48">
        <v>241</v>
      </c>
      <c r="AE120" s="48">
        <v>299</v>
      </c>
      <c r="AF120" s="48">
        <v>299</v>
      </c>
      <c r="AG120" s="48">
        <v>298</v>
      </c>
      <c r="AH120" s="48">
        <v>294</v>
      </c>
      <c r="AI120" s="48">
        <v>279</v>
      </c>
      <c r="AJ120" s="48">
        <v>287</v>
      </c>
      <c r="AK120" s="48">
        <v>281</v>
      </c>
      <c r="AL120" s="48">
        <v>277</v>
      </c>
      <c r="AM120" s="48">
        <v>305</v>
      </c>
      <c r="AN120" s="48">
        <v>292</v>
      </c>
      <c r="AO120" s="48">
        <v>293</v>
      </c>
      <c r="AP120" s="48">
        <v>299</v>
      </c>
      <c r="AQ120" s="48">
        <v>270</v>
      </c>
      <c r="AR120" s="48">
        <v>564</v>
      </c>
      <c r="AS120" s="48">
        <v>1204</v>
      </c>
      <c r="AT120" s="48">
        <v>1276</v>
      </c>
      <c r="AU120" s="48">
        <v>1615</v>
      </c>
      <c r="AV120" s="48">
        <v>352</v>
      </c>
      <c r="AW120" s="48">
        <v>349</v>
      </c>
      <c r="AX120" s="218">
        <v>513</v>
      </c>
      <c r="AY120" s="84">
        <v>-373</v>
      </c>
      <c r="AZ120" s="84">
        <v>-294</v>
      </c>
      <c r="BA120" s="84">
        <v>-963</v>
      </c>
      <c r="BB120" s="84">
        <v>-2770</v>
      </c>
      <c r="BC120" s="84">
        <v>-6615</v>
      </c>
      <c r="BD120" s="84">
        <v>-5116</v>
      </c>
      <c r="BE120" s="84">
        <v>-570</v>
      </c>
      <c r="BF120" s="84">
        <v>-21486</v>
      </c>
      <c r="BG120" s="84">
        <v>-7921</v>
      </c>
      <c r="BH120" s="84">
        <v>-3810</v>
      </c>
      <c r="BI120" s="84">
        <v>-276</v>
      </c>
      <c r="BJ120" s="84">
        <v>845</v>
      </c>
      <c r="BK120" s="84">
        <v>-475</v>
      </c>
      <c r="BL120" s="10"/>
      <c r="BM120" s="10"/>
      <c r="BN120" s="10"/>
      <c r="BO120" s="10"/>
      <c r="BP120" s="10"/>
      <c r="BQ120" s="10"/>
      <c r="BR120" s="10"/>
      <c r="BS120" s="10"/>
      <c r="BT120" s="10"/>
    </row>
    <row r="121" spans="1:72" ht="15" customHeight="1" x14ac:dyDescent="0.2">
      <c r="A121" s="156" t="s">
        <v>36</v>
      </c>
      <c r="B121" s="156" t="s">
        <v>36</v>
      </c>
      <c r="C121" s="157">
        <f t="shared" ref="C121:BH121" si="103">SUM(C117:C120)</f>
        <v>35149</v>
      </c>
      <c r="D121" s="157">
        <f t="shared" si="103"/>
        <v>58307</v>
      </c>
      <c r="E121" s="157">
        <f t="shared" si="103"/>
        <v>63495</v>
      </c>
      <c r="F121" s="157">
        <f t="shared" si="103"/>
        <v>60413</v>
      </c>
      <c r="G121" s="157">
        <f t="shared" si="103"/>
        <v>50940</v>
      </c>
      <c r="H121" s="157">
        <f t="shared" si="103"/>
        <v>69202</v>
      </c>
      <c r="I121" s="157">
        <f t="shared" si="103"/>
        <v>65067</v>
      </c>
      <c r="J121" s="158">
        <f t="shared" si="103"/>
        <v>70888</v>
      </c>
      <c r="K121" s="158">
        <f t="shared" si="103"/>
        <v>60609</v>
      </c>
      <c r="L121" s="158">
        <f t="shared" si="103"/>
        <v>82461</v>
      </c>
      <c r="M121" s="158">
        <f t="shared" si="103"/>
        <v>162423</v>
      </c>
      <c r="N121" s="158">
        <f t="shared" si="103"/>
        <v>94471</v>
      </c>
      <c r="O121" s="158">
        <f t="shared" si="103"/>
        <v>79541</v>
      </c>
      <c r="P121" s="158">
        <f t="shared" si="103"/>
        <v>68362</v>
      </c>
      <c r="Q121" s="158">
        <f t="shared" si="103"/>
        <v>74715</v>
      </c>
      <c r="R121" s="158">
        <f t="shared" si="103"/>
        <v>113423</v>
      </c>
      <c r="S121" s="158">
        <f t="shared" si="103"/>
        <v>95419</v>
      </c>
      <c r="T121" s="158">
        <f t="shared" si="103"/>
        <v>100151</v>
      </c>
      <c r="U121" s="158">
        <f t="shared" si="103"/>
        <v>112424</v>
      </c>
      <c r="V121" s="158">
        <f t="shared" si="103"/>
        <v>143157</v>
      </c>
      <c r="W121" s="158">
        <f t="shared" si="103"/>
        <v>102649</v>
      </c>
      <c r="X121" s="158">
        <f t="shared" si="103"/>
        <v>122341</v>
      </c>
      <c r="Y121" s="158">
        <f t="shared" si="103"/>
        <v>134706</v>
      </c>
      <c r="Z121" s="158">
        <f t="shared" si="103"/>
        <v>144007</v>
      </c>
      <c r="AA121" s="158">
        <f t="shared" si="103"/>
        <v>129024</v>
      </c>
      <c r="AB121" s="158">
        <f t="shared" si="103"/>
        <v>121587</v>
      </c>
      <c r="AC121" s="158">
        <f t="shared" si="103"/>
        <v>127925</v>
      </c>
      <c r="AD121" s="159">
        <f t="shared" si="103"/>
        <v>142760</v>
      </c>
      <c r="AE121" s="159">
        <f t="shared" si="103"/>
        <v>125764</v>
      </c>
      <c r="AF121" s="159">
        <f t="shared" si="103"/>
        <v>130472</v>
      </c>
      <c r="AG121" s="159">
        <f t="shared" si="103"/>
        <v>133843</v>
      </c>
      <c r="AH121" s="159">
        <f t="shared" si="103"/>
        <v>150479</v>
      </c>
      <c r="AI121" s="159">
        <f t="shared" si="103"/>
        <v>125779</v>
      </c>
      <c r="AJ121" s="159">
        <f t="shared" si="103"/>
        <v>132513</v>
      </c>
      <c r="AK121" s="159">
        <f t="shared" si="103"/>
        <v>141194</v>
      </c>
      <c r="AL121" s="159">
        <f t="shared" si="103"/>
        <v>159039</v>
      </c>
      <c r="AM121" s="159">
        <f t="shared" si="103"/>
        <v>129413</v>
      </c>
      <c r="AN121" s="159">
        <f t="shared" si="103"/>
        <v>137671</v>
      </c>
      <c r="AO121" s="159">
        <f t="shared" si="103"/>
        <v>168519</v>
      </c>
      <c r="AP121" s="159">
        <f t="shared" si="103"/>
        <v>200192</v>
      </c>
      <c r="AQ121" s="159">
        <f t="shared" si="103"/>
        <v>101064</v>
      </c>
      <c r="AR121" s="159">
        <f t="shared" si="103"/>
        <v>113456</v>
      </c>
      <c r="AS121" s="159">
        <f t="shared" si="103"/>
        <v>132636</v>
      </c>
      <c r="AT121" s="159">
        <f t="shared" si="103"/>
        <v>160878</v>
      </c>
      <c r="AU121" s="159">
        <f t="shared" si="103"/>
        <v>100327</v>
      </c>
      <c r="AV121" s="159">
        <f t="shared" si="103"/>
        <v>107333</v>
      </c>
      <c r="AW121" s="159">
        <f t="shared" si="103"/>
        <v>151453</v>
      </c>
      <c r="AX121" s="254">
        <f t="shared" si="103"/>
        <v>183489</v>
      </c>
      <c r="AY121" s="86">
        <f t="shared" si="103"/>
        <v>146425</v>
      </c>
      <c r="AZ121" s="86">
        <f t="shared" si="103"/>
        <v>163099</v>
      </c>
      <c r="BA121" s="86">
        <f t="shared" si="103"/>
        <v>161906</v>
      </c>
      <c r="BB121" s="86">
        <f t="shared" si="103"/>
        <v>184032</v>
      </c>
      <c r="BC121" s="86">
        <f t="shared" si="103"/>
        <v>174525</v>
      </c>
      <c r="BD121" s="86">
        <f t="shared" si="103"/>
        <v>191499</v>
      </c>
      <c r="BE121" s="86">
        <f t="shared" si="103"/>
        <v>207121</v>
      </c>
      <c r="BF121" s="159">
        <f t="shared" si="103"/>
        <v>223362</v>
      </c>
      <c r="BG121" s="86">
        <f t="shared" si="103"/>
        <v>198444</v>
      </c>
      <c r="BH121" s="86">
        <f t="shared" si="103"/>
        <v>207446</v>
      </c>
      <c r="BI121" s="86">
        <f>SUM(BI117:BI120)</f>
        <v>223737</v>
      </c>
      <c r="BJ121" s="86">
        <f>SUM(BJ117:BJ120)</f>
        <v>290598.64707407402</v>
      </c>
      <c r="BK121" s="86">
        <f>SUM(BK117:BK120)</f>
        <v>229235</v>
      </c>
      <c r="BL121" s="48"/>
      <c r="BM121" s="48"/>
      <c r="BN121" s="48"/>
      <c r="BO121" s="48"/>
      <c r="BP121" s="48"/>
      <c r="BQ121" s="48"/>
      <c r="BR121" s="48"/>
      <c r="BS121" s="48"/>
      <c r="BT121" s="48"/>
    </row>
    <row r="122" spans="1:72" ht="15" customHeight="1" x14ac:dyDescent="0.2">
      <c r="A122" s="8" t="s">
        <v>37</v>
      </c>
      <c r="B122" s="8" t="s">
        <v>181</v>
      </c>
      <c r="C122" s="10">
        <f>C121/C117</f>
        <v>0.62412770566613984</v>
      </c>
      <c r="D122" s="10">
        <f t="shared" ref="D122:BH122" si="104">D121/D117</f>
        <v>0.87416791604197897</v>
      </c>
      <c r="E122" s="10">
        <f t="shared" si="104"/>
        <v>0.93915011315061603</v>
      </c>
      <c r="F122" s="10">
        <f t="shared" si="104"/>
        <v>0.82810850821761961</v>
      </c>
      <c r="G122" s="10">
        <f t="shared" si="104"/>
        <v>0.73947188874533654</v>
      </c>
      <c r="H122" s="10">
        <f t="shared" si="104"/>
        <v>0.85808523565662698</v>
      </c>
      <c r="I122" s="10">
        <f t="shared" si="104"/>
        <v>0.76768880446452803</v>
      </c>
      <c r="J122" s="10">
        <f t="shared" si="104"/>
        <v>0.74437945626949209</v>
      </c>
      <c r="K122" s="10">
        <f t="shared" si="104"/>
        <v>0.67871980649279384</v>
      </c>
      <c r="L122" s="10">
        <f t="shared" si="104"/>
        <v>0.87078788134787799</v>
      </c>
      <c r="M122" s="10">
        <f t="shared" si="104"/>
        <v>1.7483826521275794</v>
      </c>
      <c r="N122" s="10">
        <f t="shared" si="104"/>
        <v>0.89439999999999997</v>
      </c>
      <c r="O122" s="10">
        <f t="shared" si="104"/>
        <v>0.85696585754764754</v>
      </c>
      <c r="P122" s="10">
        <f t="shared" si="104"/>
        <v>0.70542467675860854</v>
      </c>
      <c r="Q122" s="10">
        <f t="shared" si="104"/>
        <v>0.73843644989128288</v>
      </c>
      <c r="R122" s="10">
        <f t="shared" si="104"/>
        <v>0.88636647807195779</v>
      </c>
      <c r="S122" s="10">
        <f t="shared" si="104"/>
        <v>0.79859896386933704</v>
      </c>
      <c r="T122" s="10">
        <f t="shared" si="104"/>
        <v>0.69743036211699161</v>
      </c>
      <c r="U122" s="10">
        <f t="shared" si="104"/>
        <v>0.76097389279598204</v>
      </c>
      <c r="V122" s="10">
        <f t="shared" si="104"/>
        <v>0.86059779014824522</v>
      </c>
      <c r="W122" s="10">
        <f t="shared" si="104"/>
        <v>0.69081108000430713</v>
      </c>
      <c r="X122" s="10">
        <f t="shared" si="104"/>
        <v>0.78233650298313717</v>
      </c>
      <c r="Y122" s="10">
        <f t="shared" si="104"/>
        <v>0.84512397109014259</v>
      </c>
      <c r="Z122" s="10">
        <f t="shared" si="104"/>
        <v>0.83778091930351206</v>
      </c>
      <c r="AA122" s="10">
        <f t="shared" si="104"/>
        <v>0.80395296815318373</v>
      </c>
      <c r="AB122" s="10">
        <f t="shared" si="104"/>
        <v>0.74679843499517851</v>
      </c>
      <c r="AC122" s="10">
        <f t="shared" si="104"/>
        <v>0.79408679242940594</v>
      </c>
      <c r="AD122" s="10">
        <f t="shared" si="104"/>
        <v>0.77691671383168615</v>
      </c>
      <c r="AE122" s="10">
        <f t="shared" si="104"/>
        <v>0.75150732899509409</v>
      </c>
      <c r="AF122" s="10">
        <f t="shared" si="104"/>
        <v>0.77014160660634068</v>
      </c>
      <c r="AG122" s="10">
        <f t="shared" si="104"/>
        <v>0.78874542550871873</v>
      </c>
      <c r="AH122" s="10">
        <f t="shared" si="104"/>
        <v>0.81032078103207805</v>
      </c>
      <c r="AI122" s="10">
        <f t="shared" si="104"/>
        <v>0.74659583308600941</v>
      </c>
      <c r="AJ122" s="10">
        <f t="shared" si="104"/>
        <v>0.75717387577852691</v>
      </c>
      <c r="AK122" s="10">
        <f t="shared" si="104"/>
        <v>0.79521722968786956</v>
      </c>
      <c r="AL122" s="10">
        <f t="shared" si="104"/>
        <v>0.79323966422767878</v>
      </c>
      <c r="AM122" s="10">
        <f t="shared" si="104"/>
        <v>0.74808229234708923</v>
      </c>
      <c r="AN122" s="10">
        <f t="shared" si="104"/>
        <v>0.73356849413607716</v>
      </c>
      <c r="AO122" s="10">
        <f t="shared" si="104"/>
        <v>0.92400440840228315</v>
      </c>
      <c r="AP122" s="10">
        <f t="shared" si="104"/>
        <v>0.94776659959758547</v>
      </c>
      <c r="AQ122" s="10">
        <f t="shared" si="104"/>
        <v>0.65251413961416282</v>
      </c>
      <c r="AR122" s="10">
        <f t="shared" si="104"/>
        <v>0.71335785469521207</v>
      </c>
      <c r="AS122" s="10">
        <f t="shared" si="104"/>
        <v>0.73771914211978284</v>
      </c>
      <c r="AT122" s="10">
        <f t="shared" si="104"/>
        <v>0.88464985840367327</v>
      </c>
      <c r="AU122" s="10">
        <f t="shared" si="104"/>
        <v>0.60206194228241883</v>
      </c>
      <c r="AV122" s="10">
        <f t="shared" si="104"/>
        <v>0.63739585374688967</v>
      </c>
      <c r="AW122" s="10">
        <f t="shared" si="104"/>
        <v>0.72242945183263052</v>
      </c>
      <c r="AX122" s="255">
        <f t="shared" si="104"/>
        <v>0.58817929164222449</v>
      </c>
      <c r="AY122" s="16">
        <f t="shared" si="104"/>
        <v>0.64865020510503324</v>
      </c>
      <c r="AZ122" s="16">
        <f t="shared" si="104"/>
        <v>0.65085997046969157</v>
      </c>
      <c r="BA122" s="16">
        <f t="shared" si="104"/>
        <v>0.64433787682817634</v>
      </c>
      <c r="BB122" s="16">
        <f t="shared" si="104"/>
        <v>0.63736674770899571</v>
      </c>
      <c r="BC122" s="16">
        <f t="shared" si="104"/>
        <v>0.65332869143344863</v>
      </c>
      <c r="BD122" s="16">
        <f t="shared" si="104"/>
        <v>0.63987850598448248</v>
      </c>
      <c r="BE122" s="16">
        <f t="shared" si="104"/>
        <v>0.74091920471049488</v>
      </c>
      <c r="BF122" s="16">
        <f t="shared" si="104"/>
        <v>0.71771884669886343</v>
      </c>
      <c r="BG122" s="16">
        <f t="shared" si="104"/>
        <v>0.69965800514755139</v>
      </c>
      <c r="BH122" s="16">
        <f t="shared" si="104"/>
        <v>0.69604810189441468</v>
      </c>
      <c r="BI122" s="16">
        <v>0.72799921908046727</v>
      </c>
      <c r="BJ122" s="16">
        <v>0.72799921908046727</v>
      </c>
      <c r="BK122" s="16">
        <v>0.72799921908046727</v>
      </c>
      <c r="BL122" s="48"/>
      <c r="BM122" s="48"/>
      <c r="BN122" s="48"/>
      <c r="BO122" s="48"/>
      <c r="BP122" s="48"/>
      <c r="BQ122" s="48"/>
      <c r="BR122" s="48"/>
      <c r="BS122" s="48"/>
      <c r="BT122" s="48"/>
    </row>
    <row r="123" spans="1:72" s="155" customFormat="1" ht="15" hidden="1" customHeight="1" outlineLevel="1" x14ac:dyDescent="0.2">
      <c r="A123" s="49" t="s">
        <v>405</v>
      </c>
      <c r="B123" s="49" t="s">
        <v>230</v>
      </c>
      <c r="C123" s="10" t="s">
        <v>14</v>
      </c>
      <c r="D123" s="10" t="s">
        <v>14</v>
      </c>
      <c r="E123" s="10" t="s">
        <v>14</v>
      </c>
      <c r="F123" s="10" t="s">
        <v>14</v>
      </c>
      <c r="G123" s="10" t="s">
        <v>14</v>
      </c>
      <c r="H123" s="10" t="s">
        <v>14</v>
      </c>
      <c r="I123" s="10" t="s">
        <v>14</v>
      </c>
      <c r="J123" s="10" t="s">
        <v>14</v>
      </c>
      <c r="K123" s="10" t="s">
        <v>14</v>
      </c>
      <c r="L123" s="10" t="s">
        <v>14</v>
      </c>
      <c r="M123" s="164">
        <v>54218</v>
      </c>
      <c r="N123" s="10" t="s">
        <v>14</v>
      </c>
      <c r="O123" s="10" t="s">
        <v>14</v>
      </c>
      <c r="P123" s="10" t="s">
        <v>14</v>
      </c>
      <c r="Q123" s="10" t="s">
        <v>14</v>
      </c>
      <c r="R123" s="10" t="s">
        <v>14</v>
      </c>
      <c r="S123" s="10" t="s">
        <v>14</v>
      </c>
      <c r="T123" s="10" t="s">
        <v>14</v>
      </c>
      <c r="U123" s="10" t="s">
        <v>14</v>
      </c>
      <c r="V123" s="10" t="s">
        <v>14</v>
      </c>
      <c r="W123" s="10" t="s">
        <v>14</v>
      </c>
      <c r="X123" s="10" t="s">
        <v>14</v>
      </c>
      <c r="Y123" s="10" t="s">
        <v>14</v>
      </c>
      <c r="Z123" s="10" t="s">
        <v>14</v>
      </c>
      <c r="AA123" s="10" t="s">
        <v>14</v>
      </c>
      <c r="AB123" s="10" t="s">
        <v>14</v>
      </c>
      <c r="AC123" s="10" t="s">
        <v>14</v>
      </c>
      <c r="AD123" s="10" t="s">
        <v>14</v>
      </c>
      <c r="AE123" s="10" t="s">
        <v>14</v>
      </c>
      <c r="AF123" s="10" t="s">
        <v>14</v>
      </c>
      <c r="AG123" s="10" t="s">
        <v>14</v>
      </c>
      <c r="AH123" s="10" t="s">
        <v>14</v>
      </c>
      <c r="AI123" s="10" t="s">
        <v>14</v>
      </c>
      <c r="AJ123" s="10" t="s">
        <v>14</v>
      </c>
      <c r="AK123" s="10" t="s">
        <v>14</v>
      </c>
      <c r="AL123" s="10" t="s">
        <v>14</v>
      </c>
      <c r="AM123" s="10" t="s">
        <v>14</v>
      </c>
      <c r="AN123" s="10" t="s">
        <v>14</v>
      </c>
      <c r="AO123" s="160">
        <v>154956</v>
      </c>
      <c r="AP123" s="160">
        <v>153054</v>
      </c>
      <c r="AQ123" s="10" t="s">
        <v>14</v>
      </c>
      <c r="AR123" s="10" t="s">
        <v>14</v>
      </c>
      <c r="AS123" s="10" t="s">
        <v>14</v>
      </c>
      <c r="AT123" s="10" t="s">
        <v>14</v>
      </c>
      <c r="AU123" s="10" t="s">
        <v>14</v>
      </c>
      <c r="AV123" s="10" t="s">
        <v>14</v>
      </c>
      <c r="AW123" s="10" t="s">
        <v>14</v>
      </c>
      <c r="AX123" s="259" t="s">
        <v>14</v>
      </c>
      <c r="AY123" s="16" t="s">
        <v>14</v>
      </c>
      <c r="AZ123" s="16" t="s">
        <v>14</v>
      </c>
      <c r="BA123" s="16" t="s">
        <v>14</v>
      </c>
      <c r="BB123" s="16" t="s">
        <v>14</v>
      </c>
      <c r="BC123" s="16" t="s">
        <v>14</v>
      </c>
      <c r="BD123" s="16" t="s">
        <v>14</v>
      </c>
      <c r="BE123" s="16" t="s">
        <v>14</v>
      </c>
      <c r="BF123" s="16" t="s">
        <v>14</v>
      </c>
      <c r="BG123" s="16" t="s">
        <v>14</v>
      </c>
      <c r="BH123" s="16" t="s">
        <v>14</v>
      </c>
      <c r="BI123" s="16" t="s">
        <v>14</v>
      </c>
      <c r="BJ123" s="16" t="s">
        <v>14</v>
      </c>
      <c r="BK123" s="16" t="s">
        <v>14</v>
      </c>
      <c r="BL123" s="47"/>
      <c r="BM123" s="47"/>
      <c r="BN123" s="47"/>
      <c r="BO123" s="47"/>
      <c r="BP123" s="47"/>
      <c r="BQ123" s="47"/>
      <c r="BR123" s="47"/>
      <c r="BS123" s="47"/>
      <c r="BT123" s="47"/>
    </row>
    <row r="124" spans="1:72" ht="15" hidden="1" customHeight="1" outlineLevel="1" x14ac:dyDescent="0.2">
      <c r="A124" s="8" t="s">
        <v>114</v>
      </c>
      <c r="B124" s="8" t="s">
        <v>231</v>
      </c>
      <c r="C124" s="21" t="s">
        <v>14</v>
      </c>
      <c r="D124" s="21" t="s">
        <v>14</v>
      </c>
      <c r="E124" s="21" t="s">
        <v>14</v>
      </c>
      <c r="F124" s="21" t="s">
        <v>14</v>
      </c>
      <c r="G124" s="21" t="s">
        <v>14</v>
      </c>
      <c r="H124" s="21" t="s">
        <v>14</v>
      </c>
      <c r="I124" s="21" t="s">
        <v>14</v>
      </c>
      <c r="J124" s="21" t="s">
        <v>14</v>
      </c>
      <c r="K124" s="21" t="s">
        <v>14</v>
      </c>
      <c r="L124" s="21" t="s">
        <v>14</v>
      </c>
      <c r="M124" s="21">
        <v>0.58399999999999996</v>
      </c>
      <c r="N124" s="21" t="s">
        <v>14</v>
      </c>
      <c r="O124" s="21" t="s">
        <v>14</v>
      </c>
      <c r="P124" s="21" t="s">
        <v>14</v>
      </c>
      <c r="Q124" s="21" t="s">
        <v>14</v>
      </c>
      <c r="R124" s="21" t="s">
        <v>14</v>
      </c>
      <c r="S124" s="21" t="s">
        <v>14</v>
      </c>
      <c r="T124" s="21" t="s">
        <v>14</v>
      </c>
      <c r="U124" s="21" t="s">
        <v>14</v>
      </c>
      <c r="V124" s="21" t="s">
        <v>14</v>
      </c>
      <c r="W124" s="21" t="s">
        <v>14</v>
      </c>
      <c r="X124" s="21" t="s">
        <v>14</v>
      </c>
      <c r="Y124" s="21" t="s">
        <v>14</v>
      </c>
      <c r="Z124" s="21" t="s">
        <v>14</v>
      </c>
      <c r="AA124" s="21" t="s">
        <v>14</v>
      </c>
      <c r="AB124" s="10" t="s">
        <v>14</v>
      </c>
      <c r="AC124" s="10" t="s">
        <v>14</v>
      </c>
      <c r="AD124" s="10" t="s">
        <v>14</v>
      </c>
      <c r="AE124" s="10" t="s">
        <v>14</v>
      </c>
      <c r="AF124" s="10" t="s">
        <v>14</v>
      </c>
      <c r="AG124" s="10" t="s">
        <v>14</v>
      </c>
      <c r="AH124" s="10" t="s">
        <v>14</v>
      </c>
      <c r="AI124" s="10" t="s">
        <v>14</v>
      </c>
      <c r="AJ124" s="10" t="s">
        <v>14</v>
      </c>
      <c r="AK124" s="10" t="s">
        <v>14</v>
      </c>
      <c r="AL124" s="10" t="s">
        <v>14</v>
      </c>
      <c r="AM124" s="10" t="s">
        <v>14</v>
      </c>
      <c r="AN124" s="10" t="s">
        <v>14</v>
      </c>
      <c r="AO124" s="10">
        <v>0.84964195242847274</v>
      </c>
      <c r="AP124" s="10">
        <v>0.72460172801514977</v>
      </c>
      <c r="AQ124" s="10" t="s">
        <v>14</v>
      </c>
      <c r="AR124" s="10" t="s">
        <v>14</v>
      </c>
      <c r="AS124" s="10" t="s">
        <v>14</v>
      </c>
      <c r="AT124" s="10" t="s">
        <v>14</v>
      </c>
      <c r="AU124" s="10" t="s">
        <v>14</v>
      </c>
      <c r="AV124" s="10" t="s">
        <v>14</v>
      </c>
      <c r="AW124" s="10" t="s">
        <v>14</v>
      </c>
      <c r="AX124" s="258" t="s">
        <v>14</v>
      </c>
      <c r="AY124" s="16" t="s">
        <v>14</v>
      </c>
      <c r="AZ124" s="16" t="s">
        <v>14</v>
      </c>
      <c r="BA124" s="16" t="s">
        <v>14</v>
      </c>
      <c r="BB124" s="16" t="s">
        <v>14</v>
      </c>
      <c r="BC124" s="16" t="s">
        <v>14</v>
      </c>
      <c r="BD124" s="16" t="s">
        <v>14</v>
      </c>
      <c r="BE124" s="16" t="s">
        <v>14</v>
      </c>
      <c r="BF124" s="16" t="s">
        <v>14</v>
      </c>
      <c r="BG124" s="16" t="s">
        <v>14</v>
      </c>
      <c r="BH124" s="16" t="s">
        <v>14</v>
      </c>
      <c r="BI124" s="16" t="s">
        <v>14</v>
      </c>
      <c r="BJ124" s="16" t="s">
        <v>14</v>
      </c>
      <c r="BK124" s="16" t="s">
        <v>14</v>
      </c>
      <c r="BL124" s="10"/>
      <c r="BM124" s="10"/>
      <c r="BN124" s="10"/>
      <c r="BO124" s="10"/>
      <c r="BP124" s="10"/>
      <c r="BQ124" s="10"/>
      <c r="BR124" s="10"/>
      <c r="BS124" s="10"/>
      <c r="BT124" s="10"/>
    </row>
    <row r="125" spans="1:72" s="155" customFormat="1" ht="15" customHeight="1" collapsed="1" x14ac:dyDescent="0.2">
      <c r="A125" s="144" t="s">
        <v>38</v>
      </c>
      <c r="B125" s="144" t="s">
        <v>218</v>
      </c>
      <c r="C125" s="161">
        <v>-8300</v>
      </c>
      <c r="D125" s="161">
        <v>-5537</v>
      </c>
      <c r="E125" s="161">
        <v>-5209</v>
      </c>
      <c r="F125" s="161">
        <v>-5275</v>
      </c>
      <c r="G125" s="161">
        <v>-5056</v>
      </c>
      <c r="H125" s="161">
        <v>-6010</v>
      </c>
      <c r="I125" s="161">
        <v>-6523</v>
      </c>
      <c r="J125" s="161">
        <v>-8142</v>
      </c>
      <c r="K125" s="161">
        <v>-8029</v>
      </c>
      <c r="L125" s="161">
        <v>-9801</v>
      </c>
      <c r="M125" s="161">
        <v>-9750</v>
      </c>
      <c r="N125" s="161">
        <v>-10061</v>
      </c>
      <c r="O125" s="161">
        <v>-10318</v>
      </c>
      <c r="P125" s="161">
        <v>-10269</v>
      </c>
      <c r="Q125" s="161">
        <v>-11445</v>
      </c>
      <c r="R125" s="161">
        <v>-15040</v>
      </c>
      <c r="S125" s="161">
        <v>-16719</v>
      </c>
      <c r="T125" s="161">
        <v>-21825</v>
      </c>
      <c r="U125" s="161">
        <v>-23180</v>
      </c>
      <c r="V125" s="161">
        <v>-23856</v>
      </c>
      <c r="W125" s="161">
        <v>-24336</v>
      </c>
      <c r="X125" s="161">
        <v>-25184</v>
      </c>
      <c r="Y125" s="161">
        <v>-25918</v>
      </c>
      <c r="Z125" s="161">
        <v>-27307</v>
      </c>
      <c r="AA125" s="161">
        <v>-27847</v>
      </c>
      <c r="AB125" s="161">
        <v>-27223</v>
      </c>
      <c r="AC125" s="161">
        <v>-26751</v>
      </c>
      <c r="AD125" s="161">
        <v>-26500</v>
      </c>
      <c r="AE125" s="161">
        <v>-26479</v>
      </c>
      <c r="AF125" s="161">
        <v>-26381</v>
      </c>
      <c r="AG125" s="161">
        <v>-26743</v>
      </c>
      <c r="AH125" s="161">
        <v>-26729</v>
      </c>
      <c r="AI125" s="161">
        <v>-27069</v>
      </c>
      <c r="AJ125" s="161">
        <v>-27274</v>
      </c>
      <c r="AK125" s="161">
        <v>-27468</v>
      </c>
      <c r="AL125" s="161">
        <v>-27830</v>
      </c>
      <c r="AM125" s="161">
        <v>-31104</v>
      </c>
      <c r="AN125" s="161">
        <v>-31524</v>
      </c>
      <c r="AO125" s="161">
        <v>-31948</v>
      </c>
      <c r="AP125" s="161">
        <v>-33446</v>
      </c>
      <c r="AQ125" s="161">
        <v>-37004</v>
      </c>
      <c r="AR125" s="161">
        <v>-37282</v>
      </c>
      <c r="AS125" s="161">
        <v>-36509</v>
      </c>
      <c r="AT125" s="161">
        <v>-38205</v>
      </c>
      <c r="AU125" s="161">
        <v>-37144</v>
      </c>
      <c r="AV125" s="161">
        <v>-38727</v>
      </c>
      <c r="AW125" s="161">
        <v>-39679</v>
      </c>
      <c r="AX125" s="256">
        <v>-39834</v>
      </c>
      <c r="AY125" s="91">
        <v>-38636</v>
      </c>
      <c r="AZ125" s="91">
        <v>-38860</v>
      </c>
      <c r="BA125" s="91">
        <v>-41155</v>
      </c>
      <c r="BB125" s="91">
        <v>-40378</v>
      </c>
      <c r="BC125" s="91">
        <v>-44297</v>
      </c>
      <c r="BD125" s="91">
        <v>-43482</v>
      </c>
      <c r="BE125" s="91">
        <v>-43290</v>
      </c>
      <c r="BF125" s="91">
        <v>-43307</v>
      </c>
      <c r="BG125" s="91">
        <v>-45306</v>
      </c>
      <c r="BH125" s="91">
        <v>-47346</v>
      </c>
      <c r="BI125" s="91">
        <v>-47878</v>
      </c>
      <c r="BJ125" s="91">
        <v>-55185.647074073997</v>
      </c>
      <c r="BK125" s="91">
        <v>-24620</v>
      </c>
      <c r="BL125" s="47"/>
      <c r="BM125" s="47"/>
      <c r="BN125" s="47"/>
      <c r="BO125" s="47"/>
      <c r="BP125" s="47"/>
      <c r="BQ125" s="47"/>
      <c r="BR125" s="47"/>
      <c r="BS125" s="47"/>
      <c r="BT125" s="47"/>
    </row>
    <row r="126" spans="1:72" ht="15" customHeight="1" x14ac:dyDescent="0.2">
      <c r="A126" s="154" t="s">
        <v>39</v>
      </c>
      <c r="B126" s="154" t="s">
        <v>39</v>
      </c>
      <c r="C126" s="47">
        <v>26849</v>
      </c>
      <c r="D126" s="47">
        <v>44136</v>
      </c>
      <c r="E126" s="47">
        <v>50101</v>
      </c>
      <c r="F126" s="47">
        <v>39482</v>
      </c>
      <c r="G126" s="47">
        <v>36243</v>
      </c>
      <c r="H126" s="47">
        <v>51721</v>
      </c>
      <c r="I126" s="47">
        <v>58544</v>
      </c>
      <c r="J126" s="47">
        <v>62746</v>
      </c>
      <c r="K126" s="47">
        <v>52580</v>
      </c>
      <c r="L126" s="47">
        <v>72660</v>
      </c>
      <c r="M126" s="47">
        <v>152673</v>
      </c>
      <c r="N126" s="47">
        <v>84410</v>
      </c>
      <c r="O126" s="47">
        <v>69223</v>
      </c>
      <c r="P126" s="47">
        <v>58093</v>
      </c>
      <c r="Q126" s="47">
        <v>63270</v>
      </c>
      <c r="R126" s="47">
        <v>98381</v>
      </c>
      <c r="S126" s="47">
        <v>78700</v>
      </c>
      <c r="T126" s="47">
        <v>78326</v>
      </c>
      <c r="U126" s="47">
        <v>89244</v>
      </c>
      <c r="V126" s="47">
        <v>119301</v>
      </c>
      <c r="W126" s="47">
        <v>78313</v>
      </c>
      <c r="X126" s="47">
        <v>97157</v>
      </c>
      <c r="Y126" s="47">
        <v>108788</v>
      </c>
      <c r="Z126" s="47">
        <v>116700</v>
      </c>
      <c r="AA126" s="47">
        <v>101177</v>
      </c>
      <c r="AB126" s="47">
        <v>94364</v>
      </c>
      <c r="AC126" s="47">
        <v>101174</v>
      </c>
      <c r="AD126" s="47">
        <v>116260</v>
      </c>
      <c r="AE126" s="47">
        <v>99285</v>
      </c>
      <c r="AF126" s="47">
        <v>104091</v>
      </c>
      <c r="AG126" s="47">
        <v>107099</v>
      </c>
      <c r="AH126" s="47">
        <v>123751</v>
      </c>
      <c r="AI126" s="47">
        <v>98710</v>
      </c>
      <c r="AJ126" s="47">
        <v>105240</v>
      </c>
      <c r="AK126" s="47">
        <v>113725</v>
      </c>
      <c r="AL126" s="47">
        <v>131208</v>
      </c>
      <c r="AM126" s="47">
        <v>98309</v>
      </c>
      <c r="AN126" s="47">
        <v>106148</v>
      </c>
      <c r="AO126" s="47">
        <v>136570</v>
      </c>
      <c r="AP126" s="47">
        <v>166746</v>
      </c>
      <c r="AQ126" s="47">
        <v>64060</v>
      </c>
      <c r="AR126" s="47">
        <v>76174</v>
      </c>
      <c r="AS126" s="47">
        <v>96127</v>
      </c>
      <c r="AT126" s="47">
        <v>122673</v>
      </c>
      <c r="AU126" s="47">
        <v>63183</v>
      </c>
      <c r="AV126" s="47">
        <v>68606</v>
      </c>
      <c r="AW126" s="47">
        <v>111774</v>
      </c>
      <c r="AX126" s="244">
        <v>143655</v>
      </c>
      <c r="AY126" s="83">
        <v>107789</v>
      </c>
      <c r="AZ126" s="83">
        <v>124238</v>
      </c>
      <c r="BA126" s="83">
        <v>120752</v>
      </c>
      <c r="BB126" s="83">
        <v>143654</v>
      </c>
      <c r="BC126" s="83">
        <v>130229</v>
      </c>
      <c r="BD126" s="83">
        <v>148016</v>
      </c>
      <c r="BE126" s="83">
        <v>163832</v>
      </c>
      <c r="BF126" s="83">
        <v>180054</v>
      </c>
      <c r="BG126" s="83">
        <v>153138</v>
      </c>
      <c r="BH126" s="83">
        <v>160101</v>
      </c>
      <c r="BI126" s="83">
        <f>BI121+BI125</f>
        <v>175859</v>
      </c>
      <c r="BJ126" s="83">
        <f>BJ121+BJ125</f>
        <v>235413.00000000003</v>
      </c>
      <c r="BK126" s="83">
        <f>BK121+BK125</f>
        <v>204615</v>
      </c>
      <c r="BL126" s="10"/>
      <c r="BM126" s="10"/>
      <c r="BN126" s="10"/>
      <c r="BO126" s="10"/>
      <c r="BP126" s="10"/>
      <c r="BQ126" s="10"/>
      <c r="BR126" s="10"/>
      <c r="BS126" s="10"/>
      <c r="BT126" s="10"/>
    </row>
    <row r="127" spans="1:72" ht="15" customHeight="1" x14ac:dyDescent="0.2">
      <c r="A127" s="8" t="s">
        <v>40</v>
      </c>
      <c r="B127" s="8" t="s">
        <v>219</v>
      </c>
      <c r="C127" s="10">
        <v>0.47674769607756096</v>
      </c>
      <c r="D127" s="10">
        <v>0.66170914542728632</v>
      </c>
      <c r="E127" s="10">
        <v>0.74104039403038058</v>
      </c>
      <c r="F127" s="10">
        <v>0.54119775746028265</v>
      </c>
      <c r="G127" s="10">
        <v>0.52612249045538351</v>
      </c>
      <c r="H127" s="10">
        <v>0.64132577777226685</v>
      </c>
      <c r="I127" s="10">
        <v>0.69099999999999995</v>
      </c>
      <c r="J127" s="10">
        <v>0.65900000000000003</v>
      </c>
      <c r="K127" s="10">
        <v>0.58899999999999997</v>
      </c>
      <c r="L127" s="10">
        <v>0.76700000000000002</v>
      </c>
      <c r="M127" s="10">
        <v>1.643</v>
      </c>
      <c r="N127" s="10">
        <v>0.79900000000000004</v>
      </c>
      <c r="O127" s="10">
        <v>0.746</v>
      </c>
      <c r="P127" s="10">
        <v>0.59899999999999998</v>
      </c>
      <c r="Q127" s="10">
        <v>0.625</v>
      </c>
      <c r="R127" s="10">
        <v>0.76900000000000002</v>
      </c>
      <c r="S127" s="10">
        <v>0.65900000000000003</v>
      </c>
      <c r="T127" s="10">
        <v>0.54500000000000004</v>
      </c>
      <c r="U127" s="10">
        <v>0.60399999999999998</v>
      </c>
      <c r="V127" s="10">
        <v>0.71718586560542485</v>
      </c>
      <c r="W127" s="10">
        <v>0.5270337568644341</v>
      </c>
      <c r="X127" s="10">
        <v>0.62129186143919579</v>
      </c>
      <c r="Y127" s="10">
        <v>0.68251857056815901</v>
      </c>
      <c r="Z127" s="10">
        <v>0.67891861703056011</v>
      </c>
      <c r="AA127" s="10">
        <v>0.63043735629677167</v>
      </c>
      <c r="AB127" s="10">
        <v>0.57959228799036921</v>
      </c>
      <c r="AC127" s="10">
        <v>0.62803155862616933</v>
      </c>
      <c r="AD127" s="10">
        <v>0.632700596456093</v>
      </c>
      <c r="AE127" s="10">
        <v>0.59328110714733884</v>
      </c>
      <c r="AF127" s="10">
        <v>0.61442156150944738</v>
      </c>
      <c r="AG127" s="10">
        <v>0.63114502917084092</v>
      </c>
      <c r="AH127" s="10">
        <v>0.66638844612932413</v>
      </c>
      <c r="AI127" s="10">
        <v>0.58592034190063513</v>
      </c>
      <c r="AJ127" s="10">
        <v>0.60133363045751409</v>
      </c>
      <c r="AK127" s="10">
        <v>0.64051297359098414</v>
      </c>
      <c r="AL127" s="10">
        <v>0.65443010194920492</v>
      </c>
      <c r="AM127" s="10">
        <v>0.56828310972120255</v>
      </c>
      <c r="AN127" s="10">
        <v>0.56559779191576887</v>
      </c>
      <c r="AO127" s="10">
        <v>0.74882935441774778</v>
      </c>
      <c r="AP127" s="10">
        <v>0.78942360042608595</v>
      </c>
      <c r="AQ127" s="10">
        <v>0.41359985537563598</v>
      </c>
      <c r="AR127" s="10">
        <v>0.478946210192084</v>
      </c>
      <c r="AS127" s="10">
        <v>0.5346567144255584</v>
      </c>
      <c r="AT127" s="10">
        <v>0.67456490060762697</v>
      </c>
      <c r="AU127" s="10">
        <v>0.37916094071615886</v>
      </c>
      <c r="AV127" s="10">
        <v>0.40741598522503902</v>
      </c>
      <c r="AW127" s="10">
        <v>0.53316097765736203</v>
      </c>
      <c r="AX127" s="255">
        <v>0.460490253589391</v>
      </c>
      <c r="AY127" s="16">
        <v>0.47749603522667872</v>
      </c>
      <c r="AZ127" s="16">
        <v>0.49578393305372542</v>
      </c>
      <c r="BA127" s="16">
        <v>0.480555246024292</v>
      </c>
      <c r="BB127" s="16">
        <v>0.49752370661291551</v>
      </c>
      <c r="BC127" s="16">
        <v>0.48750622349166894</v>
      </c>
      <c r="BD127" s="16">
        <v>0.49458521149585832</v>
      </c>
      <c r="BE127" s="16">
        <v>0.58606245103685606</v>
      </c>
      <c r="BF127" s="16">
        <v>0.57856110022171525</v>
      </c>
      <c r="BG127" s="16">
        <v>0.53992172901315094</v>
      </c>
      <c r="BH127" s="16">
        <v>0.53718858523327795</v>
      </c>
      <c r="BI127" s="16">
        <f>BI126/BI117</f>
        <v>0.57221367190423356</v>
      </c>
      <c r="BJ127" s="16">
        <f>BJ126/BJ117</f>
        <v>0.67073625907110734</v>
      </c>
      <c r="BK127" s="16">
        <f>BK126/BK117</f>
        <v>0.65556936799543764</v>
      </c>
    </row>
    <row r="128" spans="1:72" ht="15" customHeight="1" x14ac:dyDescent="0.2">
      <c r="A128" s="8" t="s">
        <v>41</v>
      </c>
      <c r="B128" s="8" t="s">
        <v>228</v>
      </c>
      <c r="C128" s="48">
        <v>-5964</v>
      </c>
      <c r="D128" s="48">
        <v>564</v>
      </c>
      <c r="E128" s="48">
        <v>4153</v>
      </c>
      <c r="F128" s="48">
        <v>-1859</v>
      </c>
      <c r="G128" s="48">
        <v>-4791</v>
      </c>
      <c r="H128" s="48">
        <v>-1702</v>
      </c>
      <c r="I128" s="48">
        <v>-11566</v>
      </c>
      <c r="J128" s="48">
        <v>-12400</v>
      </c>
      <c r="K128" s="48">
        <v>-11046</v>
      </c>
      <c r="L128" s="48">
        <v>-9051</v>
      </c>
      <c r="M128" s="48">
        <v>-13445</v>
      </c>
      <c r="N128" s="48">
        <v>-15861</v>
      </c>
      <c r="O128" s="48">
        <v>-13109</v>
      </c>
      <c r="P128" s="48">
        <v>-11444</v>
      </c>
      <c r="Q128" s="48">
        <v>-8060</v>
      </c>
      <c r="R128" s="48">
        <v>-31399</v>
      </c>
      <c r="S128" s="48">
        <v>-20750</v>
      </c>
      <c r="T128" s="48">
        <v>-21183</v>
      </c>
      <c r="U128" s="48">
        <v>-31485</v>
      </c>
      <c r="V128" s="48">
        <v>-39654</v>
      </c>
      <c r="W128" s="48">
        <v>-28143</v>
      </c>
      <c r="X128" s="48">
        <v>-37759</v>
      </c>
      <c r="Y128" s="48">
        <v>-40123</v>
      </c>
      <c r="Z128" s="48">
        <v>-53931</v>
      </c>
      <c r="AA128" s="48">
        <v>-51853</v>
      </c>
      <c r="AB128" s="48">
        <v>-52919</v>
      </c>
      <c r="AC128" s="48">
        <v>-53816</v>
      </c>
      <c r="AD128" s="48">
        <v>-51179</v>
      </c>
      <c r="AE128" s="48">
        <v>-43478</v>
      </c>
      <c r="AF128" s="48">
        <v>-43387</v>
      </c>
      <c r="AG128" s="48">
        <v>-42827</v>
      </c>
      <c r="AH128" s="48">
        <v>-39688</v>
      </c>
      <c r="AI128" s="48">
        <v>-26175</v>
      </c>
      <c r="AJ128" s="48">
        <v>-30114</v>
      </c>
      <c r="AK128" s="48">
        <v>-31957</v>
      </c>
      <c r="AL128" s="48">
        <v>-31131</v>
      </c>
      <c r="AM128" s="48">
        <v>-27852</v>
      </c>
      <c r="AN128" s="48">
        <v>-29061</v>
      </c>
      <c r="AO128" s="48">
        <v>-27323</v>
      </c>
      <c r="AP128" s="48">
        <v>-23095</v>
      </c>
      <c r="AQ128" s="48">
        <v>-23559</v>
      </c>
      <c r="AR128" s="48">
        <v>-18294</v>
      </c>
      <c r="AS128" s="48">
        <v>-19713</v>
      </c>
      <c r="AT128" s="48">
        <v>-25881</v>
      </c>
      <c r="AU128" s="48">
        <v>-6853</v>
      </c>
      <c r="AV128" s="48">
        <v>366864</v>
      </c>
      <c r="AW128" s="48">
        <v>-209767</v>
      </c>
      <c r="AX128" s="218">
        <v>-18551</v>
      </c>
      <c r="AY128" s="84">
        <v>-103758</v>
      </c>
      <c r="AZ128" s="84">
        <v>-354931</v>
      </c>
      <c r="BA128" s="84">
        <v>-55594</v>
      </c>
      <c r="BB128" s="84">
        <v>-91295</v>
      </c>
      <c r="BC128" s="84">
        <v>-70620</v>
      </c>
      <c r="BD128" s="84">
        <v>-55474</v>
      </c>
      <c r="BE128" s="84">
        <v>-96422</v>
      </c>
      <c r="BF128" s="84">
        <v>-37815</v>
      </c>
      <c r="BG128" s="84">
        <v>-59211</v>
      </c>
      <c r="BH128" s="84">
        <v>-73231</v>
      </c>
      <c r="BI128" s="84">
        <v>-54300</v>
      </c>
      <c r="BJ128" s="84">
        <v>-68468</v>
      </c>
      <c r="BK128" s="84">
        <v>-75447</v>
      </c>
    </row>
    <row r="129" spans="1:63" ht="15" customHeight="1" x14ac:dyDescent="0.2">
      <c r="A129" s="8" t="s">
        <v>42</v>
      </c>
      <c r="B129" s="8" t="s">
        <v>229</v>
      </c>
      <c r="C129" s="48">
        <v>-8162</v>
      </c>
      <c r="D129" s="48">
        <v>-6989</v>
      </c>
      <c r="E129" s="48">
        <v>-11374</v>
      </c>
      <c r="F129" s="48">
        <v>6128</v>
      </c>
      <c r="G129" s="48">
        <v>9546</v>
      </c>
      <c r="H129" s="48">
        <v>-7040</v>
      </c>
      <c r="I129" s="48">
        <v>-16261</v>
      </c>
      <c r="J129" s="48">
        <v>-3574</v>
      </c>
      <c r="K129" s="48">
        <v>-9320</v>
      </c>
      <c r="L129" s="48">
        <v>-9561</v>
      </c>
      <c r="M129" s="48">
        <v>-10024</v>
      </c>
      <c r="N129" s="48">
        <v>-15585</v>
      </c>
      <c r="O129" s="48">
        <v>-8776</v>
      </c>
      <c r="P129" s="48">
        <v>-11105</v>
      </c>
      <c r="Q129" s="48">
        <v>-10247</v>
      </c>
      <c r="R129" s="48">
        <v>-10543</v>
      </c>
      <c r="S129" s="48">
        <v>-9815</v>
      </c>
      <c r="T129" s="48">
        <v>-7009</v>
      </c>
      <c r="U129" s="48">
        <v>9323</v>
      </c>
      <c r="V129" s="48">
        <v>-14289</v>
      </c>
      <c r="W129" s="48">
        <v>-5042</v>
      </c>
      <c r="X129" s="48">
        <v>-11498</v>
      </c>
      <c r="Y129" s="48">
        <v>-10222</v>
      </c>
      <c r="Z129" s="48">
        <v>-20583</v>
      </c>
      <c r="AA129" s="48">
        <v>-10612</v>
      </c>
      <c r="AB129" s="48">
        <v>-6357</v>
      </c>
      <c r="AC129" s="48">
        <v>-6735</v>
      </c>
      <c r="AD129" s="48">
        <v>-15309</v>
      </c>
      <c r="AE129" s="48">
        <v>-5188</v>
      </c>
      <c r="AF129" s="48">
        <v>-9729</v>
      </c>
      <c r="AG129" s="48">
        <v>-11211</v>
      </c>
      <c r="AH129" s="48">
        <v>-17415</v>
      </c>
      <c r="AI129" s="48">
        <v>-14431</v>
      </c>
      <c r="AJ129" s="48">
        <v>-14559</v>
      </c>
      <c r="AK129" s="48">
        <v>-16190</v>
      </c>
      <c r="AL129" s="48">
        <v>-24000</v>
      </c>
      <c r="AM129" s="48">
        <v>-15004</v>
      </c>
      <c r="AN129" s="48">
        <v>-16975</v>
      </c>
      <c r="AO129" s="48">
        <v>-22332</v>
      </c>
      <c r="AP129" s="48">
        <v>-31830</v>
      </c>
      <c r="AQ129" s="48">
        <v>-28048</v>
      </c>
      <c r="AR129" s="48">
        <v>-11591</v>
      </c>
      <c r="AS129" s="48">
        <v>-14848</v>
      </c>
      <c r="AT129" s="48">
        <v>-14776</v>
      </c>
      <c r="AU129" s="48">
        <v>-16490</v>
      </c>
      <c r="AV129" s="48">
        <v>-156463</v>
      </c>
      <c r="AW129" s="48">
        <v>40036</v>
      </c>
      <c r="AX129" s="218">
        <v>-41911</v>
      </c>
      <c r="AY129" s="84">
        <v>-4000</v>
      </c>
      <c r="AZ129" s="84">
        <v>98898</v>
      </c>
      <c r="BA129" s="84">
        <v>992</v>
      </c>
      <c r="BB129" s="84">
        <v>42462</v>
      </c>
      <c r="BC129" s="84">
        <v>-10803</v>
      </c>
      <c r="BD129" s="84">
        <v>-13840</v>
      </c>
      <c r="BE129" s="84">
        <v>-6197</v>
      </c>
      <c r="BF129" s="84">
        <v>-22026</v>
      </c>
      <c r="BG129" s="84">
        <v>-12839</v>
      </c>
      <c r="BH129" s="84">
        <v>-10525</v>
      </c>
      <c r="BI129" s="84">
        <v>-20357</v>
      </c>
      <c r="BJ129" s="84">
        <v>-25704</v>
      </c>
      <c r="BK129" s="84">
        <v>-21707</v>
      </c>
    </row>
    <row r="130" spans="1:63" ht="15" customHeight="1" x14ac:dyDescent="0.2">
      <c r="A130" s="162" t="s">
        <v>15</v>
      </c>
      <c r="B130" s="162" t="s">
        <v>182</v>
      </c>
      <c r="C130" s="163">
        <f t="shared" ref="C130:BH130" si="105">SUM(C128:C129,C126)</f>
        <v>12723</v>
      </c>
      <c r="D130" s="163">
        <f t="shared" si="105"/>
        <v>37711</v>
      </c>
      <c r="E130" s="163">
        <f t="shared" si="105"/>
        <v>42880</v>
      </c>
      <c r="F130" s="163">
        <f t="shared" si="105"/>
        <v>43751</v>
      </c>
      <c r="G130" s="163">
        <f t="shared" si="105"/>
        <v>40998</v>
      </c>
      <c r="H130" s="163">
        <f t="shared" si="105"/>
        <v>42979</v>
      </c>
      <c r="I130" s="163">
        <f t="shared" si="105"/>
        <v>30717</v>
      </c>
      <c r="J130" s="163">
        <f t="shared" si="105"/>
        <v>46772</v>
      </c>
      <c r="K130" s="163">
        <f t="shared" si="105"/>
        <v>32214</v>
      </c>
      <c r="L130" s="163">
        <f t="shared" si="105"/>
        <v>54048</v>
      </c>
      <c r="M130" s="163">
        <f t="shared" si="105"/>
        <v>129204</v>
      </c>
      <c r="N130" s="163">
        <f t="shared" si="105"/>
        <v>52964</v>
      </c>
      <c r="O130" s="163">
        <f t="shared" si="105"/>
        <v>47338</v>
      </c>
      <c r="P130" s="163">
        <f t="shared" si="105"/>
        <v>35544</v>
      </c>
      <c r="Q130" s="163">
        <f t="shared" si="105"/>
        <v>44963</v>
      </c>
      <c r="R130" s="163">
        <f t="shared" si="105"/>
        <v>56439</v>
      </c>
      <c r="S130" s="163">
        <f t="shared" si="105"/>
        <v>48135</v>
      </c>
      <c r="T130" s="163">
        <f t="shared" si="105"/>
        <v>50134</v>
      </c>
      <c r="U130" s="163">
        <f t="shared" si="105"/>
        <v>67082</v>
      </c>
      <c r="V130" s="163">
        <f t="shared" si="105"/>
        <v>65358</v>
      </c>
      <c r="W130" s="163">
        <f t="shared" si="105"/>
        <v>45128</v>
      </c>
      <c r="X130" s="163">
        <f t="shared" si="105"/>
        <v>47900</v>
      </c>
      <c r="Y130" s="163">
        <f t="shared" si="105"/>
        <v>58443</v>
      </c>
      <c r="Z130" s="163">
        <f t="shared" si="105"/>
        <v>42186</v>
      </c>
      <c r="AA130" s="163">
        <f t="shared" si="105"/>
        <v>38712</v>
      </c>
      <c r="AB130" s="163">
        <f t="shared" si="105"/>
        <v>35088</v>
      </c>
      <c r="AC130" s="163">
        <f t="shared" si="105"/>
        <v>40623</v>
      </c>
      <c r="AD130" s="163">
        <f t="shared" si="105"/>
        <v>49772</v>
      </c>
      <c r="AE130" s="163">
        <f t="shared" si="105"/>
        <v>50619</v>
      </c>
      <c r="AF130" s="163">
        <f t="shared" si="105"/>
        <v>50975</v>
      </c>
      <c r="AG130" s="163">
        <f t="shared" si="105"/>
        <v>53061</v>
      </c>
      <c r="AH130" s="163">
        <f t="shared" si="105"/>
        <v>66648</v>
      </c>
      <c r="AI130" s="163">
        <f t="shared" si="105"/>
        <v>58104</v>
      </c>
      <c r="AJ130" s="163">
        <f t="shared" si="105"/>
        <v>60567</v>
      </c>
      <c r="AK130" s="163">
        <f t="shared" si="105"/>
        <v>65578</v>
      </c>
      <c r="AL130" s="163">
        <f t="shared" si="105"/>
        <v>76077</v>
      </c>
      <c r="AM130" s="163">
        <f t="shared" si="105"/>
        <v>55453</v>
      </c>
      <c r="AN130" s="163">
        <f t="shared" si="105"/>
        <v>60112</v>
      </c>
      <c r="AO130" s="163">
        <f t="shared" si="105"/>
        <v>86915</v>
      </c>
      <c r="AP130" s="163">
        <f t="shared" si="105"/>
        <v>111821</v>
      </c>
      <c r="AQ130" s="163">
        <f t="shared" si="105"/>
        <v>12453</v>
      </c>
      <c r="AR130" s="163">
        <f t="shared" si="105"/>
        <v>46289</v>
      </c>
      <c r="AS130" s="163">
        <f t="shared" si="105"/>
        <v>61566</v>
      </c>
      <c r="AT130" s="163">
        <f t="shared" si="105"/>
        <v>82016</v>
      </c>
      <c r="AU130" s="163">
        <f t="shared" si="105"/>
        <v>39840</v>
      </c>
      <c r="AV130" s="163">
        <f t="shared" si="105"/>
        <v>279007</v>
      </c>
      <c r="AW130" s="163">
        <f t="shared" si="105"/>
        <v>-57957</v>
      </c>
      <c r="AX130" s="257">
        <f t="shared" si="105"/>
        <v>83193</v>
      </c>
      <c r="AY130" s="89">
        <f t="shared" si="105"/>
        <v>31</v>
      </c>
      <c r="AZ130" s="89">
        <f t="shared" si="105"/>
        <v>-131795</v>
      </c>
      <c r="BA130" s="89">
        <f t="shared" si="105"/>
        <v>66150</v>
      </c>
      <c r="BB130" s="89">
        <f t="shared" si="105"/>
        <v>94821</v>
      </c>
      <c r="BC130" s="89">
        <f t="shared" si="105"/>
        <v>48806</v>
      </c>
      <c r="BD130" s="89">
        <f t="shared" si="105"/>
        <v>78702</v>
      </c>
      <c r="BE130" s="89">
        <f t="shared" si="105"/>
        <v>61213</v>
      </c>
      <c r="BF130" s="89">
        <f t="shared" si="105"/>
        <v>120213</v>
      </c>
      <c r="BG130" s="89">
        <f t="shared" si="105"/>
        <v>81088</v>
      </c>
      <c r="BH130" s="89">
        <f t="shared" si="105"/>
        <v>76345</v>
      </c>
      <c r="BI130" s="89">
        <f>SUM(BI128:BI129,BI126)</f>
        <v>101202</v>
      </c>
      <c r="BJ130" s="89">
        <f>SUM(BJ128:BJ129,BJ126)</f>
        <v>141241.00000000003</v>
      </c>
      <c r="BK130" s="89">
        <f>SUM(BK128:BK129,BK126)</f>
        <v>107461</v>
      </c>
    </row>
    <row r="131" spans="1:63" ht="15" customHeight="1" x14ac:dyDescent="0.2">
      <c r="A131" s="50" t="s">
        <v>43</v>
      </c>
      <c r="B131" s="50" t="s">
        <v>183</v>
      </c>
      <c r="C131" s="21">
        <f t="shared" ref="C131:BH131" si="106">C130/C117</f>
        <v>0.22591757373439636</v>
      </c>
      <c r="D131" s="21">
        <f t="shared" si="106"/>
        <v>0.56538230884557716</v>
      </c>
      <c r="E131" s="21">
        <f t="shared" si="106"/>
        <v>0.63423508704462428</v>
      </c>
      <c r="F131" s="21">
        <f t="shared" si="106"/>
        <v>0.59971488492591118</v>
      </c>
      <c r="G131" s="21">
        <f t="shared" si="106"/>
        <v>0.59514857665452114</v>
      </c>
      <c r="H131" s="21">
        <f t="shared" si="106"/>
        <v>0.53292744925415703</v>
      </c>
      <c r="I131" s="21">
        <f t="shared" si="106"/>
        <v>0.3624125440966528</v>
      </c>
      <c r="J131" s="21">
        <f t="shared" si="106"/>
        <v>0.49114259012296418</v>
      </c>
      <c r="K131" s="21">
        <f t="shared" si="106"/>
        <v>0.36074312142353215</v>
      </c>
      <c r="L131" s="21">
        <f t="shared" si="106"/>
        <v>0.57074669736105688</v>
      </c>
      <c r="M131" s="21">
        <f t="shared" si="106"/>
        <v>1.3908007621179992</v>
      </c>
      <c r="N131" s="21">
        <f t="shared" si="106"/>
        <v>0.5014343195266272</v>
      </c>
      <c r="O131" s="21">
        <f t="shared" si="106"/>
        <v>0.51001432927157742</v>
      </c>
      <c r="P131" s="21">
        <f t="shared" si="106"/>
        <v>0.3667770795282172</v>
      </c>
      <c r="Q131" s="21">
        <f t="shared" si="106"/>
        <v>0.44438624234038349</v>
      </c>
      <c r="R131" s="21">
        <f t="shared" si="106"/>
        <v>0.44105373386264884</v>
      </c>
      <c r="S131" s="21">
        <f t="shared" si="106"/>
        <v>0.40286065800155668</v>
      </c>
      <c r="T131" s="21">
        <f t="shared" si="106"/>
        <v>0.34912256267409469</v>
      </c>
      <c r="U131" s="21">
        <f t="shared" si="106"/>
        <v>0.45406364011723538</v>
      </c>
      <c r="V131" s="21">
        <f t="shared" si="106"/>
        <v>0.39290394719440203</v>
      </c>
      <c r="W131" s="21">
        <f t="shared" si="106"/>
        <v>0.30370410250888341</v>
      </c>
      <c r="X131" s="21">
        <f t="shared" si="106"/>
        <v>0.30630711284763301</v>
      </c>
      <c r="Y131" s="21">
        <f t="shared" si="106"/>
        <v>0.36666206585023087</v>
      </c>
      <c r="Z131" s="21">
        <f t="shared" si="106"/>
        <v>0.24542297153428627</v>
      </c>
      <c r="AA131" s="21">
        <f t="shared" si="106"/>
        <v>0.24121579941054416</v>
      </c>
      <c r="AB131" s="21">
        <f t="shared" si="106"/>
        <v>0.21551369379218849</v>
      </c>
      <c r="AC131" s="21">
        <f t="shared" si="106"/>
        <v>0.25216484478295687</v>
      </c>
      <c r="AD131" s="21">
        <f t="shared" si="106"/>
        <v>0.27086507901954809</v>
      </c>
      <c r="AE131" s="21">
        <f t="shared" si="106"/>
        <v>0.30247566462900882</v>
      </c>
      <c r="AF131" s="21">
        <f t="shared" si="106"/>
        <v>0.30089190321876125</v>
      </c>
      <c r="AG131" s="21">
        <f t="shared" si="106"/>
        <v>0.31269189291123278</v>
      </c>
      <c r="AH131" s="21">
        <f t="shared" si="106"/>
        <v>0.35889565596678569</v>
      </c>
      <c r="AI131" s="21">
        <f t="shared" si="106"/>
        <v>0.34489226568528519</v>
      </c>
      <c r="AJ131" s="21">
        <f t="shared" si="106"/>
        <v>0.34607736700759956</v>
      </c>
      <c r="AK131" s="21">
        <f t="shared" si="106"/>
        <v>0.36934115818286267</v>
      </c>
      <c r="AL131" s="21">
        <f t="shared" si="106"/>
        <v>0.37944965659648966</v>
      </c>
      <c r="AM131" s="21">
        <f t="shared" si="106"/>
        <v>0.32055054250750031</v>
      </c>
      <c r="AN131" s="21">
        <f t="shared" si="106"/>
        <v>0.32030180153778115</v>
      </c>
      <c r="AO131" s="21">
        <f t="shared" si="106"/>
        <v>0.47656254283662042</v>
      </c>
      <c r="AP131" s="21">
        <f t="shared" si="106"/>
        <v>0.52939282755355666</v>
      </c>
      <c r="AQ131" s="21">
        <f t="shared" si="106"/>
        <v>8.0402107383590299E-2</v>
      </c>
      <c r="AR131" s="21">
        <f t="shared" si="106"/>
        <v>0.2910434153855827</v>
      </c>
      <c r="AS131" s="21">
        <f t="shared" si="106"/>
        <v>0.34242902910029366</v>
      </c>
      <c r="AT131" s="21">
        <f t="shared" si="106"/>
        <v>0.45099667317368231</v>
      </c>
      <c r="AU131" s="21">
        <f t="shared" si="106"/>
        <v>0.23907968722807987</v>
      </c>
      <c r="AV131" s="21">
        <f t="shared" si="106"/>
        <v>1.656880036581093</v>
      </c>
      <c r="AW131" s="21">
        <f t="shared" si="106"/>
        <v>-0.2764543702657839</v>
      </c>
      <c r="AX131" s="246">
        <f t="shared" si="106"/>
        <v>0.26667756546491389</v>
      </c>
      <c r="AY131" s="20">
        <f t="shared" si="106"/>
        <v>1.373273440891653E-4</v>
      </c>
      <c r="AZ131" s="20">
        <f t="shared" si="106"/>
        <v>-0.52593878446865394</v>
      </c>
      <c r="BA131" s="20">
        <f t="shared" si="106"/>
        <v>0.26325738732464432</v>
      </c>
      <c r="BB131" s="20">
        <f t="shared" si="106"/>
        <v>0.32839806329613697</v>
      </c>
      <c r="BC131" s="20">
        <f t="shared" si="106"/>
        <v>0.18270368207477952</v>
      </c>
      <c r="BD131" s="20">
        <f t="shared" si="106"/>
        <v>0.2629764028950059</v>
      </c>
      <c r="BE131" s="20">
        <f t="shared" si="106"/>
        <v>0.21897290606912637</v>
      </c>
      <c r="BF131" s="20">
        <f t="shared" si="106"/>
        <v>0.38627490673530179</v>
      </c>
      <c r="BG131" s="20">
        <f t="shared" si="106"/>
        <v>0.28589359376652679</v>
      </c>
      <c r="BH131" s="20">
        <f t="shared" si="106"/>
        <v>0.2561620486253246</v>
      </c>
      <c r="BI131" s="20">
        <f>BI130/BI117</f>
        <v>0.32929317250781731</v>
      </c>
      <c r="BJ131" s="20">
        <f>BJ130/BJ117</f>
        <v>0.40242238095373778</v>
      </c>
      <c r="BK131" s="20">
        <f>BK130/BK117</f>
        <v>0.34429606751292779</v>
      </c>
    </row>
    <row r="132" spans="1:63" ht="15" customHeight="1" x14ac:dyDescent="0.2">
      <c r="A132" s="154" t="s">
        <v>17</v>
      </c>
      <c r="B132" s="154" t="s">
        <v>17</v>
      </c>
      <c r="C132" s="47">
        <f t="shared" ref="C132:BH132" si="107">C130-C125</f>
        <v>21023</v>
      </c>
      <c r="D132" s="47">
        <f t="shared" si="107"/>
        <v>43248</v>
      </c>
      <c r="E132" s="47">
        <f t="shared" si="107"/>
        <v>48089</v>
      </c>
      <c r="F132" s="47">
        <f t="shared" si="107"/>
        <v>49026</v>
      </c>
      <c r="G132" s="47">
        <f t="shared" si="107"/>
        <v>46054</v>
      </c>
      <c r="H132" s="47">
        <f t="shared" si="107"/>
        <v>48989</v>
      </c>
      <c r="I132" s="47">
        <f t="shared" si="107"/>
        <v>37240</v>
      </c>
      <c r="J132" s="47">
        <f t="shared" si="107"/>
        <v>54914</v>
      </c>
      <c r="K132" s="47">
        <f t="shared" si="107"/>
        <v>40243</v>
      </c>
      <c r="L132" s="47">
        <f t="shared" si="107"/>
        <v>63849</v>
      </c>
      <c r="M132" s="47">
        <f t="shared" si="107"/>
        <v>138954</v>
      </c>
      <c r="N132" s="47">
        <f t="shared" si="107"/>
        <v>63025</v>
      </c>
      <c r="O132" s="47">
        <f t="shared" si="107"/>
        <v>57656</v>
      </c>
      <c r="P132" s="47">
        <f t="shared" si="107"/>
        <v>45813</v>
      </c>
      <c r="Q132" s="47">
        <f t="shared" si="107"/>
        <v>56408</v>
      </c>
      <c r="R132" s="47">
        <f t="shared" si="107"/>
        <v>71479</v>
      </c>
      <c r="S132" s="47">
        <f t="shared" si="107"/>
        <v>64854</v>
      </c>
      <c r="T132" s="47">
        <f t="shared" si="107"/>
        <v>71959</v>
      </c>
      <c r="U132" s="47">
        <f t="shared" si="107"/>
        <v>90262</v>
      </c>
      <c r="V132" s="47">
        <f t="shared" si="107"/>
        <v>89214</v>
      </c>
      <c r="W132" s="47">
        <f t="shared" si="107"/>
        <v>69464</v>
      </c>
      <c r="X132" s="47">
        <f t="shared" si="107"/>
        <v>73084</v>
      </c>
      <c r="Y132" s="47">
        <f t="shared" si="107"/>
        <v>84361</v>
      </c>
      <c r="Z132" s="47">
        <f t="shared" si="107"/>
        <v>69493</v>
      </c>
      <c r="AA132" s="47">
        <f t="shared" si="107"/>
        <v>66559</v>
      </c>
      <c r="AB132" s="47">
        <f t="shared" si="107"/>
        <v>62311</v>
      </c>
      <c r="AC132" s="47">
        <f t="shared" si="107"/>
        <v>67374</v>
      </c>
      <c r="AD132" s="47">
        <f t="shared" si="107"/>
        <v>76272</v>
      </c>
      <c r="AE132" s="47">
        <f t="shared" si="107"/>
        <v>77098</v>
      </c>
      <c r="AF132" s="47">
        <f t="shared" si="107"/>
        <v>77356</v>
      </c>
      <c r="AG132" s="47">
        <f t="shared" si="107"/>
        <v>79804</v>
      </c>
      <c r="AH132" s="47">
        <f t="shared" si="107"/>
        <v>93377</v>
      </c>
      <c r="AI132" s="47">
        <f t="shared" si="107"/>
        <v>85173</v>
      </c>
      <c r="AJ132" s="47">
        <f t="shared" si="107"/>
        <v>87841</v>
      </c>
      <c r="AK132" s="47">
        <f t="shared" si="107"/>
        <v>93046</v>
      </c>
      <c r="AL132" s="47">
        <f t="shared" si="107"/>
        <v>103907</v>
      </c>
      <c r="AM132" s="47">
        <f t="shared" si="107"/>
        <v>86557</v>
      </c>
      <c r="AN132" s="47">
        <f t="shared" si="107"/>
        <v>91636</v>
      </c>
      <c r="AO132" s="47">
        <f t="shared" si="107"/>
        <v>118863</v>
      </c>
      <c r="AP132" s="47">
        <f t="shared" si="107"/>
        <v>145267</v>
      </c>
      <c r="AQ132" s="47">
        <f t="shared" si="107"/>
        <v>49457</v>
      </c>
      <c r="AR132" s="47">
        <f t="shared" si="107"/>
        <v>83571</v>
      </c>
      <c r="AS132" s="47">
        <f t="shared" si="107"/>
        <v>98075</v>
      </c>
      <c r="AT132" s="47">
        <f t="shared" si="107"/>
        <v>120221</v>
      </c>
      <c r="AU132" s="47">
        <f t="shared" si="107"/>
        <v>76984</v>
      </c>
      <c r="AV132" s="47">
        <f t="shared" si="107"/>
        <v>317734</v>
      </c>
      <c r="AW132" s="47">
        <f t="shared" si="107"/>
        <v>-18278</v>
      </c>
      <c r="AX132" s="343">
        <f t="shared" si="107"/>
        <v>123027</v>
      </c>
      <c r="AY132" s="83">
        <f t="shared" si="107"/>
        <v>38667</v>
      </c>
      <c r="AZ132" s="83">
        <f t="shared" si="107"/>
        <v>-92935</v>
      </c>
      <c r="BA132" s="83">
        <f t="shared" si="107"/>
        <v>107305</v>
      </c>
      <c r="BB132" s="83">
        <f t="shared" si="107"/>
        <v>135199</v>
      </c>
      <c r="BC132" s="83">
        <f t="shared" si="107"/>
        <v>93103</v>
      </c>
      <c r="BD132" s="83">
        <f t="shared" si="107"/>
        <v>122184</v>
      </c>
      <c r="BE132" s="83">
        <f t="shared" si="107"/>
        <v>104503</v>
      </c>
      <c r="BF132" s="83">
        <f t="shared" si="107"/>
        <v>163520</v>
      </c>
      <c r="BG132" s="83">
        <f t="shared" si="107"/>
        <v>126394</v>
      </c>
      <c r="BH132" s="83">
        <f t="shared" si="107"/>
        <v>123691</v>
      </c>
      <c r="BI132" s="83">
        <f>BI130-BI125</f>
        <v>149080</v>
      </c>
      <c r="BJ132" s="83">
        <f>BJ130-BJ125</f>
        <v>196426.64707407402</v>
      </c>
      <c r="BK132" s="83">
        <f>BK130-BK125</f>
        <v>132081</v>
      </c>
    </row>
    <row r="133" spans="1:63" ht="15" customHeight="1" x14ac:dyDescent="0.2">
      <c r="A133" s="50" t="s">
        <v>44</v>
      </c>
      <c r="B133" s="50" t="s">
        <v>184</v>
      </c>
      <c r="C133" s="21">
        <f>C132/C117</f>
        <v>0.3732975833229753</v>
      </c>
      <c r="D133" s="21">
        <f t="shared" ref="D133:BI133" si="108">D132/D117</f>
        <v>0.64839580209895054</v>
      </c>
      <c r="E133" s="21">
        <f t="shared" si="108"/>
        <v>0.71128104246476065</v>
      </c>
      <c r="F133" s="21">
        <f t="shared" si="108"/>
        <v>0.67202171260948829</v>
      </c>
      <c r="G133" s="21">
        <f t="shared" si="108"/>
        <v>0.66854413750054442</v>
      </c>
      <c r="H133" s="21">
        <f t="shared" si="108"/>
        <v>0.60744975014569669</v>
      </c>
      <c r="I133" s="21">
        <f t="shared" si="108"/>
        <v>0.439373739042203</v>
      </c>
      <c r="J133" s="21">
        <f t="shared" si="108"/>
        <v>0.57663995967699588</v>
      </c>
      <c r="K133" s="21">
        <f t="shared" si="108"/>
        <v>0.45065454260406052</v>
      </c>
      <c r="L133" s="21">
        <f t="shared" si="108"/>
        <v>0.67424522424152822</v>
      </c>
      <c r="M133" s="21">
        <f t="shared" si="108"/>
        <v>1.4957534526744098</v>
      </c>
      <c r="N133" s="21">
        <f t="shared" si="108"/>
        <v>0.59668639053254435</v>
      </c>
      <c r="O133" s="21">
        <f t="shared" si="108"/>
        <v>0.62117930982470881</v>
      </c>
      <c r="P133" s="21">
        <f t="shared" si="108"/>
        <v>0.47274246973965267</v>
      </c>
      <c r="Q133" s="21">
        <f t="shared" si="108"/>
        <v>0.55750148250642417</v>
      </c>
      <c r="R133" s="21">
        <f t="shared" si="108"/>
        <v>0.55858679003469724</v>
      </c>
      <c r="S133" s="21">
        <f t="shared" si="108"/>
        <v>0.5427885138471582</v>
      </c>
      <c r="T133" s="21">
        <f t="shared" si="108"/>
        <v>0.50110724233983284</v>
      </c>
      <c r="U133" s="21">
        <f t="shared" si="108"/>
        <v>0.61096407805762942</v>
      </c>
      <c r="V133" s="21">
        <f t="shared" si="108"/>
        <v>0.53631587173722239</v>
      </c>
      <c r="W133" s="21">
        <f t="shared" si="108"/>
        <v>0.46748142564875633</v>
      </c>
      <c r="X133" s="21">
        <f t="shared" si="108"/>
        <v>0.46735175439157434</v>
      </c>
      <c r="Y133" s="21">
        <f t="shared" si="108"/>
        <v>0.52926746637221445</v>
      </c>
      <c r="Z133" s="21">
        <f t="shared" si="108"/>
        <v>0.40428527380723833</v>
      </c>
      <c r="AA133" s="21">
        <f t="shared" si="108"/>
        <v>0.41473141126695623</v>
      </c>
      <c r="AB133" s="21">
        <f t="shared" si="108"/>
        <v>0.38271984079699772</v>
      </c>
      <c r="AC133" s="21">
        <f t="shared" si="108"/>
        <v>0.41822007858619342</v>
      </c>
      <c r="AD133" s="21">
        <f t="shared" si="108"/>
        <v>0.41508119639514129</v>
      </c>
      <c r="AE133" s="21">
        <f t="shared" si="108"/>
        <v>0.46070188647676413</v>
      </c>
      <c r="AF133" s="21">
        <f t="shared" si="108"/>
        <v>0.45661194831565466</v>
      </c>
      <c r="AG133" s="21">
        <f t="shared" si="108"/>
        <v>0.47029011556299394</v>
      </c>
      <c r="AH133" s="21">
        <f t="shared" si="108"/>
        <v>0.50282978734861583</v>
      </c>
      <c r="AI133" s="21">
        <f t="shared" si="108"/>
        <v>0.50556775687065947</v>
      </c>
      <c r="AJ133" s="21">
        <f t="shared" si="108"/>
        <v>0.50191989029198336</v>
      </c>
      <c r="AK133" s="21">
        <f t="shared" si="108"/>
        <v>0.52404338961667996</v>
      </c>
      <c r="AL133" s="21">
        <f t="shared" si="108"/>
        <v>0.51825749527414922</v>
      </c>
      <c r="AM133" s="21">
        <f t="shared" si="108"/>
        <v>0.50034972513338694</v>
      </c>
      <c r="AN133" s="21">
        <f t="shared" si="108"/>
        <v>0.4882748184341914</v>
      </c>
      <c r="AO133" s="21">
        <f t="shared" si="108"/>
        <v>0.65173621963054962</v>
      </c>
      <c r="AP133" s="21">
        <f t="shared" si="108"/>
        <v>0.68773582672505618</v>
      </c>
      <c r="AQ133" s="21">
        <f t="shared" si="108"/>
        <v>0.31931639162211722</v>
      </c>
      <c r="AR133" s="21">
        <f t="shared" si="108"/>
        <v>0.52545505988871077</v>
      </c>
      <c r="AS133" s="21">
        <f t="shared" si="108"/>
        <v>0.54549145679451816</v>
      </c>
      <c r="AT133" s="21">
        <f t="shared" si="108"/>
        <v>0.66108163096972861</v>
      </c>
      <c r="AU133" s="21">
        <f t="shared" si="108"/>
        <v>0.46198068879433984</v>
      </c>
      <c r="AV133" s="21">
        <f t="shared" si="108"/>
        <v>1.8868599051029438</v>
      </c>
      <c r="AW133" s="21">
        <f t="shared" si="108"/>
        <v>-8.7185896090515344E-2</v>
      </c>
      <c r="AX133" s="246">
        <f t="shared" si="108"/>
        <v>0.39436660351774744</v>
      </c>
      <c r="AY133" s="20">
        <f t="shared" si="108"/>
        <v>0.17129149722244372</v>
      </c>
      <c r="AZ133" s="20">
        <f t="shared" si="108"/>
        <v>-0.37086475916836265</v>
      </c>
      <c r="BA133" s="20">
        <f t="shared" si="108"/>
        <v>0.42704208536464033</v>
      </c>
      <c r="BB133" s="20">
        <f t="shared" si="108"/>
        <v>0.46824110439221717</v>
      </c>
      <c r="BC133" s="20">
        <f t="shared" si="108"/>
        <v>0.34852806852043183</v>
      </c>
      <c r="BD133" s="20">
        <f t="shared" si="108"/>
        <v>0.40826800858076545</v>
      </c>
      <c r="BE133" s="20">
        <f t="shared" si="108"/>
        <v>0.3738311404920836</v>
      </c>
      <c r="BF133" s="20">
        <f t="shared" si="108"/>
        <v>0.52543129902220675</v>
      </c>
      <c r="BG133" s="20">
        <f t="shared" si="108"/>
        <v>0.44562986990092729</v>
      </c>
      <c r="BH133" s="20">
        <f t="shared" si="108"/>
        <v>0.41502311816772586</v>
      </c>
      <c r="BI133" s="20">
        <f t="shared" si="108"/>
        <v>0.48507960472584932</v>
      </c>
      <c r="BJ133" s="20">
        <f t="shared" ref="BJ133:BK133" si="109">BJ132/BJ117</f>
        <v>0.55965674979863078</v>
      </c>
      <c r="BK133" s="20">
        <f t="shared" si="109"/>
        <v>0.42317649094252813</v>
      </c>
    </row>
    <row r="134" spans="1:63" ht="15" customHeight="1" x14ac:dyDescent="0.2">
      <c r="C134" s="48"/>
      <c r="D134" s="48"/>
      <c r="E134" s="48"/>
      <c r="F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</row>
    <row r="135" spans="1:63" ht="15" customHeight="1" x14ac:dyDescent="0.2">
      <c r="C135" s="48"/>
      <c r="D135" s="48"/>
      <c r="E135" s="48"/>
      <c r="F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</row>
    <row r="136" spans="1:63" ht="15" customHeight="1" x14ac:dyDescent="0.2">
      <c r="C136" s="48"/>
      <c r="D136" s="48"/>
      <c r="E136" s="48"/>
      <c r="F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</row>
    <row r="137" spans="1:63" ht="15" customHeight="1" x14ac:dyDescent="0.2">
      <c r="C137" s="48"/>
      <c r="D137" s="48"/>
      <c r="E137" s="48"/>
      <c r="F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</row>
    <row r="138" spans="1:63" ht="15" customHeight="1" x14ac:dyDescent="0.2">
      <c r="C138" s="48"/>
      <c r="D138" s="48"/>
      <c r="E138" s="48"/>
      <c r="F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</row>
    <row r="139" spans="1:63" ht="15" customHeight="1" x14ac:dyDescent="0.2">
      <c r="C139" s="48"/>
      <c r="D139" s="48"/>
      <c r="E139" s="48"/>
      <c r="F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</row>
    <row r="140" spans="1:63" ht="15" customHeight="1" x14ac:dyDescent="0.2">
      <c r="C140" s="48"/>
      <c r="D140" s="48"/>
      <c r="E140" s="48"/>
      <c r="F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</row>
    <row r="141" spans="1:63" ht="15" customHeight="1" x14ac:dyDescent="0.2">
      <c r="C141" s="48"/>
      <c r="D141" s="48"/>
      <c r="E141" s="48"/>
      <c r="F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</row>
    <row r="142" spans="1:63" ht="15" customHeight="1" x14ac:dyDescent="0.2">
      <c r="C142" s="48"/>
      <c r="D142" s="48"/>
      <c r="E142" s="48"/>
      <c r="F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</row>
    <row r="143" spans="1:63" ht="15" customHeight="1" x14ac:dyDescent="0.2">
      <c r="C143" s="48"/>
      <c r="D143" s="48"/>
      <c r="E143" s="48"/>
      <c r="F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</row>
    <row r="144" spans="1:63" ht="15" customHeight="1" x14ac:dyDescent="0.2">
      <c r="C144" s="48"/>
      <c r="D144" s="48"/>
      <c r="E144" s="48"/>
      <c r="F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</row>
    <row r="145" spans="3:20" ht="15" customHeight="1" x14ac:dyDescent="0.2">
      <c r="C145" s="48"/>
      <c r="D145" s="48"/>
      <c r="E145" s="48"/>
      <c r="F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</row>
    <row r="146" spans="3:20" ht="15" customHeight="1" x14ac:dyDescent="0.2">
      <c r="C146" s="48"/>
      <c r="D146" s="48"/>
      <c r="E146" s="48"/>
      <c r="F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</row>
    <row r="147" spans="3:20" ht="15" customHeight="1" x14ac:dyDescent="0.2">
      <c r="C147" s="48"/>
      <c r="D147" s="48"/>
      <c r="E147" s="48"/>
      <c r="F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</row>
    <row r="148" spans="3:20" ht="15" customHeight="1" x14ac:dyDescent="0.2">
      <c r="C148" s="48"/>
      <c r="D148" s="48"/>
      <c r="E148" s="48"/>
      <c r="F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</row>
    <row r="149" spans="3:20" ht="15" customHeight="1" x14ac:dyDescent="0.2">
      <c r="C149" s="48"/>
      <c r="D149" s="48"/>
      <c r="E149" s="48"/>
      <c r="F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</row>
    <row r="150" spans="3:20" ht="15" customHeight="1" x14ac:dyDescent="0.2">
      <c r="C150" s="48"/>
      <c r="D150" s="48"/>
      <c r="E150" s="48"/>
      <c r="F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</row>
    <row r="151" spans="3:20" ht="15" customHeight="1" x14ac:dyDescent="0.2">
      <c r="C151" s="48"/>
      <c r="D151" s="48"/>
      <c r="E151" s="48"/>
      <c r="F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</row>
    <row r="152" spans="3:20" ht="15" customHeight="1" x14ac:dyDescent="0.2">
      <c r="C152" s="48"/>
      <c r="D152" s="48"/>
      <c r="E152" s="48"/>
      <c r="F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</row>
    <row r="153" spans="3:20" ht="15" customHeight="1" x14ac:dyDescent="0.2">
      <c r="C153" s="48"/>
      <c r="D153" s="48"/>
      <c r="E153" s="48"/>
      <c r="F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</row>
    <row r="154" spans="3:20" ht="15" customHeight="1" x14ac:dyDescent="0.2">
      <c r="C154" s="48"/>
      <c r="D154" s="48"/>
      <c r="E154" s="48"/>
      <c r="F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</row>
    <row r="155" spans="3:20" ht="15" customHeight="1" x14ac:dyDescent="0.2">
      <c r="C155" s="48"/>
      <c r="D155" s="48"/>
      <c r="E155" s="48"/>
      <c r="F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</row>
    <row r="156" spans="3:20" ht="15" customHeight="1" x14ac:dyDescent="0.2">
      <c r="C156" s="48"/>
      <c r="D156" s="48"/>
      <c r="E156" s="48"/>
      <c r="F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</row>
    <row r="157" spans="3:20" ht="15" customHeight="1" x14ac:dyDescent="0.2">
      <c r="C157" s="48"/>
      <c r="D157" s="48"/>
      <c r="E157" s="48"/>
      <c r="F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</row>
    <row r="158" spans="3:20" ht="15" customHeight="1" x14ac:dyDescent="0.2">
      <c r="C158" s="48"/>
      <c r="D158" s="48"/>
      <c r="E158" s="48"/>
      <c r="F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</row>
    <row r="159" spans="3:20" ht="15" customHeight="1" x14ac:dyDescent="0.2">
      <c r="C159" s="48"/>
      <c r="D159" s="48"/>
      <c r="E159" s="48"/>
      <c r="F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</row>
    <row r="160" spans="3:20" ht="15" customHeight="1" x14ac:dyDescent="0.2">
      <c r="C160" s="48"/>
      <c r="D160" s="48"/>
      <c r="E160" s="48"/>
      <c r="F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</row>
    <row r="161" spans="3:20" ht="15" customHeight="1" x14ac:dyDescent="0.2">
      <c r="C161" s="48"/>
      <c r="D161" s="48"/>
      <c r="E161" s="48"/>
      <c r="F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</row>
    <row r="162" spans="3:20" ht="15" customHeight="1" x14ac:dyDescent="0.2">
      <c r="C162" s="48"/>
      <c r="D162" s="48"/>
      <c r="E162" s="48"/>
      <c r="F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</row>
    <row r="163" spans="3:20" ht="15" customHeight="1" x14ac:dyDescent="0.2">
      <c r="C163" s="48"/>
      <c r="D163" s="48"/>
      <c r="E163" s="48"/>
      <c r="F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</row>
    <row r="164" spans="3:20" ht="15" customHeight="1" x14ac:dyDescent="0.2">
      <c r="C164" s="48"/>
      <c r="D164" s="48"/>
      <c r="E164" s="48"/>
      <c r="F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</row>
    <row r="165" spans="3:20" ht="15" customHeight="1" x14ac:dyDescent="0.2">
      <c r="C165" s="48"/>
      <c r="D165" s="48"/>
      <c r="E165" s="48"/>
      <c r="F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</row>
    <row r="166" spans="3:20" ht="15" customHeight="1" x14ac:dyDescent="0.2">
      <c r="C166" s="48"/>
      <c r="D166" s="48"/>
      <c r="E166" s="48"/>
      <c r="F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</row>
    <row r="167" spans="3:20" ht="15" customHeight="1" x14ac:dyDescent="0.2">
      <c r="C167" s="48"/>
      <c r="D167" s="48"/>
      <c r="E167" s="48"/>
      <c r="F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</row>
    <row r="168" spans="3:20" ht="15" customHeight="1" x14ac:dyDescent="0.2">
      <c r="C168" s="48"/>
      <c r="D168" s="48"/>
      <c r="E168" s="48"/>
      <c r="F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</row>
    <row r="169" spans="3:20" ht="15" customHeight="1" x14ac:dyDescent="0.2">
      <c r="C169" s="48"/>
      <c r="D169" s="48"/>
      <c r="E169" s="48"/>
      <c r="F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</row>
    <row r="170" spans="3:20" ht="15" customHeight="1" x14ac:dyDescent="0.2">
      <c r="C170" s="48"/>
      <c r="D170" s="48"/>
      <c r="E170" s="48"/>
      <c r="F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</row>
    <row r="171" spans="3:20" ht="15" customHeight="1" x14ac:dyDescent="0.2">
      <c r="C171" s="48"/>
      <c r="D171" s="48"/>
      <c r="E171" s="48"/>
      <c r="F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</row>
    <row r="172" spans="3:20" ht="15" customHeight="1" x14ac:dyDescent="0.2">
      <c r="C172" s="48"/>
      <c r="D172" s="48"/>
      <c r="E172" s="48"/>
      <c r="F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</row>
    <row r="173" spans="3:20" ht="15" customHeight="1" x14ac:dyDescent="0.2">
      <c r="C173" s="48"/>
      <c r="D173" s="48"/>
      <c r="E173" s="48"/>
      <c r="F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</row>
    <row r="174" spans="3:20" ht="15" customHeight="1" x14ac:dyDescent="0.2">
      <c r="C174" s="48"/>
      <c r="D174" s="48"/>
      <c r="E174" s="48"/>
      <c r="F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</row>
    <row r="175" spans="3:20" ht="15" customHeight="1" x14ac:dyDescent="0.2">
      <c r="C175" s="48"/>
      <c r="D175" s="48"/>
      <c r="E175" s="48"/>
      <c r="F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</row>
    <row r="176" spans="3:20" ht="15" customHeight="1" x14ac:dyDescent="0.2">
      <c r="C176" s="48"/>
      <c r="D176" s="48"/>
      <c r="E176" s="48"/>
      <c r="F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</row>
    <row r="177" spans="3:20" ht="15" customHeight="1" x14ac:dyDescent="0.2">
      <c r="C177" s="48"/>
      <c r="D177" s="48"/>
      <c r="E177" s="48"/>
      <c r="F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</row>
    <row r="178" spans="3:20" ht="15" customHeight="1" x14ac:dyDescent="0.2">
      <c r="C178" s="48"/>
      <c r="D178" s="48"/>
      <c r="E178" s="48"/>
      <c r="F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</row>
    <row r="179" spans="3:20" ht="15" customHeight="1" x14ac:dyDescent="0.2">
      <c r="C179" s="48"/>
      <c r="D179" s="48"/>
      <c r="E179" s="48"/>
      <c r="F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</row>
    <row r="180" spans="3:20" ht="15" customHeight="1" x14ac:dyDescent="0.2">
      <c r="C180" s="48"/>
      <c r="D180" s="48"/>
      <c r="E180" s="48"/>
      <c r="F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</row>
    <row r="181" spans="3:20" ht="15" customHeight="1" x14ac:dyDescent="0.2">
      <c r="C181" s="48"/>
      <c r="D181" s="48"/>
      <c r="E181" s="48"/>
      <c r="F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</row>
    <row r="182" spans="3:20" ht="15" customHeight="1" x14ac:dyDescent="0.2">
      <c r="C182" s="48"/>
      <c r="D182" s="48"/>
      <c r="E182" s="48"/>
      <c r="F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</row>
    <row r="183" spans="3:20" ht="15" customHeight="1" x14ac:dyDescent="0.2">
      <c r="C183" s="48"/>
      <c r="D183" s="48"/>
      <c r="E183" s="48"/>
      <c r="F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</row>
    <row r="184" spans="3:20" ht="15" customHeight="1" x14ac:dyDescent="0.2">
      <c r="C184" s="48"/>
      <c r="D184" s="48"/>
      <c r="E184" s="48"/>
      <c r="F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</row>
    <row r="185" spans="3:20" ht="15" customHeight="1" x14ac:dyDescent="0.2">
      <c r="C185" s="48"/>
      <c r="D185" s="48"/>
      <c r="E185" s="48"/>
      <c r="F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</row>
    <row r="186" spans="3:20" ht="15" customHeight="1" x14ac:dyDescent="0.2">
      <c r="C186" s="48"/>
      <c r="D186" s="48"/>
      <c r="E186" s="48"/>
      <c r="F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</row>
    <row r="187" spans="3:20" ht="15" customHeight="1" x14ac:dyDescent="0.2">
      <c r="C187" s="48"/>
      <c r="D187" s="48"/>
      <c r="E187" s="48"/>
      <c r="F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</row>
    <row r="188" spans="3:20" ht="15" customHeight="1" x14ac:dyDescent="0.2">
      <c r="C188" s="48"/>
      <c r="D188" s="48"/>
      <c r="E188" s="48"/>
      <c r="F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</row>
    <row r="189" spans="3:20" ht="15" customHeight="1" x14ac:dyDescent="0.2">
      <c r="C189" s="48"/>
      <c r="D189" s="48"/>
      <c r="E189" s="48"/>
      <c r="F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</row>
    <row r="190" spans="3:20" ht="15" customHeight="1" x14ac:dyDescent="0.2">
      <c r="C190" s="48"/>
      <c r="D190" s="48"/>
      <c r="E190" s="48"/>
      <c r="F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</row>
    <row r="191" spans="3:20" ht="15" customHeight="1" x14ac:dyDescent="0.2">
      <c r="C191" s="48"/>
      <c r="D191" s="48"/>
      <c r="E191" s="48"/>
      <c r="F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</row>
    <row r="192" spans="3:20" ht="15" customHeight="1" x14ac:dyDescent="0.2">
      <c r="C192" s="48"/>
      <c r="D192" s="48"/>
      <c r="E192" s="48"/>
      <c r="F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</row>
    <row r="193" spans="1:20" ht="15" customHeight="1" x14ac:dyDescent="0.2">
      <c r="C193" s="48"/>
      <c r="D193" s="48"/>
      <c r="E193" s="48"/>
      <c r="F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</row>
    <row r="194" spans="1:20" ht="15" customHeight="1" x14ac:dyDescent="0.2">
      <c r="C194" s="48"/>
      <c r="D194" s="48"/>
      <c r="E194" s="48"/>
      <c r="F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</row>
    <row r="195" spans="1:20" ht="15" customHeight="1" x14ac:dyDescent="0.2">
      <c r="C195" s="48"/>
      <c r="D195" s="48"/>
      <c r="E195" s="48"/>
      <c r="F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</row>
    <row r="196" spans="1:20" ht="15" customHeight="1" x14ac:dyDescent="0.2">
      <c r="C196" s="48"/>
      <c r="D196" s="48"/>
      <c r="E196" s="48"/>
      <c r="F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</row>
    <row r="197" spans="1:20" ht="15" customHeight="1" x14ac:dyDescent="0.2">
      <c r="C197" s="48"/>
      <c r="D197" s="48"/>
      <c r="E197" s="48"/>
      <c r="F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</row>
    <row r="198" spans="1:20" ht="15" customHeight="1" x14ac:dyDescent="0.2">
      <c r="A198" s="4" t="s">
        <v>132</v>
      </c>
      <c r="B198" s="4" t="s">
        <v>132</v>
      </c>
      <c r="C198" s="48"/>
      <c r="D198" s="48"/>
      <c r="E198" s="48"/>
      <c r="F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</row>
    <row r="199" spans="1:20" ht="15" customHeight="1" x14ac:dyDescent="0.2">
      <c r="A199" s="8" t="s">
        <v>45</v>
      </c>
      <c r="B199" s="8" t="s">
        <v>45</v>
      </c>
      <c r="C199" s="48"/>
      <c r="D199" s="48"/>
      <c r="E199" s="48"/>
      <c r="F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</row>
    <row r="200" spans="1:20" ht="15" customHeight="1" x14ac:dyDescent="0.2">
      <c r="A200" s="8" t="s">
        <v>140</v>
      </c>
      <c r="B200" s="8" t="s">
        <v>140</v>
      </c>
      <c r="C200" s="48"/>
      <c r="D200" s="48"/>
      <c r="E200" s="48"/>
      <c r="F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</row>
    <row r="201" spans="1:20" ht="15" customHeight="1" x14ac:dyDescent="0.2">
      <c r="A201" s="8"/>
      <c r="B201" s="8"/>
      <c r="C201" s="48"/>
      <c r="D201" s="48"/>
      <c r="E201" s="48"/>
      <c r="F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</row>
    <row r="202" spans="1:20" ht="15" customHeight="1" x14ac:dyDescent="0.2">
      <c r="A202" s="8"/>
      <c r="B202" s="8"/>
      <c r="C202" s="48"/>
      <c r="D202" s="48"/>
      <c r="E202" s="48"/>
      <c r="F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</row>
    <row r="203" spans="1:20" ht="15" customHeight="1" x14ac:dyDescent="0.2">
      <c r="A203" s="8"/>
      <c r="B203" s="8"/>
      <c r="C203" s="48"/>
      <c r="D203" s="48"/>
      <c r="E203" s="48"/>
      <c r="F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</row>
    <row r="204" spans="1:20" ht="15" customHeight="1" x14ac:dyDescent="0.2">
      <c r="A204" s="8"/>
      <c r="B204" s="8"/>
      <c r="C204" s="48"/>
      <c r="D204" s="48"/>
      <c r="E204" s="48"/>
      <c r="F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</row>
    <row r="205" spans="1:20" ht="15" customHeight="1" x14ac:dyDescent="0.2">
      <c r="A205" s="8"/>
      <c r="B205" s="8"/>
      <c r="C205" s="48"/>
      <c r="D205" s="48"/>
      <c r="E205" s="48"/>
      <c r="F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</row>
    <row r="206" spans="1:20" ht="15" customHeight="1" x14ac:dyDescent="0.2">
      <c r="A206" s="8"/>
      <c r="B206" s="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</row>
    <row r="207" spans="1:20" ht="15" customHeight="1" x14ac:dyDescent="0.2">
      <c r="A207" s="8"/>
      <c r="B207" s="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</row>
    <row r="208" spans="1:20" ht="15" customHeight="1" x14ac:dyDescent="0.2">
      <c r="A208" s="8"/>
      <c r="B208" s="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</row>
    <row r="209" spans="1:20" ht="15" customHeight="1" x14ac:dyDescent="0.2">
      <c r="A209" s="8"/>
      <c r="B209" s="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</row>
    <row r="210" spans="1:20" ht="15" customHeight="1" x14ac:dyDescent="0.2">
      <c r="A210" s="8"/>
      <c r="B210" s="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</row>
    <row r="211" spans="1:20" ht="15" customHeight="1" x14ac:dyDescent="0.2">
      <c r="A211" s="8"/>
      <c r="B211" s="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</row>
    <row r="212" spans="1:20" ht="15" customHeight="1" x14ac:dyDescent="0.2">
      <c r="A212" s="8"/>
      <c r="B212" s="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</row>
    <row r="213" spans="1:20" ht="15" customHeight="1" x14ac:dyDescent="0.2">
      <c r="A213" s="8"/>
      <c r="B213" s="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</row>
    <row r="214" spans="1:20" ht="15" customHeight="1" x14ac:dyDescent="0.2">
      <c r="A214" s="8"/>
      <c r="B214" s="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</row>
    <row r="215" spans="1:20" ht="15" customHeight="1" x14ac:dyDescent="0.2">
      <c r="A215" s="8"/>
      <c r="B215" s="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</row>
    <row r="216" spans="1:20" ht="15" customHeight="1" x14ac:dyDescent="0.2">
      <c r="A216" s="8"/>
      <c r="B216" s="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</row>
    <row r="217" spans="1:20" ht="15" customHeight="1" x14ac:dyDescent="0.2">
      <c r="A217" s="8"/>
      <c r="B217" s="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</row>
    <row r="218" spans="1:20" ht="15" customHeight="1" x14ac:dyDescent="0.2">
      <c r="A218" s="8"/>
      <c r="B218" s="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</row>
    <row r="219" spans="1:20" ht="15" customHeight="1" x14ac:dyDescent="0.2">
      <c r="A219" s="8"/>
      <c r="B219" s="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</row>
    <row r="220" spans="1:20" ht="15" customHeight="1" x14ac:dyDescent="0.2">
      <c r="A220" s="8"/>
      <c r="B220" s="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</row>
    <row r="221" spans="1:20" ht="15" customHeight="1" x14ac:dyDescent="0.2">
      <c r="A221" s="8"/>
      <c r="B221" s="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</row>
    <row r="222" spans="1:20" x14ac:dyDescent="0.2">
      <c r="A222" s="39"/>
      <c r="B222" s="39"/>
    </row>
    <row r="223" spans="1:20" x14ac:dyDescent="0.2">
      <c r="A223" s="39"/>
      <c r="B223" s="39"/>
    </row>
    <row r="224" spans="1:20" x14ac:dyDescent="0.2">
      <c r="A224" s="39"/>
      <c r="B224" s="39"/>
    </row>
    <row r="225" spans="1:2" x14ac:dyDescent="0.2">
      <c r="A225" s="39"/>
      <c r="B225" s="39"/>
    </row>
    <row r="226" spans="1:2" x14ac:dyDescent="0.2">
      <c r="A226" s="39"/>
      <c r="B226" s="39"/>
    </row>
    <row r="227" spans="1:2" x14ac:dyDescent="0.2">
      <c r="A227" s="39"/>
      <c r="B227" s="39"/>
    </row>
  </sheetData>
  <sheetProtection formatCells="0" formatColumns="0" formatRows="0" insertColumns="0" insertRows="0" insertHyperlinks="0" deleteColumns="0" deleteRows="0" sort="0" autoFilter="0" pivotTables="0"/>
  <mergeCells count="16">
    <mergeCell ref="BG4:BJ4"/>
    <mergeCell ref="AY4:BB4"/>
    <mergeCell ref="BC4:BF4"/>
    <mergeCell ref="AX94:AX95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X94 BJ93" formulaRange="1"/>
    <ignoredError sqref="AW60:AX60 AW62:AY62 BA62" formula="1"/>
  </ignoredError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S58"/>
  <sheetViews>
    <sheetView showGridLines="0" zoomScale="85" zoomScaleNormal="85" workbookViewId="0">
      <pane xSplit="2" ySplit="5" topLeftCell="BF6" activePane="bottomRight" state="frozen"/>
      <selection pane="topRight" activeCell="C1" sqref="C1"/>
      <selection pane="bottomLeft" activeCell="A6" sqref="A6"/>
      <selection pane="bottomRight" activeCell="BI24" sqref="BI24"/>
    </sheetView>
  </sheetViews>
  <sheetFormatPr defaultColWidth="11.7109375" defaultRowHeight="12.75" x14ac:dyDescent="0.2"/>
  <cols>
    <col min="1" max="2" width="43.7109375" style="4" customWidth="1"/>
    <col min="3" max="5" width="13.7109375" style="24" customWidth="1"/>
    <col min="6" max="6" width="14.85546875" style="24" bestFit="1" customWidth="1"/>
    <col min="7" max="7" width="13" style="24" bestFit="1" customWidth="1"/>
    <col min="8" max="11" width="14" style="24" bestFit="1" customWidth="1"/>
    <col min="12" max="14" width="14.85546875" style="24" bestFit="1" customWidth="1"/>
    <col min="15" max="15" width="14" style="24" bestFit="1" customWidth="1"/>
    <col min="16" max="18" width="14.85546875" style="24" bestFit="1" customWidth="1"/>
    <col min="19" max="19" width="14" style="24" bestFit="1" customWidth="1"/>
    <col min="20" max="22" width="14.85546875" style="24" bestFit="1" customWidth="1"/>
    <col min="23" max="23" width="13.42578125" style="24" bestFit="1" customWidth="1"/>
    <col min="24" max="26" width="14.42578125" style="24" bestFit="1" customWidth="1"/>
    <col min="27" max="27" width="14" style="24" bestFit="1" customWidth="1"/>
    <col min="28" max="30" width="14.85546875" style="24" bestFit="1" customWidth="1"/>
    <col min="31" max="31" width="13.42578125" style="24" bestFit="1" customWidth="1"/>
    <col min="32" max="34" width="14.42578125" style="24" bestFit="1" customWidth="1"/>
    <col min="35" max="35" width="14" style="24" bestFit="1" customWidth="1"/>
    <col min="36" max="38" width="14.85546875" style="24" bestFit="1" customWidth="1"/>
    <col min="39" max="39" width="14" style="24" bestFit="1" customWidth="1"/>
    <col min="40" max="43" width="14.85546875" style="24" bestFit="1" customWidth="1"/>
    <col min="44" max="46" width="15.85546875" style="24" bestFit="1" customWidth="1"/>
    <col min="47" max="47" width="14" style="24" bestFit="1" customWidth="1"/>
    <col min="48" max="51" width="14.85546875" style="24" bestFit="1" customWidth="1"/>
    <col min="52" max="52" width="15.85546875" style="24" bestFit="1" customWidth="1"/>
    <col min="53" max="53" width="19" style="24" bestFit="1" customWidth="1"/>
    <col min="54" max="54" width="15.85546875" style="24" bestFit="1" customWidth="1"/>
    <col min="55" max="55" width="14.85546875" style="24" bestFit="1" customWidth="1"/>
    <col min="56" max="58" width="15.85546875" style="24" bestFit="1" customWidth="1"/>
    <col min="59" max="59" width="14.85546875" style="24" bestFit="1" customWidth="1"/>
    <col min="60" max="63" width="15.85546875" style="24" customWidth="1"/>
    <col min="64" max="318" width="13.7109375" style="24" customWidth="1"/>
    <col min="319" max="16384" width="11.7109375" style="24"/>
  </cols>
  <sheetData>
    <row r="1" spans="1:71" ht="6" customHeight="1" x14ac:dyDescent="0.2"/>
    <row r="2" spans="1:71" ht="26.1" customHeight="1" x14ac:dyDescent="0.2"/>
    <row r="3" spans="1:71" ht="6" customHeight="1" x14ac:dyDescent="0.2"/>
    <row r="4" spans="1:71" ht="20.100000000000001" customHeight="1" x14ac:dyDescent="0.2">
      <c r="A4" s="97"/>
      <c r="B4" s="97"/>
      <c r="C4" s="448" t="s">
        <v>176</v>
      </c>
      <c r="D4" s="448"/>
      <c r="E4" s="448"/>
      <c r="F4" s="448"/>
      <c r="G4" s="448" t="s">
        <v>176</v>
      </c>
      <c r="H4" s="448"/>
      <c r="I4" s="448"/>
      <c r="J4" s="448"/>
      <c r="K4" s="448" t="s">
        <v>176</v>
      </c>
      <c r="L4" s="448"/>
      <c r="M4" s="448"/>
      <c r="N4" s="448"/>
      <c r="O4" s="448" t="s">
        <v>176</v>
      </c>
      <c r="P4" s="448"/>
      <c r="Q4" s="448"/>
      <c r="R4" s="448"/>
      <c r="S4" s="448" t="s">
        <v>176</v>
      </c>
      <c r="T4" s="448"/>
      <c r="U4" s="448"/>
      <c r="V4" s="448"/>
      <c r="W4" s="448" t="s">
        <v>176</v>
      </c>
      <c r="X4" s="448"/>
      <c r="Y4" s="448"/>
      <c r="Z4" s="448"/>
      <c r="AA4" s="448" t="s">
        <v>176</v>
      </c>
      <c r="AB4" s="448"/>
      <c r="AC4" s="448"/>
      <c r="AD4" s="448"/>
      <c r="AE4" s="448" t="s">
        <v>176</v>
      </c>
      <c r="AF4" s="448"/>
      <c r="AG4" s="448"/>
      <c r="AH4" s="448"/>
      <c r="AI4" s="448" t="s">
        <v>176</v>
      </c>
      <c r="AJ4" s="448"/>
      <c r="AK4" s="448"/>
      <c r="AL4" s="448"/>
      <c r="AM4" s="448" t="s">
        <v>176</v>
      </c>
      <c r="AN4" s="448"/>
      <c r="AO4" s="448"/>
      <c r="AP4" s="448"/>
      <c r="AQ4" s="448" t="s">
        <v>176</v>
      </c>
      <c r="AR4" s="448"/>
      <c r="AS4" s="448"/>
      <c r="AT4" s="448"/>
      <c r="AU4" s="448" t="s">
        <v>176</v>
      </c>
      <c r="AV4" s="448"/>
      <c r="AW4" s="448"/>
      <c r="AX4" s="448"/>
      <c r="AY4" s="446" t="s">
        <v>175</v>
      </c>
      <c r="AZ4" s="447"/>
      <c r="BA4" s="447"/>
      <c r="BB4" s="447"/>
      <c r="BC4" s="446" t="s">
        <v>175</v>
      </c>
      <c r="BD4" s="447"/>
      <c r="BE4" s="447"/>
      <c r="BF4" s="447"/>
      <c r="BG4" s="445" t="s">
        <v>175</v>
      </c>
      <c r="BH4" s="445"/>
      <c r="BI4" s="445"/>
      <c r="BJ4" s="445"/>
      <c r="BK4" s="442"/>
    </row>
    <row r="5" spans="1:71" ht="15" customHeight="1" x14ac:dyDescent="0.2">
      <c r="A5" s="7" t="s">
        <v>470</v>
      </c>
      <c r="B5" s="7" t="s">
        <v>546</v>
      </c>
      <c r="C5" s="328" t="str">
        <f>'Indicadores | Indicators'!C5</f>
        <v>1Q10</v>
      </c>
      <c r="D5" s="329" t="str">
        <f>'Indicadores | Indicators'!D5</f>
        <v>2Q10</v>
      </c>
      <c r="E5" s="329" t="str">
        <f>'Indicadores | Indicators'!E5</f>
        <v>3Q10</v>
      </c>
      <c r="F5" s="330" t="str">
        <f>'Indicadores | Indicators'!F5</f>
        <v>4Q10</v>
      </c>
      <c r="G5" s="328" t="str">
        <f>'Indicadores | Indicators'!G5</f>
        <v>1Q11</v>
      </c>
      <c r="H5" s="329" t="str">
        <f>'Indicadores | Indicators'!H5</f>
        <v>2Q11</v>
      </c>
      <c r="I5" s="329" t="str">
        <f>'Indicadores | Indicators'!I5</f>
        <v>3Q11</v>
      </c>
      <c r="J5" s="330" t="str">
        <f>'Indicadores | Indicators'!J5</f>
        <v>4Q11</v>
      </c>
      <c r="K5" s="328" t="str">
        <f>'Indicadores | Indicators'!K5</f>
        <v>1Q12</v>
      </c>
      <c r="L5" s="329" t="str">
        <f>'Indicadores | Indicators'!L5</f>
        <v>2Q12</v>
      </c>
      <c r="M5" s="329" t="str">
        <f>'Indicadores | Indicators'!M5</f>
        <v>3Q12</v>
      </c>
      <c r="N5" s="330" t="str">
        <f>'Indicadores | Indicators'!N5</f>
        <v>4Q12</v>
      </c>
      <c r="O5" s="328" t="str">
        <f>'Indicadores | Indicators'!O5</f>
        <v>1Q13</v>
      </c>
      <c r="P5" s="329" t="str">
        <f>'Indicadores | Indicators'!P5</f>
        <v>2Q13</v>
      </c>
      <c r="Q5" s="329" t="str">
        <f>'Indicadores | Indicators'!Q5</f>
        <v>3Q13</v>
      </c>
      <c r="R5" s="330" t="str">
        <f>'Indicadores | Indicators'!R5</f>
        <v>4Q13</v>
      </c>
      <c r="S5" s="328" t="str">
        <f>'Indicadores | Indicators'!S5</f>
        <v>1Q14</v>
      </c>
      <c r="T5" s="329" t="str">
        <f>'Indicadores | Indicators'!T5</f>
        <v>2Q14</v>
      </c>
      <c r="U5" s="329" t="str">
        <f>'Indicadores | Indicators'!U5</f>
        <v>3Q14</v>
      </c>
      <c r="V5" s="330" t="str">
        <f>'Indicadores | Indicators'!V5</f>
        <v>4Q14</v>
      </c>
      <c r="W5" s="328" t="str">
        <f>'Indicadores | Indicators'!W5</f>
        <v>1Q15</v>
      </c>
      <c r="X5" s="329" t="str">
        <f>'Indicadores | Indicators'!X5</f>
        <v>2Q15</v>
      </c>
      <c r="Y5" s="329" t="str">
        <f>'Indicadores | Indicators'!Y5</f>
        <v>3Q15</v>
      </c>
      <c r="Z5" s="330" t="str">
        <f>'Indicadores | Indicators'!Z5</f>
        <v>4Q15</v>
      </c>
      <c r="AA5" s="328" t="str">
        <f>'Indicadores | Indicators'!AA5</f>
        <v>1Q16</v>
      </c>
      <c r="AB5" s="329" t="str">
        <f>'Indicadores | Indicators'!AB5</f>
        <v>2Q16</v>
      </c>
      <c r="AC5" s="329" t="str">
        <f>'Indicadores | Indicators'!AC5</f>
        <v>3Q16</v>
      </c>
      <c r="AD5" s="330" t="str">
        <f>'Indicadores | Indicators'!AD5</f>
        <v>4Q16</v>
      </c>
      <c r="AE5" s="328" t="str">
        <f>'Indicadores | Indicators'!AE5</f>
        <v>1Q17</v>
      </c>
      <c r="AF5" s="329" t="str">
        <f>'Indicadores | Indicators'!AF5</f>
        <v>2Q17</v>
      </c>
      <c r="AG5" s="329" t="str">
        <f>'Indicadores | Indicators'!AG5</f>
        <v>3Q17</v>
      </c>
      <c r="AH5" s="330" t="str">
        <f>'Indicadores | Indicators'!AH5</f>
        <v>4Q17</v>
      </c>
      <c r="AI5" s="328" t="str">
        <f>'Indicadores | Indicators'!AI5</f>
        <v>1Q18</v>
      </c>
      <c r="AJ5" s="329" t="str">
        <f>'Indicadores | Indicators'!AJ5</f>
        <v>2Q18</v>
      </c>
      <c r="AK5" s="329" t="str">
        <f>'Indicadores | Indicators'!AK5</f>
        <v>3Q18</v>
      </c>
      <c r="AL5" s="330" t="str">
        <f>'Indicadores | Indicators'!AL5</f>
        <v>4Q18</v>
      </c>
      <c r="AM5" s="328" t="str">
        <f>'Indicadores | Indicators'!AM5</f>
        <v>1Q19</v>
      </c>
      <c r="AN5" s="329" t="str">
        <f>'Indicadores | Indicators'!AN5</f>
        <v>2Q19</v>
      </c>
      <c r="AO5" s="329" t="str">
        <f>'Indicadores | Indicators'!AO5</f>
        <v>3Q19</v>
      </c>
      <c r="AP5" s="330" t="str">
        <f>'Indicadores | Indicators'!AP5</f>
        <v>4Q19</v>
      </c>
      <c r="AQ5" s="328" t="str">
        <f>'Indicadores | Indicators'!AQ5</f>
        <v>1Q20</v>
      </c>
      <c r="AR5" s="329" t="str">
        <f>'Indicadores | Indicators'!AR5</f>
        <v>2Q20</v>
      </c>
      <c r="AS5" s="329" t="str">
        <f>'Indicadores | Indicators'!AS5</f>
        <v>3Q20</v>
      </c>
      <c r="AT5" s="330" t="str">
        <f>'Indicadores | Indicators'!AT5</f>
        <v>4Q20</v>
      </c>
      <c r="AU5" s="328" t="str">
        <f>'Indicadores | Indicators'!AU5</f>
        <v>1Q21</v>
      </c>
      <c r="AV5" s="329" t="str">
        <f>'Indicadores | Indicators'!AV5</f>
        <v>2Q21</v>
      </c>
      <c r="AW5" s="329" t="str">
        <f>'Indicadores | Indicators'!AW5</f>
        <v>3Q21</v>
      </c>
      <c r="AX5" s="330" t="str">
        <f>'Indicadores | Indicators'!AX5</f>
        <v>4Q21</v>
      </c>
      <c r="AY5" s="328" t="str">
        <f>'Indicadores | Indicators'!AY5</f>
        <v>1Q22</v>
      </c>
      <c r="AZ5" s="329" t="str">
        <f>'Indicadores | Indicators'!AZ5</f>
        <v>2Q22</v>
      </c>
      <c r="BA5" s="329" t="str">
        <f>'Indicadores | Indicators'!BA5</f>
        <v>3Q22</v>
      </c>
      <c r="BB5" s="330" t="str">
        <f>'Indicadores | Indicators'!BB5</f>
        <v>4Q22</v>
      </c>
      <c r="BC5" s="328" t="str">
        <f>'Indicadores | Indicators'!BC5</f>
        <v>1Q23</v>
      </c>
      <c r="BD5" s="329" t="str">
        <f>'Indicadores | Indicators'!BD5</f>
        <v>2Q23</v>
      </c>
      <c r="BE5" s="329" t="str">
        <f>'Indicadores | Indicators'!BE5</f>
        <v>3Q23</v>
      </c>
      <c r="BF5" s="329" t="str">
        <f>'Indicadores | Indicators'!BF5</f>
        <v>4Q23</v>
      </c>
      <c r="BG5" s="328" t="str">
        <f>'Indicadores | Indicators'!BG5</f>
        <v>1Q24</v>
      </c>
      <c r="BH5" s="329" t="str">
        <f>'Indicadores | Indicators'!BH5</f>
        <v>2Q24</v>
      </c>
      <c r="BI5" s="329" t="s">
        <v>615</v>
      </c>
      <c r="BJ5" s="437" t="s">
        <v>736</v>
      </c>
      <c r="BK5" s="437" t="s">
        <v>741</v>
      </c>
      <c r="BL5" s="3"/>
      <c r="BM5" s="3"/>
      <c r="BN5" s="3"/>
      <c r="BO5" s="3"/>
      <c r="BP5" s="3"/>
      <c r="BQ5" s="3"/>
      <c r="BR5" s="3"/>
      <c r="BS5" s="3"/>
    </row>
    <row r="6" spans="1:71" ht="15" customHeight="1" x14ac:dyDescent="0.2"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10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</row>
    <row r="7" spans="1:71" s="23" customFormat="1" ht="15" customHeight="1" x14ac:dyDescent="0.2">
      <c r="A7" s="107" t="s">
        <v>133</v>
      </c>
      <c r="B7" s="107" t="s">
        <v>235</v>
      </c>
      <c r="C7" s="96" t="str">
        <f>C5</f>
        <v>1Q10</v>
      </c>
      <c r="D7" s="96" t="str">
        <f t="shared" ref="D7:BK7" si="0">D5</f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si="0"/>
        <v>2Q20</v>
      </c>
      <c r="AS7" s="96" t="str">
        <f t="shared" si="0"/>
        <v>3Q20</v>
      </c>
      <c r="AT7" s="96" t="str">
        <f t="shared" si="0"/>
        <v>4Q20</v>
      </c>
      <c r="AU7" s="96" t="str">
        <f t="shared" si="0"/>
        <v>1Q21</v>
      </c>
      <c r="AV7" s="96" t="str">
        <f t="shared" si="0"/>
        <v>2Q21</v>
      </c>
      <c r="AW7" s="96" t="str">
        <f t="shared" si="0"/>
        <v>3Q21</v>
      </c>
      <c r="AX7" s="142" t="str">
        <f t="shared" si="0"/>
        <v>4Q21</v>
      </c>
      <c r="AY7" s="96" t="str">
        <f t="shared" si="0"/>
        <v>1Q22</v>
      </c>
      <c r="AZ7" s="96" t="str">
        <f t="shared" si="0"/>
        <v>2Q22</v>
      </c>
      <c r="BA7" s="96" t="str">
        <f t="shared" si="0"/>
        <v>3Q22</v>
      </c>
      <c r="BB7" s="96" t="str">
        <f t="shared" si="0"/>
        <v>4Q22</v>
      </c>
      <c r="BC7" s="96" t="str">
        <f t="shared" si="0"/>
        <v>1Q23</v>
      </c>
      <c r="BD7" s="96" t="str">
        <f t="shared" si="0"/>
        <v>2Q23</v>
      </c>
      <c r="BE7" s="96" t="str">
        <f t="shared" si="0"/>
        <v>3Q23</v>
      </c>
      <c r="BF7" s="96" t="str">
        <f t="shared" si="0"/>
        <v>4Q23</v>
      </c>
      <c r="BG7" s="96" t="str">
        <f t="shared" si="0"/>
        <v>1Q24</v>
      </c>
      <c r="BH7" s="96" t="str">
        <f t="shared" si="0"/>
        <v>2Q24</v>
      </c>
      <c r="BI7" s="96" t="str">
        <f t="shared" si="0"/>
        <v>3Q24</v>
      </c>
      <c r="BJ7" s="96" t="str">
        <f t="shared" si="0"/>
        <v>4Q24</v>
      </c>
      <c r="BK7" s="96" t="str">
        <f t="shared" si="0"/>
        <v>1Q25</v>
      </c>
      <c r="BL7" s="3"/>
      <c r="BM7" s="3"/>
      <c r="BN7" s="3"/>
      <c r="BO7" s="3"/>
      <c r="BP7" s="3"/>
      <c r="BQ7" s="3"/>
      <c r="BR7" s="3"/>
    </row>
    <row r="8" spans="1:71" s="155" customFormat="1" ht="15" customHeight="1" x14ac:dyDescent="0.2">
      <c r="A8" s="168" t="s">
        <v>124</v>
      </c>
      <c r="B8" s="168" t="s">
        <v>236</v>
      </c>
      <c r="C8" s="51">
        <v>-10000</v>
      </c>
      <c r="D8" s="51">
        <v>-15577</v>
      </c>
      <c r="E8" s="51">
        <v>-13451</v>
      </c>
      <c r="F8" s="51">
        <v>-16097</v>
      </c>
      <c r="G8" s="51">
        <v>-14367</v>
      </c>
      <c r="H8" s="51">
        <v>-15888</v>
      </c>
      <c r="I8" s="51">
        <v>-14753</v>
      </c>
      <c r="J8" s="51">
        <v>-21881</v>
      </c>
      <c r="K8" s="51">
        <v>-17212</v>
      </c>
      <c r="L8" s="51">
        <v>-20150</v>
      </c>
      <c r="M8" s="51">
        <v>-25800</v>
      </c>
      <c r="N8" s="51">
        <v>-23859</v>
      </c>
      <c r="O8" s="51">
        <v>-20764</v>
      </c>
      <c r="P8" s="51">
        <v>-21348</v>
      </c>
      <c r="Q8" s="51">
        <v>-20699</v>
      </c>
      <c r="R8" s="51">
        <v>-28359</v>
      </c>
      <c r="S8" s="51">
        <v>-24106</v>
      </c>
      <c r="T8" s="51">
        <v>-28945</v>
      </c>
      <c r="U8" s="51">
        <v>-29187</v>
      </c>
      <c r="V8" s="51">
        <v>-31894.463530000008</v>
      </c>
      <c r="W8" s="51">
        <v>-29632.890129999996</v>
      </c>
      <c r="X8" s="51">
        <v>-31603.222870000001</v>
      </c>
      <c r="Y8" s="51">
        <v>-30344.398899999982</v>
      </c>
      <c r="Z8" s="51">
        <v>-35281.835509999997</v>
      </c>
      <c r="AA8" s="51">
        <v>-27267</v>
      </c>
      <c r="AB8" s="51">
        <v>-32741</v>
      </c>
      <c r="AC8" s="51">
        <v>-27822</v>
      </c>
      <c r="AD8" s="51">
        <v>-32936</v>
      </c>
      <c r="AE8" s="51">
        <v>-30195</v>
      </c>
      <c r="AF8" s="51">
        <v>-32774</v>
      </c>
      <c r="AG8" s="51">
        <v>-28932</v>
      </c>
      <c r="AH8" s="51">
        <v>-29641</v>
      </c>
      <c r="AI8" s="51">
        <v>-29332</v>
      </c>
      <c r="AJ8" s="51">
        <v>-30714</v>
      </c>
      <c r="AK8" s="51">
        <v>-29766</v>
      </c>
      <c r="AL8" s="51">
        <v>-33037</v>
      </c>
      <c r="AM8" s="51">
        <v>-33510</v>
      </c>
      <c r="AN8" s="51">
        <v>-34773</v>
      </c>
      <c r="AO8" s="51">
        <v>-35646</v>
      </c>
      <c r="AP8" s="51">
        <v>-44158</v>
      </c>
      <c r="AQ8" s="51">
        <v>-34790</v>
      </c>
      <c r="AR8" s="51">
        <v>-27434</v>
      </c>
      <c r="AS8" s="51">
        <v>-38998</v>
      </c>
      <c r="AT8" s="51">
        <v>-52890</v>
      </c>
      <c r="AU8" s="51">
        <v>-47286</v>
      </c>
      <c r="AV8" s="51">
        <v>-54020</v>
      </c>
      <c r="AW8" s="51">
        <v>-62302</v>
      </c>
      <c r="AX8" s="209">
        <v>-77442</v>
      </c>
      <c r="AY8" s="51">
        <f t="shared" ref="AY8:BH8" si="1">SUM(AY9:AY17)</f>
        <v>-63562</v>
      </c>
      <c r="AZ8" s="51">
        <f t="shared" si="1"/>
        <v>-71323</v>
      </c>
      <c r="BA8" s="51">
        <f t="shared" si="1"/>
        <v>-68698.931000000011</v>
      </c>
      <c r="BB8" s="51">
        <f t="shared" si="1"/>
        <v>-85318</v>
      </c>
      <c r="BC8" s="51">
        <f t="shared" si="1"/>
        <v>-66614</v>
      </c>
      <c r="BD8" s="51">
        <f t="shared" si="1"/>
        <v>-78529.478999999992</v>
      </c>
      <c r="BE8" s="51">
        <f t="shared" si="1"/>
        <v>-58646.279999999992</v>
      </c>
      <c r="BF8" s="51">
        <f t="shared" si="1"/>
        <v>-68760</v>
      </c>
      <c r="BG8" s="51">
        <f t="shared" si="1"/>
        <v>-56265</v>
      </c>
      <c r="BH8" s="51">
        <f t="shared" si="1"/>
        <v>-63840</v>
      </c>
      <c r="BI8" s="51">
        <f>SUM(BI9:BI17)</f>
        <v>-63402.672599999976</v>
      </c>
      <c r="BJ8" s="51">
        <f>SUM(BJ9:BJ17)</f>
        <v>-67376.613379999981</v>
      </c>
      <c r="BK8" s="51">
        <f>SUM(BK9:BK17)</f>
        <v>-61040.020499999984</v>
      </c>
      <c r="BL8" s="51"/>
      <c r="BM8" s="51"/>
      <c r="BN8" s="51"/>
      <c r="BO8" s="51"/>
      <c r="BP8" s="51"/>
      <c r="BQ8" s="51"/>
      <c r="BR8" s="51"/>
    </row>
    <row r="9" spans="1:71" ht="15" customHeight="1" x14ac:dyDescent="0.2">
      <c r="A9" s="64" t="s">
        <v>141</v>
      </c>
      <c r="B9" s="64" t="s">
        <v>237</v>
      </c>
      <c r="C9" s="264">
        <v>0</v>
      </c>
      <c r="D9" s="264">
        <v>0</v>
      </c>
      <c r="E9" s="264">
        <v>0</v>
      </c>
      <c r="F9" s="264">
        <v>0</v>
      </c>
      <c r="G9" s="264">
        <v>0</v>
      </c>
      <c r="H9" s="264">
        <v>0</v>
      </c>
      <c r="I9" s="264">
        <v>0</v>
      </c>
      <c r="J9" s="264">
        <v>0</v>
      </c>
      <c r="K9" s="264">
        <v>0</v>
      </c>
      <c r="L9" s="264">
        <v>0</v>
      </c>
      <c r="M9" s="264">
        <v>0</v>
      </c>
      <c r="N9" s="264">
        <v>0</v>
      </c>
      <c r="O9" s="264">
        <v>0</v>
      </c>
      <c r="P9" s="264">
        <v>0</v>
      </c>
      <c r="Q9" s="264">
        <v>0</v>
      </c>
      <c r="R9" s="264">
        <v>0</v>
      </c>
      <c r="S9" s="264">
        <v>0</v>
      </c>
      <c r="T9" s="264">
        <v>0</v>
      </c>
      <c r="U9" s="264">
        <v>0</v>
      </c>
      <c r="V9" s="264">
        <v>0</v>
      </c>
      <c r="W9" s="264">
        <v>0</v>
      </c>
      <c r="X9" s="264">
        <v>0</v>
      </c>
      <c r="Y9" s="264">
        <v>0</v>
      </c>
      <c r="Z9" s="264">
        <v>0</v>
      </c>
      <c r="AA9" s="9">
        <v>-6869</v>
      </c>
      <c r="AB9" s="9">
        <v>-7567</v>
      </c>
      <c r="AC9" s="9">
        <v>-7642</v>
      </c>
      <c r="AD9" s="9">
        <v>-8084</v>
      </c>
      <c r="AE9" s="9">
        <v>-7629</v>
      </c>
      <c r="AF9" s="9">
        <v>-7409</v>
      </c>
      <c r="AG9" s="9">
        <v>-7024</v>
      </c>
      <c r="AH9" s="9">
        <v>-8614</v>
      </c>
      <c r="AI9" s="9">
        <v>-7924</v>
      </c>
      <c r="AJ9" s="9">
        <v>-5774</v>
      </c>
      <c r="AK9" s="9">
        <v>-5959</v>
      </c>
      <c r="AL9" s="9">
        <v>-7096</v>
      </c>
      <c r="AM9" s="9">
        <v>-6329</v>
      </c>
      <c r="AN9" s="9">
        <v>-6699</v>
      </c>
      <c r="AO9" s="9">
        <v>-6690</v>
      </c>
      <c r="AP9" s="9">
        <v>-6918</v>
      </c>
      <c r="AQ9" s="9">
        <v>-6356</v>
      </c>
      <c r="AR9" s="9">
        <v>-6486</v>
      </c>
      <c r="AS9" s="9">
        <v>-6664</v>
      </c>
      <c r="AT9" s="9">
        <v>-6064</v>
      </c>
      <c r="AU9" s="9">
        <v>-5373</v>
      </c>
      <c r="AV9" s="9">
        <v>-5836</v>
      </c>
      <c r="AW9" s="9">
        <v>-6115</v>
      </c>
      <c r="AX9" s="210">
        <v>-5964</v>
      </c>
      <c r="AY9" s="9">
        <v>-7397</v>
      </c>
      <c r="AZ9" s="9">
        <v>-5961</v>
      </c>
      <c r="BA9" s="9">
        <v>-9150</v>
      </c>
      <c r="BB9" s="9">
        <v>-10275</v>
      </c>
      <c r="BC9" s="9">
        <v>-9883</v>
      </c>
      <c r="BD9" s="9">
        <v>-11291.841999999988</v>
      </c>
      <c r="BE9" s="9">
        <v>-9615.9790000000066</v>
      </c>
      <c r="BF9" s="9">
        <v>-10377</v>
      </c>
      <c r="BG9" s="9">
        <v>-8529</v>
      </c>
      <c r="BH9" s="9">
        <v>-10873</v>
      </c>
      <c r="BI9" s="9">
        <v>-9045.4230000000007</v>
      </c>
      <c r="BJ9" s="9">
        <v>-9970.3919999999798</v>
      </c>
      <c r="BK9" s="9">
        <v>-8053.9269999999851</v>
      </c>
      <c r="BL9" s="9"/>
      <c r="BM9" s="9"/>
      <c r="BN9" s="9"/>
      <c r="BO9" s="9"/>
      <c r="BP9" s="9"/>
      <c r="BQ9" s="9"/>
      <c r="BR9" s="9"/>
    </row>
    <row r="10" spans="1:71" ht="15" customHeight="1" x14ac:dyDescent="0.2">
      <c r="A10" s="64" t="s">
        <v>142</v>
      </c>
      <c r="B10" s="64" t="s">
        <v>238</v>
      </c>
      <c r="C10" s="264">
        <v>0</v>
      </c>
      <c r="D10" s="264">
        <v>0</v>
      </c>
      <c r="E10" s="264">
        <v>0</v>
      </c>
      <c r="F10" s="264">
        <v>0</v>
      </c>
      <c r="G10" s="264">
        <v>0</v>
      </c>
      <c r="H10" s="264">
        <v>0</v>
      </c>
      <c r="I10" s="264">
        <v>0</v>
      </c>
      <c r="J10" s="264">
        <v>0</v>
      </c>
      <c r="K10" s="264">
        <v>0</v>
      </c>
      <c r="L10" s="264">
        <v>0</v>
      </c>
      <c r="M10" s="264">
        <v>0</v>
      </c>
      <c r="N10" s="264">
        <v>0</v>
      </c>
      <c r="O10" s="264">
        <v>0</v>
      </c>
      <c r="P10" s="264">
        <v>0</v>
      </c>
      <c r="Q10" s="264">
        <v>0</v>
      </c>
      <c r="R10" s="264">
        <v>0</v>
      </c>
      <c r="S10" s="264">
        <v>0</v>
      </c>
      <c r="T10" s="264">
        <v>0</v>
      </c>
      <c r="U10" s="264">
        <v>0</v>
      </c>
      <c r="V10" s="264">
        <v>0</v>
      </c>
      <c r="W10" s="264">
        <v>0</v>
      </c>
      <c r="X10" s="264">
        <v>0</v>
      </c>
      <c r="Y10" s="264">
        <v>0</v>
      </c>
      <c r="Z10" s="264">
        <v>0</v>
      </c>
      <c r="AA10" s="264">
        <v>0</v>
      </c>
      <c r="AB10" s="264">
        <v>0</v>
      </c>
      <c r="AC10" s="264">
        <v>0</v>
      </c>
      <c r="AD10" s="264">
        <v>0</v>
      </c>
      <c r="AE10" s="264">
        <v>0</v>
      </c>
      <c r="AF10" s="264">
        <v>0</v>
      </c>
      <c r="AG10" s="264">
        <v>0</v>
      </c>
      <c r="AH10" s="264">
        <v>0</v>
      </c>
      <c r="AI10" s="264">
        <v>0</v>
      </c>
      <c r="AJ10" s="264">
        <v>0</v>
      </c>
      <c r="AK10" s="264">
        <v>0</v>
      </c>
      <c r="AL10" s="264">
        <v>0</v>
      </c>
      <c r="AM10" s="264">
        <v>0</v>
      </c>
      <c r="AN10" s="264">
        <v>0</v>
      </c>
      <c r="AO10" s="264">
        <v>0</v>
      </c>
      <c r="AP10" s="264">
        <v>0</v>
      </c>
      <c r="AQ10" s="264">
        <v>0</v>
      </c>
      <c r="AR10" s="264">
        <v>0</v>
      </c>
      <c r="AS10" s="264">
        <v>0</v>
      </c>
      <c r="AT10" s="264">
        <v>0</v>
      </c>
      <c r="AU10" s="264">
        <v>0</v>
      </c>
      <c r="AV10" s="264">
        <v>0</v>
      </c>
      <c r="AW10" s="264">
        <v>0</v>
      </c>
      <c r="AX10" s="267">
        <v>0</v>
      </c>
      <c r="AY10" s="72">
        <v>0</v>
      </c>
      <c r="AZ10" s="72">
        <v>0</v>
      </c>
      <c r="BA10" s="72">
        <v>0</v>
      </c>
      <c r="BB10" s="72">
        <v>0</v>
      </c>
      <c r="BC10" s="72">
        <v>0</v>
      </c>
      <c r="BD10" s="72">
        <v>0</v>
      </c>
      <c r="BE10" s="72">
        <v>0</v>
      </c>
      <c r="BF10" s="72" t="s">
        <v>445</v>
      </c>
      <c r="BG10" s="72" t="s">
        <v>445</v>
      </c>
      <c r="BH10" s="72" t="s">
        <v>445</v>
      </c>
      <c r="BI10" s="72" t="s">
        <v>445</v>
      </c>
      <c r="BJ10" s="72" t="s">
        <v>445</v>
      </c>
      <c r="BK10" s="72" t="s">
        <v>445</v>
      </c>
      <c r="BL10" s="9"/>
      <c r="BM10" s="9"/>
      <c r="BN10" s="9"/>
      <c r="BO10" s="9"/>
      <c r="BP10" s="9"/>
      <c r="BQ10" s="9"/>
      <c r="BR10" s="9"/>
    </row>
    <row r="11" spans="1:71" ht="15" customHeight="1" x14ac:dyDescent="0.2">
      <c r="A11" s="64" t="s">
        <v>143</v>
      </c>
      <c r="B11" s="64" t="s">
        <v>239</v>
      </c>
      <c r="C11" s="264">
        <v>0</v>
      </c>
      <c r="D11" s="264">
        <v>0</v>
      </c>
      <c r="E11" s="264">
        <v>0</v>
      </c>
      <c r="F11" s="264">
        <v>0</v>
      </c>
      <c r="G11" s="264">
        <v>0</v>
      </c>
      <c r="H11" s="264">
        <v>0</v>
      </c>
      <c r="I11" s="264">
        <v>0</v>
      </c>
      <c r="J11" s="264">
        <v>0</v>
      </c>
      <c r="K11" s="264">
        <v>0</v>
      </c>
      <c r="L11" s="264">
        <v>0</v>
      </c>
      <c r="M11" s="264">
        <v>0</v>
      </c>
      <c r="N11" s="264">
        <v>0</v>
      </c>
      <c r="O11" s="264">
        <v>0</v>
      </c>
      <c r="P11" s="264">
        <v>0</v>
      </c>
      <c r="Q11" s="264">
        <v>0</v>
      </c>
      <c r="R11" s="264">
        <v>0</v>
      </c>
      <c r="S11" s="264">
        <v>0</v>
      </c>
      <c r="T11" s="264">
        <v>0</v>
      </c>
      <c r="U11" s="264">
        <v>0</v>
      </c>
      <c r="V11" s="264">
        <v>0</v>
      </c>
      <c r="W11" s="264">
        <v>0</v>
      </c>
      <c r="X11" s="264">
        <v>0</v>
      </c>
      <c r="Y11" s="264">
        <v>0</v>
      </c>
      <c r="Z11" s="264">
        <v>0</v>
      </c>
      <c r="AA11" s="9">
        <v>-2121</v>
      </c>
      <c r="AB11" s="9">
        <v>-2241</v>
      </c>
      <c r="AC11" s="9">
        <v>-1967</v>
      </c>
      <c r="AD11" s="9">
        <v>-2767</v>
      </c>
      <c r="AE11" s="9">
        <v>-1688</v>
      </c>
      <c r="AF11" s="9">
        <v>-3223</v>
      </c>
      <c r="AG11" s="9">
        <v>-3032</v>
      </c>
      <c r="AH11" s="9">
        <v>-2086</v>
      </c>
      <c r="AI11" s="9">
        <v>-2090</v>
      </c>
      <c r="AJ11" s="9">
        <v>-2080</v>
      </c>
      <c r="AK11" s="9">
        <v>-2012</v>
      </c>
      <c r="AL11" s="9">
        <v>-3178</v>
      </c>
      <c r="AM11" s="9">
        <v>-2473</v>
      </c>
      <c r="AN11" s="9">
        <v>-1841</v>
      </c>
      <c r="AO11" s="9">
        <v>-2400</v>
      </c>
      <c r="AP11" s="9">
        <v>-4548</v>
      </c>
      <c r="AQ11" s="9">
        <v>-2734</v>
      </c>
      <c r="AR11" s="9">
        <v>-442</v>
      </c>
      <c r="AS11" s="9">
        <v>-1581</v>
      </c>
      <c r="AT11" s="9">
        <v>-3331</v>
      </c>
      <c r="AU11" s="9">
        <v>-1316</v>
      </c>
      <c r="AV11" s="9">
        <v>-2786</v>
      </c>
      <c r="AW11" s="9">
        <v>-3282</v>
      </c>
      <c r="AX11" s="210">
        <v>-3043</v>
      </c>
      <c r="AY11" s="9">
        <v>-1482</v>
      </c>
      <c r="AZ11" s="9">
        <v>-3348</v>
      </c>
      <c r="BA11" s="9">
        <v>-1893</v>
      </c>
      <c r="BB11" s="9">
        <v>-2803</v>
      </c>
      <c r="BC11" s="9">
        <v>-1354</v>
      </c>
      <c r="BD11" s="9">
        <v>-1878.3239999999957</v>
      </c>
      <c r="BE11" s="9">
        <v>-2049.2049999999972</v>
      </c>
      <c r="BF11" s="9">
        <v>-3171</v>
      </c>
      <c r="BG11" s="9">
        <v>-2694</v>
      </c>
      <c r="BH11" s="9">
        <v>-2912</v>
      </c>
      <c r="BI11" s="9">
        <v>-3878.0681999999974</v>
      </c>
      <c r="BJ11" s="9">
        <v>-4135.0408500000012</v>
      </c>
      <c r="BK11" s="9">
        <v>-3675.656399999998</v>
      </c>
      <c r="BL11" s="9"/>
      <c r="BM11" s="9"/>
      <c r="BN11" s="9"/>
      <c r="BO11" s="9"/>
      <c r="BP11" s="9"/>
      <c r="BQ11" s="9"/>
      <c r="BR11" s="9"/>
    </row>
    <row r="12" spans="1:71" ht="15" customHeight="1" x14ac:dyDescent="0.2">
      <c r="A12" s="64" t="s">
        <v>144</v>
      </c>
      <c r="B12" s="64" t="s">
        <v>240</v>
      </c>
      <c r="C12" s="264">
        <v>0</v>
      </c>
      <c r="D12" s="264">
        <v>0</v>
      </c>
      <c r="E12" s="264">
        <v>0</v>
      </c>
      <c r="F12" s="264">
        <v>0</v>
      </c>
      <c r="G12" s="264">
        <v>0</v>
      </c>
      <c r="H12" s="264">
        <v>0</v>
      </c>
      <c r="I12" s="264">
        <v>0</v>
      </c>
      <c r="J12" s="264">
        <v>0</v>
      </c>
      <c r="K12" s="264">
        <v>0</v>
      </c>
      <c r="L12" s="264">
        <v>0</v>
      </c>
      <c r="M12" s="264">
        <v>0</v>
      </c>
      <c r="N12" s="264">
        <v>0</v>
      </c>
      <c r="O12" s="264">
        <v>0</v>
      </c>
      <c r="P12" s="264">
        <v>0</v>
      </c>
      <c r="Q12" s="264">
        <v>0</v>
      </c>
      <c r="R12" s="264">
        <v>0</v>
      </c>
      <c r="S12" s="264">
        <v>0</v>
      </c>
      <c r="T12" s="264">
        <v>0</v>
      </c>
      <c r="U12" s="264">
        <v>0</v>
      </c>
      <c r="V12" s="264">
        <v>0</v>
      </c>
      <c r="W12" s="264">
        <v>0</v>
      </c>
      <c r="X12" s="264">
        <v>0</v>
      </c>
      <c r="Y12" s="264">
        <v>0</v>
      </c>
      <c r="Z12" s="264">
        <v>0</v>
      </c>
      <c r="AA12" s="264">
        <v>0</v>
      </c>
      <c r="AB12" s="264">
        <v>0</v>
      </c>
      <c r="AC12" s="264">
        <v>0</v>
      </c>
      <c r="AD12" s="264">
        <v>0</v>
      </c>
      <c r="AE12" s="264">
        <v>0</v>
      </c>
      <c r="AF12" s="264">
        <v>0</v>
      </c>
      <c r="AG12" s="264">
        <v>0</v>
      </c>
      <c r="AH12" s="264">
        <v>0</v>
      </c>
      <c r="AI12" s="264">
        <v>0</v>
      </c>
      <c r="AJ12" s="264">
        <v>0</v>
      </c>
      <c r="AK12" s="264">
        <v>0</v>
      </c>
      <c r="AL12" s="264">
        <v>0</v>
      </c>
      <c r="AM12" s="264">
        <v>0</v>
      </c>
      <c r="AN12" s="264">
        <v>0</v>
      </c>
      <c r="AO12" s="264">
        <v>0</v>
      </c>
      <c r="AP12" s="264">
        <v>0</v>
      </c>
      <c r="AQ12" s="264">
        <v>0</v>
      </c>
      <c r="AR12" s="264">
        <v>0</v>
      </c>
      <c r="AS12" s="264">
        <v>0</v>
      </c>
      <c r="AT12" s="264">
        <v>0</v>
      </c>
      <c r="AU12" s="264">
        <v>0</v>
      </c>
      <c r="AV12" s="264">
        <v>0</v>
      </c>
      <c r="AW12" s="264">
        <v>0</v>
      </c>
      <c r="AX12" s="267">
        <v>0</v>
      </c>
      <c r="AY12" s="72">
        <v>0</v>
      </c>
      <c r="AZ12" s="72">
        <v>0</v>
      </c>
      <c r="BA12" s="72">
        <v>0</v>
      </c>
      <c r="BB12" s="72">
        <v>0</v>
      </c>
      <c r="BC12" s="72">
        <v>0</v>
      </c>
      <c r="BD12" s="72">
        <v>0</v>
      </c>
      <c r="BE12" s="72">
        <v>0</v>
      </c>
      <c r="BF12" s="72" t="s">
        <v>445</v>
      </c>
      <c r="BG12" s="72" t="s">
        <v>445</v>
      </c>
      <c r="BH12" s="72" t="s">
        <v>445</v>
      </c>
      <c r="BI12" s="72" t="s">
        <v>445</v>
      </c>
      <c r="BJ12" s="72" t="s">
        <v>445</v>
      </c>
      <c r="BK12" s="72" t="s">
        <v>445</v>
      </c>
      <c r="BL12" s="9"/>
      <c r="BM12" s="9"/>
      <c r="BN12" s="9"/>
      <c r="BO12" s="9"/>
      <c r="BP12" s="9"/>
      <c r="BQ12" s="9"/>
      <c r="BR12" s="9"/>
    </row>
    <row r="13" spans="1:71" ht="15" customHeight="1" x14ac:dyDescent="0.2">
      <c r="A13" s="64" t="s">
        <v>145</v>
      </c>
      <c r="B13" s="64" t="s">
        <v>241</v>
      </c>
      <c r="C13" s="264">
        <v>0</v>
      </c>
      <c r="D13" s="264">
        <v>0</v>
      </c>
      <c r="E13" s="264">
        <v>0</v>
      </c>
      <c r="F13" s="264">
        <v>0</v>
      </c>
      <c r="G13" s="264">
        <v>0</v>
      </c>
      <c r="H13" s="264">
        <v>0</v>
      </c>
      <c r="I13" s="264">
        <v>0</v>
      </c>
      <c r="J13" s="264">
        <v>0</v>
      </c>
      <c r="K13" s="264">
        <v>0</v>
      </c>
      <c r="L13" s="264">
        <v>0</v>
      </c>
      <c r="M13" s="264">
        <v>0</v>
      </c>
      <c r="N13" s="264">
        <v>0</v>
      </c>
      <c r="O13" s="264">
        <v>0</v>
      </c>
      <c r="P13" s="264">
        <v>0</v>
      </c>
      <c r="Q13" s="264">
        <v>0</v>
      </c>
      <c r="R13" s="264">
        <v>0</v>
      </c>
      <c r="S13" s="264">
        <v>0</v>
      </c>
      <c r="T13" s="264">
        <v>0</v>
      </c>
      <c r="U13" s="264">
        <v>0</v>
      </c>
      <c r="V13" s="264">
        <v>0</v>
      </c>
      <c r="W13" s="264">
        <v>0</v>
      </c>
      <c r="X13" s="264">
        <v>0</v>
      </c>
      <c r="Y13" s="264">
        <v>0</v>
      </c>
      <c r="Z13" s="264">
        <v>0</v>
      </c>
      <c r="AA13" s="9">
        <v>-1966</v>
      </c>
      <c r="AB13" s="9">
        <v>-2050</v>
      </c>
      <c r="AC13" s="9">
        <v>423</v>
      </c>
      <c r="AD13" s="9">
        <v>-2478</v>
      </c>
      <c r="AE13" s="9">
        <v>-696</v>
      </c>
      <c r="AF13" s="9">
        <v>-690</v>
      </c>
      <c r="AG13" s="9">
        <v>-584</v>
      </c>
      <c r="AH13" s="9">
        <v>-797</v>
      </c>
      <c r="AI13" s="9">
        <v>-545</v>
      </c>
      <c r="AJ13" s="9">
        <v>-363</v>
      </c>
      <c r="AK13" s="9">
        <v>-447</v>
      </c>
      <c r="AL13" s="9">
        <v>-617</v>
      </c>
      <c r="AM13" s="9">
        <v>-486</v>
      </c>
      <c r="AN13" s="9">
        <v>-489</v>
      </c>
      <c r="AO13" s="9">
        <v>-488</v>
      </c>
      <c r="AP13" s="9">
        <v>-623</v>
      </c>
      <c r="AQ13" s="9">
        <v>-472</v>
      </c>
      <c r="AR13" s="9">
        <v>-95</v>
      </c>
      <c r="AS13" s="9">
        <v>-313</v>
      </c>
      <c r="AT13" s="9">
        <v>-615</v>
      </c>
      <c r="AU13" s="9">
        <v>-494</v>
      </c>
      <c r="AV13" s="9">
        <v>-406</v>
      </c>
      <c r="AW13" s="9">
        <v>-562</v>
      </c>
      <c r="AX13" s="210">
        <v>-734</v>
      </c>
      <c r="AY13" s="9">
        <v>-634</v>
      </c>
      <c r="AZ13" s="9">
        <v>-665</v>
      </c>
      <c r="BA13" s="9">
        <v>-710</v>
      </c>
      <c r="BB13" s="9">
        <v>-947</v>
      </c>
      <c r="BC13" s="9">
        <v>-809</v>
      </c>
      <c r="BD13" s="9">
        <v>-820.81100000000015</v>
      </c>
      <c r="BE13" s="9">
        <v>-832.66899999999998</v>
      </c>
      <c r="BF13" s="9">
        <v>-1197</v>
      </c>
      <c r="BG13" s="9">
        <v>-853</v>
      </c>
      <c r="BH13" s="9">
        <v>-802</v>
      </c>
      <c r="BI13" s="9">
        <v>-825.48100000000034</v>
      </c>
      <c r="BJ13" s="9">
        <v>-1026.3070000000002</v>
      </c>
      <c r="BK13" s="9">
        <v>-795.96699999999987</v>
      </c>
      <c r="BL13" s="9"/>
      <c r="BM13" s="9"/>
      <c r="BN13" s="9"/>
      <c r="BO13" s="9"/>
      <c r="BP13" s="9"/>
      <c r="BQ13" s="9"/>
      <c r="BR13" s="9"/>
    </row>
    <row r="14" spans="1:71" ht="15" customHeight="1" x14ac:dyDescent="0.2">
      <c r="A14" s="64" t="s">
        <v>146</v>
      </c>
      <c r="B14" s="64" t="s">
        <v>232</v>
      </c>
      <c r="C14" s="264">
        <v>0</v>
      </c>
      <c r="D14" s="264">
        <v>0</v>
      </c>
      <c r="E14" s="264">
        <v>0</v>
      </c>
      <c r="F14" s="264">
        <v>0</v>
      </c>
      <c r="G14" s="264">
        <v>0</v>
      </c>
      <c r="H14" s="264">
        <v>0</v>
      </c>
      <c r="I14" s="264">
        <v>0</v>
      </c>
      <c r="J14" s="264">
        <v>0</v>
      </c>
      <c r="K14" s="264">
        <v>0</v>
      </c>
      <c r="L14" s="264">
        <v>0</v>
      </c>
      <c r="M14" s="264">
        <v>0</v>
      </c>
      <c r="N14" s="264">
        <v>0</v>
      </c>
      <c r="O14" s="264">
        <v>0</v>
      </c>
      <c r="P14" s="264">
        <v>0</v>
      </c>
      <c r="Q14" s="264">
        <v>0</v>
      </c>
      <c r="R14" s="264">
        <v>0</v>
      </c>
      <c r="S14" s="264">
        <v>0</v>
      </c>
      <c r="T14" s="264">
        <v>0</v>
      </c>
      <c r="U14" s="264">
        <v>0</v>
      </c>
      <c r="V14" s="264">
        <v>0</v>
      </c>
      <c r="W14" s="264">
        <v>0</v>
      </c>
      <c r="X14" s="264">
        <v>0</v>
      </c>
      <c r="Y14" s="264">
        <v>0</v>
      </c>
      <c r="Z14" s="264">
        <v>0</v>
      </c>
      <c r="AA14" s="9">
        <v>-9202</v>
      </c>
      <c r="AB14" s="9">
        <v>-9594</v>
      </c>
      <c r="AC14" s="9">
        <v>-9508</v>
      </c>
      <c r="AD14" s="9">
        <v>-10141</v>
      </c>
      <c r="AE14" s="9">
        <v>-9017</v>
      </c>
      <c r="AF14" s="9">
        <v>-9022</v>
      </c>
      <c r="AG14" s="9">
        <v>-6295</v>
      </c>
      <c r="AH14" s="9">
        <v>-4739</v>
      </c>
      <c r="AI14" s="9">
        <v>-7390</v>
      </c>
      <c r="AJ14" s="9">
        <v>-7092</v>
      </c>
      <c r="AK14" s="9">
        <v>-6933</v>
      </c>
      <c r="AL14" s="9">
        <v>-5364</v>
      </c>
      <c r="AM14" s="9">
        <v>-8069</v>
      </c>
      <c r="AN14" s="9">
        <v>-8335</v>
      </c>
      <c r="AO14" s="9">
        <v>-8433</v>
      </c>
      <c r="AP14" s="9">
        <v>-8803</v>
      </c>
      <c r="AQ14" s="9">
        <v>-8187</v>
      </c>
      <c r="AR14" s="9">
        <v>-6603</v>
      </c>
      <c r="AS14" s="9">
        <v>-8160</v>
      </c>
      <c r="AT14" s="9">
        <v>-8816</v>
      </c>
      <c r="AU14" s="9">
        <v>-8841</v>
      </c>
      <c r="AV14" s="9">
        <v>-6243</v>
      </c>
      <c r="AW14" s="9">
        <v>-7477</v>
      </c>
      <c r="AX14" s="210">
        <v>-9795</v>
      </c>
      <c r="AY14" s="9">
        <v>-10322</v>
      </c>
      <c r="AZ14" s="9">
        <v>-11904</v>
      </c>
      <c r="BA14" s="9">
        <v>-10422</v>
      </c>
      <c r="BB14" s="9">
        <v>-11847</v>
      </c>
      <c r="BC14" s="9">
        <v>-10871</v>
      </c>
      <c r="BD14" s="9">
        <v>-8501.68</v>
      </c>
      <c r="BE14" s="9">
        <v>-9661.9329999999991</v>
      </c>
      <c r="BF14" s="9">
        <v>-11681</v>
      </c>
      <c r="BG14" s="9">
        <v>-10343</v>
      </c>
      <c r="BH14" s="9">
        <v>-10671</v>
      </c>
      <c r="BI14" s="9">
        <v>-11493.905999999999</v>
      </c>
      <c r="BJ14" s="9">
        <v>-6183.8240000000051</v>
      </c>
      <c r="BK14" s="9">
        <v>-11360.864999999998</v>
      </c>
      <c r="BL14" s="9"/>
      <c r="BM14" s="9"/>
      <c r="BN14" s="9"/>
      <c r="BO14" s="9"/>
      <c r="BP14" s="9"/>
      <c r="BQ14" s="9"/>
      <c r="BR14" s="9"/>
    </row>
    <row r="15" spans="1:71" ht="15" customHeight="1" x14ac:dyDescent="0.2">
      <c r="A15" s="64" t="s">
        <v>147</v>
      </c>
      <c r="B15" s="64" t="s">
        <v>242</v>
      </c>
      <c r="C15" s="264">
        <v>0</v>
      </c>
      <c r="D15" s="264">
        <v>0</v>
      </c>
      <c r="E15" s="264">
        <v>0</v>
      </c>
      <c r="F15" s="264">
        <v>0</v>
      </c>
      <c r="G15" s="264">
        <v>0</v>
      </c>
      <c r="H15" s="264">
        <v>0</v>
      </c>
      <c r="I15" s="264">
        <v>0</v>
      </c>
      <c r="J15" s="264">
        <v>0</v>
      </c>
      <c r="K15" s="264">
        <v>0</v>
      </c>
      <c r="L15" s="264">
        <v>0</v>
      </c>
      <c r="M15" s="264">
        <v>0</v>
      </c>
      <c r="N15" s="264">
        <v>0</v>
      </c>
      <c r="O15" s="264">
        <v>0</v>
      </c>
      <c r="P15" s="264">
        <v>0</v>
      </c>
      <c r="Q15" s="264">
        <v>0</v>
      </c>
      <c r="R15" s="264">
        <v>0</v>
      </c>
      <c r="S15" s="264">
        <v>0</v>
      </c>
      <c r="T15" s="264">
        <v>0</v>
      </c>
      <c r="U15" s="264">
        <v>0</v>
      </c>
      <c r="V15" s="264">
        <v>0</v>
      </c>
      <c r="W15" s="264">
        <v>0</v>
      </c>
      <c r="X15" s="264">
        <v>0</v>
      </c>
      <c r="Y15" s="264">
        <v>0</v>
      </c>
      <c r="Z15" s="264">
        <v>0</v>
      </c>
      <c r="AA15" s="264">
        <v>0</v>
      </c>
      <c r="AB15" s="264">
        <v>0</v>
      </c>
      <c r="AC15" s="264">
        <v>0</v>
      </c>
      <c r="AD15" s="264">
        <v>0</v>
      </c>
      <c r="AE15" s="264">
        <v>0</v>
      </c>
      <c r="AF15" s="264">
        <v>0</v>
      </c>
      <c r="AG15" s="264">
        <v>0</v>
      </c>
      <c r="AH15" s="264">
        <v>0</v>
      </c>
      <c r="AI15" s="264">
        <v>0</v>
      </c>
      <c r="AJ15" s="264">
        <v>0</v>
      </c>
      <c r="AK15" s="264">
        <v>0</v>
      </c>
      <c r="AL15" s="264">
        <v>0</v>
      </c>
      <c r="AM15" s="264">
        <v>0</v>
      </c>
      <c r="AN15" s="264">
        <v>0</v>
      </c>
      <c r="AO15" s="264">
        <v>0</v>
      </c>
      <c r="AP15" s="264">
        <v>0</v>
      </c>
      <c r="AQ15" s="264">
        <v>0</v>
      </c>
      <c r="AR15" s="264">
        <v>0</v>
      </c>
      <c r="AS15" s="264">
        <v>0</v>
      </c>
      <c r="AT15" s="264">
        <v>0</v>
      </c>
      <c r="AU15" s="264">
        <v>0</v>
      </c>
      <c r="AV15" s="264">
        <v>0</v>
      </c>
      <c r="AW15" s="264">
        <v>0</v>
      </c>
      <c r="AX15" s="267">
        <v>0</v>
      </c>
      <c r="AY15" s="72">
        <v>0</v>
      </c>
      <c r="AZ15" s="72">
        <v>0</v>
      </c>
      <c r="BA15" s="72">
        <v>0</v>
      </c>
      <c r="BB15" s="72">
        <v>0</v>
      </c>
      <c r="BC15" s="72">
        <v>0</v>
      </c>
      <c r="BD15" s="72">
        <v>0</v>
      </c>
      <c r="BE15" s="72">
        <v>0</v>
      </c>
      <c r="BF15" s="72">
        <v>0</v>
      </c>
      <c r="BG15" s="72">
        <v>0</v>
      </c>
      <c r="BH15" s="72">
        <v>0</v>
      </c>
      <c r="BI15" s="72">
        <v>0</v>
      </c>
      <c r="BJ15" s="72">
        <v>0</v>
      </c>
      <c r="BK15" s="72">
        <v>0</v>
      </c>
      <c r="BL15" s="9"/>
      <c r="BM15" s="9"/>
      <c r="BN15" s="9"/>
      <c r="BO15" s="9"/>
      <c r="BP15" s="9"/>
      <c r="BQ15" s="9"/>
      <c r="BR15" s="9"/>
    </row>
    <row r="16" spans="1:71" ht="15" customHeight="1" x14ac:dyDescent="0.2">
      <c r="A16" s="64" t="s">
        <v>0</v>
      </c>
      <c r="B16" s="64" t="s">
        <v>243</v>
      </c>
      <c r="C16" s="264">
        <v>0</v>
      </c>
      <c r="D16" s="264">
        <v>0</v>
      </c>
      <c r="E16" s="264">
        <v>0</v>
      </c>
      <c r="F16" s="264">
        <v>0</v>
      </c>
      <c r="G16" s="264">
        <v>0</v>
      </c>
      <c r="H16" s="264">
        <v>0</v>
      </c>
      <c r="I16" s="264">
        <v>0</v>
      </c>
      <c r="J16" s="264">
        <v>0</v>
      </c>
      <c r="K16" s="264">
        <v>0</v>
      </c>
      <c r="L16" s="264">
        <v>0</v>
      </c>
      <c r="M16" s="264">
        <v>0</v>
      </c>
      <c r="N16" s="264">
        <v>0</v>
      </c>
      <c r="O16" s="264">
        <v>0</v>
      </c>
      <c r="P16" s="264">
        <v>0</v>
      </c>
      <c r="Q16" s="264">
        <v>0</v>
      </c>
      <c r="R16" s="264">
        <v>0</v>
      </c>
      <c r="S16" s="264">
        <v>0</v>
      </c>
      <c r="T16" s="264">
        <v>0</v>
      </c>
      <c r="U16" s="264">
        <v>0</v>
      </c>
      <c r="V16" s="264">
        <v>0</v>
      </c>
      <c r="W16" s="264">
        <v>0</v>
      </c>
      <c r="X16" s="264">
        <v>0</v>
      </c>
      <c r="Y16" s="264">
        <v>0</v>
      </c>
      <c r="Z16" s="264">
        <v>0</v>
      </c>
      <c r="AA16" s="9">
        <v>-7109</v>
      </c>
      <c r="AB16" s="9">
        <v>-11289</v>
      </c>
      <c r="AC16" s="9">
        <v>-9128</v>
      </c>
      <c r="AD16" s="9">
        <v>-9466</v>
      </c>
      <c r="AE16" s="9">
        <v>-11165</v>
      </c>
      <c r="AF16" s="9">
        <v>-12430</v>
      </c>
      <c r="AG16" s="9">
        <v>-11997</v>
      </c>
      <c r="AH16" s="9">
        <v>-13405</v>
      </c>
      <c r="AI16" s="9">
        <v>-11383</v>
      </c>
      <c r="AJ16" s="9">
        <v>-15405</v>
      </c>
      <c r="AK16" s="9">
        <v>-14415</v>
      </c>
      <c r="AL16" s="9">
        <v>-16782</v>
      </c>
      <c r="AM16" s="9">
        <v>-16153</v>
      </c>
      <c r="AN16" s="9">
        <v>-17409</v>
      </c>
      <c r="AO16" s="9">
        <v>-17635</v>
      </c>
      <c r="AP16" s="9">
        <v>-23266</v>
      </c>
      <c r="AQ16" s="9">
        <v>-17041</v>
      </c>
      <c r="AR16" s="9">
        <v>-13808</v>
      </c>
      <c r="AS16" s="9">
        <v>-22280</v>
      </c>
      <c r="AT16" s="9">
        <v>-34064</v>
      </c>
      <c r="AU16" s="9">
        <v>-31262</v>
      </c>
      <c r="AV16" s="9">
        <v>-38749</v>
      </c>
      <c r="AW16" s="9">
        <v>-44866</v>
      </c>
      <c r="AX16" s="210">
        <v>-15652.445089999987</v>
      </c>
      <c r="AY16" s="9">
        <v>-12215.808610000004</v>
      </c>
      <c r="AZ16" s="9">
        <v>-12065</v>
      </c>
      <c r="BA16" s="9">
        <v>-13362.358999999999</v>
      </c>
      <c r="BB16" s="9">
        <v>-14497</v>
      </c>
      <c r="BC16" s="9">
        <v>-13932</v>
      </c>
      <c r="BD16" s="9">
        <v>-14606.114000000001</v>
      </c>
      <c r="BE16" s="9">
        <v>-12157.444</v>
      </c>
      <c r="BF16" s="9">
        <v>-12375</v>
      </c>
      <c r="BG16" s="9">
        <v>-13215</v>
      </c>
      <c r="BH16" s="9">
        <v>-11524</v>
      </c>
      <c r="BI16" s="9">
        <v>-10477.861399999987</v>
      </c>
      <c r="BJ16" s="9">
        <v>-7373.700529999991</v>
      </c>
      <c r="BK16" s="9">
        <v>-10636.149099999991</v>
      </c>
      <c r="BL16" s="9"/>
      <c r="BM16" s="9"/>
      <c r="BN16" s="9"/>
      <c r="BO16" s="9"/>
      <c r="BP16" s="9"/>
      <c r="BQ16" s="9"/>
      <c r="BR16" s="9"/>
    </row>
    <row r="17" spans="1:70" ht="15" customHeight="1" x14ac:dyDescent="0.2">
      <c r="A17" s="64" t="s">
        <v>154</v>
      </c>
      <c r="B17" s="64" t="s">
        <v>234</v>
      </c>
      <c r="C17" s="264">
        <v>0</v>
      </c>
      <c r="D17" s="264">
        <v>0</v>
      </c>
      <c r="E17" s="264">
        <v>0</v>
      </c>
      <c r="F17" s="264">
        <v>0</v>
      </c>
      <c r="G17" s="264">
        <v>0</v>
      </c>
      <c r="H17" s="264">
        <v>0</v>
      </c>
      <c r="I17" s="264">
        <v>0</v>
      </c>
      <c r="J17" s="264">
        <v>0</v>
      </c>
      <c r="K17" s="264">
        <v>0</v>
      </c>
      <c r="L17" s="264">
        <v>0</v>
      </c>
      <c r="M17" s="264">
        <v>0</v>
      </c>
      <c r="N17" s="264">
        <v>0</v>
      </c>
      <c r="O17" s="264">
        <v>0</v>
      </c>
      <c r="P17" s="264">
        <v>0</v>
      </c>
      <c r="Q17" s="264">
        <v>0</v>
      </c>
      <c r="R17" s="264">
        <v>0</v>
      </c>
      <c r="S17" s="264">
        <v>0</v>
      </c>
      <c r="T17" s="264">
        <v>0</v>
      </c>
      <c r="U17" s="264">
        <v>0</v>
      </c>
      <c r="V17" s="264">
        <v>0</v>
      </c>
      <c r="W17" s="264">
        <v>0</v>
      </c>
      <c r="X17" s="264">
        <v>0</v>
      </c>
      <c r="Y17" s="264">
        <v>0</v>
      </c>
      <c r="Z17" s="264">
        <v>0</v>
      </c>
      <c r="AA17" s="264">
        <v>0</v>
      </c>
      <c r="AB17" s="264">
        <v>0</v>
      </c>
      <c r="AC17" s="264">
        <v>0</v>
      </c>
      <c r="AD17" s="264">
        <v>0</v>
      </c>
      <c r="AE17" s="264">
        <v>0</v>
      </c>
      <c r="AF17" s="264">
        <v>0</v>
      </c>
      <c r="AG17" s="264">
        <v>0</v>
      </c>
      <c r="AH17" s="264">
        <v>0</v>
      </c>
      <c r="AI17" s="264">
        <v>0</v>
      </c>
      <c r="AJ17" s="264">
        <v>0</v>
      </c>
      <c r="AK17" s="264">
        <v>0</v>
      </c>
      <c r="AL17" s="264">
        <v>0</v>
      </c>
      <c r="AM17" s="264">
        <v>0</v>
      </c>
      <c r="AN17" s="264">
        <v>0</v>
      </c>
      <c r="AO17" s="264">
        <v>0</v>
      </c>
      <c r="AP17" s="264">
        <v>0</v>
      </c>
      <c r="AQ17" s="264">
        <v>0</v>
      </c>
      <c r="AR17" s="264">
        <v>0</v>
      </c>
      <c r="AS17" s="264">
        <v>0</v>
      </c>
      <c r="AT17" s="264">
        <v>0</v>
      </c>
      <c r="AU17" s="264">
        <v>0</v>
      </c>
      <c r="AV17" s="264">
        <v>0</v>
      </c>
      <c r="AW17" s="264">
        <v>0</v>
      </c>
      <c r="AX17" s="210">
        <v>-42254</v>
      </c>
      <c r="AY17" s="9">
        <v>-31511.191389999996</v>
      </c>
      <c r="AZ17" s="9">
        <v>-37380</v>
      </c>
      <c r="BA17" s="9">
        <v>-33161.572000000007</v>
      </c>
      <c r="BB17" s="9">
        <v>-44949</v>
      </c>
      <c r="BC17" s="9">
        <v>-29765</v>
      </c>
      <c r="BD17" s="9">
        <v>-41430.708000000013</v>
      </c>
      <c r="BE17" s="9">
        <v>-24329.049999999988</v>
      </c>
      <c r="BF17" s="9">
        <v>-29959</v>
      </c>
      <c r="BG17" s="9">
        <v>-20631</v>
      </c>
      <c r="BH17" s="9">
        <v>-27058</v>
      </c>
      <c r="BI17" s="9">
        <v>-27681.93299999999</v>
      </c>
      <c r="BJ17" s="9">
        <v>-38687.349000000002</v>
      </c>
      <c r="BK17" s="9">
        <v>-26517.456000000002</v>
      </c>
      <c r="BL17" s="9"/>
      <c r="BM17" s="9"/>
      <c r="BN17" s="9"/>
      <c r="BO17" s="9"/>
      <c r="BP17" s="9"/>
      <c r="BQ17" s="9"/>
      <c r="BR17" s="9"/>
    </row>
    <row r="18" spans="1:70" s="155" customFormat="1" ht="15" customHeight="1" x14ac:dyDescent="0.2">
      <c r="A18" s="168" t="s">
        <v>121</v>
      </c>
      <c r="B18" s="168" t="s">
        <v>244</v>
      </c>
      <c r="C18" s="51">
        <v>-11357</v>
      </c>
      <c r="D18" s="51">
        <v>-12840</v>
      </c>
      <c r="E18" s="51">
        <v>-12123</v>
      </c>
      <c r="F18" s="51">
        <v>-19157</v>
      </c>
      <c r="G18" s="51">
        <v>-13721</v>
      </c>
      <c r="H18" s="51">
        <v>-15538</v>
      </c>
      <c r="I18" s="51">
        <v>-25761</v>
      </c>
      <c r="J18" s="51">
        <v>-21183</v>
      </c>
      <c r="K18" s="51">
        <v>-13679</v>
      </c>
      <c r="L18" s="51">
        <v>-17128</v>
      </c>
      <c r="M18" s="51">
        <v>-24016</v>
      </c>
      <c r="N18" s="51">
        <v>-23780</v>
      </c>
      <c r="O18" s="51">
        <v>-14127</v>
      </c>
      <c r="P18" s="51">
        <v>-17984</v>
      </c>
      <c r="Q18" s="51">
        <v>-21442</v>
      </c>
      <c r="R18" s="51">
        <v>-29107</v>
      </c>
      <c r="S18" s="51">
        <v>-17269</v>
      </c>
      <c r="T18" s="51">
        <v>-17803</v>
      </c>
      <c r="U18" s="51">
        <v>-16662</v>
      </c>
      <c r="V18" s="51">
        <v>-15098.066249999996</v>
      </c>
      <c r="W18" s="51">
        <v>-15055.106160000003</v>
      </c>
      <c r="X18" s="51">
        <v>-15160.317910000003</v>
      </c>
      <c r="Y18" s="51">
        <v>-13931.292050000004</v>
      </c>
      <c r="Z18" s="51">
        <v>-18838.386130000017</v>
      </c>
      <c r="AA18" s="51">
        <v>-13768</v>
      </c>
      <c r="AB18" s="51">
        <v>-13240</v>
      </c>
      <c r="AC18" s="51">
        <v>-10617</v>
      </c>
      <c r="AD18" s="51">
        <v>-8388</v>
      </c>
      <c r="AE18" s="51">
        <v>-11509</v>
      </c>
      <c r="AF18" s="51">
        <v>-13910</v>
      </c>
      <c r="AG18" s="51">
        <v>-11713</v>
      </c>
      <c r="AH18" s="51">
        <v>-16403</v>
      </c>
      <c r="AI18" s="51">
        <v>-16131</v>
      </c>
      <c r="AJ18" s="51">
        <v>-17922</v>
      </c>
      <c r="AK18" s="51">
        <v>-16703</v>
      </c>
      <c r="AL18" s="51">
        <v>-24315</v>
      </c>
      <c r="AM18" s="51">
        <v>-15011</v>
      </c>
      <c r="AN18" s="51">
        <v>-19890</v>
      </c>
      <c r="AO18" s="51">
        <v>-17998</v>
      </c>
      <c r="AP18" s="51">
        <v>-19187</v>
      </c>
      <c r="AQ18" s="51">
        <v>-16445</v>
      </c>
      <c r="AR18" s="51">
        <v>-11495</v>
      </c>
      <c r="AS18" s="51">
        <v>-13465</v>
      </c>
      <c r="AT18" s="51">
        <v>-15192</v>
      </c>
      <c r="AU18" s="51">
        <v>-16468</v>
      </c>
      <c r="AV18" s="51">
        <v>-20416</v>
      </c>
      <c r="AW18" s="51">
        <v>-19774</v>
      </c>
      <c r="AX18" s="209">
        <v>-25980</v>
      </c>
      <c r="AY18" s="51">
        <f t="shared" ref="AY18:BH18" si="2">SUM(AY19:AY26)</f>
        <v>-21505</v>
      </c>
      <c r="AZ18" s="51">
        <f t="shared" si="2"/>
        <v>-28075.959000000003</v>
      </c>
      <c r="BA18" s="51">
        <f t="shared" si="2"/>
        <v>-28270.916000000001</v>
      </c>
      <c r="BB18" s="51">
        <f t="shared" si="2"/>
        <v>-36561</v>
      </c>
      <c r="BC18" s="51">
        <f t="shared" si="2"/>
        <v>-24736</v>
      </c>
      <c r="BD18" s="51">
        <f t="shared" si="2"/>
        <v>-29989.572999999986</v>
      </c>
      <c r="BE18" s="51">
        <f t="shared" si="2"/>
        <v>-26312.487000000016</v>
      </c>
      <c r="BF18" s="51">
        <f t="shared" si="2"/>
        <v>-30913</v>
      </c>
      <c r="BG18" s="51">
        <f t="shared" si="2"/>
        <v>-28226.275749999997</v>
      </c>
      <c r="BH18" s="51">
        <f t="shared" si="2"/>
        <v>-28188</v>
      </c>
      <c r="BI18" s="51">
        <f>SUM(BI19:BI26)</f>
        <v>-25340.357139999996</v>
      </c>
      <c r="BJ18" s="51">
        <f>SUM(BJ19:BJ26)</f>
        <v>-41827.401730000027</v>
      </c>
      <c r="BK18" s="51">
        <f>SUM(BK19:BK26)</f>
        <v>-35876.2886</v>
      </c>
      <c r="BL18" s="51"/>
      <c r="BM18" s="51"/>
      <c r="BN18" s="51"/>
      <c r="BO18" s="51"/>
      <c r="BP18" s="51"/>
      <c r="BQ18" s="51"/>
      <c r="BR18" s="51"/>
    </row>
    <row r="19" spans="1:70" ht="15" customHeight="1" x14ac:dyDescent="0.2">
      <c r="A19" s="64" t="s">
        <v>141</v>
      </c>
      <c r="B19" s="64" t="s">
        <v>237</v>
      </c>
      <c r="C19" s="264">
        <v>0</v>
      </c>
      <c r="D19" s="264">
        <v>0</v>
      </c>
      <c r="E19" s="264">
        <v>0</v>
      </c>
      <c r="F19" s="264">
        <v>0</v>
      </c>
      <c r="G19" s="264">
        <v>0</v>
      </c>
      <c r="H19" s="264">
        <v>0</v>
      </c>
      <c r="I19" s="264">
        <v>0</v>
      </c>
      <c r="J19" s="264">
        <v>0</v>
      </c>
      <c r="K19" s="264">
        <v>0</v>
      </c>
      <c r="L19" s="264">
        <v>0</v>
      </c>
      <c r="M19" s="264">
        <v>0</v>
      </c>
      <c r="N19" s="264">
        <v>0</v>
      </c>
      <c r="O19" s="264">
        <v>0</v>
      </c>
      <c r="P19" s="264">
        <v>0</v>
      </c>
      <c r="Q19" s="264">
        <v>0</v>
      </c>
      <c r="R19" s="264">
        <v>0</v>
      </c>
      <c r="S19" s="264">
        <v>0</v>
      </c>
      <c r="T19" s="264">
        <v>0</v>
      </c>
      <c r="U19" s="264">
        <v>0</v>
      </c>
      <c r="V19" s="264">
        <v>0</v>
      </c>
      <c r="W19" s="264">
        <v>0</v>
      </c>
      <c r="X19" s="264">
        <v>0</v>
      </c>
      <c r="Y19" s="264">
        <v>0</v>
      </c>
      <c r="Z19" s="264">
        <v>0</v>
      </c>
      <c r="AA19" s="9">
        <v>-8332</v>
      </c>
      <c r="AB19" s="9">
        <v>-7744</v>
      </c>
      <c r="AC19" s="9">
        <v>-6329</v>
      </c>
      <c r="AD19" s="9">
        <v>-2414</v>
      </c>
      <c r="AE19" s="9">
        <v>-6292</v>
      </c>
      <c r="AF19" s="9">
        <v>-8576</v>
      </c>
      <c r="AG19" s="9">
        <v>-7122</v>
      </c>
      <c r="AH19" s="9">
        <v>-10126</v>
      </c>
      <c r="AI19" s="9">
        <v>-10463</v>
      </c>
      <c r="AJ19" s="9">
        <v>-10684</v>
      </c>
      <c r="AK19" s="9">
        <v>-8553</v>
      </c>
      <c r="AL19" s="9">
        <v>-15591</v>
      </c>
      <c r="AM19" s="9">
        <v>-8279</v>
      </c>
      <c r="AN19" s="9">
        <v>-12224</v>
      </c>
      <c r="AO19" s="9">
        <v>-11531</v>
      </c>
      <c r="AP19" s="9">
        <v>-10669</v>
      </c>
      <c r="AQ19" s="9">
        <v>-6172</v>
      </c>
      <c r="AR19" s="9">
        <v>-4692</v>
      </c>
      <c r="AS19" s="9">
        <v>-6890</v>
      </c>
      <c r="AT19" s="9">
        <v>-6233</v>
      </c>
      <c r="AU19" s="9">
        <v>-8011</v>
      </c>
      <c r="AV19" s="9">
        <v>-12693</v>
      </c>
      <c r="AW19" s="9">
        <v>-10428</v>
      </c>
      <c r="AX19" s="210">
        <v>-12737</v>
      </c>
      <c r="AY19" s="9">
        <v>-10043</v>
      </c>
      <c r="AZ19" s="9">
        <v>-17064</v>
      </c>
      <c r="BA19" s="9">
        <v>-15452.648000000001</v>
      </c>
      <c r="BB19" s="9">
        <v>-21299</v>
      </c>
      <c r="BC19" s="9">
        <v>-13892</v>
      </c>
      <c r="BD19" s="9">
        <v>-16750.774999999987</v>
      </c>
      <c r="BE19" s="9">
        <v>-14052.299000000014</v>
      </c>
      <c r="BF19" s="9">
        <v>-20162</v>
      </c>
      <c r="BG19" s="9">
        <v>-16572</v>
      </c>
      <c r="BH19" s="9">
        <v>-15864</v>
      </c>
      <c r="BI19" s="9">
        <v>-14475.484999999997</v>
      </c>
      <c r="BJ19" s="9">
        <v>-27462.83100000002</v>
      </c>
      <c r="BK19" s="9">
        <v>-22173.778000000006</v>
      </c>
      <c r="BL19" s="9"/>
      <c r="BM19" s="9"/>
      <c r="BN19" s="9"/>
      <c r="BO19" s="9"/>
      <c r="BP19" s="9"/>
      <c r="BQ19" s="9"/>
      <c r="BR19" s="9"/>
    </row>
    <row r="20" spans="1:70" ht="15" customHeight="1" x14ac:dyDescent="0.2">
      <c r="A20" s="169" t="s">
        <v>142</v>
      </c>
      <c r="B20" s="169" t="s">
        <v>238</v>
      </c>
      <c r="C20" s="264">
        <v>0</v>
      </c>
      <c r="D20" s="264">
        <v>0</v>
      </c>
      <c r="E20" s="264">
        <v>0</v>
      </c>
      <c r="F20" s="264">
        <v>0</v>
      </c>
      <c r="G20" s="264">
        <v>0</v>
      </c>
      <c r="H20" s="264">
        <v>0</v>
      </c>
      <c r="I20" s="264">
        <v>0</v>
      </c>
      <c r="J20" s="264">
        <v>0</v>
      </c>
      <c r="K20" s="264">
        <v>0</v>
      </c>
      <c r="L20" s="264">
        <v>0</v>
      </c>
      <c r="M20" s="264">
        <v>0</v>
      </c>
      <c r="N20" s="264">
        <v>0</v>
      </c>
      <c r="O20" s="264">
        <v>0</v>
      </c>
      <c r="P20" s="264">
        <v>0</v>
      </c>
      <c r="Q20" s="264">
        <v>0</v>
      </c>
      <c r="R20" s="264">
        <v>0</v>
      </c>
      <c r="S20" s="264">
        <v>0</v>
      </c>
      <c r="T20" s="264">
        <v>0</v>
      </c>
      <c r="U20" s="264">
        <v>0</v>
      </c>
      <c r="V20" s="264">
        <v>0</v>
      </c>
      <c r="W20" s="264">
        <v>0</v>
      </c>
      <c r="X20" s="264">
        <v>0</v>
      </c>
      <c r="Y20" s="264">
        <v>0</v>
      </c>
      <c r="Z20" s="264">
        <v>0</v>
      </c>
      <c r="AA20" s="9">
        <v>-347</v>
      </c>
      <c r="AB20" s="9">
        <v>-348</v>
      </c>
      <c r="AC20" s="9">
        <v>-348</v>
      </c>
      <c r="AD20" s="9">
        <v>-348</v>
      </c>
      <c r="AE20" s="9">
        <v>-66</v>
      </c>
      <c r="AF20" s="9">
        <v>0</v>
      </c>
      <c r="AG20" s="9">
        <v>0</v>
      </c>
      <c r="AH20" s="9">
        <v>0</v>
      </c>
      <c r="AI20" s="9">
        <v>0</v>
      </c>
      <c r="AJ20" s="9">
        <v>-864</v>
      </c>
      <c r="AK20" s="9">
        <v>-1295</v>
      </c>
      <c r="AL20" s="9">
        <v>-1296</v>
      </c>
      <c r="AM20" s="9">
        <v>-1371</v>
      </c>
      <c r="AN20" s="9">
        <v>-1870</v>
      </c>
      <c r="AO20" s="9">
        <v>-1620</v>
      </c>
      <c r="AP20" s="9">
        <v>-1620</v>
      </c>
      <c r="AQ20" s="9">
        <v>-2097</v>
      </c>
      <c r="AR20" s="9">
        <v>-2096</v>
      </c>
      <c r="AS20" s="9">
        <v>-1950</v>
      </c>
      <c r="AT20" s="9">
        <v>-1948</v>
      </c>
      <c r="AU20" s="9">
        <v>-2137</v>
      </c>
      <c r="AV20" s="9">
        <v>-2137</v>
      </c>
      <c r="AW20" s="9">
        <v>-2138</v>
      </c>
      <c r="AX20" s="210">
        <v>-5748</v>
      </c>
      <c r="AY20" s="9">
        <v>-3552</v>
      </c>
      <c r="AZ20" s="9">
        <v>-3552</v>
      </c>
      <c r="BA20" s="9">
        <v>-3068.25</v>
      </c>
      <c r="BB20" s="9">
        <v>-3391</v>
      </c>
      <c r="BC20" s="9">
        <v>-3552</v>
      </c>
      <c r="BD20" s="9">
        <v>-3552</v>
      </c>
      <c r="BE20" s="9">
        <v>-3552</v>
      </c>
      <c r="BF20" s="9">
        <v>-3755</v>
      </c>
      <c r="BG20" s="9">
        <v>-3552</v>
      </c>
      <c r="BH20" s="9">
        <v>-3552</v>
      </c>
      <c r="BI20" s="9">
        <v>-3552</v>
      </c>
      <c r="BJ20" s="9">
        <v>-5139</v>
      </c>
      <c r="BK20" s="9">
        <v>-3948.75</v>
      </c>
      <c r="BL20" s="9"/>
      <c r="BM20" s="9"/>
      <c r="BN20" s="9"/>
      <c r="BO20" s="9"/>
      <c r="BP20" s="9"/>
      <c r="BQ20" s="9"/>
      <c r="BR20" s="9"/>
    </row>
    <row r="21" spans="1:70" ht="15" customHeight="1" x14ac:dyDescent="0.2">
      <c r="A21" s="169" t="s">
        <v>143</v>
      </c>
      <c r="B21" s="169" t="s">
        <v>239</v>
      </c>
      <c r="C21" s="264">
        <v>0</v>
      </c>
      <c r="D21" s="264">
        <v>0</v>
      </c>
      <c r="E21" s="264">
        <v>0</v>
      </c>
      <c r="F21" s="264">
        <v>0</v>
      </c>
      <c r="G21" s="264">
        <v>0</v>
      </c>
      <c r="H21" s="264">
        <v>0</v>
      </c>
      <c r="I21" s="264">
        <v>0</v>
      </c>
      <c r="J21" s="264">
        <v>0</v>
      </c>
      <c r="K21" s="264">
        <v>0</v>
      </c>
      <c r="L21" s="264">
        <v>0</v>
      </c>
      <c r="M21" s="264">
        <v>0</v>
      </c>
      <c r="N21" s="264">
        <v>0</v>
      </c>
      <c r="O21" s="264">
        <v>0</v>
      </c>
      <c r="P21" s="264">
        <v>0</v>
      </c>
      <c r="Q21" s="264">
        <v>0</v>
      </c>
      <c r="R21" s="264">
        <v>0</v>
      </c>
      <c r="S21" s="264">
        <v>0</v>
      </c>
      <c r="T21" s="264">
        <v>0</v>
      </c>
      <c r="U21" s="264">
        <v>0</v>
      </c>
      <c r="V21" s="264">
        <v>0</v>
      </c>
      <c r="W21" s="264">
        <v>0</v>
      </c>
      <c r="X21" s="264">
        <v>0</v>
      </c>
      <c r="Y21" s="264">
        <v>0</v>
      </c>
      <c r="Z21" s="264">
        <v>0</v>
      </c>
      <c r="AA21" s="9">
        <v>-2062</v>
      </c>
      <c r="AB21" s="9">
        <v>-2359</v>
      </c>
      <c r="AC21" s="9">
        <v>-1238</v>
      </c>
      <c r="AD21" s="9">
        <v>-2533</v>
      </c>
      <c r="AE21" s="9">
        <v>-2113</v>
      </c>
      <c r="AF21" s="9">
        <v>-2159</v>
      </c>
      <c r="AG21" s="9">
        <v>-1925</v>
      </c>
      <c r="AH21" s="9">
        <v>-3207</v>
      </c>
      <c r="AI21" s="9">
        <v>-2634</v>
      </c>
      <c r="AJ21" s="9">
        <v>-2867</v>
      </c>
      <c r="AK21" s="9">
        <v>-3817</v>
      </c>
      <c r="AL21" s="9">
        <v>-3687</v>
      </c>
      <c r="AM21" s="9">
        <v>-2111</v>
      </c>
      <c r="AN21" s="9">
        <v>-3682</v>
      </c>
      <c r="AO21" s="9">
        <v>-3058</v>
      </c>
      <c r="AP21" s="9">
        <v>-4120</v>
      </c>
      <c r="AQ21" s="9">
        <v>-5494</v>
      </c>
      <c r="AR21" s="9">
        <v>-2514</v>
      </c>
      <c r="AS21" s="9">
        <v>-2514</v>
      </c>
      <c r="AT21" s="9">
        <v>-4699</v>
      </c>
      <c r="AU21" s="9">
        <v>-3821</v>
      </c>
      <c r="AV21" s="9">
        <v>-3591</v>
      </c>
      <c r="AW21" s="9">
        <v>-4483</v>
      </c>
      <c r="AX21" s="210">
        <v>-4331</v>
      </c>
      <c r="AY21" s="9">
        <v>-4558</v>
      </c>
      <c r="AZ21" s="9">
        <v>-4351.7659999999996</v>
      </c>
      <c r="BA21" s="9">
        <v>-5696.9439999999986</v>
      </c>
      <c r="BB21" s="9">
        <v>-8246</v>
      </c>
      <c r="BC21" s="9">
        <v>-3557</v>
      </c>
      <c r="BD21" s="9">
        <v>-6412.3729999999996</v>
      </c>
      <c r="BE21" s="9">
        <v>-3373.0019999999995</v>
      </c>
      <c r="BF21" s="9">
        <v>-3102</v>
      </c>
      <c r="BG21" s="9">
        <v>-4497</v>
      </c>
      <c r="BH21" s="9">
        <v>-4509</v>
      </c>
      <c r="BI21" s="9">
        <v>-3597.3521399999977</v>
      </c>
      <c r="BJ21" s="9">
        <v>-5097.5354699999989</v>
      </c>
      <c r="BK21" s="9">
        <v>-5096.6140000000032</v>
      </c>
      <c r="BL21" s="9"/>
      <c r="BM21" s="9"/>
      <c r="BN21" s="9"/>
      <c r="BO21" s="9"/>
      <c r="BP21" s="9"/>
      <c r="BQ21" s="9"/>
      <c r="BR21" s="9"/>
    </row>
    <row r="22" spans="1:70" ht="15" customHeight="1" x14ac:dyDescent="0.2">
      <c r="A22" s="169" t="s">
        <v>144</v>
      </c>
      <c r="B22" s="169" t="s">
        <v>240</v>
      </c>
      <c r="C22" s="264">
        <v>0</v>
      </c>
      <c r="D22" s="264">
        <v>0</v>
      </c>
      <c r="E22" s="264">
        <v>0</v>
      </c>
      <c r="F22" s="264">
        <v>0</v>
      </c>
      <c r="G22" s="264">
        <v>0</v>
      </c>
      <c r="H22" s="264">
        <v>0</v>
      </c>
      <c r="I22" s="264">
        <v>0</v>
      </c>
      <c r="J22" s="264">
        <v>0</v>
      </c>
      <c r="K22" s="264">
        <v>0</v>
      </c>
      <c r="L22" s="264">
        <v>0</v>
      </c>
      <c r="M22" s="264">
        <v>0</v>
      </c>
      <c r="N22" s="264">
        <v>0</v>
      </c>
      <c r="O22" s="264">
        <v>0</v>
      </c>
      <c r="P22" s="264">
        <v>0</v>
      </c>
      <c r="Q22" s="264">
        <v>0</v>
      </c>
      <c r="R22" s="264">
        <v>0</v>
      </c>
      <c r="S22" s="264">
        <v>0</v>
      </c>
      <c r="T22" s="264">
        <v>0</v>
      </c>
      <c r="U22" s="264">
        <v>0</v>
      </c>
      <c r="V22" s="264">
        <v>0</v>
      </c>
      <c r="W22" s="264">
        <v>0</v>
      </c>
      <c r="X22" s="264">
        <v>0</v>
      </c>
      <c r="Y22" s="264">
        <v>0</v>
      </c>
      <c r="Z22" s="264">
        <v>0</v>
      </c>
      <c r="AA22" s="264">
        <v>0</v>
      </c>
      <c r="AB22" s="264">
        <v>0</v>
      </c>
      <c r="AC22" s="264">
        <v>0</v>
      </c>
      <c r="AD22" s="264">
        <v>0</v>
      </c>
      <c r="AE22" s="264">
        <v>0</v>
      </c>
      <c r="AF22" s="264">
        <v>0</v>
      </c>
      <c r="AG22" s="264">
        <v>0</v>
      </c>
      <c r="AH22" s="264">
        <v>0</v>
      </c>
      <c r="AI22" s="264">
        <v>0</v>
      </c>
      <c r="AJ22" s="264">
        <v>0</v>
      </c>
      <c r="AK22" s="264">
        <v>0</v>
      </c>
      <c r="AL22" s="264">
        <v>0</v>
      </c>
      <c r="AM22" s="264">
        <v>0</v>
      </c>
      <c r="AN22" s="264">
        <v>0</v>
      </c>
      <c r="AO22" s="264">
        <v>0</v>
      </c>
      <c r="AP22" s="264">
        <v>0</v>
      </c>
      <c r="AQ22" s="264">
        <v>0</v>
      </c>
      <c r="AR22" s="264">
        <v>0</v>
      </c>
      <c r="AS22" s="264">
        <v>0</v>
      </c>
      <c r="AT22" s="264">
        <v>0</v>
      </c>
      <c r="AU22" s="264">
        <v>0</v>
      </c>
      <c r="AV22" s="264">
        <v>0</v>
      </c>
      <c r="AW22" s="264">
        <v>0</v>
      </c>
      <c r="AX22" s="267">
        <v>0</v>
      </c>
      <c r="AY22" s="72">
        <v>0</v>
      </c>
      <c r="AZ22" s="72">
        <v>0</v>
      </c>
      <c r="BA22" s="72">
        <v>0</v>
      </c>
      <c r="BB22" s="72">
        <v>0</v>
      </c>
      <c r="BC22" s="72">
        <v>0</v>
      </c>
      <c r="BD22" s="72">
        <v>0</v>
      </c>
      <c r="BE22" s="72">
        <v>0</v>
      </c>
      <c r="BF22" s="72" t="s">
        <v>445</v>
      </c>
      <c r="BG22" s="72" t="s">
        <v>445</v>
      </c>
      <c r="BH22" s="72" t="s">
        <v>445</v>
      </c>
      <c r="BI22" s="72" t="s">
        <v>445</v>
      </c>
      <c r="BJ22" s="72" t="s">
        <v>445</v>
      </c>
      <c r="BK22" s="72" t="s">
        <v>445</v>
      </c>
      <c r="BL22" s="9"/>
      <c r="BM22" s="9"/>
      <c r="BN22" s="9"/>
      <c r="BO22" s="9"/>
      <c r="BP22" s="9"/>
      <c r="BQ22" s="9"/>
      <c r="BR22" s="9"/>
    </row>
    <row r="23" spans="1:70" ht="15" customHeight="1" x14ac:dyDescent="0.2">
      <c r="A23" s="169" t="s">
        <v>145</v>
      </c>
      <c r="B23" s="169" t="s">
        <v>241</v>
      </c>
      <c r="C23" s="264">
        <v>0</v>
      </c>
      <c r="D23" s="264">
        <v>0</v>
      </c>
      <c r="E23" s="264">
        <v>0</v>
      </c>
      <c r="F23" s="264">
        <v>0</v>
      </c>
      <c r="G23" s="264">
        <v>0</v>
      </c>
      <c r="H23" s="264">
        <v>0</v>
      </c>
      <c r="I23" s="264">
        <v>0</v>
      </c>
      <c r="J23" s="264">
        <v>0</v>
      </c>
      <c r="K23" s="264">
        <v>0</v>
      </c>
      <c r="L23" s="264">
        <v>0</v>
      </c>
      <c r="M23" s="264">
        <v>0</v>
      </c>
      <c r="N23" s="264">
        <v>0</v>
      </c>
      <c r="O23" s="264">
        <v>0</v>
      </c>
      <c r="P23" s="264">
        <v>0</v>
      </c>
      <c r="Q23" s="264">
        <v>0</v>
      </c>
      <c r="R23" s="264">
        <v>0</v>
      </c>
      <c r="S23" s="264">
        <v>0</v>
      </c>
      <c r="T23" s="264">
        <v>0</v>
      </c>
      <c r="U23" s="264">
        <v>0</v>
      </c>
      <c r="V23" s="264">
        <v>0</v>
      </c>
      <c r="W23" s="264">
        <v>0</v>
      </c>
      <c r="X23" s="264">
        <v>0</v>
      </c>
      <c r="Y23" s="264">
        <v>0</v>
      </c>
      <c r="Z23" s="264">
        <v>0</v>
      </c>
      <c r="AA23" s="264">
        <v>0</v>
      </c>
      <c r="AB23" s="264">
        <v>0</v>
      </c>
      <c r="AC23" s="264">
        <v>0</v>
      </c>
      <c r="AD23" s="264">
        <v>0</v>
      </c>
      <c r="AE23" s="264">
        <v>0</v>
      </c>
      <c r="AF23" s="264">
        <v>0</v>
      </c>
      <c r="AG23" s="264">
        <v>0</v>
      </c>
      <c r="AH23" s="264">
        <v>0</v>
      </c>
      <c r="AI23" s="264">
        <v>0</v>
      </c>
      <c r="AJ23" s="264">
        <v>0</v>
      </c>
      <c r="AK23" s="264">
        <v>0</v>
      </c>
      <c r="AL23" s="264">
        <v>0</v>
      </c>
      <c r="AM23" s="264">
        <v>0</v>
      </c>
      <c r="AN23" s="264">
        <v>0</v>
      </c>
      <c r="AO23" s="264">
        <v>0</v>
      </c>
      <c r="AP23" s="264">
        <v>0</v>
      </c>
      <c r="AQ23" s="264">
        <v>0</v>
      </c>
      <c r="AR23" s="264">
        <v>0</v>
      </c>
      <c r="AS23" s="264">
        <v>0</v>
      </c>
      <c r="AT23" s="264">
        <v>0</v>
      </c>
      <c r="AU23" s="264">
        <v>0</v>
      </c>
      <c r="AV23" s="264">
        <v>0</v>
      </c>
      <c r="AW23" s="264">
        <v>0</v>
      </c>
      <c r="AX23" s="267">
        <v>0</v>
      </c>
      <c r="AY23" s="72">
        <v>0</v>
      </c>
      <c r="AZ23" s="72">
        <v>0</v>
      </c>
      <c r="BA23" s="72">
        <v>0</v>
      </c>
      <c r="BB23" s="72">
        <v>0</v>
      </c>
      <c r="BC23" s="72">
        <v>0</v>
      </c>
      <c r="BD23" s="72">
        <v>0</v>
      </c>
      <c r="BE23" s="72">
        <v>0</v>
      </c>
      <c r="BF23" s="72" t="s">
        <v>445</v>
      </c>
      <c r="BG23" s="72" t="s">
        <v>445</v>
      </c>
      <c r="BH23" s="72" t="s">
        <v>445</v>
      </c>
      <c r="BI23" s="72" t="s">
        <v>445</v>
      </c>
      <c r="BJ23" s="72" t="s">
        <v>445</v>
      </c>
      <c r="BK23" s="72" t="s">
        <v>445</v>
      </c>
      <c r="BL23" s="9"/>
      <c r="BM23" s="9"/>
      <c r="BN23" s="9"/>
      <c r="BO23" s="9"/>
      <c r="BP23" s="9"/>
      <c r="BQ23" s="9"/>
      <c r="BR23" s="9"/>
    </row>
    <row r="24" spans="1:70" ht="15" customHeight="1" x14ac:dyDescent="0.2">
      <c r="A24" s="169" t="s">
        <v>146</v>
      </c>
      <c r="B24" s="169" t="s">
        <v>232</v>
      </c>
      <c r="C24" s="264">
        <v>0</v>
      </c>
      <c r="D24" s="264">
        <v>0</v>
      </c>
      <c r="E24" s="264">
        <v>0</v>
      </c>
      <c r="F24" s="264">
        <v>0</v>
      </c>
      <c r="G24" s="264">
        <v>0</v>
      </c>
      <c r="H24" s="264">
        <v>0</v>
      </c>
      <c r="I24" s="264">
        <v>0</v>
      </c>
      <c r="J24" s="264">
        <v>0</v>
      </c>
      <c r="K24" s="264">
        <v>0</v>
      </c>
      <c r="L24" s="264">
        <v>0</v>
      </c>
      <c r="M24" s="264">
        <v>0</v>
      </c>
      <c r="N24" s="264">
        <v>0</v>
      </c>
      <c r="O24" s="264">
        <v>0</v>
      </c>
      <c r="P24" s="264">
        <v>0</v>
      </c>
      <c r="Q24" s="264">
        <v>0</v>
      </c>
      <c r="R24" s="264">
        <v>0</v>
      </c>
      <c r="S24" s="264">
        <v>0</v>
      </c>
      <c r="T24" s="264">
        <v>0</v>
      </c>
      <c r="U24" s="264">
        <v>0</v>
      </c>
      <c r="V24" s="264">
        <v>0</v>
      </c>
      <c r="W24" s="264">
        <v>0</v>
      </c>
      <c r="X24" s="264">
        <v>0</v>
      </c>
      <c r="Y24" s="264">
        <v>0</v>
      </c>
      <c r="Z24" s="264">
        <v>0</v>
      </c>
      <c r="AA24" s="264">
        <v>0</v>
      </c>
      <c r="AB24" s="264">
        <v>0</v>
      </c>
      <c r="AC24" s="264">
        <v>0</v>
      </c>
      <c r="AD24" s="264">
        <v>0</v>
      </c>
      <c r="AE24" s="264">
        <v>0</v>
      </c>
      <c r="AF24" s="264">
        <v>0</v>
      </c>
      <c r="AG24" s="264">
        <v>0</v>
      </c>
      <c r="AH24" s="264">
        <v>0</v>
      </c>
      <c r="AI24" s="264">
        <v>0</v>
      </c>
      <c r="AJ24" s="264">
        <v>0</v>
      </c>
      <c r="AK24" s="264">
        <v>0</v>
      </c>
      <c r="AL24" s="264">
        <v>0</v>
      </c>
      <c r="AM24" s="264">
        <v>0</v>
      </c>
      <c r="AN24" s="264">
        <v>0</v>
      </c>
      <c r="AO24" s="264">
        <v>0</v>
      </c>
      <c r="AP24" s="264">
        <v>0</v>
      </c>
      <c r="AQ24" s="264">
        <v>0</v>
      </c>
      <c r="AR24" s="264">
        <v>0</v>
      </c>
      <c r="AS24" s="264">
        <v>0</v>
      </c>
      <c r="AT24" s="264">
        <v>0</v>
      </c>
      <c r="AU24" s="264">
        <v>0</v>
      </c>
      <c r="AV24" s="264">
        <v>0</v>
      </c>
      <c r="AW24" s="264">
        <v>0</v>
      </c>
      <c r="AX24" s="267">
        <v>0</v>
      </c>
      <c r="AY24" s="72">
        <v>0</v>
      </c>
      <c r="AZ24" s="72">
        <v>0</v>
      </c>
      <c r="BA24" s="72">
        <v>0</v>
      </c>
      <c r="BB24" s="72">
        <v>0</v>
      </c>
      <c r="BC24" s="72">
        <v>0</v>
      </c>
      <c r="BD24" s="72">
        <v>0</v>
      </c>
      <c r="BE24" s="72">
        <v>0</v>
      </c>
      <c r="BF24" s="72" t="s">
        <v>445</v>
      </c>
      <c r="BG24" s="72" t="s">
        <v>445</v>
      </c>
      <c r="BH24" s="72" t="s">
        <v>445</v>
      </c>
      <c r="BI24" s="72" t="s">
        <v>445</v>
      </c>
      <c r="BJ24" s="72" t="s">
        <v>445</v>
      </c>
      <c r="BK24" s="72" t="s">
        <v>445</v>
      </c>
      <c r="BL24" s="9"/>
      <c r="BM24" s="9"/>
      <c r="BN24" s="9"/>
      <c r="BO24" s="9"/>
      <c r="BP24" s="9"/>
      <c r="BQ24" s="9"/>
      <c r="BR24" s="9"/>
    </row>
    <row r="25" spans="1:70" ht="15" customHeight="1" x14ac:dyDescent="0.2">
      <c r="A25" s="169" t="s">
        <v>147</v>
      </c>
      <c r="B25" s="169" t="s">
        <v>245</v>
      </c>
      <c r="C25" s="264">
        <v>0</v>
      </c>
      <c r="D25" s="264">
        <v>0</v>
      </c>
      <c r="E25" s="264">
        <v>0</v>
      </c>
      <c r="F25" s="264">
        <v>0</v>
      </c>
      <c r="G25" s="264">
        <v>0</v>
      </c>
      <c r="H25" s="264">
        <v>0</v>
      </c>
      <c r="I25" s="264">
        <v>0</v>
      </c>
      <c r="J25" s="264">
        <v>0</v>
      </c>
      <c r="K25" s="264">
        <v>0</v>
      </c>
      <c r="L25" s="264">
        <v>0</v>
      </c>
      <c r="M25" s="264">
        <v>0</v>
      </c>
      <c r="N25" s="264">
        <v>0</v>
      </c>
      <c r="O25" s="264">
        <v>0</v>
      </c>
      <c r="P25" s="264">
        <v>0</v>
      </c>
      <c r="Q25" s="264">
        <v>0</v>
      </c>
      <c r="R25" s="264">
        <v>0</v>
      </c>
      <c r="S25" s="264">
        <v>0</v>
      </c>
      <c r="T25" s="264">
        <v>0</v>
      </c>
      <c r="U25" s="264">
        <v>0</v>
      </c>
      <c r="V25" s="264">
        <v>0</v>
      </c>
      <c r="W25" s="264">
        <v>0</v>
      </c>
      <c r="X25" s="264">
        <v>0</v>
      </c>
      <c r="Y25" s="264">
        <v>0</v>
      </c>
      <c r="Z25" s="264">
        <v>0</v>
      </c>
      <c r="AA25" s="264">
        <v>0</v>
      </c>
      <c r="AB25" s="264">
        <v>0</v>
      </c>
      <c r="AC25" s="264">
        <v>0</v>
      </c>
      <c r="AD25" s="264">
        <v>0</v>
      </c>
      <c r="AE25" s="264">
        <v>0</v>
      </c>
      <c r="AF25" s="264">
        <v>0</v>
      </c>
      <c r="AG25" s="264">
        <v>0</v>
      </c>
      <c r="AH25" s="264">
        <v>0</v>
      </c>
      <c r="AI25" s="264">
        <v>0</v>
      </c>
      <c r="AJ25" s="264">
        <v>0</v>
      </c>
      <c r="AK25" s="264">
        <v>0</v>
      </c>
      <c r="AL25" s="264">
        <v>0</v>
      </c>
      <c r="AM25" s="264">
        <v>0</v>
      </c>
      <c r="AN25" s="264">
        <v>0</v>
      </c>
      <c r="AO25" s="264">
        <v>0</v>
      </c>
      <c r="AP25" s="264">
        <v>0</v>
      </c>
      <c r="AQ25" s="264">
        <v>0</v>
      </c>
      <c r="AR25" s="264">
        <v>0</v>
      </c>
      <c r="AS25" s="264">
        <v>0</v>
      </c>
      <c r="AT25" s="264">
        <v>0</v>
      </c>
      <c r="AU25" s="264">
        <v>0</v>
      </c>
      <c r="AV25" s="264">
        <v>0</v>
      </c>
      <c r="AW25" s="264">
        <v>0</v>
      </c>
      <c r="AX25" s="267">
        <v>0</v>
      </c>
      <c r="AY25" s="72">
        <v>0</v>
      </c>
      <c r="AZ25" s="72">
        <v>0</v>
      </c>
      <c r="BA25" s="72">
        <v>0</v>
      </c>
      <c r="BB25" s="72">
        <v>0</v>
      </c>
      <c r="BC25" s="72">
        <v>0</v>
      </c>
      <c r="BD25" s="72">
        <v>0</v>
      </c>
      <c r="BE25" s="72">
        <v>0</v>
      </c>
      <c r="BF25" s="72" t="s">
        <v>445</v>
      </c>
      <c r="BG25" s="72" t="s">
        <v>445</v>
      </c>
      <c r="BH25" s="72" t="s">
        <v>445</v>
      </c>
      <c r="BI25" s="72" t="s">
        <v>445</v>
      </c>
      <c r="BJ25" s="72" t="s">
        <v>445</v>
      </c>
      <c r="BK25" s="72" t="s">
        <v>445</v>
      </c>
      <c r="BL25" s="9"/>
      <c r="BM25" s="9"/>
      <c r="BN25" s="9"/>
      <c r="BO25" s="9"/>
      <c r="BP25" s="9"/>
      <c r="BQ25" s="9"/>
      <c r="BR25" s="9"/>
    </row>
    <row r="26" spans="1:70" ht="15" customHeight="1" x14ac:dyDescent="0.2">
      <c r="A26" s="169" t="s">
        <v>0</v>
      </c>
      <c r="B26" s="169" t="s">
        <v>243</v>
      </c>
      <c r="C26" s="264">
        <v>0</v>
      </c>
      <c r="D26" s="264">
        <v>0</v>
      </c>
      <c r="E26" s="264">
        <v>0</v>
      </c>
      <c r="F26" s="264">
        <v>0</v>
      </c>
      <c r="G26" s="264">
        <v>0</v>
      </c>
      <c r="H26" s="264">
        <v>0</v>
      </c>
      <c r="I26" s="264">
        <v>0</v>
      </c>
      <c r="J26" s="264">
        <v>0</v>
      </c>
      <c r="K26" s="264">
        <v>0</v>
      </c>
      <c r="L26" s="264">
        <v>0</v>
      </c>
      <c r="M26" s="264">
        <v>0</v>
      </c>
      <c r="N26" s="264">
        <v>0</v>
      </c>
      <c r="O26" s="264">
        <v>0</v>
      </c>
      <c r="P26" s="264">
        <v>0</v>
      </c>
      <c r="Q26" s="264">
        <v>0</v>
      </c>
      <c r="R26" s="264">
        <v>0</v>
      </c>
      <c r="S26" s="264">
        <v>0</v>
      </c>
      <c r="T26" s="264">
        <v>0</v>
      </c>
      <c r="U26" s="264">
        <v>0</v>
      </c>
      <c r="V26" s="264">
        <v>0</v>
      </c>
      <c r="W26" s="264">
        <v>0</v>
      </c>
      <c r="X26" s="264">
        <v>0</v>
      </c>
      <c r="Y26" s="264">
        <v>0</v>
      </c>
      <c r="Z26" s="264">
        <v>0</v>
      </c>
      <c r="AA26" s="52">
        <v>-3027</v>
      </c>
      <c r="AB26" s="52">
        <v>-2789</v>
      </c>
      <c r="AC26" s="52">
        <v>-2702</v>
      </c>
      <c r="AD26" s="52">
        <v>-3093</v>
      </c>
      <c r="AE26" s="52">
        <v>-3038</v>
      </c>
      <c r="AF26" s="52">
        <v>-3175</v>
      </c>
      <c r="AG26" s="52">
        <v>-2666</v>
      </c>
      <c r="AH26" s="52">
        <v>-3070</v>
      </c>
      <c r="AI26" s="52">
        <v>-3034</v>
      </c>
      <c r="AJ26" s="52">
        <v>-3507</v>
      </c>
      <c r="AK26" s="52">
        <v>-3038</v>
      </c>
      <c r="AL26" s="52">
        <v>-3741</v>
      </c>
      <c r="AM26" s="52">
        <v>-3250</v>
      </c>
      <c r="AN26" s="52">
        <v>-2114</v>
      </c>
      <c r="AO26" s="52">
        <v>-1789</v>
      </c>
      <c r="AP26" s="52">
        <v>-2778</v>
      </c>
      <c r="AQ26" s="52">
        <v>-2682</v>
      </c>
      <c r="AR26" s="52">
        <v>-2193</v>
      </c>
      <c r="AS26" s="52">
        <v>-2111</v>
      </c>
      <c r="AT26" s="52">
        <v>-2312</v>
      </c>
      <c r="AU26" s="52">
        <v>-2499</v>
      </c>
      <c r="AV26" s="52">
        <v>-1995</v>
      </c>
      <c r="AW26" s="52">
        <v>-2725</v>
      </c>
      <c r="AX26" s="220">
        <v>-3164</v>
      </c>
      <c r="AY26" s="52">
        <v>-3352</v>
      </c>
      <c r="AZ26" s="52">
        <v>-3108.1930000000011</v>
      </c>
      <c r="BA26" s="52">
        <v>-4053.0740000000001</v>
      </c>
      <c r="BB26" s="52">
        <v>-3625</v>
      </c>
      <c r="BC26" s="53">
        <v>-3735</v>
      </c>
      <c r="BD26" s="53">
        <v>-3274.4250000000002</v>
      </c>
      <c r="BE26" s="53">
        <v>-5335.1860000000015</v>
      </c>
      <c r="BF26" s="53">
        <v>-3894</v>
      </c>
      <c r="BG26" s="53">
        <v>-3605.2757499999971</v>
      </c>
      <c r="BH26" s="53">
        <v>-4263</v>
      </c>
      <c r="BI26" s="53">
        <v>-3715.5200000000013</v>
      </c>
      <c r="BJ26" s="53">
        <v>-4128.0352600000006</v>
      </c>
      <c r="BK26" s="53">
        <v>-4657.1465999999964</v>
      </c>
      <c r="BL26" s="53"/>
      <c r="BM26" s="53"/>
      <c r="BN26" s="53"/>
      <c r="BO26" s="53"/>
      <c r="BP26" s="53"/>
      <c r="BQ26" s="53"/>
      <c r="BR26" s="53"/>
    </row>
    <row r="27" spans="1:70" s="172" customFormat="1" ht="15" customHeight="1" x14ac:dyDescent="0.2">
      <c r="A27" s="170" t="s">
        <v>246</v>
      </c>
      <c r="B27" s="170" t="s">
        <v>246</v>
      </c>
      <c r="C27" s="54">
        <v>-21357</v>
      </c>
      <c r="D27" s="54">
        <v>-28417</v>
      </c>
      <c r="E27" s="54">
        <v>-25574</v>
      </c>
      <c r="F27" s="54">
        <v>-35254</v>
      </c>
      <c r="G27" s="54">
        <v>-28088</v>
      </c>
      <c r="H27" s="54">
        <v>-31426</v>
      </c>
      <c r="I27" s="54">
        <v>-40514</v>
      </c>
      <c r="J27" s="54">
        <v>-43064</v>
      </c>
      <c r="K27" s="54">
        <v>-30891</v>
      </c>
      <c r="L27" s="54">
        <v>-37278</v>
      </c>
      <c r="M27" s="54">
        <v>-49816</v>
      </c>
      <c r="N27" s="54">
        <v>-47639</v>
      </c>
      <c r="O27" s="54">
        <v>-34891</v>
      </c>
      <c r="P27" s="54">
        <v>-39332</v>
      </c>
      <c r="Q27" s="54">
        <v>-42141</v>
      </c>
      <c r="R27" s="54">
        <v>-57465</v>
      </c>
      <c r="S27" s="54">
        <v>-41375</v>
      </c>
      <c r="T27" s="54">
        <v>-46748</v>
      </c>
      <c r="U27" s="54">
        <v>-45849</v>
      </c>
      <c r="V27" s="54">
        <v>-46992.529780000004</v>
      </c>
      <c r="W27" s="54">
        <v>-44687.996289999995</v>
      </c>
      <c r="X27" s="54">
        <v>-46763.540780000003</v>
      </c>
      <c r="Y27" s="54">
        <v>-44275.690949999989</v>
      </c>
      <c r="Z27" s="54">
        <v>-54120.221640000018</v>
      </c>
      <c r="AA27" s="54">
        <v>-41035</v>
      </c>
      <c r="AB27" s="54">
        <v>-45981</v>
      </c>
      <c r="AC27" s="54">
        <v>-38439</v>
      </c>
      <c r="AD27" s="54">
        <v>-41324</v>
      </c>
      <c r="AE27" s="54">
        <v>-41704</v>
      </c>
      <c r="AF27" s="54">
        <v>-46684</v>
      </c>
      <c r="AG27" s="54">
        <v>-40645</v>
      </c>
      <c r="AH27" s="54">
        <v>-46044</v>
      </c>
      <c r="AI27" s="54">
        <v>-45463</v>
      </c>
      <c r="AJ27" s="54">
        <v>-48636</v>
      </c>
      <c r="AK27" s="54">
        <v>-46469</v>
      </c>
      <c r="AL27" s="54">
        <v>-57352</v>
      </c>
      <c r="AM27" s="54">
        <v>-48521</v>
      </c>
      <c r="AN27" s="54">
        <v>-54663</v>
      </c>
      <c r="AO27" s="54">
        <v>-53644</v>
      </c>
      <c r="AP27" s="54">
        <v>-63345</v>
      </c>
      <c r="AQ27" s="54">
        <v>-51235</v>
      </c>
      <c r="AR27" s="54">
        <v>-38929</v>
      </c>
      <c r="AS27" s="54">
        <v>-52463</v>
      </c>
      <c r="AT27" s="54">
        <v>-68082</v>
      </c>
      <c r="AU27" s="54">
        <v>-63754</v>
      </c>
      <c r="AV27" s="54">
        <v>-74436</v>
      </c>
      <c r="AW27" s="54">
        <v>-82076</v>
      </c>
      <c r="AX27" s="221">
        <v>-103422</v>
      </c>
      <c r="AY27" s="219">
        <f t="shared" ref="AY27:BH27" si="3">AY18+AY8</f>
        <v>-85067</v>
      </c>
      <c r="AZ27" s="219">
        <f t="shared" si="3"/>
        <v>-99398.959000000003</v>
      </c>
      <c r="BA27" s="219">
        <f t="shared" si="3"/>
        <v>-96969.847000000009</v>
      </c>
      <c r="BB27" s="219">
        <f t="shared" si="3"/>
        <v>-121879</v>
      </c>
      <c r="BC27" s="219">
        <f t="shared" si="3"/>
        <v>-91350</v>
      </c>
      <c r="BD27" s="219">
        <f t="shared" si="3"/>
        <v>-108519.05199999998</v>
      </c>
      <c r="BE27" s="219">
        <f t="shared" si="3"/>
        <v>-84958.767000000007</v>
      </c>
      <c r="BF27" s="219">
        <f t="shared" si="3"/>
        <v>-99673</v>
      </c>
      <c r="BG27" s="219">
        <f t="shared" si="3"/>
        <v>-84491.275750000001</v>
      </c>
      <c r="BH27" s="219">
        <f t="shared" si="3"/>
        <v>-92028</v>
      </c>
      <c r="BI27" s="219">
        <f>BI18+BI8</f>
        <v>-88743.029739999969</v>
      </c>
      <c r="BJ27" s="219">
        <f>BJ18+BJ8</f>
        <v>-109204.01511000001</v>
      </c>
      <c r="BK27" s="219">
        <f>BK18+BK8</f>
        <v>-96916.309099999984</v>
      </c>
      <c r="BL27" s="171"/>
      <c r="BM27" s="171"/>
      <c r="BN27" s="171"/>
      <c r="BO27" s="171"/>
      <c r="BP27" s="171"/>
      <c r="BQ27" s="171"/>
      <c r="BR27" s="171"/>
    </row>
    <row r="28" spans="1:70" s="23" customFormat="1" ht="15" customHeight="1" x14ac:dyDescent="0.2">
      <c r="A28" s="8" t="s">
        <v>78</v>
      </c>
      <c r="B28" s="8" t="s">
        <v>218</v>
      </c>
      <c r="C28" s="55">
        <v>-4414</v>
      </c>
      <c r="D28" s="55">
        <v>-5537</v>
      </c>
      <c r="E28" s="55">
        <v>-5209</v>
      </c>
      <c r="F28" s="55">
        <v>-5275</v>
      </c>
      <c r="G28" s="55">
        <v>-5056</v>
      </c>
      <c r="H28" s="55">
        <v>-6010</v>
      </c>
      <c r="I28" s="55">
        <v>-6523</v>
      </c>
      <c r="J28" s="55">
        <v>-8142</v>
      </c>
      <c r="K28" s="55">
        <v>-8357</v>
      </c>
      <c r="L28" s="55">
        <v>-9509</v>
      </c>
      <c r="M28" s="55">
        <v>-11208</v>
      </c>
      <c r="N28" s="55">
        <v>-11594</v>
      </c>
      <c r="O28" s="55">
        <v>-11892</v>
      </c>
      <c r="P28" s="55">
        <v>-12057</v>
      </c>
      <c r="Q28" s="55">
        <v>-13260</v>
      </c>
      <c r="R28" s="55">
        <v>-16879</v>
      </c>
      <c r="S28" s="55">
        <v>-18574</v>
      </c>
      <c r="T28" s="55">
        <v>-21824</v>
      </c>
      <c r="U28" s="55">
        <v>-23180</v>
      </c>
      <c r="V28" s="55">
        <v>-23856.775479999997</v>
      </c>
      <c r="W28" s="55">
        <v>-24335.447370000002</v>
      </c>
      <c r="X28" s="55">
        <v>-25184.53922000001</v>
      </c>
      <c r="Y28" s="55">
        <v>-25917.825549999987</v>
      </c>
      <c r="Z28" s="55">
        <v>-27306.865609999968</v>
      </c>
      <c r="AA28" s="55">
        <v>-27847</v>
      </c>
      <c r="AB28" s="55">
        <v>-27223</v>
      </c>
      <c r="AC28" s="55">
        <v>-26751</v>
      </c>
      <c r="AD28" s="55">
        <v>-26500</v>
      </c>
      <c r="AE28" s="55">
        <v>-26479</v>
      </c>
      <c r="AF28" s="55">
        <v>-26381</v>
      </c>
      <c r="AG28" s="55">
        <v>-26743</v>
      </c>
      <c r="AH28" s="55">
        <v>-26729</v>
      </c>
      <c r="AI28" s="55">
        <v>-27069</v>
      </c>
      <c r="AJ28" s="55">
        <v>-27274</v>
      </c>
      <c r="AK28" s="55">
        <v>-27468</v>
      </c>
      <c r="AL28" s="55">
        <v>-27830</v>
      </c>
      <c r="AM28" s="55">
        <v>-31104</v>
      </c>
      <c r="AN28" s="55">
        <v>-31524</v>
      </c>
      <c r="AO28" s="55">
        <v>-31948</v>
      </c>
      <c r="AP28" s="55">
        <v>-33446</v>
      </c>
      <c r="AQ28" s="55">
        <v>-37005</v>
      </c>
      <c r="AR28" s="55">
        <v>-37281</v>
      </c>
      <c r="AS28" s="55">
        <v>-36509</v>
      </c>
      <c r="AT28" s="55">
        <v>-38205</v>
      </c>
      <c r="AU28" s="55">
        <v>-37144</v>
      </c>
      <c r="AV28" s="55">
        <v>-38727</v>
      </c>
      <c r="AW28" s="55">
        <v>-39679</v>
      </c>
      <c r="AX28" s="55">
        <v>-39834</v>
      </c>
      <c r="AY28" s="354">
        <v>-38635</v>
      </c>
      <c r="AZ28" s="145">
        <v>-38860.008999999962</v>
      </c>
      <c r="BA28" s="145">
        <v>-41155.865999999929</v>
      </c>
      <c r="BB28" s="145">
        <v>-39931</v>
      </c>
      <c r="BC28" s="145">
        <v>-44296</v>
      </c>
      <c r="BD28" s="145">
        <v>-43481.478999999912</v>
      </c>
      <c r="BE28" s="145">
        <v>-43290.249999999905</v>
      </c>
      <c r="BF28" s="145">
        <v>-43297</v>
      </c>
      <c r="BG28" s="145">
        <v>-45306</v>
      </c>
      <c r="BH28" s="145">
        <v>-47348</v>
      </c>
      <c r="BI28" s="145">
        <v>-47879.052999999847</v>
      </c>
      <c r="BJ28" s="145">
        <v>-55185.647074073997</v>
      </c>
      <c r="BK28" s="145">
        <v>-24621.012999999984</v>
      </c>
      <c r="BL28" s="55"/>
      <c r="BM28" s="55"/>
      <c r="BN28" s="55"/>
      <c r="BO28" s="55"/>
      <c r="BP28" s="55"/>
      <c r="BQ28" s="55"/>
      <c r="BR28" s="55"/>
    </row>
    <row r="29" spans="1:70" s="23" customFormat="1" ht="15" customHeight="1" thickBot="1" x14ac:dyDescent="0.25">
      <c r="A29" s="25" t="s">
        <v>9</v>
      </c>
      <c r="B29" s="25" t="s">
        <v>9</v>
      </c>
      <c r="C29" s="56">
        <v>-25771</v>
      </c>
      <c r="D29" s="56">
        <v>-33954</v>
      </c>
      <c r="E29" s="56">
        <v>-30783</v>
      </c>
      <c r="F29" s="56">
        <v>-40529</v>
      </c>
      <c r="G29" s="56">
        <v>-33144</v>
      </c>
      <c r="H29" s="56">
        <v>-37436</v>
      </c>
      <c r="I29" s="56">
        <v>-47037</v>
      </c>
      <c r="J29" s="56">
        <v>-51206</v>
      </c>
      <c r="K29" s="56">
        <v>-39248</v>
      </c>
      <c r="L29" s="56">
        <v>-46787</v>
      </c>
      <c r="M29" s="56">
        <v>-61024</v>
      </c>
      <c r="N29" s="56">
        <v>-59233</v>
      </c>
      <c r="O29" s="56">
        <v>-46782</v>
      </c>
      <c r="P29" s="56">
        <v>-51389</v>
      </c>
      <c r="Q29" s="56">
        <v>-55401</v>
      </c>
      <c r="R29" s="56">
        <v>-74344</v>
      </c>
      <c r="S29" s="56">
        <v>-59949</v>
      </c>
      <c r="T29" s="56">
        <v>-68572</v>
      </c>
      <c r="U29" s="56">
        <v>-69029</v>
      </c>
      <c r="V29" s="56">
        <v>-70849.305259999994</v>
      </c>
      <c r="W29" s="56">
        <v>-69023.44365999999</v>
      </c>
      <c r="X29" s="56">
        <v>-71948.080000000016</v>
      </c>
      <c r="Y29" s="56">
        <v>-70193.516499999969</v>
      </c>
      <c r="Z29" s="56">
        <v>-81427.087249999982</v>
      </c>
      <c r="AA29" s="56">
        <v>-68882</v>
      </c>
      <c r="AB29" s="56">
        <v>-73204</v>
      </c>
      <c r="AC29" s="56">
        <v>-65190</v>
      </c>
      <c r="AD29" s="56">
        <v>-67824</v>
      </c>
      <c r="AE29" s="56">
        <v>-68183</v>
      </c>
      <c r="AF29" s="56">
        <v>-73065</v>
      </c>
      <c r="AG29" s="56">
        <v>-67388</v>
      </c>
      <c r="AH29" s="56">
        <v>-72773</v>
      </c>
      <c r="AI29" s="56">
        <v>-72532</v>
      </c>
      <c r="AJ29" s="56">
        <v>-75910</v>
      </c>
      <c r="AK29" s="56">
        <v>-73937</v>
      </c>
      <c r="AL29" s="56">
        <v>-85182</v>
      </c>
      <c r="AM29" s="56">
        <v>-79625</v>
      </c>
      <c r="AN29" s="56">
        <v>-86187</v>
      </c>
      <c r="AO29" s="56">
        <v>-85592</v>
      </c>
      <c r="AP29" s="56">
        <v>-96791</v>
      </c>
      <c r="AQ29" s="56">
        <v>-88240</v>
      </c>
      <c r="AR29" s="56">
        <v>-76210</v>
      </c>
      <c r="AS29" s="56">
        <v>-88972</v>
      </c>
      <c r="AT29" s="56">
        <v>-106287</v>
      </c>
      <c r="AU29" s="56">
        <v>-100898</v>
      </c>
      <c r="AV29" s="56">
        <v>-113163</v>
      </c>
      <c r="AW29" s="56">
        <v>-121755</v>
      </c>
      <c r="AX29" s="56">
        <v>-143256</v>
      </c>
      <c r="AY29" s="355">
        <f t="shared" ref="AY29:BH29" si="4">SUM(AY27:AY28)</f>
        <v>-123702</v>
      </c>
      <c r="AZ29" s="56">
        <f t="shared" si="4"/>
        <v>-138258.96799999996</v>
      </c>
      <c r="BA29" s="56">
        <f t="shared" si="4"/>
        <v>-138125.71299999993</v>
      </c>
      <c r="BB29" s="56">
        <f t="shared" si="4"/>
        <v>-161810</v>
      </c>
      <c r="BC29" s="56">
        <f t="shared" si="4"/>
        <v>-135646</v>
      </c>
      <c r="BD29" s="56">
        <f t="shared" si="4"/>
        <v>-152000.5309999999</v>
      </c>
      <c r="BE29" s="56">
        <f t="shared" si="4"/>
        <v>-128249.01699999991</v>
      </c>
      <c r="BF29" s="56">
        <f t="shared" si="4"/>
        <v>-142970</v>
      </c>
      <c r="BG29" s="56">
        <f t="shared" si="4"/>
        <v>-129797.27575</v>
      </c>
      <c r="BH29" s="56">
        <f t="shared" si="4"/>
        <v>-139376</v>
      </c>
      <c r="BI29" s="56">
        <f>SUM(BI27:BI28)</f>
        <v>-136622.08273999981</v>
      </c>
      <c r="BJ29" s="56">
        <f>SUM(BJ27:BJ28)</f>
        <v>-164389.662184074</v>
      </c>
      <c r="BK29" s="56">
        <f>SUM(BK27:BK28)</f>
        <v>-121537.32209999996</v>
      </c>
      <c r="BL29" s="173"/>
      <c r="BM29" s="173"/>
      <c r="BN29" s="173"/>
      <c r="BO29" s="173"/>
      <c r="BP29" s="173"/>
      <c r="BQ29" s="173"/>
      <c r="BR29" s="173"/>
    </row>
    <row r="30" spans="1:70" s="23" customFormat="1" ht="15" customHeight="1" x14ac:dyDescent="0.2">
      <c r="A30" s="28"/>
      <c r="B30" s="28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3"/>
      <c r="BF30" s="173"/>
      <c r="BG30" s="173"/>
      <c r="BH30" s="173"/>
      <c r="BI30" s="173"/>
      <c r="BJ30" s="173"/>
      <c r="BK30" s="173"/>
      <c r="BL30" s="173"/>
      <c r="BM30" s="173"/>
      <c r="BN30" s="173"/>
      <c r="BO30" s="173"/>
      <c r="BP30" s="173"/>
      <c r="BQ30" s="173"/>
      <c r="BR30" s="173"/>
    </row>
    <row r="31" spans="1:70" ht="15" customHeight="1" x14ac:dyDescent="0.2"/>
    <row r="32" spans="1:70" ht="15" customHeight="1" x14ac:dyDescent="0.2">
      <c r="A32" s="107" t="s">
        <v>407</v>
      </c>
      <c r="B32" s="107" t="s">
        <v>247</v>
      </c>
      <c r="C32" s="96" t="str">
        <f>C7</f>
        <v>1Q10</v>
      </c>
      <c r="D32" s="96" t="str">
        <f t="shared" ref="D32:BK32" si="5">D7</f>
        <v>2Q10</v>
      </c>
      <c r="E32" s="96" t="str">
        <f t="shared" si="5"/>
        <v>3Q10</v>
      </c>
      <c r="F32" s="96" t="str">
        <f t="shared" si="5"/>
        <v>4Q10</v>
      </c>
      <c r="G32" s="96" t="str">
        <f t="shared" si="5"/>
        <v>1Q11</v>
      </c>
      <c r="H32" s="96" t="str">
        <f t="shared" si="5"/>
        <v>2Q11</v>
      </c>
      <c r="I32" s="96" t="str">
        <f t="shared" si="5"/>
        <v>3Q11</v>
      </c>
      <c r="J32" s="96" t="str">
        <f t="shared" si="5"/>
        <v>4Q11</v>
      </c>
      <c r="K32" s="96" t="str">
        <f t="shared" si="5"/>
        <v>1Q12</v>
      </c>
      <c r="L32" s="96" t="str">
        <f t="shared" si="5"/>
        <v>2Q12</v>
      </c>
      <c r="M32" s="96" t="str">
        <f t="shared" si="5"/>
        <v>3Q12</v>
      </c>
      <c r="N32" s="96" t="str">
        <f t="shared" si="5"/>
        <v>4Q12</v>
      </c>
      <c r="O32" s="96" t="str">
        <f t="shared" si="5"/>
        <v>1Q13</v>
      </c>
      <c r="P32" s="96" t="str">
        <f t="shared" si="5"/>
        <v>2Q13</v>
      </c>
      <c r="Q32" s="96" t="str">
        <f t="shared" si="5"/>
        <v>3Q13</v>
      </c>
      <c r="R32" s="96" t="str">
        <f t="shared" si="5"/>
        <v>4Q13</v>
      </c>
      <c r="S32" s="96" t="str">
        <f t="shared" si="5"/>
        <v>1Q14</v>
      </c>
      <c r="T32" s="96" t="str">
        <f t="shared" si="5"/>
        <v>2Q14</v>
      </c>
      <c r="U32" s="96" t="str">
        <f t="shared" si="5"/>
        <v>3Q14</v>
      </c>
      <c r="V32" s="96" t="str">
        <f t="shared" si="5"/>
        <v>4Q14</v>
      </c>
      <c r="W32" s="96" t="str">
        <f t="shared" si="5"/>
        <v>1Q15</v>
      </c>
      <c r="X32" s="96" t="str">
        <f t="shared" si="5"/>
        <v>2Q15</v>
      </c>
      <c r="Y32" s="96" t="str">
        <f t="shared" si="5"/>
        <v>3Q15</v>
      </c>
      <c r="Z32" s="96" t="str">
        <f t="shared" si="5"/>
        <v>4Q15</v>
      </c>
      <c r="AA32" s="96" t="str">
        <f t="shared" si="5"/>
        <v>1Q16</v>
      </c>
      <c r="AB32" s="96" t="str">
        <f t="shared" si="5"/>
        <v>2Q16</v>
      </c>
      <c r="AC32" s="96" t="str">
        <f t="shared" si="5"/>
        <v>3Q16</v>
      </c>
      <c r="AD32" s="96" t="str">
        <f t="shared" si="5"/>
        <v>4Q16</v>
      </c>
      <c r="AE32" s="96" t="str">
        <f t="shared" si="5"/>
        <v>1Q17</v>
      </c>
      <c r="AF32" s="96" t="str">
        <f t="shared" si="5"/>
        <v>2Q17</v>
      </c>
      <c r="AG32" s="96" t="str">
        <f t="shared" si="5"/>
        <v>3Q17</v>
      </c>
      <c r="AH32" s="96" t="str">
        <f t="shared" si="5"/>
        <v>4Q17</v>
      </c>
      <c r="AI32" s="96" t="str">
        <f t="shared" si="5"/>
        <v>1Q18</v>
      </c>
      <c r="AJ32" s="96" t="str">
        <f t="shared" si="5"/>
        <v>2Q18</v>
      </c>
      <c r="AK32" s="96" t="str">
        <f t="shared" si="5"/>
        <v>3Q18</v>
      </c>
      <c r="AL32" s="96" t="str">
        <f t="shared" si="5"/>
        <v>4Q18</v>
      </c>
      <c r="AM32" s="96" t="str">
        <f t="shared" si="5"/>
        <v>1Q19</v>
      </c>
      <c r="AN32" s="96" t="str">
        <f t="shared" si="5"/>
        <v>2Q19</v>
      </c>
      <c r="AO32" s="96" t="str">
        <f t="shared" si="5"/>
        <v>3Q19</v>
      </c>
      <c r="AP32" s="96" t="str">
        <f t="shared" si="5"/>
        <v>4Q19</v>
      </c>
      <c r="AQ32" s="96" t="str">
        <f t="shared" si="5"/>
        <v>1Q20</v>
      </c>
      <c r="AR32" s="96" t="str">
        <f t="shared" si="5"/>
        <v>2Q20</v>
      </c>
      <c r="AS32" s="96" t="str">
        <f t="shared" si="5"/>
        <v>3Q20</v>
      </c>
      <c r="AT32" s="96" t="str">
        <f t="shared" si="5"/>
        <v>4Q20</v>
      </c>
      <c r="AU32" s="96" t="str">
        <f t="shared" si="5"/>
        <v>1Q21</v>
      </c>
      <c r="AV32" s="96" t="str">
        <f t="shared" si="5"/>
        <v>2Q21</v>
      </c>
      <c r="AW32" s="96" t="str">
        <f t="shared" si="5"/>
        <v>3Q21</v>
      </c>
      <c r="AX32" s="142" t="str">
        <f t="shared" si="5"/>
        <v>4Q21</v>
      </c>
      <c r="AY32" s="96" t="str">
        <f t="shared" si="5"/>
        <v>1Q22</v>
      </c>
      <c r="AZ32" s="96" t="str">
        <f t="shared" si="5"/>
        <v>2Q22</v>
      </c>
      <c r="BA32" s="96" t="str">
        <f t="shared" si="5"/>
        <v>3Q22</v>
      </c>
      <c r="BB32" s="96" t="str">
        <f t="shared" si="5"/>
        <v>4Q22</v>
      </c>
      <c r="BC32" s="96" t="str">
        <f t="shared" si="5"/>
        <v>1Q23</v>
      </c>
      <c r="BD32" s="96" t="str">
        <f t="shared" si="5"/>
        <v>2Q23</v>
      </c>
      <c r="BE32" s="96" t="str">
        <f t="shared" si="5"/>
        <v>3Q23</v>
      </c>
      <c r="BF32" s="96" t="str">
        <f t="shared" si="5"/>
        <v>4Q23</v>
      </c>
      <c r="BG32" s="96" t="str">
        <f t="shared" si="5"/>
        <v>1Q24</v>
      </c>
      <c r="BH32" s="96" t="str">
        <f t="shared" si="5"/>
        <v>2Q24</v>
      </c>
      <c r="BI32" s="96" t="str">
        <f t="shared" si="5"/>
        <v>3Q24</v>
      </c>
      <c r="BJ32" s="96" t="str">
        <f t="shared" si="5"/>
        <v>4Q24</v>
      </c>
      <c r="BK32" s="96" t="str">
        <f t="shared" si="5"/>
        <v>1Q25</v>
      </c>
    </row>
    <row r="33" spans="1:65" s="23" customFormat="1" ht="15" customHeight="1" x14ac:dyDescent="0.2">
      <c r="A33" s="176" t="s">
        <v>406</v>
      </c>
      <c r="B33" s="176" t="s">
        <v>248</v>
      </c>
      <c r="C33" s="9" t="s">
        <v>14</v>
      </c>
      <c r="D33" s="9">
        <v>8000</v>
      </c>
      <c r="E33" s="9">
        <v>11800</v>
      </c>
      <c r="F33" s="9" t="s">
        <v>14</v>
      </c>
      <c r="G33" s="9" t="s">
        <v>14</v>
      </c>
      <c r="H33" s="9">
        <v>10700</v>
      </c>
      <c r="I33" s="9" t="s">
        <v>14</v>
      </c>
      <c r="J33" s="9">
        <v>4517.2867500000002</v>
      </c>
      <c r="K33" s="9" t="s">
        <v>14</v>
      </c>
      <c r="L33" s="9">
        <v>24300</v>
      </c>
      <c r="M33" s="9" t="s">
        <v>14</v>
      </c>
      <c r="N33" s="9">
        <v>6363.6114199999993</v>
      </c>
      <c r="O33" s="9">
        <v>14100</v>
      </c>
      <c r="P33" s="9" t="s">
        <v>14</v>
      </c>
      <c r="Q33" s="9" t="s">
        <v>14</v>
      </c>
      <c r="R33" s="9">
        <v>11300</v>
      </c>
      <c r="S33" s="9">
        <v>7000</v>
      </c>
      <c r="T33" s="9" t="s">
        <v>14</v>
      </c>
      <c r="U33" s="9">
        <v>6500</v>
      </c>
      <c r="V33" s="9">
        <v>9300</v>
      </c>
      <c r="W33" s="9" t="s">
        <v>14</v>
      </c>
      <c r="X33" s="9" t="s">
        <v>14</v>
      </c>
      <c r="Y33" s="9">
        <v>6780</v>
      </c>
      <c r="Z33" s="9">
        <v>12400</v>
      </c>
      <c r="AA33" s="9" t="s">
        <v>14</v>
      </c>
      <c r="AB33" s="9" t="s">
        <v>14</v>
      </c>
      <c r="AC33" s="9" t="s">
        <v>14</v>
      </c>
      <c r="AD33" s="9" t="s">
        <v>14</v>
      </c>
      <c r="AE33" s="9" t="s">
        <v>14</v>
      </c>
      <c r="AF33" s="9" t="s">
        <v>14</v>
      </c>
      <c r="AG33" s="9" t="s">
        <v>14</v>
      </c>
      <c r="AH33" s="9" t="s">
        <v>14</v>
      </c>
      <c r="AI33" s="9" t="s">
        <v>14</v>
      </c>
      <c r="AJ33" s="9" t="s">
        <v>14</v>
      </c>
      <c r="AK33" s="9" t="s">
        <v>14</v>
      </c>
      <c r="AL33" s="9">
        <v>14750</v>
      </c>
      <c r="AM33" s="177">
        <v>0</v>
      </c>
      <c r="AN33" s="177">
        <v>0</v>
      </c>
      <c r="AO33" s="9">
        <v>20116</v>
      </c>
      <c r="AP33" s="177">
        <v>0</v>
      </c>
      <c r="AQ33" s="177">
        <v>0</v>
      </c>
      <c r="AR33" s="177">
        <v>0</v>
      </c>
      <c r="AS33" s="177">
        <v>0</v>
      </c>
      <c r="AT33" s="9">
        <v>18925</v>
      </c>
      <c r="AU33" s="177">
        <v>0</v>
      </c>
      <c r="AV33" s="177">
        <v>0</v>
      </c>
      <c r="AW33" s="9">
        <v>19865</v>
      </c>
      <c r="AX33" s="210">
        <v>7829</v>
      </c>
      <c r="AY33" s="68">
        <v>0</v>
      </c>
      <c r="AZ33" s="68">
        <v>0</v>
      </c>
      <c r="BA33" s="68">
        <v>0</v>
      </c>
      <c r="BB33" s="9">
        <v>23439</v>
      </c>
      <c r="BC33" s="9" t="s">
        <v>14</v>
      </c>
      <c r="BD33" s="9" t="s">
        <v>14</v>
      </c>
      <c r="BE33" s="9">
        <v>3333</v>
      </c>
      <c r="BF33" s="9">
        <v>31157</v>
      </c>
      <c r="BG33" s="9">
        <v>0</v>
      </c>
      <c r="BH33" s="9">
        <v>0</v>
      </c>
      <c r="BI33" s="9">
        <v>0</v>
      </c>
      <c r="BJ33" s="9">
        <v>35000</v>
      </c>
      <c r="BK33" s="9">
        <v>0</v>
      </c>
    </row>
    <row r="34" spans="1:65" ht="15" customHeight="1" x14ac:dyDescent="0.2">
      <c r="A34" s="176" t="s">
        <v>0</v>
      </c>
      <c r="B34" s="176" t="s">
        <v>233</v>
      </c>
      <c r="C34" s="9">
        <v>189</v>
      </c>
      <c r="D34" s="9">
        <v>3402</v>
      </c>
      <c r="E34" s="9">
        <v>1486</v>
      </c>
      <c r="F34" s="9">
        <v>7077</v>
      </c>
      <c r="G34" s="9">
        <v>509</v>
      </c>
      <c r="H34" s="9">
        <v>-2178</v>
      </c>
      <c r="I34" s="9">
        <v>20824</v>
      </c>
      <c r="J34" s="9">
        <v>14203.713250000001</v>
      </c>
      <c r="K34" s="9">
        <v>1156</v>
      </c>
      <c r="L34" s="9">
        <v>-1721</v>
      </c>
      <c r="M34" s="9">
        <v>110636</v>
      </c>
      <c r="N34" s="9">
        <v>20130.388579999999</v>
      </c>
      <c r="O34" s="9">
        <v>318</v>
      </c>
      <c r="P34" s="9">
        <v>2481</v>
      </c>
      <c r="Q34" s="9">
        <v>6765</v>
      </c>
      <c r="R34" s="9">
        <v>22904</v>
      </c>
      <c r="S34" s="9">
        <v>1693</v>
      </c>
      <c r="T34" s="9">
        <v>3084</v>
      </c>
      <c r="U34" s="9">
        <v>3824</v>
      </c>
      <c r="V34" s="9">
        <v>14293</v>
      </c>
      <c r="W34" s="9">
        <v>-1460</v>
      </c>
      <c r="X34" s="9">
        <v>12520</v>
      </c>
      <c r="Y34" s="9">
        <v>12604</v>
      </c>
      <c r="Z34" s="9">
        <v>13613</v>
      </c>
      <c r="AA34" s="9">
        <v>9354</v>
      </c>
      <c r="AB34" s="9">
        <v>4534</v>
      </c>
      <c r="AC34" s="9">
        <v>5010</v>
      </c>
      <c r="AD34" s="9">
        <v>91</v>
      </c>
      <c r="AE34" s="9">
        <v>-180</v>
      </c>
      <c r="AF34" s="9">
        <v>7444</v>
      </c>
      <c r="AG34" s="9">
        <v>4499</v>
      </c>
      <c r="AH34" s="9">
        <v>10526</v>
      </c>
      <c r="AI34" s="9">
        <v>2493</v>
      </c>
      <c r="AJ34" s="9">
        <v>5852</v>
      </c>
      <c r="AK34" s="9">
        <v>9828</v>
      </c>
      <c r="AL34" s="9">
        <v>871</v>
      </c>
      <c r="AM34" s="9">
        <v>4636</v>
      </c>
      <c r="AN34" s="9">
        <v>4369</v>
      </c>
      <c r="AO34" s="9">
        <v>19375</v>
      </c>
      <c r="AP34" s="9">
        <v>52013</v>
      </c>
      <c r="AQ34" s="9">
        <v>-2984</v>
      </c>
      <c r="AR34" s="9">
        <v>-7394</v>
      </c>
      <c r="AS34" s="9">
        <v>4066</v>
      </c>
      <c r="AT34" s="9">
        <v>26658</v>
      </c>
      <c r="AU34" s="9">
        <v>-4432</v>
      </c>
      <c r="AV34" s="9">
        <v>12788</v>
      </c>
      <c r="AW34" s="9">
        <v>3301</v>
      </c>
      <c r="AX34" s="210">
        <v>3003.1274600000002</v>
      </c>
      <c r="AY34" s="9">
        <v>-2902.63598</v>
      </c>
      <c r="AZ34" s="9">
        <v>8688.9139599999999</v>
      </c>
      <c r="BA34" s="9">
        <v>3370</v>
      </c>
      <c r="BB34" s="9">
        <v>-4929.5207700000001</v>
      </c>
      <c r="BC34" s="9">
        <v>982.95375999999987</v>
      </c>
      <c r="BD34" s="9">
        <v>-1460.3440000000001</v>
      </c>
      <c r="BE34" s="9">
        <v>5773.2689799999998</v>
      </c>
      <c r="BF34" s="9">
        <v>-3899</v>
      </c>
      <c r="BG34" s="9">
        <v>1058.0599999999995</v>
      </c>
      <c r="BH34" s="9">
        <v>2656</v>
      </c>
      <c r="BI34" s="9">
        <v>5463</v>
      </c>
      <c r="BJ34" s="9">
        <v>6222.1710000000021</v>
      </c>
      <c r="BK34" s="9">
        <v>7794.4909999999372</v>
      </c>
      <c r="BL34" s="9"/>
    </row>
    <row r="35" spans="1:65" ht="15" customHeight="1" x14ac:dyDescent="0.2">
      <c r="A35" s="176" t="s">
        <v>456</v>
      </c>
      <c r="B35" s="176" t="s">
        <v>457</v>
      </c>
      <c r="C35" s="9" t="s">
        <v>14</v>
      </c>
      <c r="D35" s="9" t="s">
        <v>14</v>
      </c>
      <c r="E35" s="9" t="s">
        <v>14</v>
      </c>
      <c r="F35" s="9" t="s">
        <v>14</v>
      </c>
      <c r="G35" s="9" t="s">
        <v>14</v>
      </c>
      <c r="H35" s="9" t="s">
        <v>14</v>
      </c>
      <c r="I35" s="9" t="s">
        <v>14</v>
      </c>
      <c r="J35" s="9" t="s">
        <v>14</v>
      </c>
      <c r="K35" s="9" t="s">
        <v>14</v>
      </c>
      <c r="L35" s="9" t="s">
        <v>14</v>
      </c>
      <c r="M35" s="9" t="s">
        <v>14</v>
      </c>
      <c r="N35" s="9" t="s">
        <v>14</v>
      </c>
      <c r="O35" s="9" t="s">
        <v>14</v>
      </c>
      <c r="P35" s="9" t="s">
        <v>14</v>
      </c>
      <c r="Q35" s="9" t="s">
        <v>14</v>
      </c>
      <c r="R35" s="9" t="s">
        <v>14</v>
      </c>
      <c r="S35" s="9" t="s">
        <v>14</v>
      </c>
      <c r="T35" s="9" t="s">
        <v>14</v>
      </c>
      <c r="U35" s="9" t="s">
        <v>14</v>
      </c>
      <c r="V35" s="9" t="s">
        <v>14</v>
      </c>
      <c r="W35" s="9" t="s">
        <v>14</v>
      </c>
      <c r="X35" s="9" t="s">
        <v>14</v>
      </c>
      <c r="Y35" s="9" t="s">
        <v>14</v>
      </c>
      <c r="Z35" s="9" t="s">
        <v>14</v>
      </c>
      <c r="AA35" s="9" t="s">
        <v>14</v>
      </c>
      <c r="AB35" s="9" t="s">
        <v>14</v>
      </c>
      <c r="AC35" s="9" t="s">
        <v>14</v>
      </c>
      <c r="AD35" s="9" t="s">
        <v>14</v>
      </c>
      <c r="AE35" s="9" t="s">
        <v>14</v>
      </c>
      <c r="AF35" s="9" t="s">
        <v>14</v>
      </c>
      <c r="AG35" s="9" t="s">
        <v>14</v>
      </c>
      <c r="AH35" s="9" t="s">
        <v>14</v>
      </c>
      <c r="AI35" s="9" t="s">
        <v>14</v>
      </c>
      <c r="AJ35" s="9" t="s">
        <v>14</v>
      </c>
      <c r="AK35" s="9" t="s">
        <v>14</v>
      </c>
      <c r="AL35" s="9" t="s">
        <v>14</v>
      </c>
      <c r="AM35" s="9" t="s">
        <v>14</v>
      </c>
      <c r="AN35" s="9" t="s">
        <v>14</v>
      </c>
      <c r="AO35" s="9" t="s">
        <v>14</v>
      </c>
      <c r="AP35" s="9" t="s">
        <v>14</v>
      </c>
      <c r="AQ35" s="9" t="s">
        <v>14</v>
      </c>
      <c r="AR35" s="9" t="s">
        <v>14</v>
      </c>
      <c r="AS35" s="9" t="s">
        <v>14</v>
      </c>
      <c r="AT35" s="9" t="s">
        <v>14</v>
      </c>
      <c r="AU35" s="9" t="s">
        <v>14</v>
      </c>
      <c r="AV35" s="9" t="s">
        <v>14</v>
      </c>
      <c r="AW35" s="9" t="s">
        <v>14</v>
      </c>
      <c r="AX35" s="210">
        <v>-37123</v>
      </c>
      <c r="AY35" s="9">
        <v>3793</v>
      </c>
      <c r="AZ35" s="9">
        <v>4217</v>
      </c>
      <c r="BA35" s="9">
        <v>4588</v>
      </c>
      <c r="BB35" s="9">
        <v>5221</v>
      </c>
      <c r="BC35" s="9">
        <v>4070</v>
      </c>
      <c r="BD35" s="9">
        <v>4404</v>
      </c>
      <c r="BE35" s="9">
        <v>5000</v>
      </c>
      <c r="BF35" s="9">
        <v>5838</v>
      </c>
      <c r="BG35" s="9">
        <v>4791</v>
      </c>
      <c r="BH35" s="9">
        <v>5071</v>
      </c>
      <c r="BI35" s="9">
        <v>0</v>
      </c>
      <c r="BJ35" s="9">
        <v>0</v>
      </c>
      <c r="BK35" s="9">
        <v>5845.60600000057</v>
      </c>
    </row>
    <row r="36" spans="1:65" ht="15" customHeight="1" x14ac:dyDescent="0.2">
      <c r="A36" s="178" t="s">
        <v>154</v>
      </c>
      <c r="B36" s="178" t="s">
        <v>234</v>
      </c>
      <c r="C36" s="9" t="s">
        <v>14</v>
      </c>
      <c r="D36" s="9" t="s">
        <v>14</v>
      </c>
      <c r="E36" s="9" t="s">
        <v>14</v>
      </c>
      <c r="F36" s="9" t="s">
        <v>14</v>
      </c>
      <c r="G36" s="9" t="s">
        <v>14</v>
      </c>
      <c r="H36" s="9" t="s">
        <v>14</v>
      </c>
      <c r="I36" s="9" t="s">
        <v>14</v>
      </c>
      <c r="J36" s="9" t="s">
        <v>14</v>
      </c>
      <c r="K36" s="9" t="s">
        <v>14</v>
      </c>
      <c r="L36" s="9" t="s">
        <v>14</v>
      </c>
      <c r="M36" s="9" t="s">
        <v>14</v>
      </c>
      <c r="N36" s="9" t="s">
        <v>14</v>
      </c>
      <c r="O36" s="9" t="s">
        <v>14</v>
      </c>
      <c r="P36" s="9" t="s">
        <v>14</v>
      </c>
      <c r="Q36" s="9" t="s">
        <v>14</v>
      </c>
      <c r="R36" s="9" t="s">
        <v>14</v>
      </c>
      <c r="S36" s="9" t="s">
        <v>14</v>
      </c>
      <c r="T36" s="9" t="s">
        <v>14</v>
      </c>
      <c r="U36" s="9" t="s">
        <v>14</v>
      </c>
      <c r="V36" s="9" t="s">
        <v>14</v>
      </c>
      <c r="W36" s="9" t="s">
        <v>14</v>
      </c>
      <c r="X36" s="9" t="s">
        <v>14</v>
      </c>
      <c r="Y36" s="9" t="s">
        <v>14</v>
      </c>
      <c r="Z36" s="9" t="s">
        <v>14</v>
      </c>
      <c r="AA36" s="9" t="s">
        <v>14</v>
      </c>
      <c r="AB36" s="9" t="s">
        <v>14</v>
      </c>
      <c r="AC36" s="9" t="s">
        <v>14</v>
      </c>
      <c r="AD36" s="9" t="s">
        <v>14</v>
      </c>
      <c r="AE36" s="9" t="s">
        <v>14</v>
      </c>
      <c r="AF36" s="9" t="s">
        <v>14</v>
      </c>
      <c r="AG36" s="9" t="s">
        <v>14</v>
      </c>
      <c r="AH36" s="9" t="s">
        <v>14</v>
      </c>
      <c r="AI36" s="9" t="s">
        <v>14</v>
      </c>
      <c r="AJ36" s="9" t="s">
        <v>14</v>
      </c>
      <c r="AK36" s="9" t="s">
        <v>14</v>
      </c>
      <c r="AL36" s="9" t="s">
        <v>14</v>
      </c>
      <c r="AM36" s="9" t="s">
        <v>14</v>
      </c>
      <c r="AN36" s="9" t="s">
        <v>14</v>
      </c>
      <c r="AO36" s="9" t="s">
        <v>14</v>
      </c>
      <c r="AP36" s="9" t="s">
        <v>14</v>
      </c>
      <c r="AQ36" s="9" t="s">
        <v>14</v>
      </c>
      <c r="AR36" s="9" t="s">
        <v>14</v>
      </c>
      <c r="AS36" s="9" t="s">
        <v>14</v>
      </c>
      <c r="AT36" s="9" t="s">
        <v>14</v>
      </c>
      <c r="AU36" s="9" t="s">
        <v>14</v>
      </c>
      <c r="AV36" s="9" t="s">
        <v>14</v>
      </c>
      <c r="AW36" s="9" t="s">
        <v>14</v>
      </c>
      <c r="AX36" s="210">
        <v>-107.12745999999999</v>
      </c>
      <c r="AY36" s="9">
        <v>3356.63598</v>
      </c>
      <c r="AZ36" s="9">
        <v>-787.91395999999997</v>
      </c>
      <c r="BA36" s="9">
        <v>297</v>
      </c>
      <c r="BB36" s="9">
        <v>-4504.4792299999999</v>
      </c>
      <c r="BC36" s="9">
        <v>179.04624000000007</v>
      </c>
      <c r="BD36" s="9">
        <v>2744.3440000000001</v>
      </c>
      <c r="BE36" s="9">
        <v>-1024.2689799999998</v>
      </c>
      <c r="BF36" s="9">
        <v>-150</v>
      </c>
      <c r="BG36" s="9">
        <v>1884</v>
      </c>
      <c r="BH36" s="9">
        <v>-2019.9929999999995</v>
      </c>
      <c r="BI36" s="9">
        <v>339.29599999999999</v>
      </c>
      <c r="BJ36" s="9">
        <v>6060.0390000000934</v>
      </c>
      <c r="BK36" s="9">
        <v>1045.184</v>
      </c>
    </row>
    <row r="37" spans="1:65" ht="15" customHeight="1" thickBot="1" x14ac:dyDescent="0.25">
      <c r="A37" s="25" t="s">
        <v>9</v>
      </c>
      <c r="B37" s="25" t="s">
        <v>9</v>
      </c>
      <c r="C37" s="56">
        <v>189</v>
      </c>
      <c r="D37" s="56">
        <v>11402</v>
      </c>
      <c r="E37" s="56">
        <v>13286</v>
      </c>
      <c r="F37" s="56">
        <v>7077</v>
      </c>
      <c r="G37" s="56">
        <v>509</v>
      </c>
      <c r="H37" s="56">
        <v>8522</v>
      </c>
      <c r="I37" s="56">
        <v>20824</v>
      </c>
      <c r="J37" s="56">
        <v>18721</v>
      </c>
      <c r="K37" s="56">
        <v>1156</v>
      </c>
      <c r="L37" s="56">
        <v>22579</v>
      </c>
      <c r="M37" s="56">
        <v>110636</v>
      </c>
      <c r="N37" s="56">
        <v>26494</v>
      </c>
      <c r="O37" s="56">
        <v>14418</v>
      </c>
      <c r="P37" s="56">
        <v>2481</v>
      </c>
      <c r="Q37" s="56">
        <v>6765</v>
      </c>
      <c r="R37" s="56">
        <v>34204</v>
      </c>
      <c r="S37" s="56">
        <v>8693</v>
      </c>
      <c r="T37" s="56">
        <v>3084</v>
      </c>
      <c r="U37" s="56">
        <v>10324</v>
      </c>
      <c r="V37" s="56">
        <v>23593</v>
      </c>
      <c r="W37" s="56">
        <v>-1460</v>
      </c>
      <c r="X37" s="56">
        <v>12520</v>
      </c>
      <c r="Y37" s="56">
        <v>19384</v>
      </c>
      <c r="Z37" s="56">
        <v>26013</v>
      </c>
      <c r="AA37" s="56">
        <v>9354</v>
      </c>
      <c r="AB37" s="56">
        <v>4534</v>
      </c>
      <c r="AC37" s="56">
        <v>5010</v>
      </c>
      <c r="AD37" s="56">
        <v>91</v>
      </c>
      <c r="AE37" s="56">
        <v>-180</v>
      </c>
      <c r="AF37" s="56">
        <v>7444</v>
      </c>
      <c r="AG37" s="56">
        <v>4499</v>
      </c>
      <c r="AH37" s="56">
        <v>10526</v>
      </c>
      <c r="AI37" s="56">
        <v>2493</v>
      </c>
      <c r="AJ37" s="56">
        <v>5852</v>
      </c>
      <c r="AK37" s="56">
        <v>9828</v>
      </c>
      <c r="AL37" s="56">
        <v>15621</v>
      </c>
      <c r="AM37" s="56">
        <v>4636</v>
      </c>
      <c r="AN37" s="56">
        <v>4369</v>
      </c>
      <c r="AO37" s="56">
        <v>39491</v>
      </c>
      <c r="AP37" s="56">
        <v>52013</v>
      </c>
      <c r="AQ37" s="56">
        <v>-2984</v>
      </c>
      <c r="AR37" s="56">
        <v>-7394</v>
      </c>
      <c r="AS37" s="56">
        <v>4066</v>
      </c>
      <c r="AT37" s="56">
        <v>45583</v>
      </c>
      <c r="AU37" s="56">
        <v>-4432</v>
      </c>
      <c r="AV37" s="56">
        <v>12788</v>
      </c>
      <c r="AW37" s="56">
        <v>23166</v>
      </c>
      <c r="AX37" s="222">
        <v>-26398</v>
      </c>
      <c r="AY37" s="56">
        <f t="shared" ref="AY37:BH37" si="6">SUM(AY33:AY36)</f>
        <v>4247</v>
      </c>
      <c r="AZ37" s="56">
        <f t="shared" si="6"/>
        <v>12118</v>
      </c>
      <c r="BA37" s="56">
        <f t="shared" si="6"/>
        <v>8255</v>
      </c>
      <c r="BB37" s="56">
        <f t="shared" si="6"/>
        <v>19226</v>
      </c>
      <c r="BC37" s="56">
        <f t="shared" si="6"/>
        <v>5232</v>
      </c>
      <c r="BD37" s="56">
        <f t="shared" si="6"/>
        <v>5688</v>
      </c>
      <c r="BE37" s="56">
        <f t="shared" si="6"/>
        <v>13082</v>
      </c>
      <c r="BF37" s="56">
        <f t="shared" si="6"/>
        <v>32946</v>
      </c>
      <c r="BG37" s="56">
        <f t="shared" si="6"/>
        <v>7733.0599999999995</v>
      </c>
      <c r="BH37" s="56">
        <f t="shared" si="6"/>
        <v>5707.0070000000005</v>
      </c>
      <c r="BI37" s="56">
        <f>SUM(BI33:BI36)</f>
        <v>5802.2960000000003</v>
      </c>
      <c r="BJ37" s="56">
        <f>SUM(BJ33:BJ36)</f>
        <v>47282.210000000094</v>
      </c>
      <c r="BK37" s="56">
        <f>SUM(BK33:BK36)</f>
        <v>14685.281000000507</v>
      </c>
    </row>
    <row r="38" spans="1:65" ht="15" customHeight="1" x14ac:dyDescent="0.2">
      <c r="AM38" s="9"/>
      <c r="AX38" s="167"/>
      <c r="BM38" s="9"/>
    </row>
    <row r="39" spans="1:65" ht="15" customHeight="1" x14ac:dyDescent="0.2">
      <c r="A39" s="4" t="s">
        <v>430</v>
      </c>
      <c r="B39" s="38" t="s">
        <v>431</v>
      </c>
    </row>
    <row r="40" spans="1:65" ht="15" customHeight="1" x14ac:dyDescent="0.2">
      <c r="A40" s="38" t="s">
        <v>432</v>
      </c>
      <c r="B40" s="38" t="s">
        <v>433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</row>
    <row r="41" spans="1:65" ht="15" customHeight="1" x14ac:dyDescent="0.2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</row>
    <row r="42" spans="1:65" ht="15" customHeight="1" x14ac:dyDescent="0.2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</row>
    <row r="43" spans="1:65" ht="15" customHeight="1" x14ac:dyDescent="0.2"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1"/>
      <c r="N43" s="301"/>
      <c r="O43" s="301"/>
      <c r="P43" s="301"/>
      <c r="Q43" s="301"/>
      <c r="R43" s="301"/>
      <c r="S43" s="301"/>
      <c r="T43" s="301"/>
      <c r="U43" s="301"/>
      <c r="V43" s="301"/>
      <c r="W43" s="301"/>
      <c r="X43" s="301"/>
      <c r="Y43" s="301"/>
      <c r="Z43" s="301"/>
      <c r="AA43" s="301"/>
      <c r="AB43" s="301"/>
      <c r="AC43" s="301"/>
      <c r="AD43" s="301"/>
      <c r="AE43" s="301"/>
      <c r="AF43" s="301"/>
      <c r="AG43" s="301"/>
      <c r="AH43" s="301"/>
      <c r="AI43" s="301"/>
      <c r="AJ43" s="301"/>
      <c r="AK43" s="301"/>
      <c r="AL43" s="301"/>
      <c r="AM43" s="301"/>
      <c r="AN43" s="301"/>
      <c r="AO43" s="301"/>
      <c r="AP43" s="301"/>
      <c r="AQ43" s="301"/>
      <c r="AR43" s="301"/>
      <c r="AS43" s="301"/>
      <c r="AT43" s="301"/>
      <c r="AU43" s="301"/>
      <c r="AV43" s="301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</row>
    <row r="44" spans="1:65" ht="15" customHeight="1" x14ac:dyDescent="0.2">
      <c r="C44" s="301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1"/>
      <c r="S44" s="301"/>
      <c r="T44" s="301"/>
      <c r="U44" s="301"/>
      <c r="V44" s="301"/>
      <c r="W44" s="301"/>
      <c r="X44" s="301"/>
      <c r="Y44" s="301"/>
      <c r="Z44" s="301"/>
      <c r="AA44" s="301"/>
      <c r="AB44" s="301"/>
      <c r="AC44" s="301"/>
      <c r="AD44" s="301"/>
      <c r="AE44" s="301"/>
      <c r="AF44" s="301"/>
      <c r="AG44" s="301"/>
      <c r="AH44" s="301"/>
      <c r="AI44" s="301"/>
      <c r="AJ44" s="301"/>
      <c r="AK44" s="301"/>
      <c r="AL44" s="301"/>
      <c r="AM44" s="301"/>
      <c r="AN44" s="301"/>
      <c r="AO44" s="301"/>
      <c r="AP44" s="301"/>
      <c r="AQ44" s="301"/>
      <c r="AR44" s="301"/>
      <c r="AS44" s="301"/>
      <c r="AT44" s="301"/>
      <c r="AU44" s="301"/>
      <c r="AV44" s="301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</row>
    <row r="45" spans="1:65" ht="15" customHeight="1" x14ac:dyDescent="0.2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</row>
    <row r="46" spans="1:65" ht="15" customHeight="1" x14ac:dyDescent="0.2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</row>
    <row r="47" spans="1:65" ht="15" customHeight="1" x14ac:dyDescent="0.2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</row>
    <row r="48" spans="1:65" ht="15" customHeight="1" x14ac:dyDescent="0.2">
      <c r="C48" s="301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1"/>
      <c r="S48" s="301"/>
      <c r="T48" s="301"/>
      <c r="U48" s="301"/>
      <c r="V48" s="301"/>
      <c r="W48" s="301"/>
      <c r="X48" s="301"/>
      <c r="Y48" s="301"/>
      <c r="Z48" s="301"/>
      <c r="AA48" s="301"/>
      <c r="AB48" s="301"/>
      <c r="AC48" s="301"/>
      <c r="AD48" s="301"/>
      <c r="AE48" s="301"/>
      <c r="AF48" s="301"/>
      <c r="AG48" s="301"/>
      <c r="AH48" s="301"/>
      <c r="AI48" s="301"/>
      <c r="AJ48" s="301"/>
      <c r="AK48" s="301"/>
      <c r="AL48" s="301"/>
      <c r="AM48" s="301"/>
      <c r="AN48" s="301"/>
      <c r="AO48" s="301"/>
      <c r="AP48" s="301"/>
      <c r="AQ48" s="301"/>
      <c r="AR48" s="301"/>
      <c r="AS48" s="301"/>
      <c r="AT48" s="301"/>
      <c r="AU48" s="301"/>
      <c r="AV48" s="301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</row>
    <row r="49" spans="3:63" ht="15" customHeight="1" x14ac:dyDescent="0.2">
      <c r="C49" s="301"/>
      <c r="D49" s="301"/>
      <c r="E49" s="301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301"/>
      <c r="R49" s="301"/>
      <c r="S49" s="301"/>
      <c r="T49" s="301"/>
      <c r="U49" s="301"/>
      <c r="V49" s="301"/>
      <c r="W49" s="301"/>
      <c r="X49" s="301"/>
      <c r="Y49" s="301"/>
      <c r="Z49" s="301"/>
      <c r="AA49" s="301"/>
      <c r="AB49" s="301"/>
      <c r="AC49" s="301"/>
      <c r="AD49" s="301"/>
      <c r="AE49" s="301"/>
      <c r="AF49" s="301"/>
      <c r="AG49" s="301"/>
      <c r="AH49" s="301"/>
      <c r="AI49" s="301"/>
      <c r="AJ49" s="301"/>
      <c r="AK49" s="301"/>
      <c r="AL49" s="301"/>
      <c r="AM49" s="301"/>
      <c r="AN49" s="301"/>
      <c r="AO49" s="301"/>
      <c r="AP49" s="301"/>
      <c r="AQ49" s="301"/>
      <c r="AR49" s="301"/>
      <c r="AS49" s="301"/>
      <c r="AT49" s="301"/>
      <c r="AU49" s="301"/>
      <c r="AV49" s="301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</row>
    <row r="50" spans="3:63" ht="15" customHeight="1" x14ac:dyDescent="0.2"/>
    <row r="51" spans="3:63" ht="15" customHeight="1" x14ac:dyDescent="0.2"/>
    <row r="52" spans="3:63" ht="15" customHeight="1" x14ac:dyDescent="0.2">
      <c r="AI52" s="8"/>
      <c r="AJ52" s="175"/>
    </row>
    <row r="53" spans="3:63" x14ac:dyDescent="0.2">
      <c r="AI53" s="8"/>
      <c r="AJ53" s="175"/>
    </row>
    <row r="54" spans="3:63" x14ac:dyDescent="0.2">
      <c r="AI54" s="8"/>
    </row>
    <row r="55" spans="3:63" x14ac:dyDescent="0.2">
      <c r="AI55" s="8"/>
    </row>
    <row r="56" spans="3:63" x14ac:dyDescent="0.2">
      <c r="AG56" s="174"/>
      <c r="AH56" s="174"/>
      <c r="AI56" s="8"/>
    </row>
    <row r="57" spans="3:63" x14ac:dyDescent="0.2">
      <c r="AI57" s="8"/>
    </row>
    <row r="58" spans="3:63" x14ac:dyDescent="0.2">
      <c r="AI58" s="8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43F8-07D0-44B5-B386-7223CBD87489}">
  <dimension ref="A1:BU83"/>
  <sheetViews>
    <sheetView showGridLines="0" zoomScaleNormal="100" workbookViewId="0">
      <pane xSplit="2" ySplit="5" topLeftCell="BG6" activePane="bottomRight" state="frozen"/>
      <selection pane="topRight" activeCell="C1" sqref="C1"/>
      <selection pane="bottomLeft" activeCell="A6" sqref="A6"/>
      <selection pane="bottomRight" activeCell="BM13" sqref="BM13"/>
    </sheetView>
  </sheetViews>
  <sheetFormatPr defaultColWidth="11.7109375" defaultRowHeight="12.75" outlineLevelCol="1" x14ac:dyDescent="0.2"/>
  <cols>
    <col min="1" max="1" width="39" style="4" customWidth="1"/>
    <col min="2" max="2" width="37.42578125" style="4" customWidth="1"/>
    <col min="3" max="50" width="13.7109375" style="24" customWidth="1" outlineLevel="1"/>
    <col min="51" max="56" width="13.7109375" style="24" customWidth="1"/>
    <col min="57" max="16384" width="11.7109375" style="24"/>
  </cols>
  <sheetData>
    <row r="1" spans="1:73" ht="6" customHeight="1" x14ac:dyDescent="0.2"/>
    <row r="2" spans="1:73" ht="26.1" customHeight="1" x14ac:dyDescent="0.2"/>
    <row r="3" spans="1:73" ht="6" customHeight="1" x14ac:dyDescent="0.2"/>
    <row r="4" spans="1:73" ht="20.100000000000001" customHeight="1" x14ac:dyDescent="0.2">
      <c r="A4" s="97"/>
      <c r="B4" s="97"/>
      <c r="C4" s="448" t="s">
        <v>176</v>
      </c>
      <c r="D4" s="448"/>
      <c r="E4" s="448"/>
      <c r="F4" s="448"/>
      <c r="G4" s="448" t="s">
        <v>176</v>
      </c>
      <c r="H4" s="448"/>
      <c r="I4" s="448"/>
      <c r="J4" s="448"/>
      <c r="K4" s="448" t="s">
        <v>176</v>
      </c>
      <c r="L4" s="448"/>
      <c r="M4" s="448"/>
      <c r="N4" s="448"/>
      <c r="O4" s="448" t="s">
        <v>176</v>
      </c>
      <c r="P4" s="448"/>
      <c r="Q4" s="448"/>
      <c r="R4" s="448"/>
      <c r="S4" s="448" t="s">
        <v>176</v>
      </c>
      <c r="T4" s="448"/>
      <c r="U4" s="448"/>
      <c r="V4" s="448"/>
      <c r="W4" s="448" t="s">
        <v>176</v>
      </c>
      <c r="X4" s="448"/>
      <c r="Y4" s="448"/>
      <c r="Z4" s="448"/>
      <c r="AA4" s="448" t="s">
        <v>176</v>
      </c>
      <c r="AB4" s="448"/>
      <c r="AC4" s="448"/>
      <c r="AD4" s="448"/>
      <c r="AE4" s="448" t="s">
        <v>176</v>
      </c>
      <c r="AF4" s="448"/>
      <c r="AG4" s="448"/>
      <c r="AH4" s="448"/>
      <c r="AI4" s="448" t="s">
        <v>176</v>
      </c>
      <c r="AJ4" s="448"/>
      <c r="AK4" s="448"/>
      <c r="AL4" s="448"/>
      <c r="AM4" s="448" t="s">
        <v>176</v>
      </c>
      <c r="AN4" s="448"/>
      <c r="AO4" s="448"/>
      <c r="AP4" s="448"/>
      <c r="AQ4" s="448" t="s">
        <v>176</v>
      </c>
      <c r="AR4" s="448"/>
      <c r="AS4" s="448"/>
      <c r="AT4" s="448"/>
      <c r="AU4" s="448" t="s">
        <v>176</v>
      </c>
      <c r="AV4" s="448"/>
      <c r="AW4" s="448"/>
      <c r="AX4" s="448"/>
      <c r="AY4" s="451" t="s">
        <v>175</v>
      </c>
      <c r="AZ4" s="445"/>
      <c r="BA4" s="445"/>
      <c r="BB4" s="445"/>
      <c r="BC4" s="451" t="s">
        <v>175</v>
      </c>
      <c r="BD4" s="445"/>
      <c r="BE4" s="445"/>
      <c r="BF4" s="445"/>
      <c r="BG4" s="445" t="s">
        <v>175</v>
      </c>
      <c r="BH4" s="445"/>
      <c r="BI4" s="445"/>
      <c r="BJ4" s="445"/>
      <c r="BK4" s="442"/>
    </row>
    <row r="5" spans="1:73" ht="15" customHeight="1" x14ac:dyDescent="0.2">
      <c r="A5" s="7" t="s">
        <v>366</v>
      </c>
      <c r="B5" s="7" t="s">
        <v>354</v>
      </c>
      <c r="C5" s="328" t="str">
        <f>'Indicadores | Indicators'!C5</f>
        <v>1Q10</v>
      </c>
      <c r="D5" s="329" t="str">
        <f>'Indicadores | Indicators'!D5</f>
        <v>2Q10</v>
      </c>
      <c r="E5" s="329" t="str">
        <f>'Indicadores | Indicators'!E5</f>
        <v>3Q10</v>
      </c>
      <c r="F5" s="330" t="str">
        <f>'Indicadores | Indicators'!F5</f>
        <v>4Q10</v>
      </c>
      <c r="G5" s="328" t="str">
        <f>'Indicadores | Indicators'!G5</f>
        <v>1Q11</v>
      </c>
      <c r="H5" s="329" t="str">
        <f>'Indicadores | Indicators'!H5</f>
        <v>2Q11</v>
      </c>
      <c r="I5" s="329" t="str">
        <f>'Indicadores | Indicators'!I5</f>
        <v>3Q11</v>
      </c>
      <c r="J5" s="330" t="str">
        <f>'Indicadores | Indicators'!J5</f>
        <v>4Q11</v>
      </c>
      <c r="K5" s="328" t="str">
        <f>'Indicadores | Indicators'!K5</f>
        <v>1Q12</v>
      </c>
      <c r="L5" s="329" t="str">
        <f>'Indicadores | Indicators'!L5</f>
        <v>2Q12</v>
      </c>
      <c r="M5" s="329" t="str">
        <f>'Indicadores | Indicators'!M5</f>
        <v>3Q12</v>
      </c>
      <c r="N5" s="330" t="str">
        <f>'Indicadores | Indicators'!N5</f>
        <v>4Q12</v>
      </c>
      <c r="O5" s="328" t="str">
        <f>'Indicadores | Indicators'!O5</f>
        <v>1Q13</v>
      </c>
      <c r="P5" s="329" t="str">
        <f>'Indicadores | Indicators'!P5</f>
        <v>2Q13</v>
      </c>
      <c r="Q5" s="329" t="str">
        <f>'Indicadores | Indicators'!Q5</f>
        <v>3Q13</v>
      </c>
      <c r="R5" s="330" t="str">
        <f>'Indicadores | Indicators'!R5</f>
        <v>4Q13</v>
      </c>
      <c r="S5" s="328" t="str">
        <f>'Indicadores | Indicators'!S5</f>
        <v>1Q14</v>
      </c>
      <c r="T5" s="329" t="str">
        <f>'Indicadores | Indicators'!T5</f>
        <v>2Q14</v>
      </c>
      <c r="U5" s="329" t="str">
        <f>'Indicadores | Indicators'!U5</f>
        <v>3Q14</v>
      </c>
      <c r="V5" s="330" t="str">
        <f>'Indicadores | Indicators'!V5</f>
        <v>4Q14</v>
      </c>
      <c r="W5" s="328" t="str">
        <f>'Indicadores | Indicators'!W5</f>
        <v>1Q15</v>
      </c>
      <c r="X5" s="329" t="str">
        <f>'Indicadores | Indicators'!X5</f>
        <v>2Q15</v>
      </c>
      <c r="Y5" s="329" t="str">
        <f>'Indicadores | Indicators'!Y5</f>
        <v>3Q15</v>
      </c>
      <c r="Z5" s="330" t="str">
        <f>'Indicadores | Indicators'!Z5</f>
        <v>4Q15</v>
      </c>
      <c r="AA5" s="328" t="str">
        <f>'Indicadores | Indicators'!AA5</f>
        <v>1Q16</v>
      </c>
      <c r="AB5" s="329" t="str">
        <f>'Indicadores | Indicators'!AB5</f>
        <v>2Q16</v>
      </c>
      <c r="AC5" s="329" t="str">
        <f>'Indicadores | Indicators'!AC5</f>
        <v>3Q16</v>
      </c>
      <c r="AD5" s="330" t="str">
        <f>'Indicadores | Indicators'!AD5</f>
        <v>4Q16</v>
      </c>
      <c r="AE5" s="328" t="str">
        <f>'Indicadores | Indicators'!AE5</f>
        <v>1Q17</v>
      </c>
      <c r="AF5" s="329" t="str">
        <f>'Indicadores | Indicators'!AF5</f>
        <v>2Q17</v>
      </c>
      <c r="AG5" s="329" t="str">
        <f>'Indicadores | Indicators'!AG5</f>
        <v>3Q17</v>
      </c>
      <c r="AH5" s="330" t="str">
        <f>'Indicadores | Indicators'!AH5</f>
        <v>4Q17</v>
      </c>
      <c r="AI5" s="328" t="str">
        <f>'Indicadores | Indicators'!AI5</f>
        <v>1Q18</v>
      </c>
      <c r="AJ5" s="329" t="str">
        <f>'Indicadores | Indicators'!AJ5</f>
        <v>2Q18</v>
      </c>
      <c r="AK5" s="329" t="str">
        <f>'Indicadores | Indicators'!AK5</f>
        <v>3Q18</v>
      </c>
      <c r="AL5" s="330" t="str">
        <f>'Indicadores | Indicators'!AL5</f>
        <v>4Q18</v>
      </c>
      <c r="AM5" s="328" t="str">
        <f>'Indicadores | Indicators'!AM5</f>
        <v>1Q19</v>
      </c>
      <c r="AN5" s="329" t="str">
        <f>'Indicadores | Indicators'!AN5</f>
        <v>2Q19</v>
      </c>
      <c r="AO5" s="329" t="str">
        <f>'Indicadores | Indicators'!AO5</f>
        <v>3Q19</v>
      </c>
      <c r="AP5" s="330" t="str">
        <f>'Indicadores | Indicators'!AP5</f>
        <v>4Q19</v>
      </c>
      <c r="AQ5" s="328" t="str">
        <f>'Indicadores | Indicators'!AQ5</f>
        <v>1Q20</v>
      </c>
      <c r="AR5" s="329" t="str">
        <f>'Indicadores | Indicators'!AR5</f>
        <v>2Q20</v>
      </c>
      <c r="AS5" s="329" t="str">
        <f>'Indicadores | Indicators'!AS5</f>
        <v>3Q20</v>
      </c>
      <c r="AT5" s="330" t="str">
        <f>'Indicadores | Indicators'!AT5</f>
        <v>4Q20</v>
      </c>
      <c r="AU5" s="328" t="str">
        <f>'Indicadores | Indicators'!AU5</f>
        <v>1Q21</v>
      </c>
      <c r="AV5" s="329" t="str">
        <f>'Indicadores | Indicators'!AV5</f>
        <v>2Q21</v>
      </c>
      <c r="AW5" s="329" t="str">
        <f>'Indicadores | Indicators'!AW5</f>
        <v>3Q21</v>
      </c>
      <c r="AX5" s="330" t="str">
        <f>'Indicadores | Indicators'!AX5</f>
        <v>4Q21</v>
      </c>
      <c r="AY5" s="328" t="str">
        <f>'Indicadores | Indicators'!AY5</f>
        <v>1Q22</v>
      </c>
      <c r="AZ5" s="329" t="str">
        <f>'Indicadores | Indicators'!AZ5</f>
        <v>2Q22</v>
      </c>
      <c r="BA5" s="329" t="str">
        <f>'Indicadores | Indicators'!BA5</f>
        <v>3Q22</v>
      </c>
      <c r="BB5" s="330" t="str">
        <f>'Indicadores | Indicators'!BB5</f>
        <v>4Q22</v>
      </c>
      <c r="BC5" s="328" t="str">
        <f>'Indicadores | Indicators'!BC5</f>
        <v>1Q23</v>
      </c>
      <c r="BD5" s="329" t="str">
        <f>'Indicadores | Indicators'!BD5</f>
        <v>2Q23</v>
      </c>
      <c r="BE5" s="329" t="str">
        <f>'Indicadores | Indicators'!BE5</f>
        <v>3Q23</v>
      </c>
      <c r="BF5" s="329" t="str">
        <f>'Indicadores | Indicators'!BF5</f>
        <v>4Q23</v>
      </c>
      <c r="BG5" s="328" t="str">
        <f>'Indicadores | Indicators'!BG5</f>
        <v>1Q24</v>
      </c>
      <c r="BH5" s="329" t="str">
        <f>'Indicadores | Indicators'!BH5</f>
        <v>2Q24</v>
      </c>
      <c r="BI5" s="329" t="s">
        <v>615</v>
      </c>
      <c r="BJ5" s="329" t="s">
        <v>736</v>
      </c>
      <c r="BK5" s="329" t="s">
        <v>741</v>
      </c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ht="15" customHeight="1" x14ac:dyDescent="0.2"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10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</row>
    <row r="7" spans="1:73" s="23" customFormat="1" ht="15" customHeight="1" x14ac:dyDescent="0.2">
      <c r="A7" s="107" t="s">
        <v>367</v>
      </c>
      <c r="B7" s="107" t="s">
        <v>355</v>
      </c>
      <c r="C7" s="96" t="str">
        <f>C5</f>
        <v>1Q10</v>
      </c>
      <c r="D7" s="96" t="str">
        <f t="shared" ref="D7:BK7" si="0">D5</f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si="0"/>
        <v>2Q20</v>
      </c>
      <c r="AS7" s="96" t="str">
        <f t="shared" si="0"/>
        <v>3Q20</v>
      </c>
      <c r="AT7" s="96" t="str">
        <f t="shared" si="0"/>
        <v>4Q20</v>
      </c>
      <c r="AU7" s="96" t="str">
        <f t="shared" si="0"/>
        <v>1Q21</v>
      </c>
      <c r="AV7" s="96" t="str">
        <f t="shared" si="0"/>
        <v>2Q21</v>
      </c>
      <c r="AW7" s="96" t="str">
        <f t="shared" si="0"/>
        <v>3Q21</v>
      </c>
      <c r="AX7" s="142" t="str">
        <f t="shared" si="0"/>
        <v>4Q21</v>
      </c>
      <c r="AY7" s="96" t="str">
        <f t="shared" si="0"/>
        <v>1Q22</v>
      </c>
      <c r="AZ7" s="96" t="str">
        <f t="shared" si="0"/>
        <v>2Q22</v>
      </c>
      <c r="BA7" s="96" t="str">
        <f t="shared" si="0"/>
        <v>3Q22</v>
      </c>
      <c r="BB7" s="96" t="str">
        <f t="shared" si="0"/>
        <v>4Q22</v>
      </c>
      <c r="BC7" s="96" t="str">
        <f t="shared" si="0"/>
        <v>1Q23</v>
      </c>
      <c r="BD7" s="96" t="str">
        <f t="shared" si="0"/>
        <v>2Q23</v>
      </c>
      <c r="BE7" s="96" t="str">
        <f t="shared" si="0"/>
        <v>3Q23</v>
      </c>
      <c r="BF7" s="96" t="str">
        <f t="shared" si="0"/>
        <v>4Q23</v>
      </c>
      <c r="BG7" s="96" t="str">
        <f t="shared" si="0"/>
        <v>1Q24</v>
      </c>
      <c r="BH7" s="96" t="str">
        <f t="shared" si="0"/>
        <v>2Q24</v>
      </c>
      <c r="BI7" s="96" t="str">
        <f t="shared" si="0"/>
        <v>3Q24</v>
      </c>
      <c r="BJ7" s="96" t="str">
        <f t="shared" si="0"/>
        <v>4Q24</v>
      </c>
      <c r="BK7" s="96" t="str">
        <f t="shared" si="0"/>
        <v>1Q25</v>
      </c>
      <c r="BL7" s="3"/>
      <c r="BM7" s="3"/>
      <c r="BN7" s="3"/>
      <c r="BO7" s="3"/>
      <c r="BP7" s="3"/>
      <c r="BQ7" s="3"/>
      <c r="BR7" s="3"/>
      <c r="BS7" s="3"/>
    </row>
    <row r="8" spans="1:73" s="155" customFormat="1" ht="15" customHeight="1" x14ac:dyDescent="0.2">
      <c r="A8" s="168" t="s">
        <v>160</v>
      </c>
      <c r="B8" s="168" t="s">
        <v>220</v>
      </c>
      <c r="C8" s="51">
        <v>14983</v>
      </c>
      <c r="D8" s="51">
        <v>14517</v>
      </c>
      <c r="E8" s="51">
        <v>16615</v>
      </c>
      <c r="F8" s="51">
        <v>16817</v>
      </c>
      <c r="G8" s="51">
        <v>18925</v>
      </c>
      <c r="H8" s="51">
        <v>25628</v>
      </c>
      <c r="I8" s="51">
        <v>33306</v>
      </c>
      <c r="J8" s="51">
        <v>24746</v>
      </c>
      <c r="K8" s="51">
        <v>24435</v>
      </c>
      <c r="L8" s="51">
        <v>27501</v>
      </c>
      <c r="M8" s="51">
        <v>19536</v>
      </c>
      <c r="N8" s="51">
        <v>18093</v>
      </c>
      <c r="O8" s="51">
        <v>19654</v>
      </c>
      <c r="P8" s="51">
        <v>29217</v>
      </c>
      <c r="Q8" s="51">
        <v>32260</v>
      </c>
      <c r="R8" s="51">
        <v>32030</v>
      </c>
      <c r="S8" s="51">
        <v>28946</v>
      </c>
      <c r="T8" s="51">
        <v>32667</v>
      </c>
      <c r="U8" s="51">
        <v>27129</v>
      </c>
      <c r="V8" s="51">
        <v>20126</v>
      </c>
      <c r="W8" s="51">
        <v>29910</v>
      </c>
      <c r="X8" s="51">
        <v>18930</v>
      </c>
      <c r="Y8" s="51">
        <v>28504</v>
      </c>
      <c r="Z8" s="51">
        <v>18544</v>
      </c>
      <c r="AA8" s="51">
        <v>19282</v>
      </c>
      <c r="AB8" s="51">
        <v>17586</v>
      </c>
      <c r="AC8" s="51">
        <v>24619</v>
      </c>
      <c r="AD8" s="51">
        <v>22297</v>
      </c>
      <c r="AE8" s="51">
        <v>17067</v>
      </c>
      <c r="AF8" s="51">
        <v>11577</v>
      </c>
      <c r="AG8" s="51">
        <v>12364</v>
      </c>
      <c r="AH8" s="51">
        <v>13037</v>
      </c>
      <c r="AI8" s="51">
        <v>14488</v>
      </c>
      <c r="AJ8" s="51">
        <v>7189</v>
      </c>
      <c r="AK8" s="51">
        <v>13601</v>
      </c>
      <c r="AL8" s="51">
        <v>14244</v>
      </c>
      <c r="AM8" s="208">
        <v>15366</v>
      </c>
      <c r="AN8" s="208">
        <v>15076</v>
      </c>
      <c r="AO8" s="51">
        <v>13476</v>
      </c>
      <c r="AP8" s="51">
        <v>14372</v>
      </c>
      <c r="AQ8" s="51">
        <v>15706</v>
      </c>
      <c r="AR8" s="51">
        <v>8257</v>
      </c>
      <c r="AS8" s="51">
        <v>16594</v>
      </c>
      <c r="AT8" s="51">
        <v>25566</v>
      </c>
      <c r="AU8" s="51">
        <v>37148</v>
      </c>
      <c r="AV8" s="51">
        <v>450238</v>
      </c>
      <c r="AW8" s="51">
        <v>-153144</v>
      </c>
      <c r="AX8" s="209">
        <v>40228</v>
      </c>
      <c r="AY8" s="27">
        <f t="shared" ref="AY8:BH8" si="1">SUM(AY9:AY11)</f>
        <v>63980.289905254001</v>
      </c>
      <c r="AZ8" s="27">
        <f t="shared" si="1"/>
        <v>18126.518999999997</v>
      </c>
      <c r="BA8" s="27">
        <f t="shared" si="1"/>
        <v>46117.054000000106</v>
      </c>
      <c r="BB8" s="27">
        <f t="shared" si="1"/>
        <v>28467.718729657754</v>
      </c>
      <c r="BC8" s="27">
        <f t="shared" si="1"/>
        <v>51090.396887305214</v>
      </c>
      <c r="BD8" s="27">
        <f t="shared" si="1"/>
        <v>60202.343000000008</v>
      </c>
      <c r="BE8" s="27">
        <f t="shared" si="1"/>
        <v>9195.2339999999949</v>
      </c>
      <c r="BF8" s="27">
        <f t="shared" si="1"/>
        <v>56515.319999999992</v>
      </c>
      <c r="BG8" s="27">
        <f t="shared" si="1"/>
        <v>38217.192999999999</v>
      </c>
      <c r="BH8" s="27">
        <f t="shared" si="1"/>
        <v>16725.04799999997</v>
      </c>
      <c r="BI8" s="27">
        <f>SUM(BI9:BI11)</f>
        <v>54675.751000000033</v>
      </c>
      <c r="BJ8" s="27">
        <f>SUM(BJ9:BJ11)</f>
        <v>12354.356264393495</v>
      </c>
      <c r="BK8" s="27">
        <f>SUM(BK9:BK11)</f>
        <v>40588.665000000037</v>
      </c>
      <c r="BL8" s="51"/>
      <c r="BM8" s="51"/>
      <c r="BN8" s="51"/>
      <c r="BO8" s="51"/>
      <c r="BP8" s="51"/>
      <c r="BQ8" s="51"/>
      <c r="BR8" s="51"/>
      <c r="BS8" s="51"/>
    </row>
    <row r="9" spans="1:73" ht="15" customHeight="1" x14ac:dyDescent="0.2">
      <c r="A9" s="176" t="s">
        <v>368</v>
      </c>
      <c r="B9" s="176" t="s">
        <v>356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218">
        <v>0</v>
      </c>
      <c r="AY9" s="61">
        <v>45418.289905254001</v>
      </c>
      <c r="AZ9" s="61">
        <v>33873.199999999997</v>
      </c>
      <c r="BA9" s="61">
        <v>42187.09500000011</v>
      </c>
      <c r="BB9" s="61">
        <v>53799.718729657754</v>
      </c>
      <c r="BC9" s="61">
        <v>43793.448347999998</v>
      </c>
      <c r="BD9" s="61">
        <v>45413.669000000009</v>
      </c>
      <c r="BE9" s="61">
        <v>33310.636999999995</v>
      </c>
      <c r="BF9" s="61">
        <v>41668.545999999995</v>
      </c>
      <c r="BG9" s="61">
        <v>42612.653000000006</v>
      </c>
      <c r="BH9" s="61">
        <v>34602.016999999971</v>
      </c>
      <c r="BI9" s="61">
        <v>58062.691000000028</v>
      </c>
      <c r="BJ9" s="61">
        <v>31643.968264393498</v>
      </c>
      <c r="BK9" s="61">
        <v>46058.346000000034</v>
      </c>
      <c r="BL9" s="9"/>
      <c r="BM9" s="9"/>
      <c r="BN9" s="9"/>
      <c r="BO9" s="9"/>
      <c r="BP9" s="9"/>
      <c r="BQ9" s="9"/>
      <c r="BR9" s="9"/>
      <c r="BS9" s="9"/>
    </row>
    <row r="10" spans="1:73" ht="15" customHeight="1" x14ac:dyDescent="0.2">
      <c r="A10" s="176" t="s">
        <v>369</v>
      </c>
      <c r="B10" s="176" t="s">
        <v>357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0</v>
      </c>
      <c r="AL10" s="48">
        <v>0</v>
      </c>
      <c r="AM10" s="48">
        <v>0</v>
      </c>
      <c r="AN10" s="48">
        <v>0</v>
      </c>
      <c r="AO10" s="48">
        <v>0</v>
      </c>
      <c r="AP10" s="48">
        <v>0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v>0</v>
      </c>
      <c r="AX10" s="218">
        <v>0</v>
      </c>
      <c r="AY10" s="60">
        <v>18562</v>
      </c>
      <c r="AZ10" s="60">
        <v>-3682.4119999999984</v>
      </c>
      <c r="BA10" s="60">
        <v>9669.5320000000011</v>
      </c>
      <c r="BB10" s="60">
        <v>-14958</v>
      </c>
      <c r="BC10" s="60">
        <v>5473</v>
      </c>
      <c r="BD10" s="60">
        <v>7019.7569999999996</v>
      </c>
      <c r="BE10" s="60">
        <v>-22331.827000000001</v>
      </c>
      <c r="BF10" s="60">
        <v>27523.35</v>
      </c>
      <c r="BG10" s="60">
        <v>-8161.9400000000005</v>
      </c>
      <c r="BH10" s="60">
        <v>-19067.360999999997</v>
      </c>
      <c r="BI10" s="60">
        <v>307.03500000000122</v>
      </c>
      <c r="BJ10" s="60">
        <v>-19114.250000000004</v>
      </c>
      <c r="BK10" s="60">
        <v>2949.7439999999992</v>
      </c>
      <c r="BL10" s="9"/>
      <c r="BM10" s="9"/>
      <c r="BN10" s="9"/>
      <c r="BO10" s="9"/>
      <c r="BP10" s="9"/>
      <c r="BQ10" s="9"/>
      <c r="BR10" s="9"/>
      <c r="BS10" s="9"/>
    </row>
    <row r="11" spans="1:73" ht="15" customHeight="1" x14ac:dyDescent="0.2">
      <c r="A11" s="178" t="s">
        <v>0</v>
      </c>
      <c r="B11" s="178" t="s">
        <v>233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8">
        <v>0</v>
      </c>
      <c r="AK11" s="48">
        <v>0</v>
      </c>
      <c r="AL11" s="48">
        <v>0</v>
      </c>
      <c r="AM11" s="48">
        <v>0</v>
      </c>
      <c r="AN11" s="48">
        <v>0</v>
      </c>
      <c r="AO11" s="48">
        <v>0</v>
      </c>
      <c r="AP11" s="48">
        <v>0</v>
      </c>
      <c r="AQ11" s="48">
        <v>0</v>
      </c>
      <c r="AR11" s="48">
        <v>0</v>
      </c>
      <c r="AS11" s="48">
        <v>0</v>
      </c>
      <c r="AT11" s="48">
        <v>0</v>
      </c>
      <c r="AU11" s="48">
        <v>0</v>
      </c>
      <c r="AV11" s="48">
        <v>0</v>
      </c>
      <c r="AW11" s="48">
        <v>0</v>
      </c>
      <c r="AX11" s="218">
        <v>0</v>
      </c>
      <c r="AY11" s="14">
        <v>0</v>
      </c>
      <c r="AZ11" s="14">
        <v>-12064.269000000004</v>
      </c>
      <c r="BA11" s="14">
        <v>-5739.5730000000003</v>
      </c>
      <c r="BB11" s="14">
        <v>-10374</v>
      </c>
      <c r="BC11" s="14">
        <v>1823.9485393052182</v>
      </c>
      <c r="BD11" s="14">
        <v>7768.9169999999986</v>
      </c>
      <c r="BE11" s="14">
        <v>-1783.5759999999998</v>
      </c>
      <c r="BF11" s="14">
        <v>-12676.575999999999</v>
      </c>
      <c r="BG11" s="14">
        <v>3766.4799999999991</v>
      </c>
      <c r="BH11" s="14">
        <v>1190.3919999999957</v>
      </c>
      <c r="BI11" s="14">
        <v>-3693.974999999999</v>
      </c>
      <c r="BJ11" s="14">
        <v>-175.36199999999934</v>
      </c>
      <c r="BK11" s="14">
        <v>-8419.4249999999993</v>
      </c>
      <c r="BL11" s="9"/>
      <c r="BM11" s="9"/>
      <c r="BN11" s="9"/>
      <c r="BO11" s="9"/>
      <c r="BP11" s="9"/>
      <c r="BQ11" s="9"/>
      <c r="BR11" s="9"/>
      <c r="BS11" s="9"/>
    </row>
    <row r="12" spans="1:73" s="23" customFormat="1" ht="15" customHeight="1" x14ac:dyDescent="0.2">
      <c r="A12" s="28" t="s">
        <v>161</v>
      </c>
      <c r="B12" s="28" t="s">
        <v>221</v>
      </c>
      <c r="C12" s="173">
        <v>-9019</v>
      </c>
      <c r="D12" s="173">
        <v>-13953</v>
      </c>
      <c r="E12" s="173">
        <v>-12462</v>
      </c>
      <c r="F12" s="173">
        <v>-18676</v>
      </c>
      <c r="G12" s="173">
        <v>-14134</v>
      </c>
      <c r="H12" s="173">
        <v>-27330</v>
      </c>
      <c r="I12" s="173">
        <v>-44872</v>
      </c>
      <c r="J12" s="173">
        <v>-37146</v>
      </c>
      <c r="K12" s="173">
        <v>-35329</v>
      </c>
      <c r="L12" s="173">
        <v>-36522</v>
      </c>
      <c r="M12" s="173">
        <v>-33235</v>
      </c>
      <c r="N12" s="173">
        <v>-33704</v>
      </c>
      <c r="O12" s="173">
        <v>-32454</v>
      </c>
      <c r="P12" s="173">
        <v>-40394</v>
      </c>
      <c r="Q12" s="173">
        <v>-40001</v>
      </c>
      <c r="R12" s="173">
        <v>-63218</v>
      </c>
      <c r="S12" s="173">
        <v>-49537</v>
      </c>
      <c r="T12" s="173">
        <v>-53849</v>
      </c>
      <c r="U12" s="173">
        <v>-58614</v>
      </c>
      <c r="V12" s="173">
        <v>-59779</v>
      </c>
      <c r="W12" s="173">
        <v>-58053</v>
      </c>
      <c r="X12" s="173">
        <v>-56689</v>
      </c>
      <c r="Y12" s="173">
        <v>-68627</v>
      </c>
      <c r="Z12" s="173">
        <v>-72475</v>
      </c>
      <c r="AA12" s="173">
        <v>-71135</v>
      </c>
      <c r="AB12" s="173">
        <v>-70505</v>
      </c>
      <c r="AC12" s="173">
        <v>-78435</v>
      </c>
      <c r="AD12" s="173">
        <v>-73476</v>
      </c>
      <c r="AE12" s="173">
        <v>-60545</v>
      </c>
      <c r="AF12" s="173">
        <v>-54964</v>
      </c>
      <c r="AG12" s="173">
        <v>-55191</v>
      </c>
      <c r="AH12" s="173">
        <v>-52725</v>
      </c>
      <c r="AI12" s="173">
        <v>-40663</v>
      </c>
      <c r="AJ12" s="173">
        <v>-37303</v>
      </c>
      <c r="AK12" s="173">
        <v>-45558</v>
      </c>
      <c r="AL12" s="173">
        <v>-45375</v>
      </c>
      <c r="AM12" s="173">
        <v>-43218</v>
      </c>
      <c r="AN12" s="173">
        <v>-44137</v>
      </c>
      <c r="AO12" s="173">
        <v>-40799</v>
      </c>
      <c r="AP12" s="173">
        <v>-37467</v>
      </c>
      <c r="AQ12" s="173">
        <v>-40893</v>
      </c>
      <c r="AR12" s="173">
        <v>-27819</v>
      </c>
      <c r="AS12" s="173">
        <v>-37463</v>
      </c>
      <c r="AT12" s="173">
        <v>-52507</v>
      </c>
      <c r="AU12" s="173">
        <v>-44652</v>
      </c>
      <c r="AV12" s="173">
        <v>-84716</v>
      </c>
      <c r="AW12" s="173">
        <v>-58389</v>
      </c>
      <c r="AX12" s="211">
        <v>-90123</v>
      </c>
      <c r="AY12" s="63">
        <f t="shared" ref="AY12:BH12" si="2">SUM(AY13:AY14)</f>
        <v>-103711</v>
      </c>
      <c r="AZ12" s="63">
        <f t="shared" si="2"/>
        <v>-105880.88099999999</v>
      </c>
      <c r="BA12" s="63">
        <f t="shared" si="2"/>
        <v>-138073.65200000003</v>
      </c>
      <c r="BB12" s="63">
        <f t="shared" si="2"/>
        <v>-112173</v>
      </c>
      <c r="BC12" s="63">
        <f t="shared" si="2"/>
        <v>-117079</v>
      </c>
      <c r="BD12" s="63">
        <f t="shared" si="2"/>
        <v>-117129.61500000001</v>
      </c>
      <c r="BE12" s="63">
        <f t="shared" si="2"/>
        <v>-109334.33299999997</v>
      </c>
      <c r="BF12" s="63">
        <f t="shared" si="2"/>
        <v>-97747.78</v>
      </c>
      <c r="BG12" s="63">
        <f t="shared" si="2"/>
        <v>-97583.59699999998</v>
      </c>
      <c r="BH12" s="63">
        <f t="shared" si="2"/>
        <v>-93014.067999999999</v>
      </c>
      <c r="BI12" s="63">
        <f>SUM(BI13:BI14)</f>
        <v>-112248.69</v>
      </c>
      <c r="BJ12" s="63">
        <f>SUM(BJ13:BJ14)</f>
        <v>-91393.284</v>
      </c>
      <c r="BK12" s="63">
        <f>SUM(BK13:BK14)</f>
        <v>-119678.516</v>
      </c>
      <c r="BL12" s="173"/>
      <c r="BM12" s="173"/>
      <c r="BN12" s="173"/>
      <c r="BO12" s="173"/>
      <c r="BP12" s="173"/>
      <c r="BQ12" s="173"/>
      <c r="BR12" s="173"/>
      <c r="BS12" s="173"/>
    </row>
    <row r="13" spans="1:73" ht="15" customHeight="1" x14ac:dyDescent="0.2">
      <c r="A13" s="4" t="s">
        <v>370</v>
      </c>
      <c r="B13" s="4" t="s">
        <v>358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218">
        <v>0</v>
      </c>
      <c r="AY13" s="60">
        <v>-92749</v>
      </c>
      <c r="AZ13" s="60">
        <v>-108320.97899999999</v>
      </c>
      <c r="BA13" s="60">
        <v>-122001.66600000001</v>
      </c>
      <c r="BB13" s="60">
        <v>-112173</v>
      </c>
      <c r="BC13" s="60">
        <v>-116372</v>
      </c>
      <c r="BD13" s="60">
        <v>-116328.921</v>
      </c>
      <c r="BE13" s="60">
        <v>-110849.101</v>
      </c>
      <c r="BF13" s="60">
        <v>-96909.67300000001</v>
      </c>
      <c r="BG13" s="60">
        <v>-97967.861999999994</v>
      </c>
      <c r="BH13" s="60">
        <v>-95109.327000000005</v>
      </c>
      <c r="BI13" s="60">
        <v>-115261.478</v>
      </c>
      <c r="BJ13" s="60">
        <v>-102804.891</v>
      </c>
      <c r="BK13" s="60">
        <v>-116828.727</v>
      </c>
    </row>
    <row r="14" spans="1:73" ht="15" customHeight="1" x14ac:dyDescent="0.2">
      <c r="A14" s="38" t="s">
        <v>0</v>
      </c>
      <c r="B14" s="38" t="s">
        <v>233</v>
      </c>
      <c r="C14" s="48">
        <v>0</v>
      </c>
      <c r="D14" s="270">
        <v>0</v>
      </c>
      <c r="E14" s="270">
        <v>0</v>
      </c>
      <c r="F14" s="270">
        <v>0</v>
      </c>
      <c r="G14" s="270">
        <v>0</v>
      </c>
      <c r="H14" s="270">
        <v>0</v>
      </c>
      <c r="I14" s="270">
        <v>0</v>
      </c>
      <c r="J14" s="270">
        <v>0</v>
      </c>
      <c r="K14" s="270">
        <v>0</v>
      </c>
      <c r="L14" s="270">
        <v>0</v>
      </c>
      <c r="M14" s="270">
        <v>0</v>
      </c>
      <c r="N14" s="270">
        <v>0</v>
      </c>
      <c r="O14" s="270">
        <v>0</v>
      </c>
      <c r="P14" s="270">
        <v>0</v>
      </c>
      <c r="Q14" s="270">
        <v>0</v>
      </c>
      <c r="R14" s="270">
        <v>0</v>
      </c>
      <c r="S14" s="270">
        <v>0</v>
      </c>
      <c r="T14" s="270">
        <v>0</v>
      </c>
      <c r="U14" s="270">
        <v>0</v>
      </c>
      <c r="V14" s="270">
        <v>0</v>
      </c>
      <c r="W14" s="270">
        <v>0</v>
      </c>
      <c r="X14" s="270">
        <v>0</v>
      </c>
      <c r="Y14" s="270">
        <v>0</v>
      </c>
      <c r="Z14" s="270">
        <v>0</v>
      </c>
      <c r="AA14" s="270">
        <v>0</v>
      </c>
      <c r="AB14" s="270">
        <v>0</v>
      </c>
      <c r="AC14" s="270">
        <v>0</v>
      </c>
      <c r="AD14" s="270">
        <v>0</v>
      </c>
      <c r="AE14" s="270">
        <v>0</v>
      </c>
      <c r="AF14" s="270">
        <v>0</v>
      </c>
      <c r="AG14" s="270">
        <v>0</v>
      </c>
      <c r="AH14" s="270">
        <v>0</v>
      </c>
      <c r="AI14" s="270">
        <v>0</v>
      </c>
      <c r="AJ14" s="270">
        <v>0</v>
      </c>
      <c r="AK14" s="270">
        <v>0</v>
      </c>
      <c r="AL14" s="270">
        <v>0</v>
      </c>
      <c r="AM14" s="270">
        <v>0</v>
      </c>
      <c r="AN14" s="270">
        <v>0</v>
      </c>
      <c r="AO14" s="270">
        <v>0</v>
      </c>
      <c r="AP14" s="270">
        <v>0</v>
      </c>
      <c r="AQ14" s="270">
        <v>0</v>
      </c>
      <c r="AR14" s="270">
        <v>0</v>
      </c>
      <c r="AS14" s="270">
        <v>0</v>
      </c>
      <c r="AT14" s="270">
        <v>0</v>
      </c>
      <c r="AU14" s="270">
        <v>0</v>
      </c>
      <c r="AV14" s="270">
        <v>0</v>
      </c>
      <c r="AW14" s="270">
        <v>0</v>
      </c>
      <c r="AX14" s="283">
        <v>0</v>
      </c>
      <c r="AY14" s="14">
        <v>-10962</v>
      </c>
      <c r="AZ14" s="14">
        <v>2440.0979999999981</v>
      </c>
      <c r="BA14" s="14">
        <v>-16071.98600000003</v>
      </c>
      <c r="BB14" s="14">
        <v>0</v>
      </c>
      <c r="BC14" s="14">
        <v>-707</v>
      </c>
      <c r="BD14" s="14">
        <v>-800.6940000000086</v>
      </c>
      <c r="BE14" s="14">
        <v>1514.7680000000219</v>
      </c>
      <c r="BF14" s="14">
        <v>-838.10699999999542</v>
      </c>
      <c r="BG14" s="14">
        <v>384.26500000000715</v>
      </c>
      <c r="BH14" s="14">
        <v>2095.2590000000018</v>
      </c>
      <c r="BI14" s="14">
        <v>3012.7879999999991</v>
      </c>
      <c r="BJ14" s="14">
        <v>11411.607000000002</v>
      </c>
      <c r="BK14" s="14">
        <v>-2849.7890000000098</v>
      </c>
    </row>
    <row r="15" spans="1:73" s="172" customFormat="1" ht="15" customHeight="1" x14ac:dyDescent="0.2">
      <c r="A15" s="207" t="s">
        <v>9</v>
      </c>
      <c r="B15" s="207" t="s">
        <v>9</v>
      </c>
      <c r="C15" s="282">
        <v>5964</v>
      </c>
      <c r="D15" s="282">
        <v>564</v>
      </c>
      <c r="E15" s="282">
        <v>4153</v>
      </c>
      <c r="F15" s="282">
        <v>-1859</v>
      </c>
      <c r="G15" s="282">
        <v>4791</v>
      </c>
      <c r="H15" s="282">
        <v>-1702</v>
      </c>
      <c r="I15" s="282">
        <v>-11566</v>
      </c>
      <c r="J15" s="282">
        <v>-12400</v>
      </c>
      <c r="K15" s="282">
        <v>-10894</v>
      </c>
      <c r="L15" s="282">
        <v>-9021</v>
      </c>
      <c r="M15" s="282">
        <v>-13699</v>
      </c>
      <c r="N15" s="282">
        <v>-15611</v>
      </c>
      <c r="O15" s="282">
        <v>-12800</v>
      </c>
      <c r="P15" s="282">
        <v>-11177</v>
      </c>
      <c r="Q15" s="282">
        <v>-7741</v>
      </c>
      <c r="R15" s="282">
        <v>-31188</v>
      </c>
      <c r="S15" s="282">
        <v>-20591</v>
      </c>
      <c r="T15" s="282">
        <v>-21182</v>
      </c>
      <c r="U15" s="282">
        <v>-31485</v>
      </c>
      <c r="V15" s="282">
        <v>-39653</v>
      </c>
      <c r="W15" s="282">
        <v>-28143</v>
      </c>
      <c r="X15" s="282">
        <v>-37759</v>
      </c>
      <c r="Y15" s="282">
        <v>-40123</v>
      </c>
      <c r="Z15" s="282">
        <v>-53931</v>
      </c>
      <c r="AA15" s="282">
        <v>-51853</v>
      </c>
      <c r="AB15" s="282">
        <v>-52919</v>
      </c>
      <c r="AC15" s="282">
        <v>-53816</v>
      </c>
      <c r="AD15" s="282">
        <v>-51179</v>
      </c>
      <c r="AE15" s="282">
        <v>-43478</v>
      </c>
      <c r="AF15" s="282">
        <v>-43387</v>
      </c>
      <c r="AG15" s="282">
        <v>-42827</v>
      </c>
      <c r="AH15" s="282">
        <v>-39688</v>
      </c>
      <c r="AI15" s="282">
        <v>-26175</v>
      </c>
      <c r="AJ15" s="282">
        <v>-30114</v>
      </c>
      <c r="AK15" s="282">
        <v>-31957</v>
      </c>
      <c r="AL15" s="282">
        <v>-31131</v>
      </c>
      <c r="AM15" s="282">
        <v>-27852</v>
      </c>
      <c r="AN15" s="282">
        <v>-29061</v>
      </c>
      <c r="AO15" s="282">
        <v>-27323</v>
      </c>
      <c r="AP15" s="282">
        <v>-23095</v>
      </c>
      <c r="AQ15" s="282">
        <v>-25187</v>
      </c>
      <c r="AR15" s="282">
        <v>-19562</v>
      </c>
      <c r="AS15" s="282">
        <v>-20869</v>
      </c>
      <c r="AT15" s="282">
        <v>-26941</v>
      </c>
      <c r="AU15" s="282">
        <v>-7504</v>
      </c>
      <c r="AV15" s="282">
        <v>365522</v>
      </c>
      <c r="AW15" s="282">
        <v>-211533</v>
      </c>
      <c r="AX15" s="338">
        <v>-49895</v>
      </c>
      <c r="AY15" s="66">
        <f t="shared" ref="AY15:BH15" si="3">SUM(AY12,AY8)</f>
        <v>-39730.710094745999</v>
      </c>
      <c r="AZ15" s="66">
        <f t="shared" si="3"/>
        <v>-87754.361999999994</v>
      </c>
      <c r="BA15" s="66">
        <f t="shared" si="3"/>
        <v>-91956.597999999925</v>
      </c>
      <c r="BB15" s="66">
        <f t="shared" si="3"/>
        <v>-83705.281270342239</v>
      </c>
      <c r="BC15" s="66">
        <f t="shared" si="3"/>
        <v>-65988.603112694778</v>
      </c>
      <c r="BD15" s="66">
        <f t="shared" si="3"/>
        <v>-56927.271999999997</v>
      </c>
      <c r="BE15" s="66">
        <f t="shared" si="3"/>
        <v>-100139.09899999997</v>
      </c>
      <c r="BF15" s="66">
        <f t="shared" si="3"/>
        <v>-41232.460000000006</v>
      </c>
      <c r="BG15" s="66">
        <f t="shared" si="3"/>
        <v>-59366.40399999998</v>
      </c>
      <c r="BH15" s="66">
        <f t="shared" si="3"/>
        <v>-76289.020000000033</v>
      </c>
      <c r="BI15" s="66">
        <f>SUM(BI12,BI8)</f>
        <v>-57572.938999999969</v>
      </c>
      <c r="BJ15" s="66">
        <f>SUM(BJ12,BJ8)</f>
        <v>-79038.927735606499</v>
      </c>
      <c r="BK15" s="66">
        <f>SUM(BK12,BK8)</f>
        <v>-79089.850999999966</v>
      </c>
    </row>
    <row r="16" spans="1:73" ht="15" customHeight="1" x14ac:dyDescent="0.2">
      <c r="R16" s="9"/>
    </row>
    <row r="17" spans="1:63" ht="15" customHeight="1" x14ac:dyDescent="0.2"/>
    <row r="18" spans="1:63" ht="15" customHeight="1" x14ac:dyDescent="0.2">
      <c r="A18" s="168"/>
      <c r="AY18" s="51"/>
      <c r="AZ18" s="51"/>
      <c r="BA18" s="51"/>
      <c r="BB18" s="51"/>
    </row>
    <row r="19" spans="1:63" ht="15" customHeight="1" x14ac:dyDescent="0.2">
      <c r="A19" s="176"/>
      <c r="BA19" s="9"/>
      <c r="BB19" s="9"/>
    </row>
    <row r="20" spans="1:63" ht="15" customHeight="1" x14ac:dyDescent="0.2">
      <c r="A20" s="176"/>
      <c r="BA20" s="9"/>
      <c r="BB20" s="9"/>
    </row>
    <row r="21" spans="1:63" ht="15" customHeight="1" x14ac:dyDescent="0.2">
      <c r="A21" s="17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</row>
    <row r="22" spans="1:63" ht="15" customHeight="1" x14ac:dyDescent="0.2">
      <c r="A22" s="2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</row>
    <row r="23" spans="1:63" ht="15" customHeight="1" x14ac:dyDescent="0.2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</row>
    <row r="24" spans="1:63" ht="15" customHeight="1" x14ac:dyDescent="0.2">
      <c r="C24" s="301"/>
      <c r="D24" s="301"/>
      <c r="E24" s="301"/>
      <c r="F24" s="301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1"/>
      <c r="R24" s="301"/>
      <c r="S24" s="301"/>
      <c r="T24" s="301"/>
      <c r="U24" s="301"/>
      <c r="V24" s="301"/>
      <c r="W24" s="301"/>
      <c r="X24" s="301"/>
      <c r="Y24" s="301"/>
      <c r="Z24" s="301"/>
      <c r="AA24" s="301"/>
      <c r="AB24" s="301"/>
      <c r="AC24" s="301"/>
      <c r="AD24" s="301"/>
      <c r="AE24" s="301"/>
      <c r="AF24" s="301"/>
      <c r="AG24" s="301"/>
      <c r="AH24" s="301"/>
      <c r="AI24" s="301"/>
      <c r="AJ24" s="301"/>
      <c r="AK24" s="301"/>
      <c r="AL24" s="301"/>
      <c r="AM24" s="301"/>
      <c r="AN24" s="301"/>
      <c r="AO24" s="301"/>
      <c r="AP24" s="301"/>
      <c r="AQ24" s="301"/>
      <c r="AR24" s="301"/>
      <c r="AS24" s="301"/>
      <c r="AT24" s="301"/>
      <c r="AU24" s="301"/>
      <c r="AV24" s="301"/>
      <c r="AW24" s="301"/>
      <c r="AX24" s="301"/>
      <c r="AY24" s="301"/>
      <c r="AZ24" s="9"/>
      <c r="BA24" s="301"/>
      <c r="BB24" s="301"/>
      <c r="BC24" s="301"/>
      <c r="BD24" s="301"/>
      <c r="BE24" s="301"/>
      <c r="BF24" s="301"/>
      <c r="BG24" s="301"/>
      <c r="BH24" s="301"/>
      <c r="BI24" s="301"/>
      <c r="BJ24" s="301"/>
      <c r="BK24" s="301"/>
    </row>
    <row r="25" spans="1:63" ht="15" customHeight="1" x14ac:dyDescent="0.2">
      <c r="C25" s="301"/>
      <c r="D25" s="301"/>
      <c r="E25" s="301"/>
      <c r="F25" s="301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1"/>
      <c r="R25" s="301"/>
      <c r="S25" s="301"/>
      <c r="T25" s="301"/>
      <c r="U25" s="301"/>
      <c r="V25" s="301"/>
      <c r="W25" s="301"/>
      <c r="X25" s="301"/>
      <c r="Y25" s="301"/>
      <c r="Z25" s="301"/>
      <c r="AA25" s="301"/>
      <c r="AB25" s="301"/>
      <c r="AC25" s="301"/>
      <c r="AD25" s="301"/>
      <c r="AE25" s="301"/>
      <c r="AF25" s="301"/>
      <c r="AG25" s="301"/>
      <c r="AH25" s="301"/>
      <c r="AI25" s="301"/>
      <c r="AJ25" s="301"/>
      <c r="AK25" s="301"/>
      <c r="AL25" s="301"/>
      <c r="AM25" s="301"/>
      <c r="AN25" s="301"/>
      <c r="AO25" s="301"/>
      <c r="AP25" s="301"/>
      <c r="AQ25" s="301"/>
      <c r="AR25" s="301"/>
      <c r="AS25" s="301"/>
      <c r="AT25" s="301"/>
      <c r="AU25" s="301"/>
      <c r="AV25" s="301"/>
      <c r="AW25" s="301"/>
      <c r="AX25" s="301"/>
      <c r="AY25" s="301"/>
      <c r="AZ25" s="9"/>
      <c r="BA25" s="301"/>
      <c r="BB25" s="301"/>
      <c r="BC25" s="301"/>
      <c r="BD25" s="301"/>
      <c r="BE25" s="301"/>
      <c r="BF25" s="301"/>
      <c r="BG25" s="301"/>
      <c r="BH25" s="301"/>
      <c r="BI25" s="301"/>
      <c r="BJ25" s="301"/>
      <c r="BK25" s="301"/>
    </row>
    <row r="26" spans="1:63" ht="15" customHeight="1" x14ac:dyDescent="0.2">
      <c r="A26" s="38"/>
      <c r="AZ26" s="9"/>
    </row>
    <row r="27" spans="1:63" ht="15" customHeight="1" x14ac:dyDescent="0.2"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9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</row>
    <row r="28" spans="1:63" ht="15" customHeight="1" x14ac:dyDescent="0.2"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9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</row>
    <row r="29" spans="1:63" ht="15" customHeight="1" x14ac:dyDescent="0.2"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9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</row>
    <row r="30" spans="1:63" ht="15" customHeight="1" x14ac:dyDescent="0.2">
      <c r="C30" s="301"/>
      <c r="D30" s="301"/>
      <c r="E30" s="301"/>
      <c r="F30" s="301"/>
      <c r="G30" s="301"/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301"/>
      <c r="S30" s="301"/>
      <c r="T30" s="301"/>
      <c r="U30" s="301"/>
      <c r="V30" s="301"/>
      <c r="W30" s="301"/>
      <c r="X30" s="301"/>
      <c r="Y30" s="301"/>
      <c r="Z30" s="301"/>
      <c r="AA30" s="301"/>
      <c r="AB30" s="301"/>
      <c r="AC30" s="301"/>
      <c r="AD30" s="301"/>
      <c r="AE30" s="301"/>
      <c r="AF30" s="301"/>
      <c r="AG30" s="301"/>
      <c r="AH30" s="301"/>
      <c r="AI30" s="301"/>
      <c r="AJ30" s="301"/>
      <c r="AK30" s="301"/>
      <c r="AL30" s="301"/>
      <c r="AM30" s="301"/>
      <c r="AN30" s="301"/>
      <c r="AO30" s="301"/>
      <c r="AP30" s="301"/>
      <c r="AQ30" s="301"/>
      <c r="AR30" s="301"/>
      <c r="AS30" s="301"/>
      <c r="AT30" s="301"/>
      <c r="AU30" s="301"/>
      <c r="AV30" s="301"/>
      <c r="AW30" s="301"/>
      <c r="AX30" s="301"/>
      <c r="AY30" s="301"/>
      <c r="AZ30" s="9"/>
      <c r="BA30" s="301"/>
      <c r="BB30" s="301"/>
      <c r="BC30" s="301"/>
      <c r="BD30" s="301"/>
      <c r="BE30" s="301"/>
      <c r="BF30" s="301"/>
      <c r="BG30" s="301"/>
      <c r="BH30" s="301"/>
      <c r="BI30" s="301"/>
      <c r="BJ30" s="301"/>
      <c r="BK30" s="301"/>
    </row>
    <row r="31" spans="1:63" ht="15" customHeight="1" x14ac:dyDescent="0.2">
      <c r="C31" s="301"/>
      <c r="D31" s="301"/>
      <c r="E31" s="301"/>
      <c r="F31" s="301"/>
      <c r="G31" s="301"/>
      <c r="H31" s="301"/>
      <c r="I31" s="301"/>
      <c r="J31" s="301"/>
      <c r="K31" s="301"/>
      <c r="L31" s="301"/>
      <c r="M31" s="301"/>
      <c r="N31" s="301"/>
      <c r="O31" s="301"/>
      <c r="P31" s="301"/>
      <c r="Q31" s="301"/>
      <c r="R31" s="301"/>
      <c r="S31" s="301"/>
      <c r="T31" s="301"/>
      <c r="U31" s="301"/>
      <c r="V31" s="301"/>
      <c r="W31" s="301"/>
      <c r="X31" s="301"/>
      <c r="Y31" s="301"/>
      <c r="Z31" s="301"/>
      <c r="AA31" s="301"/>
      <c r="AB31" s="301"/>
      <c r="AC31" s="301"/>
      <c r="AD31" s="301"/>
      <c r="AE31" s="301"/>
      <c r="AF31" s="301"/>
      <c r="AG31" s="301"/>
      <c r="AH31" s="301"/>
      <c r="AI31" s="301"/>
      <c r="AJ31" s="301"/>
      <c r="AK31" s="301"/>
      <c r="AL31" s="301"/>
      <c r="AM31" s="301"/>
      <c r="AN31" s="301"/>
      <c r="AO31" s="301"/>
      <c r="AP31" s="301"/>
      <c r="AQ31" s="301"/>
      <c r="AR31" s="301"/>
      <c r="AS31" s="301"/>
      <c r="AT31" s="301"/>
      <c r="AU31" s="301"/>
      <c r="AV31" s="301"/>
      <c r="AW31" s="301"/>
      <c r="AX31" s="301"/>
      <c r="AY31" s="301"/>
      <c r="AZ31" s="9"/>
      <c r="BA31" s="301"/>
      <c r="BB31" s="301"/>
      <c r="BC31" s="301"/>
      <c r="BD31" s="301"/>
      <c r="BE31" s="301"/>
      <c r="BF31" s="301"/>
      <c r="BG31" s="301"/>
      <c r="BH31" s="301"/>
      <c r="BI31" s="301"/>
      <c r="BJ31" s="301"/>
      <c r="BK31" s="301"/>
    </row>
    <row r="32" spans="1:63" ht="15" customHeight="1" x14ac:dyDescent="0.2">
      <c r="AZ32" s="9"/>
    </row>
    <row r="33" spans="3:63" ht="15" customHeight="1" x14ac:dyDescent="0.2"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</row>
    <row r="34" spans="3:63" ht="15" customHeight="1" x14ac:dyDescent="0.2"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</row>
    <row r="35" spans="3:63" ht="15" customHeight="1" x14ac:dyDescent="0.2">
      <c r="C35" s="301"/>
      <c r="D35" s="301"/>
      <c r="E35" s="301"/>
      <c r="F35" s="301"/>
      <c r="G35" s="301"/>
      <c r="H35" s="301"/>
      <c r="I35" s="301"/>
      <c r="J35" s="301"/>
      <c r="K35" s="301"/>
      <c r="L35" s="301"/>
      <c r="M35" s="301"/>
      <c r="N35" s="301"/>
      <c r="O35" s="301"/>
      <c r="P35" s="301"/>
      <c r="Q35" s="301"/>
      <c r="R35" s="301"/>
      <c r="S35" s="301"/>
      <c r="T35" s="301"/>
      <c r="U35" s="301"/>
      <c r="V35" s="301"/>
      <c r="W35" s="301"/>
      <c r="X35" s="301"/>
      <c r="Y35" s="301"/>
      <c r="Z35" s="301"/>
      <c r="AA35" s="301"/>
      <c r="AB35" s="301"/>
      <c r="AC35" s="301"/>
      <c r="AD35" s="301"/>
      <c r="AE35" s="301"/>
      <c r="AF35" s="301"/>
      <c r="AG35" s="301"/>
      <c r="AH35" s="301"/>
      <c r="AI35" s="301"/>
      <c r="AJ35" s="301"/>
      <c r="AK35" s="301"/>
      <c r="AL35" s="301"/>
      <c r="AM35" s="301"/>
      <c r="AN35" s="301"/>
      <c r="AO35" s="301"/>
      <c r="AP35" s="301"/>
      <c r="AQ35" s="301"/>
      <c r="AR35" s="301"/>
      <c r="AS35" s="301"/>
      <c r="AT35" s="301"/>
      <c r="AU35" s="301"/>
      <c r="AV35" s="301"/>
      <c r="AW35" s="301"/>
      <c r="AX35" s="301"/>
      <c r="AY35" s="301"/>
      <c r="AZ35" s="301"/>
      <c r="BA35" s="301"/>
      <c r="BB35" s="301"/>
      <c r="BC35" s="301"/>
      <c r="BD35" s="301"/>
      <c r="BE35" s="301"/>
      <c r="BF35" s="301"/>
      <c r="BG35" s="301"/>
      <c r="BH35" s="301"/>
      <c r="BI35" s="301"/>
      <c r="BJ35" s="301"/>
      <c r="BK35" s="301"/>
    </row>
    <row r="36" spans="3:63" ht="15" customHeight="1" x14ac:dyDescent="0.2"/>
    <row r="37" spans="3:63" ht="15" customHeight="1" x14ac:dyDescent="0.2"/>
    <row r="38" spans="3:63" ht="15" customHeight="1" x14ac:dyDescent="0.2"/>
    <row r="39" spans="3:63" ht="15" customHeight="1" x14ac:dyDescent="0.2"/>
    <row r="40" spans="3:63" ht="15" customHeight="1" x14ac:dyDescent="0.2"/>
    <row r="41" spans="3:63" ht="15" customHeight="1" x14ac:dyDescent="0.2"/>
    <row r="42" spans="3:63" ht="15" customHeight="1" x14ac:dyDescent="0.2"/>
    <row r="43" spans="3:63" ht="15" customHeight="1" x14ac:dyDescent="0.2"/>
    <row r="44" spans="3:63" ht="15" customHeight="1" x14ac:dyDescent="0.2"/>
    <row r="45" spans="3:63" ht="15" customHeight="1" x14ac:dyDescent="0.2"/>
    <row r="46" spans="3:63" ht="15" customHeight="1" x14ac:dyDescent="0.2"/>
    <row r="47" spans="3:63" ht="15" customHeight="1" x14ac:dyDescent="0.2"/>
    <row r="48" spans="3:6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X184"/>
  <sheetViews>
    <sheetView showGridLines="0" zoomScale="70" zoomScaleNormal="70" workbookViewId="0">
      <pane xSplit="2" ySplit="5" topLeftCell="BE78" activePane="bottomRight" state="frozen"/>
      <selection pane="topRight" activeCell="C1" sqref="C1"/>
      <selection pane="bottomLeft" activeCell="A6" sqref="A6"/>
      <selection pane="bottomRight" activeCell="BH97" sqref="BH97"/>
    </sheetView>
  </sheetViews>
  <sheetFormatPr defaultColWidth="11.7109375" defaultRowHeight="12.75" outlineLevelCol="1" x14ac:dyDescent="0.2"/>
  <cols>
    <col min="1" max="1" width="48.85546875" style="4" bestFit="1" customWidth="1"/>
    <col min="2" max="2" width="57" style="4" bestFit="1" customWidth="1"/>
    <col min="3" max="3" width="14.85546875" style="24" customWidth="1" outlineLevel="1"/>
    <col min="4" max="6" width="15.7109375" style="24" bestFit="1" customWidth="1" outlineLevel="1"/>
    <col min="7" max="11" width="14.85546875" style="24" customWidth="1" outlineLevel="1"/>
    <col min="12" max="14" width="15.7109375" style="24" bestFit="1" customWidth="1" outlineLevel="1"/>
    <col min="15" max="15" width="14.85546875" style="24" customWidth="1" outlineLevel="1"/>
    <col min="16" max="18" width="15.7109375" style="24" bestFit="1" customWidth="1" outlineLevel="1"/>
    <col min="19" max="19" width="14.85546875" style="24" customWidth="1" outlineLevel="1"/>
    <col min="20" max="22" width="15.7109375" style="24" bestFit="1" customWidth="1" outlineLevel="1"/>
    <col min="23" max="23" width="14.85546875" style="24" customWidth="1" outlineLevel="1"/>
    <col min="24" max="26" width="15.7109375" style="24" bestFit="1" customWidth="1" outlineLevel="1"/>
    <col min="27" max="27" width="14.85546875" style="24" customWidth="1" outlineLevel="1"/>
    <col min="28" max="29" width="15.7109375" style="24" bestFit="1" customWidth="1" outlineLevel="1"/>
    <col min="30" max="30" width="15.7109375" style="4" bestFit="1" customWidth="1" outlineLevel="1"/>
    <col min="31" max="31" width="14.85546875" style="4" customWidth="1" outlineLevel="1"/>
    <col min="32" max="34" width="15.7109375" style="4" bestFit="1" customWidth="1" outlineLevel="1"/>
    <col min="35" max="35" width="14.85546875" style="4" customWidth="1" outlineLevel="1"/>
    <col min="36" max="38" width="15.7109375" style="4" bestFit="1" customWidth="1" outlineLevel="1"/>
    <col min="39" max="39" width="14.85546875" style="4" customWidth="1" outlineLevel="1"/>
    <col min="40" max="43" width="15.7109375" style="4" bestFit="1" customWidth="1" outlineLevel="1"/>
    <col min="44" max="46" width="16.5703125" style="4" bestFit="1" customWidth="1" outlineLevel="1"/>
    <col min="47" max="47" width="14.85546875" style="4" customWidth="1" outlineLevel="1"/>
    <col min="48" max="50" width="15.7109375" style="4" bestFit="1" customWidth="1" outlineLevel="1"/>
    <col min="51" max="51" width="15.7109375" style="4" bestFit="1" customWidth="1"/>
    <col min="52" max="54" width="16.5703125" style="4" bestFit="1" customWidth="1"/>
    <col min="55" max="55" width="15.7109375" style="4" bestFit="1" customWidth="1"/>
    <col min="56" max="58" width="16.5703125" style="4" bestFit="1" customWidth="1"/>
    <col min="59" max="59" width="15.7109375" style="4" bestFit="1" customWidth="1"/>
    <col min="60" max="63" width="16.5703125" style="4" bestFit="1" customWidth="1"/>
    <col min="64" max="262" width="13.7109375" style="4" customWidth="1"/>
    <col min="263" max="16384" width="11.7109375" style="4"/>
  </cols>
  <sheetData>
    <row r="1" spans="1:76" ht="6" customHeight="1" x14ac:dyDescent="0.2"/>
    <row r="2" spans="1:76" ht="26.1" customHeight="1" x14ac:dyDescent="0.2"/>
    <row r="3" spans="1:76" ht="6" customHeight="1" x14ac:dyDescent="0.2"/>
    <row r="4" spans="1:76" s="24" customFormat="1" ht="20.100000000000001" customHeight="1" x14ac:dyDescent="0.2">
      <c r="A4" s="97"/>
      <c r="B4" s="97"/>
      <c r="C4" s="448" t="s">
        <v>176</v>
      </c>
      <c r="D4" s="448"/>
      <c r="E4" s="448"/>
      <c r="F4" s="448"/>
      <c r="G4" s="448" t="s">
        <v>176</v>
      </c>
      <c r="H4" s="448"/>
      <c r="I4" s="448"/>
      <c r="J4" s="448"/>
      <c r="K4" s="448" t="s">
        <v>176</v>
      </c>
      <c r="L4" s="448"/>
      <c r="M4" s="448"/>
      <c r="N4" s="448"/>
      <c r="O4" s="448" t="s">
        <v>176</v>
      </c>
      <c r="P4" s="448"/>
      <c r="Q4" s="448"/>
      <c r="R4" s="448"/>
      <c r="S4" s="448" t="s">
        <v>176</v>
      </c>
      <c r="T4" s="448"/>
      <c r="U4" s="448"/>
      <c r="V4" s="448"/>
      <c r="W4" s="448" t="s">
        <v>176</v>
      </c>
      <c r="X4" s="448"/>
      <c r="Y4" s="448"/>
      <c r="Z4" s="448"/>
      <c r="AA4" s="448" t="s">
        <v>176</v>
      </c>
      <c r="AB4" s="448"/>
      <c r="AC4" s="448"/>
      <c r="AD4" s="448"/>
      <c r="AE4" s="448" t="s">
        <v>176</v>
      </c>
      <c r="AF4" s="448"/>
      <c r="AG4" s="448"/>
      <c r="AH4" s="448"/>
      <c r="AI4" s="448" t="s">
        <v>176</v>
      </c>
      <c r="AJ4" s="448"/>
      <c r="AK4" s="448"/>
      <c r="AL4" s="448"/>
      <c r="AM4" s="448" t="s">
        <v>176</v>
      </c>
      <c r="AN4" s="448"/>
      <c r="AO4" s="448"/>
      <c r="AP4" s="448"/>
      <c r="AQ4" s="448" t="s">
        <v>176</v>
      </c>
      <c r="AR4" s="448"/>
      <c r="AS4" s="448"/>
      <c r="AT4" s="448"/>
      <c r="AU4" s="448" t="s">
        <v>176</v>
      </c>
      <c r="AV4" s="448"/>
      <c r="AW4" s="448"/>
      <c r="AX4" s="448"/>
      <c r="AY4" s="451" t="s">
        <v>175</v>
      </c>
      <c r="AZ4" s="445"/>
      <c r="BA4" s="445"/>
      <c r="BB4" s="445"/>
      <c r="BC4" s="445"/>
      <c r="BD4" s="445"/>
      <c r="BE4" s="445"/>
      <c r="BF4" s="445"/>
      <c r="BG4" s="445"/>
      <c r="BH4" s="445"/>
      <c r="BI4" s="445"/>
      <c r="BJ4" s="445"/>
      <c r="BK4" s="442"/>
    </row>
    <row r="5" spans="1:76" ht="15" customHeight="1" x14ac:dyDescent="0.2">
      <c r="A5" s="7" t="s">
        <v>74</v>
      </c>
      <c r="B5" s="7" t="s">
        <v>300</v>
      </c>
      <c r="C5" s="328" t="str">
        <f>'Indicadores | Indicators'!C5</f>
        <v>1Q10</v>
      </c>
      <c r="D5" s="329" t="str">
        <f>'Indicadores | Indicators'!D5</f>
        <v>2Q10</v>
      </c>
      <c r="E5" s="329" t="str">
        <f>'Indicadores | Indicators'!E5</f>
        <v>3Q10</v>
      </c>
      <c r="F5" s="330" t="str">
        <f>'Indicadores | Indicators'!F5</f>
        <v>4Q10</v>
      </c>
      <c r="G5" s="328" t="str">
        <f>'Indicadores | Indicators'!G5</f>
        <v>1Q11</v>
      </c>
      <c r="H5" s="329" t="str">
        <f>'Indicadores | Indicators'!H5</f>
        <v>2Q11</v>
      </c>
      <c r="I5" s="329" t="str">
        <f>'Indicadores | Indicators'!I5</f>
        <v>3Q11</v>
      </c>
      <c r="J5" s="330" t="str">
        <f>'Indicadores | Indicators'!J5</f>
        <v>4Q11</v>
      </c>
      <c r="K5" s="328" t="str">
        <f>'Indicadores | Indicators'!K5</f>
        <v>1Q12</v>
      </c>
      <c r="L5" s="329" t="str">
        <f>'Indicadores | Indicators'!L5</f>
        <v>2Q12</v>
      </c>
      <c r="M5" s="329" t="str">
        <f>'Indicadores | Indicators'!M5</f>
        <v>3Q12</v>
      </c>
      <c r="N5" s="329" t="str">
        <f>'Indicadores | Indicators'!N5</f>
        <v>4Q12</v>
      </c>
      <c r="O5" s="329" t="str">
        <f>'Indicadores | Indicators'!O5</f>
        <v>1Q13</v>
      </c>
      <c r="P5" s="329" t="str">
        <f>'Indicadores | Indicators'!P5</f>
        <v>2Q13</v>
      </c>
      <c r="Q5" s="329" t="str">
        <f>'Indicadores | Indicators'!Q5</f>
        <v>3Q13</v>
      </c>
      <c r="R5" s="330" t="str">
        <f>'Indicadores | Indicators'!R5</f>
        <v>4Q13</v>
      </c>
      <c r="S5" s="328" t="str">
        <f>'Indicadores | Indicators'!S5</f>
        <v>1Q14</v>
      </c>
      <c r="T5" s="329" t="str">
        <f>'Indicadores | Indicators'!T5</f>
        <v>2Q14</v>
      </c>
      <c r="U5" s="329" t="str">
        <f>'Indicadores | Indicators'!U5</f>
        <v>3Q14</v>
      </c>
      <c r="V5" s="330" t="str">
        <f>'Indicadores | Indicators'!V5</f>
        <v>4Q14</v>
      </c>
      <c r="W5" s="328" t="str">
        <f>'Indicadores | Indicators'!W5</f>
        <v>1Q15</v>
      </c>
      <c r="X5" s="329" t="str">
        <f>'Indicadores | Indicators'!X5</f>
        <v>2Q15</v>
      </c>
      <c r="Y5" s="329" t="str">
        <f>'Indicadores | Indicators'!Y5</f>
        <v>3Q15</v>
      </c>
      <c r="Z5" s="330" t="str">
        <f>'Indicadores | Indicators'!Z5</f>
        <v>4Q15</v>
      </c>
      <c r="AA5" s="328" t="str">
        <f>'Indicadores | Indicators'!AA5</f>
        <v>1Q16</v>
      </c>
      <c r="AB5" s="329" t="str">
        <f>'Indicadores | Indicators'!AB5</f>
        <v>2Q16</v>
      </c>
      <c r="AC5" s="329" t="str">
        <f>'Indicadores | Indicators'!AC5</f>
        <v>3Q16</v>
      </c>
      <c r="AD5" s="330" t="str">
        <f>'Indicadores | Indicators'!AD5</f>
        <v>4Q16</v>
      </c>
      <c r="AE5" s="328" t="str">
        <f>'Indicadores | Indicators'!AE5</f>
        <v>1Q17</v>
      </c>
      <c r="AF5" s="329" t="str">
        <f>'Indicadores | Indicators'!AF5</f>
        <v>2Q17</v>
      </c>
      <c r="AG5" s="329" t="str">
        <f>'Indicadores | Indicators'!AG5</f>
        <v>3Q17</v>
      </c>
      <c r="AH5" s="330" t="str">
        <f>'Indicadores | Indicators'!AH5</f>
        <v>4Q17</v>
      </c>
      <c r="AI5" s="328" t="str">
        <f>'Indicadores | Indicators'!AI5</f>
        <v>1Q18</v>
      </c>
      <c r="AJ5" s="329" t="str">
        <f>'Indicadores | Indicators'!AJ5</f>
        <v>2Q18</v>
      </c>
      <c r="AK5" s="329" t="str">
        <f>'Indicadores | Indicators'!AK5</f>
        <v>3Q18</v>
      </c>
      <c r="AL5" s="330" t="str">
        <f>'Indicadores | Indicators'!AL5</f>
        <v>4Q18</v>
      </c>
      <c r="AM5" s="328" t="str">
        <f>'Indicadores | Indicators'!AM5</f>
        <v>1Q19</v>
      </c>
      <c r="AN5" s="329" t="str">
        <f>'Indicadores | Indicators'!AN5</f>
        <v>2Q19</v>
      </c>
      <c r="AO5" s="329" t="str">
        <f>'Indicadores | Indicators'!AO5</f>
        <v>3Q19</v>
      </c>
      <c r="AP5" s="330" t="str">
        <f>'Indicadores | Indicators'!AP5</f>
        <v>4Q19</v>
      </c>
      <c r="AQ5" s="328" t="str">
        <f>'Indicadores | Indicators'!AQ5</f>
        <v>1Q20</v>
      </c>
      <c r="AR5" s="329" t="str">
        <f>'Indicadores | Indicators'!AR5</f>
        <v>2Q20</v>
      </c>
      <c r="AS5" s="329" t="str">
        <f>'Indicadores | Indicators'!AS5</f>
        <v>3Q20</v>
      </c>
      <c r="AT5" s="330" t="str">
        <f>'Indicadores | Indicators'!AT5</f>
        <v>4Q20</v>
      </c>
      <c r="AU5" s="328" t="str">
        <f>'Indicadores | Indicators'!AU5</f>
        <v>1Q21</v>
      </c>
      <c r="AV5" s="329" t="str">
        <f>'Indicadores | Indicators'!AV5</f>
        <v>2Q21</v>
      </c>
      <c r="AW5" s="329" t="str">
        <f>'Indicadores | Indicators'!AW5</f>
        <v>3Q21</v>
      </c>
      <c r="AX5" s="330" t="str">
        <f>'Indicadores | Indicators'!AX5</f>
        <v>4Q21</v>
      </c>
      <c r="AY5" s="328" t="str">
        <f>'Indicadores | Indicators'!AY5</f>
        <v>1Q22</v>
      </c>
      <c r="AZ5" s="329" t="str">
        <f>'Indicadores | Indicators'!AZ5</f>
        <v>2Q22</v>
      </c>
      <c r="BA5" s="329" t="str">
        <f>'Indicadores | Indicators'!BA5</f>
        <v>3Q22</v>
      </c>
      <c r="BB5" s="330" t="str">
        <f>'Indicadores | Indicators'!BB5</f>
        <v>4Q22</v>
      </c>
      <c r="BC5" s="328" t="str">
        <f>'Indicadores | Indicators'!BC5</f>
        <v>1Q23</v>
      </c>
      <c r="BD5" s="329" t="str">
        <f>'Indicadores | Indicators'!BD5</f>
        <v>2Q23</v>
      </c>
      <c r="BE5" s="329" t="str">
        <f>'Indicadores | Indicators'!BE5</f>
        <v>3Q23</v>
      </c>
      <c r="BF5" s="329" t="str">
        <f>'Indicadores | Indicators'!BF5</f>
        <v>4Q23</v>
      </c>
      <c r="BG5" s="328" t="str">
        <f>'Indicadores | Indicators'!BG5</f>
        <v>1Q24</v>
      </c>
      <c r="BH5" s="329" t="str">
        <f>'Indicadores | Indicators'!BH5</f>
        <v>2Q24</v>
      </c>
      <c r="BI5" s="329" t="str">
        <f>'Indicadores | Indicators'!BI5</f>
        <v>3Q24</v>
      </c>
      <c r="BJ5" s="329" t="s">
        <v>736</v>
      </c>
      <c r="BK5" s="329" t="s">
        <v>741</v>
      </c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</row>
    <row r="6" spans="1:76" ht="15" customHeight="1" x14ac:dyDescent="0.2">
      <c r="A6" s="5"/>
      <c r="B6" s="5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7"/>
      <c r="AZ6" s="196"/>
      <c r="BA6" s="196"/>
      <c r="BB6" s="196"/>
      <c r="BC6" s="196"/>
      <c r="BD6" s="196"/>
      <c r="BE6" s="196"/>
      <c r="BF6" s="196"/>
      <c r="BG6" s="196"/>
      <c r="BH6" s="196"/>
      <c r="BI6" s="196"/>
      <c r="BJ6" s="196"/>
      <c r="BK6" s="196"/>
      <c r="BL6" s="196"/>
      <c r="BM6" s="196"/>
      <c r="BN6" s="196"/>
      <c r="BO6" s="196"/>
      <c r="BP6" s="196"/>
      <c r="BQ6" s="196"/>
      <c r="BR6" s="196"/>
      <c r="BS6" s="196"/>
      <c r="BT6" s="196"/>
      <c r="BU6" s="196"/>
      <c r="BV6" s="196"/>
    </row>
    <row r="7" spans="1:76" s="49" customFormat="1" ht="15" customHeight="1" x14ac:dyDescent="0.2">
      <c r="A7" s="95" t="s">
        <v>414</v>
      </c>
      <c r="B7" s="95" t="s">
        <v>415</v>
      </c>
      <c r="C7" s="201" t="str">
        <f>C$5</f>
        <v>1Q10</v>
      </c>
      <c r="D7" s="201" t="str">
        <f t="shared" ref="D7:BK7" si="0">D$5</f>
        <v>2Q10</v>
      </c>
      <c r="E7" s="201" t="str">
        <f t="shared" si="0"/>
        <v>3Q10</v>
      </c>
      <c r="F7" s="201" t="str">
        <f t="shared" si="0"/>
        <v>4Q10</v>
      </c>
      <c r="G7" s="201" t="str">
        <f t="shared" si="0"/>
        <v>1Q11</v>
      </c>
      <c r="H7" s="201" t="str">
        <f t="shared" si="0"/>
        <v>2Q11</v>
      </c>
      <c r="I7" s="201" t="str">
        <f t="shared" si="0"/>
        <v>3Q11</v>
      </c>
      <c r="J7" s="201" t="str">
        <f t="shared" si="0"/>
        <v>4Q11</v>
      </c>
      <c r="K7" s="201" t="str">
        <f t="shared" si="0"/>
        <v>1Q12</v>
      </c>
      <c r="L7" s="201" t="str">
        <f t="shared" si="0"/>
        <v>2Q12</v>
      </c>
      <c r="M7" s="201" t="str">
        <f t="shared" si="0"/>
        <v>3Q12</v>
      </c>
      <c r="N7" s="201" t="str">
        <f t="shared" si="0"/>
        <v>4Q12</v>
      </c>
      <c r="O7" s="201" t="str">
        <f t="shared" si="0"/>
        <v>1Q13</v>
      </c>
      <c r="P7" s="201" t="str">
        <f t="shared" si="0"/>
        <v>2Q13</v>
      </c>
      <c r="Q7" s="201" t="str">
        <f t="shared" si="0"/>
        <v>3Q13</v>
      </c>
      <c r="R7" s="201" t="str">
        <f t="shared" si="0"/>
        <v>4Q13</v>
      </c>
      <c r="S7" s="201" t="str">
        <f t="shared" si="0"/>
        <v>1Q14</v>
      </c>
      <c r="T7" s="201" t="str">
        <f t="shared" si="0"/>
        <v>2Q14</v>
      </c>
      <c r="U7" s="201" t="str">
        <f t="shared" si="0"/>
        <v>3Q14</v>
      </c>
      <c r="V7" s="201" t="str">
        <f t="shared" si="0"/>
        <v>4Q14</v>
      </c>
      <c r="W7" s="201" t="str">
        <f t="shared" si="0"/>
        <v>1Q15</v>
      </c>
      <c r="X7" s="201" t="str">
        <f t="shared" si="0"/>
        <v>2Q15</v>
      </c>
      <c r="Y7" s="201" t="str">
        <f t="shared" si="0"/>
        <v>3Q15</v>
      </c>
      <c r="Z7" s="201" t="str">
        <f t="shared" si="0"/>
        <v>4Q15</v>
      </c>
      <c r="AA7" s="201" t="str">
        <f t="shared" si="0"/>
        <v>1Q16</v>
      </c>
      <c r="AB7" s="201" t="str">
        <f t="shared" si="0"/>
        <v>2Q16</v>
      </c>
      <c r="AC7" s="201" t="str">
        <f t="shared" si="0"/>
        <v>3Q16</v>
      </c>
      <c r="AD7" s="201" t="str">
        <f t="shared" si="0"/>
        <v>4Q16</v>
      </c>
      <c r="AE7" s="201" t="str">
        <f t="shared" si="0"/>
        <v>1Q17</v>
      </c>
      <c r="AF7" s="201" t="str">
        <f t="shared" si="0"/>
        <v>2Q17</v>
      </c>
      <c r="AG7" s="201" t="str">
        <f t="shared" si="0"/>
        <v>3Q17</v>
      </c>
      <c r="AH7" s="201" t="str">
        <f t="shared" si="0"/>
        <v>4Q17</v>
      </c>
      <c r="AI7" s="201" t="str">
        <f t="shared" si="0"/>
        <v>1Q18</v>
      </c>
      <c r="AJ7" s="201" t="str">
        <f t="shared" si="0"/>
        <v>2Q18</v>
      </c>
      <c r="AK7" s="201" t="str">
        <f t="shared" si="0"/>
        <v>3Q18</v>
      </c>
      <c r="AL7" s="201" t="str">
        <f t="shared" si="0"/>
        <v>4Q18</v>
      </c>
      <c r="AM7" s="201" t="str">
        <f t="shared" si="0"/>
        <v>1Q19</v>
      </c>
      <c r="AN7" s="201" t="str">
        <f t="shared" si="0"/>
        <v>2Q19</v>
      </c>
      <c r="AO7" s="201" t="str">
        <f t="shared" si="0"/>
        <v>3Q19</v>
      </c>
      <c r="AP7" s="201" t="str">
        <f t="shared" si="0"/>
        <v>4Q19</v>
      </c>
      <c r="AQ7" s="201" t="str">
        <f t="shared" si="0"/>
        <v>1Q20</v>
      </c>
      <c r="AR7" s="201" t="str">
        <f t="shared" si="0"/>
        <v>2Q20</v>
      </c>
      <c r="AS7" s="201" t="str">
        <f t="shared" si="0"/>
        <v>3Q20</v>
      </c>
      <c r="AT7" s="201" t="str">
        <f t="shared" si="0"/>
        <v>4Q20</v>
      </c>
      <c r="AU7" s="201" t="str">
        <f t="shared" si="0"/>
        <v>1Q21</v>
      </c>
      <c r="AV7" s="201" t="str">
        <f t="shared" si="0"/>
        <v>2Q21</v>
      </c>
      <c r="AW7" s="201" t="str">
        <f t="shared" si="0"/>
        <v>3Q21</v>
      </c>
      <c r="AX7" s="235" t="str">
        <f t="shared" si="0"/>
        <v>4Q21</v>
      </c>
      <c r="AY7" s="201" t="str">
        <f>AY$5</f>
        <v>1Q22</v>
      </c>
      <c r="AZ7" s="201" t="str">
        <f t="shared" si="0"/>
        <v>2Q22</v>
      </c>
      <c r="BA7" s="201" t="str">
        <f t="shared" si="0"/>
        <v>3Q22</v>
      </c>
      <c r="BB7" s="201" t="str">
        <f t="shared" si="0"/>
        <v>4Q22</v>
      </c>
      <c r="BC7" s="201" t="str">
        <f t="shared" si="0"/>
        <v>1Q23</v>
      </c>
      <c r="BD7" s="201" t="str">
        <f t="shared" si="0"/>
        <v>2Q23</v>
      </c>
      <c r="BE7" s="201" t="str">
        <f t="shared" si="0"/>
        <v>3Q23</v>
      </c>
      <c r="BF7" s="201" t="str">
        <f t="shared" si="0"/>
        <v>4Q23</v>
      </c>
      <c r="BG7" s="201" t="str">
        <f t="shared" si="0"/>
        <v>1Q24</v>
      </c>
      <c r="BH7" s="201" t="str">
        <f t="shared" si="0"/>
        <v>2Q24</v>
      </c>
      <c r="BI7" s="201" t="str">
        <f t="shared" si="0"/>
        <v>3Q24</v>
      </c>
      <c r="BJ7" s="201" t="str">
        <f t="shared" si="0"/>
        <v>4Q24</v>
      </c>
      <c r="BK7" s="201" t="str">
        <f t="shared" si="0"/>
        <v>1Q25</v>
      </c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6" s="49" customFormat="1" ht="15" customHeight="1" x14ac:dyDescent="0.2">
      <c r="A8" s="154" t="s">
        <v>75</v>
      </c>
      <c r="B8" s="154" t="s">
        <v>332</v>
      </c>
      <c r="C8" s="58">
        <v>58825</v>
      </c>
      <c r="D8" s="58">
        <v>13375</v>
      </c>
      <c r="E8" s="58">
        <v>51877</v>
      </c>
      <c r="F8" s="58">
        <v>82984</v>
      </c>
      <c r="G8" s="58">
        <v>70196</v>
      </c>
      <c r="H8" s="58">
        <v>52006</v>
      </c>
      <c r="I8" s="58">
        <v>43393</v>
      </c>
      <c r="J8" s="58">
        <v>-71257</v>
      </c>
      <c r="K8" s="58">
        <v>47334</v>
      </c>
      <c r="L8" s="58">
        <v>-41727</v>
      </c>
      <c r="M8" s="58">
        <v>39346</v>
      </c>
      <c r="N8" s="58">
        <v>63196</v>
      </c>
      <c r="O8" s="58">
        <v>85126</v>
      </c>
      <c r="P8" s="58">
        <v>35859</v>
      </c>
      <c r="Q8" s="58">
        <v>45380</v>
      </c>
      <c r="R8" s="58">
        <v>65640</v>
      </c>
      <c r="S8" s="58">
        <v>27148</v>
      </c>
      <c r="T8" s="58">
        <v>80133</v>
      </c>
      <c r="U8" s="58">
        <v>-32952</v>
      </c>
      <c r="V8" s="58">
        <v>107466</v>
      </c>
      <c r="W8" s="58">
        <v>15325</v>
      </c>
      <c r="X8" s="58">
        <v>86748</v>
      </c>
      <c r="Y8" s="58">
        <v>62816</v>
      </c>
      <c r="Z8" s="58">
        <v>161006</v>
      </c>
      <c r="AA8" s="58">
        <v>-5619</v>
      </c>
      <c r="AB8" s="58">
        <v>99284</v>
      </c>
      <c r="AC8" s="58">
        <v>64067</v>
      </c>
      <c r="AD8" s="58">
        <v>200871</v>
      </c>
      <c r="AE8" s="58">
        <v>80992</v>
      </c>
      <c r="AF8" s="58">
        <v>206585</v>
      </c>
      <c r="AG8" s="58">
        <v>-6088</v>
      </c>
      <c r="AH8" s="58">
        <v>141495</v>
      </c>
      <c r="AI8" s="58">
        <v>104807</v>
      </c>
      <c r="AJ8" s="58">
        <v>88475</v>
      </c>
      <c r="AK8" s="58">
        <v>59487</v>
      </c>
      <c r="AL8" s="58">
        <v>154940</v>
      </c>
      <c r="AM8" s="58">
        <v>89698</v>
      </c>
      <c r="AN8" s="58">
        <v>106591</v>
      </c>
      <c r="AO8" s="58">
        <v>83680</v>
      </c>
      <c r="AP8" s="58">
        <v>122472</v>
      </c>
      <c r="AQ8" s="58">
        <v>83598</v>
      </c>
      <c r="AR8" s="58">
        <v>-18503</v>
      </c>
      <c r="AS8" s="58">
        <v>-9066</v>
      </c>
      <c r="AT8" s="58">
        <v>82304</v>
      </c>
      <c r="AU8" s="58">
        <v>51016</v>
      </c>
      <c r="AV8" s="58">
        <v>13864</v>
      </c>
      <c r="AW8" s="58">
        <v>29793</v>
      </c>
      <c r="AX8" s="223">
        <v>90163</v>
      </c>
      <c r="AY8" s="58">
        <f t="shared" ref="AY8:BH8" si="1">SUM(AY9,AY27:AY28)</f>
        <v>46574</v>
      </c>
      <c r="AZ8" s="58">
        <f t="shared" si="1"/>
        <v>163274</v>
      </c>
      <c r="BA8" s="58">
        <f t="shared" si="1"/>
        <v>-122992</v>
      </c>
      <c r="BB8" s="58">
        <f t="shared" si="1"/>
        <v>105883</v>
      </c>
      <c r="BC8" s="58">
        <f t="shared" si="1"/>
        <v>66801</v>
      </c>
      <c r="BD8" s="58">
        <f t="shared" si="1"/>
        <v>55234</v>
      </c>
      <c r="BE8" s="58">
        <f t="shared" si="1"/>
        <v>94130</v>
      </c>
      <c r="BF8" s="58">
        <f t="shared" si="1"/>
        <v>161937.77214954409</v>
      </c>
      <c r="BG8" s="58">
        <f t="shared" si="1"/>
        <v>132135</v>
      </c>
      <c r="BH8" s="58">
        <f t="shared" si="1"/>
        <v>90120</v>
      </c>
      <c r="BI8" s="58">
        <f>SUM(BI9,BI27:BI28)</f>
        <v>90544</v>
      </c>
      <c r="BJ8" s="58">
        <f>SUM(BJ9,BJ27:BJ28)</f>
        <v>134308</v>
      </c>
      <c r="BK8" s="58">
        <f>SUM(BK9,BK27:BK28)</f>
        <v>-247750</v>
      </c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</row>
    <row r="9" spans="1:76" ht="15" customHeight="1" x14ac:dyDescent="0.2">
      <c r="A9" s="59" t="s">
        <v>76</v>
      </c>
      <c r="B9" s="59" t="s">
        <v>333</v>
      </c>
      <c r="C9" s="60">
        <v>36712</v>
      </c>
      <c r="D9" s="60">
        <v>53092</v>
      </c>
      <c r="E9" s="60">
        <v>61459</v>
      </c>
      <c r="F9" s="60">
        <v>49991</v>
      </c>
      <c r="G9" s="60">
        <v>57588</v>
      </c>
      <c r="H9" s="60">
        <v>68162</v>
      </c>
      <c r="I9" s="60">
        <v>107560</v>
      </c>
      <c r="J9" s="60">
        <v>69048</v>
      </c>
      <c r="K9" s="60">
        <v>75962</v>
      </c>
      <c r="L9" s="60">
        <v>99145</v>
      </c>
      <c r="M9" s="60">
        <v>16510</v>
      </c>
      <c r="N9" s="60">
        <v>108340</v>
      </c>
      <c r="O9" s="60">
        <v>85755</v>
      </c>
      <c r="P9" s="60">
        <v>87935</v>
      </c>
      <c r="Q9" s="60">
        <v>99628</v>
      </c>
      <c r="R9" s="60">
        <v>91566</v>
      </c>
      <c r="S9" s="60">
        <v>116776</v>
      </c>
      <c r="T9" s="60">
        <v>124895</v>
      </c>
      <c r="U9" s="60">
        <v>73777</v>
      </c>
      <c r="V9" s="60">
        <v>136076</v>
      </c>
      <c r="W9" s="60">
        <v>109056</v>
      </c>
      <c r="X9" s="60">
        <v>129760</v>
      </c>
      <c r="Y9" s="60">
        <v>105381</v>
      </c>
      <c r="Z9" s="60">
        <v>122597</v>
      </c>
      <c r="AA9" s="60">
        <v>143178</v>
      </c>
      <c r="AB9" s="60">
        <v>128243</v>
      </c>
      <c r="AC9" s="60">
        <v>166453</v>
      </c>
      <c r="AD9" s="60">
        <v>180509</v>
      </c>
      <c r="AE9" s="60">
        <v>159494</v>
      </c>
      <c r="AF9" s="60">
        <v>301540</v>
      </c>
      <c r="AG9" s="60">
        <v>81851</v>
      </c>
      <c r="AH9" s="60">
        <v>144964</v>
      </c>
      <c r="AI9" s="60">
        <v>125244</v>
      </c>
      <c r="AJ9" s="60">
        <v>128800</v>
      </c>
      <c r="AK9" s="60">
        <v>118457</v>
      </c>
      <c r="AL9" s="60">
        <v>195090</v>
      </c>
      <c r="AM9" s="60">
        <v>136221</v>
      </c>
      <c r="AN9" s="60">
        <v>147800</v>
      </c>
      <c r="AO9" s="60">
        <v>170324</v>
      </c>
      <c r="AP9" s="60">
        <v>205582</v>
      </c>
      <c r="AQ9" s="60">
        <v>89703</v>
      </c>
      <c r="AR9" s="60">
        <v>45078</v>
      </c>
      <c r="AS9" s="60">
        <v>68094</v>
      </c>
      <c r="AT9" s="60">
        <v>105229</v>
      </c>
      <c r="AU9" s="60">
        <v>78796</v>
      </c>
      <c r="AV9" s="60">
        <v>83048</v>
      </c>
      <c r="AW9" s="60">
        <v>165495</v>
      </c>
      <c r="AX9" s="192">
        <v>136569</v>
      </c>
      <c r="AY9" s="60">
        <v>153318</v>
      </c>
      <c r="AZ9" s="60">
        <v>125744</v>
      </c>
      <c r="BA9" s="60">
        <v>197372</v>
      </c>
      <c r="BB9" s="60">
        <v>254394</v>
      </c>
      <c r="BC9" s="60">
        <v>182526</v>
      </c>
      <c r="BD9" s="60">
        <v>215024</v>
      </c>
      <c r="BE9" s="60">
        <v>224017</v>
      </c>
      <c r="BF9" s="60">
        <v>260265.77214954409</v>
      </c>
      <c r="BG9" s="60">
        <v>216613</v>
      </c>
      <c r="BH9" s="60">
        <v>227242</v>
      </c>
      <c r="BI9" s="60">
        <v>229643</v>
      </c>
      <c r="BJ9" s="60">
        <v>269941</v>
      </c>
      <c r="BK9" s="60">
        <v>213079</v>
      </c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</row>
    <row r="10" spans="1:76" ht="15" customHeight="1" x14ac:dyDescent="0.2">
      <c r="A10" s="180" t="s">
        <v>77</v>
      </c>
      <c r="B10" s="180" t="s">
        <v>334</v>
      </c>
      <c r="C10" s="14">
        <v>27216</v>
      </c>
      <c r="D10" s="14">
        <v>37723</v>
      </c>
      <c r="E10" s="14">
        <v>42891</v>
      </c>
      <c r="F10" s="14">
        <v>52829</v>
      </c>
      <c r="G10" s="14">
        <v>31497</v>
      </c>
      <c r="H10" s="14">
        <v>42991</v>
      </c>
      <c r="I10" s="14">
        <v>30696</v>
      </c>
      <c r="J10" s="14">
        <v>46811</v>
      </c>
      <c r="K10" s="14">
        <v>32214</v>
      </c>
      <c r="L10" s="14">
        <v>54038</v>
      </c>
      <c r="M10" s="14">
        <v>128950</v>
      </c>
      <c r="N10" s="14">
        <v>53096</v>
      </c>
      <c r="O10" s="14">
        <v>47328</v>
      </c>
      <c r="P10" s="14">
        <v>35544</v>
      </c>
      <c r="Q10" s="14">
        <v>44964</v>
      </c>
      <c r="R10" s="14">
        <v>56439</v>
      </c>
      <c r="S10" s="14">
        <v>48191</v>
      </c>
      <c r="T10" s="14">
        <v>49632</v>
      </c>
      <c r="U10" s="14">
        <v>66595</v>
      </c>
      <c r="V10" s="14">
        <v>66291</v>
      </c>
      <c r="W10" s="14">
        <v>45128</v>
      </c>
      <c r="X10" s="14">
        <v>47900</v>
      </c>
      <c r="Y10" s="14">
        <v>58443</v>
      </c>
      <c r="Z10" s="14">
        <v>42186</v>
      </c>
      <c r="AA10" s="14">
        <v>38712</v>
      </c>
      <c r="AB10" s="14">
        <v>35088</v>
      </c>
      <c r="AC10" s="14">
        <v>40623</v>
      </c>
      <c r="AD10" s="14">
        <v>49772</v>
      </c>
      <c r="AE10" s="14">
        <v>50619</v>
      </c>
      <c r="AF10" s="14">
        <v>101594</v>
      </c>
      <c r="AG10" s="14">
        <v>53061</v>
      </c>
      <c r="AH10" s="14">
        <v>64218</v>
      </c>
      <c r="AI10" s="14">
        <v>58114</v>
      </c>
      <c r="AJ10" s="14">
        <v>60557</v>
      </c>
      <c r="AK10" s="14">
        <v>65578</v>
      </c>
      <c r="AL10" s="14">
        <v>76077</v>
      </c>
      <c r="AM10" s="14">
        <v>55453</v>
      </c>
      <c r="AN10" s="14">
        <v>60112</v>
      </c>
      <c r="AO10" s="14">
        <v>86915</v>
      </c>
      <c r="AP10" s="14">
        <v>111821</v>
      </c>
      <c r="AQ10" s="14">
        <v>12453</v>
      </c>
      <c r="AR10" s="14">
        <v>46289</v>
      </c>
      <c r="AS10" s="14">
        <v>61566</v>
      </c>
      <c r="AT10" s="14">
        <v>82016</v>
      </c>
      <c r="AU10" s="14">
        <v>39840</v>
      </c>
      <c r="AV10" s="14">
        <v>279007</v>
      </c>
      <c r="AW10" s="14">
        <v>-57957</v>
      </c>
      <c r="AX10" s="212">
        <v>83193</v>
      </c>
      <c r="AY10" s="14">
        <v>-16354</v>
      </c>
      <c r="AZ10" s="14">
        <v>-131797</v>
      </c>
      <c r="BA10" s="14">
        <v>66151</v>
      </c>
      <c r="BB10" s="14">
        <v>94822</v>
      </c>
      <c r="BC10" s="14">
        <v>48806</v>
      </c>
      <c r="BD10" s="14">
        <v>78702</v>
      </c>
      <c r="BE10" s="14">
        <v>61213</v>
      </c>
      <c r="BF10" s="14">
        <v>120213</v>
      </c>
      <c r="BG10" s="14">
        <v>81088</v>
      </c>
      <c r="BH10" s="14">
        <v>76345</v>
      </c>
      <c r="BI10" s="14">
        <v>101201</v>
      </c>
      <c r="BJ10" s="14">
        <v>141242</v>
      </c>
      <c r="BK10" s="14">
        <v>107461</v>
      </c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</row>
    <row r="11" spans="1:76" ht="15" customHeight="1" x14ac:dyDescent="0.2">
      <c r="A11" s="180" t="s">
        <v>78</v>
      </c>
      <c r="B11" s="180" t="s">
        <v>304</v>
      </c>
      <c r="C11" s="14">
        <v>4414</v>
      </c>
      <c r="D11" s="14">
        <v>5537</v>
      </c>
      <c r="E11" s="14">
        <v>5209</v>
      </c>
      <c r="F11" s="14">
        <v>-8400</v>
      </c>
      <c r="G11" s="14">
        <v>5056</v>
      </c>
      <c r="H11" s="14">
        <v>6010</v>
      </c>
      <c r="I11" s="14">
        <v>6523</v>
      </c>
      <c r="J11" s="14">
        <v>8142</v>
      </c>
      <c r="K11" s="14">
        <v>8357</v>
      </c>
      <c r="L11" s="14">
        <v>9507</v>
      </c>
      <c r="M11" s="14">
        <v>11209</v>
      </c>
      <c r="N11" s="14">
        <v>11594</v>
      </c>
      <c r="O11" s="14">
        <v>10318</v>
      </c>
      <c r="P11" s="14">
        <v>10269</v>
      </c>
      <c r="Q11" s="14">
        <v>11445</v>
      </c>
      <c r="R11" s="14">
        <v>15040</v>
      </c>
      <c r="S11" s="14">
        <v>16719</v>
      </c>
      <c r="T11" s="14">
        <v>21825</v>
      </c>
      <c r="U11" s="14">
        <v>23180</v>
      </c>
      <c r="V11" s="14">
        <v>23856</v>
      </c>
      <c r="W11" s="14">
        <v>24336</v>
      </c>
      <c r="X11" s="14">
        <v>25184</v>
      </c>
      <c r="Y11" s="14">
        <v>25918</v>
      </c>
      <c r="Z11" s="14">
        <v>27307</v>
      </c>
      <c r="AA11" s="14">
        <v>27847</v>
      </c>
      <c r="AB11" s="14">
        <v>27223</v>
      </c>
      <c r="AC11" s="14">
        <v>26751</v>
      </c>
      <c r="AD11" s="14">
        <v>26500</v>
      </c>
      <c r="AE11" s="14">
        <v>26479</v>
      </c>
      <c r="AF11" s="14">
        <v>52860</v>
      </c>
      <c r="AG11" s="14">
        <v>26743</v>
      </c>
      <c r="AH11" s="14">
        <v>26729</v>
      </c>
      <c r="AI11" s="14">
        <v>27069</v>
      </c>
      <c r="AJ11" s="14">
        <v>27274</v>
      </c>
      <c r="AK11" s="14">
        <v>27468</v>
      </c>
      <c r="AL11" s="14">
        <v>27830</v>
      </c>
      <c r="AM11" s="14">
        <v>31104</v>
      </c>
      <c r="AN11" s="14">
        <v>31524</v>
      </c>
      <c r="AO11" s="14">
        <v>31948</v>
      </c>
      <c r="AP11" s="14">
        <v>33446</v>
      </c>
      <c r="AQ11" s="14">
        <v>37004</v>
      </c>
      <c r="AR11" s="14">
        <v>37282</v>
      </c>
      <c r="AS11" s="14">
        <v>36509</v>
      </c>
      <c r="AT11" s="14">
        <v>38205</v>
      </c>
      <c r="AU11" s="14">
        <v>37144</v>
      </c>
      <c r="AV11" s="14">
        <v>38727</v>
      </c>
      <c r="AW11" s="14">
        <v>39679</v>
      </c>
      <c r="AX11" s="212">
        <v>39834</v>
      </c>
      <c r="AY11" s="14">
        <v>38636</v>
      </c>
      <c r="AZ11" s="14">
        <v>38860</v>
      </c>
      <c r="BA11" s="14">
        <v>41155</v>
      </c>
      <c r="BB11" s="14">
        <v>40378</v>
      </c>
      <c r="BC11" s="14">
        <v>44297</v>
      </c>
      <c r="BD11" s="14">
        <v>43482</v>
      </c>
      <c r="BE11" s="14">
        <v>43290</v>
      </c>
      <c r="BF11" s="14">
        <v>43307</v>
      </c>
      <c r="BG11" s="14">
        <v>45306</v>
      </c>
      <c r="BH11" s="14">
        <v>47346</v>
      </c>
      <c r="BI11" s="14">
        <v>47878</v>
      </c>
      <c r="BJ11" s="14">
        <v>53368</v>
      </c>
      <c r="BK11" s="14">
        <v>24620</v>
      </c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</row>
    <row r="12" spans="1:76" ht="15" customHeight="1" x14ac:dyDescent="0.2">
      <c r="A12" s="180" t="s">
        <v>98</v>
      </c>
      <c r="B12" s="180" t="s">
        <v>335</v>
      </c>
      <c r="C12" s="14">
        <v>278</v>
      </c>
      <c r="D12" s="14">
        <v>369</v>
      </c>
      <c r="E12" s="14">
        <v>1386</v>
      </c>
      <c r="F12" s="14">
        <v>92</v>
      </c>
      <c r="G12" s="14" t="s">
        <v>14</v>
      </c>
      <c r="H12" s="14">
        <v>20</v>
      </c>
      <c r="I12" s="14">
        <v>-1</v>
      </c>
      <c r="J12" s="14" t="s">
        <v>107</v>
      </c>
      <c r="K12" s="14" t="s">
        <v>14</v>
      </c>
      <c r="L12" s="14" t="s">
        <v>14</v>
      </c>
      <c r="M12" s="14">
        <v>-156857</v>
      </c>
      <c r="N12" s="14">
        <v>3474</v>
      </c>
      <c r="O12" s="14">
        <v>1854</v>
      </c>
      <c r="P12" s="14">
        <v>659</v>
      </c>
      <c r="Q12" s="14">
        <v>2</v>
      </c>
      <c r="R12" s="14">
        <v>-969</v>
      </c>
      <c r="S12" s="14">
        <v>429</v>
      </c>
      <c r="T12" s="14"/>
      <c r="U12" s="14">
        <v>308</v>
      </c>
      <c r="V12" s="14">
        <v>220</v>
      </c>
      <c r="W12" s="14">
        <v>272</v>
      </c>
      <c r="X12" s="14">
        <v>416</v>
      </c>
      <c r="Y12" s="14">
        <v>-17237</v>
      </c>
      <c r="Z12" s="14">
        <v>-12893</v>
      </c>
      <c r="AA12" s="14">
        <v>0</v>
      </c>
      <c r="AB12" s="14">
        <v>67</v>
      </c>
      <c r="AC12" s="14">
        <v>3</v>
      </c>
      <c r="AD12" s="14" t="s">
        <v>14</v>
      </c>
      <c r="AE12" s="14">
        <v>0</v>
      </c>
      <c r="AF12" s="14">
        <v>0</v>
      </c>
      <c r="AG12" s="14">
        <v>334</v>
      </c>
      <c r="AH12" s="14">
        <v>1</v>
      </c>
      <c r="AI12" s="14">
        <v>0</v>
      </c>
      <c r="AJ12" s="14">
        <v>-258</v>
      </c>
      <c r="AK12" s="14">
        <v>2420</v>
      </c>
      <c r="AL12" s="14">
        <v>0</v>
      </c>
      <c r="AM12" s="14">
        <v>0</v>
      </c>
      <c r="AN12" s="14">
        <v>720</v>
      </c>
      <c r="AO12" s="14">
        <v>1039</v>
      </c>
      <c r="AP12" s="14">
        <v>2</v>
      </c>
      <c r="AQ12" s="14">
        <v>0</v>
      </c>
      <c r="AR12" s="14">
        <v>0</v>
      </c>
      <c r="AS12" s="14">
        <v>0</v>
      </c>
      <c r="AT12" s="14">
        <v>-8864</v>
      </c>
      <c r="AU12" s="14">
        <v>4506</v>
      </c>
      <c r="AV12" s="14">
        <v>4689</v>
      </c>
      <c r="AW12" s="14">
        <v>-180</v>
      </c>
      <c r="AX12" s="212">
        <v>1498</v>
      </c>
      <c r="AY12" s="14">
        <v>0</v>
      </c>
      <c r="AZ12" s="14">
        <v>0</v>
      </c>
      <c r="BA12" s="14">
        <v>0</v>
      </c>
      <c r="BB12" s="14">
        <v>25915</v>
      </c>
      <c r="BC12" s="14">
        <v>0</v>
      </c>
      <c r="BD12" s="14">
        <v>0</v>
      </c>
      <c r="BE12" s="14">
        <v>-1458</v>
      </c>
      <c r="BF12" s="14">
        <v>10510</v>
      </c>
      <c r="BG12" s="14">
        <v>0</v>
      </c>
      <c r="BH12" s="14">
        <v>0</v>
      </c>
      <c r="BI12" s="14">
        <v>-135204</v>
      </c>
      <c r="BJ12" s="14">
        <v>-32894</v>
      </c>
      <c r="BK12" s="14">
        <v>141</v>
      </c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6" ht="15" customHeight="1" x14ac:dyDescent="0.2">
      <c r="A13" s="180" t="s">
        <v>35</v>
      </c>
      <c r="B13" s="180" t="s">
        <v>306</v>
      </c>
      <c r="C13" s="14" t="s">
        <v>14</v>
      </c>
      <c r="D13" s="14" t="s">
        <v>14</v>
      </c>
      <c r="E13" s="14" t="s">
        <v>14</v>
      </c>
      <c r="F13" s="14" t="s">
        <v>14</v>
      </c>
      <c r="G13" s="14" t="s">
        <v>14</v>
      </c>
      <c r="H13" s="14" t="s">
        <v>14</v>
      </c>
      <c r="I13" s="14" t="s">
        <v>14</v>
      </c>
      <c r="J13" s="14" t="s">
        <v>107</v>
      </c>
      <c r="K13" s="14" t="s">
        <v>14</v>
      </c>
      <c r="L13" s="14" t="s">
        <v>14</v>
      </c>
      <c r="M13" s="14" t="s">
        <v>14</v>
      </c>
      <c r="N13" s="14">
        <v>0</v>
      </c>
      <c r="O13" s="14">
        <v>-5152</v>
      </c>
      <c r="P13" s="14">
        <v>-5730</v>
      </c>
      <c r="Q13" s="14">
        <v>-6978</v>
      </c>
      <c r="R13" s="14">
        <v>-6462</v>
      </c>
      <c r="S13" s="14">
        <v>-6757</v>
      </c>
      <c r="T13" s="14">
        <v>-195</v>
      </c>
      <c r="U13" s="14">
        <v>-187</v>
      </c>
      <c r="V13" s="14">
        <v>-187</v>
      </c>
      <c r="W13" s="14">
        <v>-183</v>
      </c>
      <c r="X13" s="14">
        <v>-177</v>
      </c>
      <c r="Y13" s="14">
        <v>-190</v>
      </c>
      <c r="Z13" s="14">
        <v>-227</v>
      </c>
      <c r="AA13" s="14">
        <v>-218</v>
      </c>
      <c r="AB13" s="14">
        <v>-223</v>
      </c>
      <c r="AC13" s="14">
        <v>-257</v>
      </c>
      <c r="AD13" s="14">
        <v>-241</v>
      </c>
      <c r="AE13" s="14">
        <v>-299</v>
      </c>
      <c r="AF13" s="14">
        <v>-598</v>
      </c>
      <c r="AG13" s="14">
        <v>-298</v>
      </c>
      <c r="AH13" s="14">
        <v>-294</v>
      </c>
      <c r="AI13" s="14">
        <v>-279</v>
      </c>
      <c r="AJ13" s="14">
        <v>-287</v>
      </c>
      <c r="AK13" s="14">
        <v>-281</v>
      </c>
      <c r="AL13" s="14">
        <v>-277</v>
      </c>
      <c r="AM13" s="14">
        <v>-305</v>
      </c>
      <c r="AN13" s="14">
        <v>-292</v>
      </c>
      <c r="AO13" s="14">
        <v>-293</v>
      </c>
      <c r="AP13" s="14">
        <v>-299</v>
      </c>
      <c r="AQ13" s="14">
        <v>-270</v>
      </c>
      <c r="AR13" s="14">
        <v>-564</v>
      </c>
      <c r="AS13" s="14">
        <v>-1204</v>
      </c>
      <c r="AT13" s="14">
        <v>-1276</v>
      </c>
      <c r="AU13" s="14">
        <v>-1615</v>
      </c>
      <c r="AV13" s="14">
        <v>-352</v>
      </c>
      <c r="AW13" s="14">
        <v>-349</v>
      </c>
      <c r="AX13" s="212">
        <v>-513</v>
      </c>
      <c r="AY13" s="14">
        <v>373</v>
      </c>
      <c r="AZ13" s="14">
        <v>294</v>
      </c>
      <c r="BA13" s="14">
        <v>963</v>
      </c>
      <c r="BB13" s="14">
        <v>2770</v>
      </c>
      <c r="BC13" s="14">
        <v>6615</v>
      </c>
      <c r="BD13" s="14">
        <v>5116</v>
      </c>
      <c r="BE13" s="14">
        <v>570</v>
      </c>
      <c r="BF13" s="14">
        <v>21486</v>
      </c>
      <c r="BG13" s="14">
        <v>8190</v>
      </c>
      <c r="BH13" s="14">
        <v>3810</v>
      </c>
      <c r="BI13" s="14">
        <v>276</v>
      </c>
      <c r="BJ13" s="14">
        <v>-845</v>
      </c>
      <c r="BK13" s="14">
        <v>475</v>
      </c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6" ht="15" customHeight="1" x14ac:dyDescent="0.2">
      <c r="A14" s="180" t="s">
        <v>79</v>
      </c>
      <c r="B14" s="180" t="s">
        <v>307</v>
      </c>
      <c r="C14" s="14">
        <v>4564</v>
      </c>
      <c r="D14" s="14">
        <v>12145</v>
      </c>
      <c r="E14" s="14">
        <v>6309</v>
      </c>
      <c r="F14" s="14">
        <v>14369</v>
      </c>
      <c r="G14" s="14">
        <v>11399</v>
      </c>
      <c r="H14" s="14">
        <v>31294</v>
      </c>
      <c r="I14" s="14">
        <v>31618</v>
      </c>
      <c r="J14" s="14">
        <v>25311</v>
      </c>
      <c r="K14" s="14">
        <v>35081</v>
      </c>
      <c r="L14" s="14">
        <v>30874</v>
      </c>
      <c r="M14" s="14">
        <v>17152</v>
      </c>
      <c r="N14" s="14">
        <v>42164</v>
      </c>
      <c r="O14" s="14">
        <v>28112</v>
      </c>
      <c r="P14" s="14">
        <v>41443</v>
      </c>
      <c r="Q14" s="14">
        <v>41959</v>
      </c>
      <c r="R14" s="14">
        <v>49774</v>
      </c>
      <c r="S14" s="14">
        <v>57349</v>
      </c>
      <c r="T14" s="14">
        <v>58725</v>
      </c>
      <c r="U14" s="14">
        <v>-3026</v>
      </c>
      <c r="V14" s="14">
        <v>59068</v>
      </c>
      <c r="W14" s="14">
        <v>46670</v>
      </c>
      <c r="X14" s="14">
        <v>63290</v>
      </c>
      <c r="Y14" s="14">
        <v>45349</v>
      </c>
      <c r="Z14" s="14">
        <v>62438</v>
      </c>
      <c r="AA14" s="14">
        <v>76456</v>
      </c>
      <c r="AB14" s="14">
        <v>79030</v>
      </c>
      <c r="AC14" s="14">
        <v>107481</v>
      </c>
      <c r="AD14" s="14">
        <v>100888</v>
      </c>
      <c r="AE14" s="14">
        <v>91679</v>
      </c>
      <c r="AF14" s="14">
        <v>159084</v>
      </c>
      <c r="AG14" s="14">
        <v>-4893</v>
      </c>
      <c r="AH14" s="14">
        <v>46435</v>
      </c>
      <c r="AI14" s="14">
        <v>32371</v>
      </c>
      <c r="AJ14" s="14">
        <v>32102</v>
      </c>
      <c r="AK14" s="14">
        <v>19090</v>
      </c>
      <c r="AL14" s="14">
        <v>57655</v>
      </c>
      <c r="AM14" s="14">
        <v>35613</v>
      </c>
      <c r="AN14" s="14">
        <v>40634</v>
      </c>
      <c r="AO14" s="14">
        <v>35346</v>
      </c>
      <c r="AP14" s="14">
        <v>29574</v>
      </c>
      <c r="AQ14" s="14">
        <v>16475</v>
      </c>
      <c r="AR14" s="14">
        <v>14165</v>
      </c>
      <c r="AS14" s="14">
        <v>13322</v>
      </c>
      <c r="AT14" s="14">
        <v>19168</v>
      </c>
      <c r="AU14" s="14">
        <v>5681</v>
      </c>
      <c r="AV14" s="14">
        <v>-389251</v>
      </c>
      <c r="AW14" s="14">
        <v>215963</v>
      </c>
      <c r="AX14" s="212">
        <v>2469</v>
      </c>
      <c r="AY14" s="14">
        <v>137779</v>
      </c>
      <c r="AZ14" s="14">
        <v>327681</v>
      </c>
      <c r="BA14" s="14">
        <v>-277335</v>
      </c>
      <c r="BB14" s="14">
        <v>118032</v>
      </c>
      <c r="BC14" s="14">
        <v>55691</v>
      </c>
      <c r="BD14" s="14">
        <v>65225</v>
      </c>
      <c r="BE14" s="14">
        <v>80132</v>
      </c>
      <c r="BF14" s="14">
        <v>30423.772149544064</v>
      </c>
      <c r="BG14" s="14">
        <v>59918</v>
      </c>
      <c r="BH14" s="14">
        <v>71928</v>
      </c>
      <c r="BI14" s="14">
        <v>48715</v>
      </c>
      <c r="BJ14" s="14">
        <v>73931</v>
      </c>
      <c r="BK14" s="14">
        <v>56023</v>
      </c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</row>
    <row r="15" spans="1:76" ht="15" customHeight="1" x14ac:dyDescent="0.2">
      <c r="A15" s="180" t="s">
        <v>80</v>
      </c>
      <c r="B15" s="180" t="s">
        <v>336</v>
      </c>
      <c r="C15" s="14" t="s">
        <v>14</v>
      </c>
      <c r="D15" s="14">
        <v>-6757</v>
      </c>
      <c r="E15" s="14">
        <v>155</v>
      </c>
      <c r="F15" s="14">
        <v>785</v>
      </c>
      <c r="G15" s="14">
        <v>-1661</v>
      </c>
      <c r="H15" s="14">
        <v>-4856</v>
      </c>
      <c r="I15" s="14">
        <v>24108</v>
      </c>
      <c r="J15" s="14">
        <v>-6201</v>
      </c>
      <c r="K15" s="14">
        <v>870</v>
      </c>
      <c r="L15" s="14">
        <v>-201</v>
      </c>
      <c r="M15" s="14">
        <v>12316</v>
      </c>
      <c r="N15" s="14">
        <v>-270</v>
      </c>
      <c r="O15" s="14">
        <v>-64</v>
      </c>
      <c r="P15" s="14">
        <v>-43</v>
      </c>
      <c r="Q15" s="14">
        <v>-35</v>
      </c>
      <c r="R15" s="14">
        <v>-20832</v>
      </c>
      <c r="S15" s="14">
        <v>0</v>
      </c>
      <c r="T15" s="14" t="s">
        <v>14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 t="s">
        <v>14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1331</v>
      </c>
      <c r="AP15" s="14">
        <v>4730</v>
      </c>
      <c r="AQ15" s="14">
        <v>-95</v>
      </c>
      <c r="AR15" s="14">
        <v>1</v>
      </c>
      <c r="AS15" s="14">
        <v>76</v>
      </c>
      <c r="AT15" s="14">
        <v>466</v>
      </c>
      <c r="AU15" s="14">
        <v>28</v>
      </c>
      <c r="AV15" s="14">
        <v>9</v>
      </c>
      <c r="AW15" s="14">
        <v>7612</v>
      </c>
      <c r="AX15" s="212">
        <v>-304</v>
      </c>
      <c r="AY15" s="14">
        <v>315</v>
      </c>
      <c r="AZ15" s="14">
        <v>765</v>
      </c>
      <c r="BA15" s="14">
        <v>21942</v>
      </c>
      <c r="BB15" s="14">
        <v>-10278</v>
      </c>
      <c r="BC15" s="14">
        <v>1930</v>
      </c>
      <c r="BD15" s="14">
        <v>648</v>
      </c>
      <c r="BE15" s="14">
        <v>-1025</v>
      </c>
      <c r="BF15" s="14">
        <v>-306</v>
      </c>
      <c r="BG15" s="14">
        <v>-65</v>
      </c>
      <c r="BH15" s="14">
        <v>11</v>
      </c>
      <c r="BI15" s="14">
        <v>-84</v>
      </c>
      <c r="BJ15" s="14">
        <v>371</v>
      </c>
      <c r="BK15" s="14">
        <v>16</v>
      </c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</row>
    <row r="16" spans="1:76" ht="15" customHeight="1" x14ac:dyDescent="0.2">
      <c r="A16" s="180" t="s">
        <v>81</v>
      </c>
      <c r="B16" s="180" t="s">
        <v>337</v>
      </c>
      <c r="C16" s="14">
        <v>681</v>
      </c>
      <c r="D16" s="14">
        <v>1104</v>
      </c>
      <c r="E16" s="14">
        <v>834</v>
      </c>
      <c r="F16" s="14">
        <v>-533</v>
      </c>
      <c r="G16" s="14">
        <v>576</v>
      </c>
      <c r="H16" s="14">
        <v>638</v>
      </c>
      <c r="I16" s="14">
        <v>7642</v>
      </c>
      <c r="J16" s="14">
        <v>-1017</v>
      </c>
      <c r="K16" s="14">
        <v>95</v>
      </c>
      <c r="L16" s="14">
        <v>4795</v>
      </c>
      <c r="M16" s="14">
        <v>-2122</v>
      </c>
      <c r="N16" s="14">
        <v>-426</v>
      </c>
      <c r="O16" s="14">
        <v>1659</v>
      </c>
      <c r="P16" s="14">
        <v>3318</v>
      </c>
      <c r="Q16" s="14">
        <v>2008</v>
      </c>
      <c r="R16" s="14">
        <v>-4113</v>
      </c>
      <c r="S16" s="14">
        <v>2298</v>
      </c>
      <c r="T16" s="14">
        <v>-2850</v>
      </c>
      <c r="U16" s="14">
        <v>-17626</v>
      </c>
      <c r="V16" s="14">
        <v>-3039</v>
      </c>
      <c r="W16" s="14">
        <v>-5810</v>
      </c>
      <c r="X16" s="14">
        <v>-777</v>
      </c>
      <c r="Y16" s="14">
        <v>-3525</v>
      </c>
      <c r="Z16" s="14">
        <v>7511</v>
      </c>
      <c r="AA16" s="14">
        <v>1725</v>
      </c>
      <c r="AB16" s="14">
        <v>-10539</v>
      </c>
      <c r="AC16" s="14">
        <v>-6526</v>
      </c>
      <c r="AD16" s="14">
        <v>2025</v>
      </c>
      <c r="AE16" s="14">
        <v>-7724</v>
      </c>
      <c r="AF16" s="14">
        <v>-9575</v>
      </c>
      <c r="AG16" s="14">
        <v>60</v>
      </c>
      <c r="AH16" s="14">
        <v>5149</v>
      </c>
      <c r="AI16" s="14">
        <v>2736</v>
      </c>
      <c r="AJ16" s="14">
        <v>4440</v>
      </c>
      <c r="AK16" s="14">
        <v>4439</v>
      </c>
      <c r="AL16" s="14">
        <v>13820</v>
      </c>
      <c r="AM16" s="14">
        <v>3670</v>
      </c>
      <c r="AN16" s="14">
        <v>3980</v>
      </c>
      <c r="AO16" s="14">
        <v>6698</v>
      </c>
      <c r="AP16" s="14">
        <v>13795</v>
      </c>
      <c r="AQ16" s="14">
        <v>18469</v>
      </c>
      <c r="AR16" s="14">
        <v>8584</v>
      </c>
      <c r="AS16" s="14">
        <v>5415</v>
      </c>
      <c r="AT16" s="14">
        <v>-3514</v>
      </c>
      <c r="AU16" s="14">
        <v>7012</v>
      </c>
      <c r="AV16" s="14">
        <v>145412</v>
      </c>
      <c r="AW16" s="14">
        <v>-50290</v>
      </c>
      <c r="AX16" s="212">
        <v>27661</v>
      </c>
      <c r="AY16" s="14">
        <v>-20607</v>
      </c>
      <c r="AZ16" s="14">
        <v>-116388</v>
      </c>
      <c r="BA16" s="14">
        <v>-19695</v>
      </c>
      <c r="BB16" s="14">
        <v>-64028</v>
      </c>
      <c r="BC16" s="14">
        <v>-10450</v>
      </c>
      <c r="BD16" s="14">
        <v>-5665</v>
      </c>
      <c r="BE16" s="14">
        <v>-8461</v>
      </c>
      <c r="BF16" s="14">
        <v>2592</v>
      </c>
      <c r="BG16" s="14">
        <v>-9281</v>
      </c>
      <c r="BH16" s="14">
        <v>-8273</v>
      </c>
      <c r="BI16" s="14">
        <v>4753</v>
      </c>
      <c r="BJ16" s="14">
        <v>1878</v>
      </c>
      <c r="BK16" s="14">
        <v>-3885</v>
      </c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</row>
    <row r="17" spans="1:74" ht="15" customHeight="1" x14ac:dyDescent="0.2">
      <c r="A17" s="180" t="s">
        <v>82</v>
      </c>
      <c r="B17" s="180" t="s">
        <v>310</v>
      </c>
      <c r="C17" s="14">
        <v>399</v>
      </c>
      <c r="D17" s="14">
        <v>16</v>
      </c>
      <c r="E17" s="14">
        <v>-53</v>
      </c>
      <c r="F17" s="14">
        <v>715</v>
      </c>
      <c r="G17" s="14">
        <v>73</v>
      </c>
      <c r="H17" s="14">
        <v>464</v>
      </c>
      <c r="I17" s="14">
        <v>134</v>
      </c>
      <c r="J17" s="14">
        <v>2193</v>
      </c>
      <c r="K17" s="14">
        <v>292</v>
      </c>
      <c r="L17" s="14">
        <v>174</v>
      </c>
      <c r="M17" s="14">
        <v>6500</v>
      </c>
      <c r="N17" s="14">
        <v>3422</v>
      </c>
      <c r="O17" s="14">
        <v>1858</v>
      </c>
      <c r="P17" s="14">
        <v>2210</v>
      </c>
      <c r="Q17" s="14">
        <v>2140</v>
      </c>
      <c r="R17" s="14">
        <v>2351</v>
      </c>
      <c r="S17" s="14">
        <v>1206</v>
      </c>
      <c r="T17" s="14">
        <v>776</v>
      </c>
      <c r="U17" s="14">
        <v>1770</v>
      </c>
      <c r="V17" s="14">
        <v>1251</v>
      </c>
      <c r="W17" s="14">
        <v>512</v>
      </c>
      <c r="X17" s="14">
        <v>927</v>
      </c>
      <c r="Y17" s="14">
        <v>718</v>
      </c>
      <c r="Z17" s="14">
        <v>719</v>
      </c>
      <c r="AA17" s="14">
        <v>347</v>
      </c>
      <c r="AB17" s="14">
        <v>347</v>
      </c>
      <c r="AC17" s="14">
        <v>349</v>
      </c>
      <c r="AD17" s="14">
        <v>348</v>
      </c>
      <c r="AE17" s="14">
        <v>66</v>
      </c>
      <c r="AF17" s="14">
        <v>66</v>
      </c>
      <c r="AG17" s="14">
        <v>0</v>
      </c>
      <c r="AH17" s="14">
        <v>0</v>
      </c>
      <c r="AI17" s="14">
        <v>0</v>
      </c>
      <c r="AJ17" s="14">
        <v>864</v>
      </c>
      <c r="AK17" s="14">
        <v>1295</v>
      </c>
      <c r="AL17" s="14">
        <v>1296</v>
      </c>
      <c r="AM17" s="14">
        <v>1371</v>
      </c>
      <c r="AN17" s="14">
        <v>1870</v>
      </c>
      <c r="AO17" s="14">
        <v>1620</v>
      </c>
      <c r="AP17" s="14">
        <v>1620</v>
      </c>
      <c r="AQ17" s="14">
        <v>2097</v>
      </c>
      <c r="AR17" s="14">
        <v>2097</v>
      </c>
      <c r="AS17" s="14">
        <v>1948</v>
      </c>
      <c r="AT17" s="14">
        <v>1950</v>
      </c>
      <c r="AU17" s="14">
        <v>2137</v>
      </c>
      <c r="AV17" s="14">
        <v>2137</v>
      </c>
      <c r="AW17" s="14">
        <v>2138</v>
      </c>
      <c r="AX17" s="212">
        <v>5748</v>
      </c>
      <c r="AY17" s="14">
        <v>3552</v>
      </c>
      <c r="AZ17" s="14">
        <v>-3552</v>
      </c>
      <c r="BA17" s="14">
        <v>10172</v>
      </c>
      <c r="BB17" s="14">
        <v>3390</v>
      </c>
      <c r="BC17" s="14">
        <v>3552</v>
      </c>
      <c r="BD17" s="14">
        <v>3552</v>
      </c>
      <c r="BE17" s="14">
        <v>3552</v>
      </c>
      <c r="BF17" s="14">
        <v>3755</v>
      </c>
      <c r="BG17" s="14">
        <v>3552</v>
      </c>
      <c r="BH17" s="14">
        <v>3552</v>
      </c>
      <c r="BI17" s="14">
        <v>3552</v>
      </c>
      <c r="BJ17" s="14">
        <v>5139</v>
      </c>
      <c r="BK17" s="14">
        <v>3949</v>
      </c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</row>
    <row r="18" spans="1:74" ht="15" customHeight="1" x14ac:dyDescent="0.2">
      <c r="A18" s="180" t="s">
        <v>83</v>
      </c>
      <c r="B18" s="180" t="s">
        <v>338</v>
      </c>
      <c r="C18" s="14">
        <v>679</v>
      </c>
      <c r="D18" s="14">
        <v>1568</v>
      </c>
      <c r="E18" s="14">
        <v>4627</v>
      </c>
      <c r="F18" s="14">
        <v>1659</v>
      </c>
      <c r="G18" s="14">
        <v>1654</v>
      </c>
      <c r="H18" s="14">
        <v>2427</v>
      </c>
      <c r="I18" s="14">
        <v>2788</v>
      </c>
      <c r="J18" s="14">
        <v>2482</v>
      </c>
      <c r="K18" s="14">
        <v>755</v>
      </c>
      <c r="L18" s="14">
        <v>-118</v>
      </c>
      <c r="M18" s="14">
        <v>6210</v>
      </c>
      <c r="N18" s="14">
        <v>5075</v>
      </c>
      <c r="O18" s="14">
        <v>2569</v>
      </c>
      <c r="P18" s="14">
        <v>1985</v>
      </c>
      <c r="Q18" s="14">
        <v>1866</v>
      </c>
      <c r="R18" s="14">
        <v>4999</v>
      </c>
      <c r="S18" s="14">
        <v>2010</v>
      </c>
      <c r="T18" s="14" t="s">
        <v>14</v>
      </c>
      <c r="U18" s="14">
        <v>5776</v>
      </c>
      <c r="V18" s="14">
        <v>2640</v>
      </c>
      <c r="W18" s="14">
        <v>3859</v>
      </c>
      <c r="X18" s="14">
        <v>2116</v>
      </c>
      <c r="Y18" s="14">
        <v>2983</v>
      </c>
      <c r="Z18" s="14">
        <v>3197</v>
      </c>
      <c r="AA18" s="14">
        <v>3668</v>
      </c>
      <c r="AB18" s="14">
        <v>1763</v>
      </c>
      <c r="AC18" s="14">
        <v>4202</v>
      </c>
      <c r="AD18" s="14">
        <v>-195</v>
      </c>
      <c r="AE18" s="14">
        <v>1447</v>
      </c>
      <c r="AF18" s="14">
        <v>4881</v>
      </c>
      <c r="AG18" s="14">
        <v>7284</v>
      </c>
      <c r="AH18" s="14">
        <v>4638</v>
      </c>
      <c r="AI18" s="14">
        <v>3681</v>
      </c>
      <c r="AJ18" s="14">
        <v>2170</v>
      </c>
      <c r="AK18" s="14">
        <v>2947</v>
      </c>
      <c r="AL18" s="14">
        <v>9137</v>
      </c>
      <c r="AM18" s="14">
        <v>3751</v>
      </c>
      <c r="AN18" s="14">
        <v>6118</v>
      </c>
      <c r="AO18" s="14">
        <v>1867</v>
      </c>
      <c r="AP18" s="14">
        <v>7539</v>
      </c>
      <c r="AQ18" s="14">
        <v>4042</v>
      </c>
      <c r="AR18" s="14">
        <v>-4042</v>
      </c>
      <c r="AS18" s="14">
        <v>0</v>
      </c>
      <c r="AT18" s="14">
        <v>0</v>
      </c>
      <c r="AU18" s="14">
        <v>3604</v>
      </c>
      <c r="AV18" s="14">
        <v>7130</v>
      </c>
      <c r="AW18" s="14">
        <v>4451</v>
      </c>
      <c r="AX18" s="212">
        <v>2867</v>
      </c>
      <c r="AY18" s="14">
        <v>4986</v>
      </c>
      <c r="AZ18" s="14">
        <v>-4986</v>
      </c>
      <c r="BA18" s="14">
        <v>19687</v>
      </c>
      <c r="BB18" s="14">
        <v>7262</v>
      </c>
      <c r="BC18" s="14">
        <v>3443</v>
      </c>
      <c r="BD18" s="14">
        <v>8693</v>
      </c>
      <c r="BE18" s="14">
        <v>5423</v>
      </c>
      <c r="BF18" s="14">
        <v>4325</v>
      </c>
      <c r="BG18" s="14">
        <v>5125</v>
      </c>
      <c r="BH18" s="14">
        <v>6433</v>
      </c>
      <c r="BI18" s="14">
        <v>3987</v>
      </c>
      <c r="BJ18" s="14">
        <v>17163</v>
      </c>
      <c r="BK18" s="14">
        <v>7190</v>
      </c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</row>
    <row r="19" spans="1:74" ht="15" customHeight="1" x14ac:dyDescent="0.2">
      <c r="A19" s="64" t="s">
        <v>84</v>
      </c>
      <c r="B19" s="64" t="s">
        <v>312</v>
      </c>
      <c r="C19" s="14">
        <v>-1508</v>
      </c>
      <c r="D19" s="14">
        <v>1399</v>
      </c>
      <c r="E19" s="14">
        <v>90</v>
      </c>
      <c r="F19" s="14">
        <v>-9750</v>
      </c>
      <c r="G19" s="14">
        <v>758</v>
      </c>
      <c r="H19" s="14">
        <v>2008</v>
      </c>
      <c r="I19" s="14">
        <v>-610</v>
      </c>
      <c r="J19" s="14">
        <v>193</v>
      </c>
      <c r="K19" s="14">
        <v>422</v>
      </c>
      <c r="L19" s="14">
        <v>1871</v>
      </c>
      <c r="M19" s="14">
        <v>-2408</v>
      </c>
      <c r="N19" s="14">
        <v>-120</v>
      </c>
      <c r="O19" s="14">
        <v>48</v>
      </c>
      <c r="P19" s="14">
        <v>613</v>
      </c>
      <c r="Q19" s="14">
        <v>1928</v>
      </c>
      <c r="R19" s="14">
        <v>1778</v>
      </c>
      <c r="S19" s="14">
        <v>995</v>
      </c>
      <c r="T19" s="14">
        <v>269</v>
      </c>
      <c r="U19" s="14">
        <v>6120</v>
      </c>
      <c r="V19" s="14">
        <v>-1025</v>
      </c>
      <c r="W19" s="14">
        <v>3944</v>
      </c>
      <c r="X19" s="14">
        <v>1261</v>
      </c>
      <c r="Y19" s="14">
        <v>1405</v>
      </c>
      <c r="Z19" s="14">
        <v>1018</v>
      </c>
      <c r="AA19" s="14">
        <v>1939</v>
      </c>
      <c r="AB19" s="14">
        <v>2310</v>
      </c>
      <c r="AC19" s="14">
        <v>789</v>
      </c>
      <c r="AD19" s="14">
        <v>7574</v>
      </c>
      <c r="AE19" s="14">
        <v>3548</v>
      </c>
      <c r="AF19" s="14">
        <v>5929</v>
      </c>
      <c r="AG19" s="14">
        <v>2023</v>
      </c>
      <c r="AH19" s="14">
        <v>-589</v>
      </c>
      <c r="AI19" s="14">
        <v>4019</v>
      </c>
      <c r="AJ19" s="14">
        <v>4032</v>
      </c>
      <c r="AK19" s="14">
        <v>-1291</v>
      </c>
      <c r="AL19" s="14">
        <v>5332</v>
      </c>
      <c r="AM19" s="14">
        <v>2865</v>
      </c>
      <c r="AN19" s="14">
        <v>3756</v>
      </c>
      <c r="AO19" s="14">
        <v>2710</v>
      </c>
      <c r="AP19" s="14">
        <v>965</v>
      </c>
      <c r="AQ19" s="14">
        <v>5284</v>
      </c>
      <c r="AR19" s="14">
        <v>11110</v>
      </c>
      <c r="AS19" s="14">
        <v>5815</v>
      </c>
      <c r="AT19" s="14">
        <v>4117</v>
      </c>
      <c r="AU19" s="14">
        <v>11907</v>
      </c>
      <c r="AV19" s="14">
        <v>7531</v>
      </c>
      <c r="AW19" s="14">
        <v>7666</v>
      </c>
      <c r="AX19" s="212">
        <v>2376</v>
      </c>
      <c r="AY19" s="14">
        <v>2826</v>
      </c>
      <c r="AZ19" s="14">
        <v>-1791</v>
      </c>
      <c r="BA19" s="14">
        <v>2071</v>
      </c>
      <c r="BB19" s="14">
        <v>6231</v>
      </c>
      <c r="BC19" s="14">
        <v>1354</v>
      </c>
      <c r="BD19" s="14">
        <v>2817</v>
      </c>
      <c r="BE19" s="14">
        <v>815</v>
      </c>
      <c r="BF19" s="14">
        <v>5985</v>
      </c>
      <c r="BG19" s="14">
        <v>2960</v>
      </c>
      <c r="BH19" s="14">
        <v>2966</v>
      </c>
      <c r="BI19" s="14">
        <v>2745</v>
      </c>
      <c r="BJ19" s="14">
        <v>-5183</v>
      </c>
      <c r="BK19" s="14">
        <v>2204</v>
      </c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</row>
    <row r="20" spans="1:74" ht="15" customHeight="1" x14ac:dyDescent="0.2">
      <c r="A20" s="64" t="s">
        <v>168</v>
      </c>
      <c r="B20" s="64" t="s">
        <v>339</v>
      </c>
      <c r="C20" s="14" t="s">
        <v>14</v>
      </c>
      <c r="D20" s="14" t="s">
        <v>14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212">
        <v>0</v>
      </c>
      <c r="AY20" s="14"/>
      <c r="AZ20" s="14"/>
      <c r="BA20" s="14">
        <v>0</v>
      </c>
      <c r="BB20" s="14">
        <v>-993</v>
      </c>
      <c r="BC20" s="14">
        <v>993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125212</v>
      </c>
      <c r="BJ20" s="14">
        <v>0</v>
      </c>
      <c r="BK20" s="14">
        <v>0</v>
      </c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</row>
    <row r="21" spans="1:74" ht="15" customHeight="1" x14ac:dyDescent="0.2">
      <c r="A21" s="64" t="s">
        <v>16</v>
      </c>
      <c r="B21" s="64" t="s">
        <v>340</v>
      </c>
      <c r="C21" s="14" t="s">
        <v>14</v>
      </c>
      <c r="D21" s="14" t="s">
        <v>14</v>
      </c>
      <c r="E21" s="14">
        <v>0</v>
      </c>
      <c r="F21" s="14">
        <v>-1483</v>
      </c>
      <c r="G21" s="14">
        <v>8245</v>
      </c>
      <c r="H21" s="14">
        <v>-12822</v>
      </c>
      <c r="I21" s="14">
        <v>4577</v>
      </c>
      <c r="J21" s="14" t="s">
        <v>107</v>
      </c>
      <c r="K21" s="14">
        <v>-2144</v>
      </c>
      <c r="L21" s="14">
        <v>-2326</v>
      </c>
      <c r="M21" s="14">
        <v>-4226</v>
      </c>
      <c r="N21" s="14">
        <v>0</v>
      </c>
      <c r="O21" s="14">
        <v>-2785</v>
      </c>
      <c r="P21" s="14">
        <v>-2462</v>
      </c>
      <c r="Q21" s="14">
        <v>313</v>
      </c>
      <c r="R21" s="14">
        <v>0</v>
      </c>
      <c r="S21" s="14">
        <v>-5613</v>
      </c>
      <c r="T21" s="14">
        <v>-3835</v>
      </c>
      <c r="U21" s="14">
        <v>-9952</v>
      </c>
      <c r="V21" s="14">
        <v>-13820</v>
      </c>
      <c r="W21" s="14">
        <v>-9224</v>
      </c>
      <c r="X21" s="14">
        <v>-9540</v>
      </c>
      <c r="Y21" s="14">
        <v>-10446</v>
      </c>
      <c r="Z21" s="14">
        <v>-8950</v>
      </c>
      <c r="AA21" s="14">
        <v>-8332</v>
      </c>
      <c r="AB21" s="14">
        <v>-7102</v>
      </c>
      <c r="AC21" s="14">
        <v>-7897</v>
      </c>
      <c r="AD21" s="14">
        <v>-6990</v>
      </c>
      <c r="AE21" s="14">
        <v>-7112</v>
      </c>
      <c r="AF21" s="14">
        <v>-14501</v>
      </c>
      <c r="AG21" s="14">
        <v>-3087</v>
      </c>
      <c r="AH21" s="14">
        <v>-3017</v>
      </c>
      <c r="AI21" s="14">
        <v>-3044</v>
      </c>
      <c r="AJ21" s="14">
        <v>-2876</v>
      </c>
      <c r="AK21" s="14">
        <v>-3058</v>
      </c>
      <c r="AL21" s="14">
        <v>-1655</v>
      </c>
      <c r="AM21" s="14">
        <v>-1377</v>
      </c>
      <c r="AN21" s="14">
        <v>-891</v>
      </c>
      <c r="AO21" s="14">
        <v>-567</v>
      </c>
      <c r="AP21" s="14">
        <v>-567</v>
      </c>
      <c r="AQ21" s="14">
        <v>-608</v>
      </c>
      <c r="AR21" s="14">
        <v>-288</v>
      </c>
      <c r="AS21" s="14">
        <v>-149</v>
      </c>
      <c r="AT21" s="14">
        <v>-143</v>
      </c>
      <c r="AU21" s="14">
        <v>0</v>
      </c>
      <c r="AV21" s="14">
        <v>0</v>
      </c>
      <c r="AW21" s="14">
        <v>0</v>
      </c>
      <c r="AX21" s="212">
        <v>-5090</v>
      </c>
      <c r="AY21" s="14">
        <v>0</v>
      </c>
      <c r="AZ21" s="14">
        <v>0</v>
      </c>
      <c r="BA21" s="14">
        <v>0</v>
      </c>
      <c r="BB21" s="14">
        <v>11154</v>
      </c>
      <c r="BC21" s="14">
        <v>8260</v>
      </c>
      <c r="BD21" s="14">
        <v>2142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</row>
    <row r="22" spans="1:74" s="49" customFormat="1" ht="15" customHeight="1" x14ac:dyDescent="0.2">
      <c r="A22" s="180" t="s">
        <v>119</v>
      </c>
      <c r="B22" s="180" t="s">
        <v>341</v>
      </c>
      <c r="C22" s="14" t="s">
        <v>14</v>
      </c>
      <c r="D22" s="14" t="s">
        <v>14</v>
      </c>
      <c r="E22" s="14" t="s">
        <v>14</v>
      </c>
      <c r="F22" s="14" t="s">
        <v>14</v>
      </c>
      <c r="G22" s="14" t="s">
        <v>14</v>
      </c>
      <c r="H22" s="14" t="s">
        <v>14</v>
      </c>
      <c r="I22" s="14" t="s">
        <v>14</v>
      </c>
      <c r="J22" s="14">
        <v>-9005</v>
      </c>
      <c r="K22" s="14" t="s">
        <v>14</v>
      </c>
      <c r="L22" s="14" t="s">
        <v>14</v>
      </c>
      <c r="M22" s="14" t="s">
        <v>14</v>
      </c>
      <c r="N22" s="14">
        <v>-10203</v>
      </c>
      <c r="O22" s="14" t="s">
        <v>123</v>
      </c>
      <c r="P22" s="14" t="s">
        <v>123</v>
      </c>
      <c r="Q22" s="14" t="s">
        <v>123</v>
      </c>
      <c r="R22" s="14">
        <v>-7088</v>
      </c>
      <c r="S22" s="14" t="s">
        <v>14</v>
      </c>
      <c r="T22" s="14" t="s">
        <v>14</v>
      </c>
      <c r="U22" s="14" t="s">
        <v>14</v>
      </c>
      <c r="V22" s="14" t="s">
        <v>14</v>
      </c>
      <c r="W22" s="14" t="s">
        <v>14</v>
      </c>
      <c r="X22" s="14" t="s">
        <v>14</v>
      </c>
      <c r="Y22" s="9">
        <v>2446</v>
      </c>
      <c r="Z22" s="14">
        <v>906</v>
      </c>
      <c r="AA22" s="14">
        <v>1440</v>
      </c>
      <c r="AB22" s="14">
        <v>1035</v>
      </c>
      <c r="AC22" s="14">
        <v>1494</v>
      </c>
      <c r="AD22" s="14">
        <v>1443</v>
      </c>
      <c r="AE22" s="14">
        <v>1436</v>
      </c>
      <c r="AF22" s="14">
        <v>2871</v>
      </c>
      <c r="AG22" s="14">
        <v>1525</v>
      </c>
      <c r="AH22" s="14">
        <v>1711</v>
      </c>
      <c r="AI22" s="14">
        <v>1651</v>
      </c>
      <c r="AJ22" s="14">
        <v>1621</v>
      </c>
      <c r="AK22" s="14">
        <v>1285</v>
      </c>
      <c r="AL22" s="14">
        <v>2651</v>
      </c>
      <c r="AM22" s="14">
        <v>2110</v>
      </c>
      <c r="AN22" s="14">
        <v>2111</v>
      </c>
      <c r="AO22" s="14">
        <v>2111</v>
      </c>
      <c r="AP22" s="14">
        <v>2112</v>
      </c>
      <c r="AQ22" s="14">
        <v>2054</v>
      </c>
      <c r="AR22" s="14">
        <v>1901</v>
      </c>
      <c r="AS22" s="14">
        <v>2117</v>
      </c>
      <c r="AT22" s="14">
        <v>655</v>
      </c>
      <c r="AU22" s="14">
        <v>2600</v>
      </c>
      <c r="AV22" s="14">
        <v>2600</v>
      </c>
      <c r="AW22" s="14">
        <v>2329</v>
      </c>
      <c r="AX22" s="212">
        <v>2056</v>
      </c>
      <c r="AY22" s="14">
        <v>2464</v>
      </c>
      <c r="AZ22" s="14">
        <v>2259</v>
      </c>
      <c r="BA22" s="14">
        <v>2257</v>
      </c>
      <c r="BB22" s="14">
        <v>2260</v>
      </c>
      <c r="BC22" s="14">
        <v>2313</v>
      </c>
      <c r="BD22" s="14">
        <v>2562</v>
      </c>
      <c r="BE22" s="14">
        <v>1313</v>
      </c>
      <c r="BF22" s="14">
        <v>1776</v>
      </c>
      <c r="BG22" s="14">
        <v>1776</v>
      </c>
      <c r="BH22" s="14">
        <v>1775</v>
      </c>
      <c r="BI22" s="14">
        <v>1934</v>
      </c>
      <c r="BJ22" s="14">
        <v>2873</v>
      </c>
      <c r="BK22" s="14">
        <v>2754</v>
      </c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</row>
    <row r="23" spans="1:74" s="49" customFormat="1" ht="15" customHeight="1" x14ac:dyDescent="0.2">
      <c r="A23" s="180" t="s">
        <v>73</v>
      </c>
      <c r="B23" s="180" t="s">
        <v>289</v>
      </c>
      <c r="C23" s="60">
        <v>-11</v>
      </c>
      <c r="D23" s="60">
        <v>-12</v>
      </c>
      <c r="E23" s="60">
        <v>11</v>
      </c>
      <c r="F23" s="14">
        <v>-41</v>
      </c>
      <c r="G23" s="60">
        <v>-9</v>
      </c>
      <c r="H23" s="60">
        <v>-12</v>
      </c>
      <c r="I23" s="60">
        <v>18</v>
      </c>
      <c r="J23" s="14">
        <v>-107</v>
      </c>
      <c r="K23" s="60">
        <v>-11</v>
      </c>
      <c r="L23" s="60">
        <v>-5</v>
      </c>
      <c r="M23" s="60">
        <v>-28</v>
      </c>
      <c r="N23" s="14">
        <v>-19</v>
      </c>
      <c r="O23" s="60">
        <v>10</v>
      </c>
      <c r="P23" s="60" t="s">
        <v>123</v>
      </c>
      <c r="Q23" s="60" t="s">
        <v>123</v>
      </c>
      <c r="R23" s="60">
        <v>347</v>
      </c>
      <c r="S23" s="60">
        <v>-56</v>
      </c>
      <c r="T23" s="60">
        <v>502</v>
      </c>
      <c r="U23" s="60">
        <v>487</v>
      </c>
      <c r="V23" s="60">
        <v>530</v>
      </c>
      <c r="W23" s="60">
        <v>-613</v>
      </c>
      <c r="X23" s="60">
        <v>-669</v>
      </c>
      <c r="Y23" s="60">
        <v>-580</v>
      </c>
      <c r="Z23" s="60">
        <v>-704</v>
      </c>
      <c r="AA23" s="60">
        <v>-503</v>
      </c>
      <c r="AB23" s="60">
        <v>-668</v>
      </c>
      <c r="AC23" s="60">
        <v>-567</v>
      </c>
      <c r="AD23" s="60">
        <v>-874</v>
      </c>
      <c r="AE23" s="60">
        <v>-609</v>
      </c>
      <c r="AF23" s="60">
        <v>-1216</v>
      </c>
      <c r="AG23" s="60">
        <v>-645</v>
      </c>
      <c r="AH23" s="60">
        <v>-1286</v>
      </c>
      <c r="AI23" s="60">
        <v>-767</v>
      </c>
      <c r="AJ23" s="60">
        <v>-962</v>
      </c>
      <c r="AK23" s="60">
        <v>-1096</v>
      </c>
      <c r="AL23" s="60">
        <v>2825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192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s="49" customFormat="1" ht="15" customHeight="1" x14ac:dyDescent="0.2">
      <c r="A24" s="180" t="s">
        <v>85</v>
      </c>
      <c r="B24" s="180" t="s">
        <v>342</v>
      </c>
      <c r="C24" s="14" t="s">
        <v>14</v>
      </c>
      <c r="D24" s="14" t="s">
        <v>14</v>
      </c>
      <c r="E24" s="14">
        <v>0</v>
      </c>
      <c r="F24" s="14">
        <v>0</v>
      </c>
      <c r="G24" s="14" t="s">
        <v>108</v>
      </c>
      <c r="H24" s="14" t="s">
        <v>14</v>
      </c>
      <c r="I24" s="14">
        <v>67</v>
      </c>
      <c r="J24" s="14">
        <v>246</v>
      </c>
      <c r="K24" s="14">
        <v>31</v>
      </c>
      <c r="L24" s="14">
        <v>536</v>
      </c>
      <c r="M24" s="14">
        <v>-186</v>
      </c>
      <c r="N24" s="14">
        <v>553</v>
      </c>
      <c r="O24" s="14" t="s">
        <v>123</v>
      </c>
      <c r="P24" s="14">
        <v>129</v>
      </c>
      <c r="Q24" s="14">
        <v>16</v>
      </c>
      <c r="R24" s="14">
        <v>302</v>
      </c>
      <c r="S24" s="14">
        <v>5</v>
      </c>
      <c r="T24" s="14">
        <v>46</v>
      </c>
      <c r="U24" s="14">
        <v>332</v>
      </c>
      <c r="V24" s="14">
        <v>291</v>
      </c>
      <c r="W24" s="14">
        <v>165</v>
      </c>
      <c r="X24" s="14">
        <v>-171</v>
      </c>
      <c r="Y24" s="14">
        <v>97</v>
      </c>
      <c r="Z24" s="14">
        <v>89</v>
      </c>
      <c r="AA24" s="14">
        <v>97</v>
      </c>
      <c r="AB24" s="14">
        <v>-88</v>
      </c>
      <c r="AC24" s="14">
        <v>8</v>
      </c>
      <c r="AD24" s="14">
        <v>259</v>
      </c>
      <c r="AE24" s="14">
        <v>-36</v>
      </c>
      <c r="AF24" s="14">
        <v>145</v>
      </c>
      <c r="AG24" s="14">
        <v>-256</v>
      </c>
      <c r="AH24" s="14">
        <v>1269</v>
      </c>
      <c r="AI24" s="14">
        <v>-307</v>
      </c>
      <c r="AJ24" s="14">
        <v>123</v>
      </c>
      <c r="AK24" s="14">
        <v>-339</v>
      </c>
      <c r="AL24" s="14">
        <v>399</v>
      </c>
      <c r="AM24" s="14">
        <v>1966</v>
      </c>
      <c r="AN24" s="14">
        <v>-1842</v>
      </c>
      <c r="AO24" s="14">
        <v>-401</v>
      </c>
      <c r="AP24" s="14">
        <v>844</v>
      </c>
      <c r="AQ24" s="14">
        <v>-255</v>
      </c>
      <c r="AR24" s="14">
        <v>448</v>
      </c>
      <c r="AS24" s="14">
        <v>-714</v>
      </c>
      <c r="AT24" s="14">
        <v>1451</v>
      </c>
      <c r="AU24" s="14">
        <v>-464</v>
      </c>
      <c r="AV24" s="14">
        <v>-719</v>
      </c>
      <c r="AW24" s="14">
        <v>1728</v>
      </c>
      <c r="AX24" s="212">
        <v>250</v>
      </c>
      <c r="AY24" s="14">
        <v>-1222</v>
      </c>
      <c r="AZ24" s="14">
        <v>944</v>
      </c>
      <c r="BA24" s="14">
        <v>1116</v>
      </c>
      <c r="BB24" s="14">
        <v>2564</v>
      </c>
      <c r="BC24" s="14">
        <v>278</v>
      </c>
      <c r="BD24" s="14">
        <v>-1255</v>
      </c>
      <c r="BE24" s="14">
        <v>1091</v>
      </c>
      <c r="BF24" s="14">
        <v>297</v>
      </c>
      <c r="BG24" s="14">
        <v>-1884</v>
      </c>
      <c r="BH24" s="14">
        <v>1976</v>
      </c>
      <c r="BI24" s="14">
        <v>36</v>
      </c>
      <c r="BJ24" s="14">
        <v>-1238</v>
      </c>
      <c r="BK24" s="14">
        <v>-1445</v>
      </c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</row>
    <row r="25" spans="1:74" s="49" customFormat="1" ht="15" customHeight="1" x14ac:dyDescent="0.2">
      <c r="A25" s="180" t="s">
        <v>411</v>
      </c>
      <c r="B25" s="180" t="s">
        <v>413</v>
      </c>
      <c r="C25" s="14" t="s">
        <v>14</v>
      </c>
      <c r="D25" s="14" t="s">
        <v>14</v>
      </c>
      <c r="E25" s="14">
        <v>0</v>
      </c>
      <c r="F25" s="14">
        <v>0</v>
      </c>
      <c r="G25" s="14" t="s">
        <v>108</v>
      </c>
      <c r="H25" s="14" t="s">
        <v>14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-33584</v>
      </c>
      <c r="AV25" s="14">
        <v>-2882</v>
      </c>
      <c r="AW25" s="14">
        <v>-13195</v>
      </c>
      <c r="AX25" s="212">
        <v>-30566</v>
      </c>
      <c r="AY25" s="14">
        <v>570</v>
      </c>
      <c r="AZ25" s="14">
        <v>13455</v>
      </c>
      <c r="BA25" s="14">
        <v>16951</v>
      </c>
      <c r="BB25" s="14">
        <v>14915</v>
      </c>
      <c r="BC25" s="14">
        <v>15444</v>
      </c>
      <c r="BD25" s="14">
        <v>9005</v>
      </c>
      <c r="BE25" s="14">
        <v>37562</v>
      </c>
      <c r="BF25" s="14">
        <v>15902</v>
      </c>
      <c r="BG25" s="14">
        <v>19928</v>
      </c>
      <c r="BH25" s="14">
        <v>19373</v>
      </c>
      <c r="BI25" s="14">
        <v>24642</v>
      </c>
      <c r="BJ25" s="14">
        <v>14136</v>
      </c>
      <c r="BK25" s="14">
        <v>13576</v>
      </c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</row>
    <row r="26" spans="1:74" ht="15" customHeight="1" collapsed="1" x14ac:dyDescent="0.2">
      <c r="A26" s="180" t="s">
        <v>150</v>
      </c>
      <c r="B26" s="180" t="s">
        <v>343</v>
      </c>
      <c r="C26" s="14" t="s">
        <v>14</v>
      </c>
      <c r="D26" s="14" t="s">
        <v>14</v>
      </c>
      <c r="E26" s="14">
        <v>0</v>
      </c>
      <c r="F26" s="14">
        <v>0</v>
      </c>
      <c r="G26" s="14" t="s">
        <v>108</v>
      </c>
      <c r="H26" s="14" t="s">
        <v>14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-10990</v>
      </c>
      <c r="AW26" s="14">
        <v>5900</v>
      </c>
      <c r="AX26" s="212">
        <v>5090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/>
      <c r="BI26" s="14">
        <v>0</v>
      </c>
      <c r="BJ26" s="14">
        <v>0</v>
      </c>
      <c r="BK26" s="14">
        <v>0</v>
      </c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</row>
    <row r="27" spans="1:74" ht="15" customHeight="1" x14ac:dyDescent="0.2">
      <c r="A27" s="59" t="s">
        <v>86</v>
      </c>
      <c r="B27" s="59" t="s">
        <v>318</v>
      </c>
      <c r="C27" s="14">
        <v>23730</v>
      </c>
      <c r="D27" s="14">
        <v>-39885</v>
      </c>
      <c r="E27" s="14">
        <v>-14876</v>
      </c>
      <c r="F27" s="14">
        <v>38527</v>
      </c>
      <c r="G27" s="14">
        <v>33479</v>
      </c>
      <c r="H27" s="14">
        <v>-16156</v>
      </c>
      <c r="I27" s="14">
        <v>-64277</v>
      </c>
      <c r="J27" s="14">
        <v>-41504</v>
      </c>
      <c r="K27" s="14">
        <v>12255</v>
      </c>
      <c r="L27" s="14">
        <v>-109680</v>
      </c>
      <c r="M27" s="14">
        <v>75113</v>
      </c>
      <c r="N27" s="14">
        <v>-8556</v>
      </c>
      <c r="O27" s="14">
        <v>50071</v>
      </c>
      <c r="P27" s="14">
        <v>-20031</v>
      </c>
      <c r="Q27" s="14">
        <v>9004</v>
      </c>
      <c r="R27" s="14">
        <v>3170</v>
      </c>
      <c r="S27" s="14">
        <v>-2064</v>
      </c>
      <c r="T27" s="14">
        <v>-18242</v>
      </c>
      <c r="U27" s="14">
        <v>-16132</v>
      </c>
      <c r="V27" s="14">
        <v>4172</v>
      </c>
      <c r="W27" s="14">
        <v>13029</v>
      </c>
      <c r="X27" s="14">
        <v>-14589</v>
      </c>
      <c r="Y27" s="14">
        <v>53585</v>
      </c>
      <c r="Z27" s="14">
        <v>75678</v>
      </c>
      <c r="AA27" s="14">
        <v>-38328</v>
      </c>
      <c r="AB27" s="14">
        <v>14992</v>
      </c>
      <c r="AC27" s="14">
        <v>-4710</v>
      </c>
      <c r="AD27" s="14">
        <v>54552</v>
      </c>
      <c r="AE27" s="14">
        <v>39085</v>
      </c>
      <c r="AF27" s="14">
        <v>56439</v>
      </c>
      <c r="AG27" s="14">
        <v>4468</v>
      </c>
      <c r="AH27" s="14">
        <v>18296</v>
      </c>
      <c r="AI27" s="14">
        <v>62634</v>
      </c>
      <c r="AJ27" s="14">
        <v>-22927</v>
      </c>
      <c r="AK27" s="14">
        <v>12634</v>
      </c>
      <c r="AL27" s="14">
        <v>-16429</v>
      </c>
      <c r="AM27" s="14">
        <v>17920</v>
      </c>
      <c r="AN27" s="14">
        <v>-6007</v>
      </c>
      <c r="AO27" s="14">
        <v>-29851</v>
      </c>
      <c r="AP27" s="14">
        <v>-57521</v>
      </c>
      <c r="AQ27" s="14">
        <v>50381</v>
      </c>
      <c r="AR27" s="14">
        <v>-50186</v>
      </c>
      <c r="AS27" s="14">
        <v>-47989</v>
      </c>
      <c r="AT27" s="14">
        <v>2031</v>
      </c>
      <c r="AU27" s="14">
        <v>23884</v>
      </c>
      <c r="AV27" s="14">
        <v>-32296</v>
      </c>
      <c r="AW27" s="14">
        <v>-72355</v>
      </c>
      <c r="AX27" s="212">
        <v>15944</v>
      </c>
      <c r="AY27" s="14">
        <v>-33804</v>
      </c>
      <c r="AZ27" s="14">
        <v>24214</v>
      </c>
      <c r="BA27" s="14">
        <v>-59659</v>
      </c>
      <c r="BB27" s="14">
        <v>-20747</v>
      </c>
      <c r="BC27" s="14">
        <v>4084</v>
      </c>
      <c r="BD27" s="14">
        <v>-31193</v>
      </c>
      <c r="BE27" s="14">
        <v>4921</v>
      </c>
      <c r="BF27" s="14">
        <v>8017</v>
      </c>
      <c r="BG27" s="14">
        <v>33708</v>
      </c>
      <c r="BH27" s="14">
        <v>-27829</v>
      </c>
      <c r="BI27" s="14">
        <v>-21351</v>
      </c>
      <c r="BJ27" s="14">
        <v>-6934</v>
      </c>
      <c r="BK27" s="14">
        <v>-356835</v>
      </c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</row>
    <row r="28" spans="1:74" ht="15" customHeight="1" x14ac:dyDescent="0.2">
      <c r="A28" s="59" t="s">
        <v>0</v>
      </c>
      <c r="B28" s="59" t="s">
        <v>233</v>
      </c>
      <c r="C28" s="14">
        <v>-1617</v>
      </c>
      <c r="D28" s="14">
        <v>168</v>
      </c>
      <c r="E28" s="14">
        <v>5294</v>
      </c>
      <c r="F28" s="14">
        <v>-5534</v>
      </c>
      <c r="G28" s="14">
        <v>-20871</v>
      </c>
      <c r="H28" s="14" t="s">
        <v>14</v>
      </c>
      <c r="I28" s="14">
        <v>110</v>
      </c>
      <c r="J28" s="14">
        <v>-98801</v>
      </c>
      <c r="K28" s="14">
        <v>-40883</v>
      </c>
      <c r="L28" s="14">
        <v>-31192</v>
      </c>
      <c r="M28" s="14">
        <v>-52277</v>
      </c>
      <c r="N28" s="14">
        <v>-36588</v>
      </c>
      <c r="O28" s="14">
        <v>-50700</v>
      </c>
      <c r="P28" s="14">
        <v>0</v>
      </c>
      <c r="Q28" s="14">
        <v>-63252</v>
      </c>
      <c r="R28" s="14">
        <v>-347</v>
      </c>
      <c r="S28" s="14">
        <v>-87564</v>
      </c>
      <c r="T28" s="14">
        <v>-26520</v>
      </c>
      <c r="U28" s="14">
        <v>-90597</v>
      </c>
      <c r="V28" s="14">
        <v>-32782</v>
      </c>
      <c r="W28" s="14">
        <v>-106760</v>
      </c>
      <c r="X28" s="14">
        <v>-28423</v>
      </c>
      <c r="Y28" s="14">
        <v>-96150</v>
      </c>
      <c r="Z28" s="14">
        <v>-37269</v>
      </c>
      <c r="AA28" s="14">
        <v>-110469</v>
      </c>
      <c r="AB28" s="14">
        <v>-43951</v>
      </c>
      <c r="AC28" s="14">
        <v>-97676</v>
      </c>
      <c r="AD28" s="14">
        <v>-34190</v>
      </c>
      <c r="AE28" s="14">
        <v>-117587</v>
      </c>
      <c r="AF28" s="14">
        <v>-151394</v>
      </c>
      <c r="AG28" s="14">
        <v>-92407</v>
      </c>
      <c r="AH28" s="14">
        <v>-21765</v>
      </c>
      <c r="AI28" s="14">
        <v>-83071</v>
      </c>
      <c r="AJ28" s="14">
        <v>-17398</v>
      </c>
      <c r="AK28" s="14">
        <v>-71604</v>
      </c>
      <c r="AL28" s="14">
        <v>-23721</v>
      </c>
      <c r="AM28" s="14">
        <v>-64443</v>
      </c>
      <c r="AN28" s="14">
        <v>-35202</v>
      </c>
      <c r="AO28" s="14">
        <v>-56793</v>
      </c>
      <c r="AP28" s="14">
        <v>-25589</v>
      </c>
      <c r="AQ28" s="14">
        <v>-56486</v>
      </c>
      <c r="AR28" s="14">
        <v>-13395</v>
      </c>
      <c r="AS28" s="14">
        <v>-29171</v>
      </c>
      <c r="AT28" s="14">
        <v>-24956</v>
      </c>
      <c r="AU28" s="14">
        <v>-51664</v>
      </c>
      <c r="AV28" s="14">
        <v>-36888</v>
      </c>
      <c r="AW28" s="14">
        <v>-63347</v>
      </c>
      <c r="AX28" s="212">
        <v>-62350</v>
      </c>
      <c r="AY28" s="14">
        <v>-72940</v>
      </c>
      <c r="AZ28" s="14">
        <v>13316</v>
      </c>
      <c r="BA28" s="14">
        <v>-260705</v>
      </c>
      <c r="BB28" s="14">
        <v>-127764</v>
      </c>
      <c r="BC28" s="14">
        <v>-119809</v>
      </c>
      <c r="BD28" s="14">
        <v>-128597</v>
      </c>
      <c r="BE28" s="14">
        <v>-134808</v>
      </c>
      <c r="BF28" s="14">
        <v>-106345</v>
      </c>
      <c r="BG28" s="14">
        <v>-118186</v>
      </c>
      <c r="BH28" s="14">
        <v>-109293</v>
      </c>
      <c r="BI28" s="14">
        <v>-117748</v>
      </c>
      <c r="BJ28" s="14">
        <v>-128699</v>
      </c>
      <c r="BK28" s="14">
        <v>-103994</v>
      </c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</row>
    <row r="29" spans="1:74" s="49" customFormat="1" ht="15" customHeight="1" x14ac:dyDescent="0.2">
      <c r="A29" s="49" t="s">
        <v>87</v>
      </c>
      <c r="B29" s="49" t="s">
        <v>344</v>
      </c>
      <c r="C29" s="27">
        <v>-77623</v>
      </c>
      <c r="D29" s="27">
        <v>-53819</v>
      </c>
      <c r="E29" s="27">
        <v>-73068</v>
      </c>
      <c r="F29" s="27">
        <v>-79518</v>
      </c>
      <c r="G29" s="27">
        <v>-94492</v>
      </c>
      <c r="H29" s="27">
        <v>-103470</v>
      </c>
      <c r="I29" s="27">
        <v>-85847</v>
      </c>
      <c r="J29" s="27">
        <v>-195217</v>
      </c>
      <c r="K29" s="27">
        <v>-69005</v>
      </c>
      <c r="L29" s="27">
        <v>-88105</v>
      </c>
      <c r="M29" s="27">
        <v>30102</v>
      </c>
      <c r="N29" s="27">
        <v>-97129</v>
      </c>
      <c r="O29" s="27">
        <v>-160359</v>
      </c>
      <c r="P29" s="27">
        <v>-281368</v>
      </c>
      <c r="Q29" s="27">
        <v>-560644</v>
      </c>
      <c r="R29" s="27">
        <v>-262251</v>
      </c>
      <c r="S29" s="27">
        <v>-159634</v>
      </c>
      <c r="T29" s="27">
        <v>26389</v>
      </c>
      <c r="U29" s="27">
        <v>-54138</v>
      </c>
      <c r="V29" s="27">
        <v>-97218</v>
      </c>
      <c r="W29" s="27">
        <v>1792</v>
      </c>
      <c r="X29" s="27">
        <v>-42003</v>
      </c>
      <c r="Y29" s="27">
        <v>-58633</v>
      </c>
      <c r="Z29" s="27">
        <v>-190684</v>
      </c>
      <c r="AA29" s="27">
        <v>48029</v>
      </c>
      <c r="AB29" s="27">
        <v>-85249</v>
      </c>
      <c r="AC29" s="27">
        <v>-128568</v>
      </c>
      <c r="AD29" s="27">
        <v>-103993</v>
      </c>
      <c r="AE29" s="27">
        <v>122401</v>
      </c>
      <c r="AF29" s="27">
        <v>-62</v>
      </c>
      <c r="AG29" s="27">
        <v>-217664</v>
      </c>
      <c r="AH29" s="27">
        <v>54583</v>
      </c>
      <c r="AI29" s="27">
        <v>71708</v>
      </c>
      <c r="AJ29" s="27">
        <v>-288037</v>
      </c>
      <c r="AK29" s="27">
        <v>-10326</v>
      </c>
      <c r="AL29" s="27">
        <v>-166801</v>
      </c>
      <c r="AM29" s="27">
        <v>-3185</v>
      </c>
      <c r="AN29" s="27">
        <v>-56150</v>
      </c>
      <c r="AO29" s="27">
        <v>-47677</v>
      </c>
      <c r="AP29" s="27">
        <v>-239687</v>
      </c>
      <c r="AQ29" s="27">
        <v>-236047</v>
      </c>
      <c r="AR29" s="27">
        <v>-263736</v>
      </c>
      <c r="AS29" s="27">
        <v>-114845</v>
      </c>
      <c r="AT29" s="27">
        <v>-509717</v>
      </c>
      <c r="AU29" s="27">
        <v>32637</v>
      </c>
      <c r="AV29" s="27">
        <v>239757</v>
      </c>
      <c r="AW29" s="27">
        <v>-243166</v>
      </c>
      <c r="AX29" s="225">
        <v>9329</v>
      </c>
      <c r="AY29" s="27">
        <f t="shared" ref="AY29:BH29" si="2">SUM(AY30:AY33)</f>
        <v>3613</v>
      </c>
      <c r="AZ29" s="27">
        <f t="shared" si="2"/>
        <v>62859</v>
      </c>
      <c r="BA29" s="27">
        <f t="shared" si="2"/>
        <v>-555636</v>
      </c>
      <c r="BB29" s="27">
        <f t="shared" si="2"/>
        <v>78358</v>
      </c>
      <c r="BC29" s="27">
        <f t="shared" si="2"/>
        <v>-650137</v>
      </c>
      <c r="BD29" s="27">
        <f t="shared" si="2"/>
        <v>615038</v>
      </c>
      <c r="BE29" s="27">
        <f t="shared" si="2"/>
        <v>110222</v>
      </c>
      <c r="BF29" s="27">
        <f t="shared" si="2"/>
        <v>-533309</v>
      </c>
      <c r="BG29" s="27">
        <f t="shared" si="2"/>
        <v>-64420</v>
      </c>
      <c r="BH29" s="392">
        <f t="shared" si="2"/>
        <v>-651528</v>
      </c>
      <c r="BI29" s="392">
        <f>SUM(BI30:BI33)</f>
        <v>459265</v>
      </c>
      <c r="BJ29" s="392">
        <f>SUM(BJ30:BJ33)</f>
        <v>-6006</v>
      </c>
      <c r="BK29" s="392">
        <f>SUM(BK30:BK33)</f>
        <v>-381826</v>
      </c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</row>
    <row r="30" spans="1:74" ht="15" customHeight="1" x14ac:dyDescent="0.2">
      <c r="A30" s="181" t="s">
        <v>99</v>
      </c>
      <c r="B30" s="181" t="s">
        <v>633</v>
      </c>
      <c r="C30" s="14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4">
        <v>-162331</v>
      </c>
      <c r="P30" s="14">
        <v>-464697</v>
      </c>
      <c r="Q30" s="14">
        <v>-354893</v>
      </c>
      <c r="R30" s="14">
        <v>40681</v>
      </c>
      <c r="S30" s="14">
        <v>-41178</v>
      </c>
      <c r="T30" s="14">
        <v>325031</v>
      </c>
      <c r="U30" s="14">
        <v>58486</v>
      </c>
      <c r="V30" s="14">
        <v>18985</v>
      </c>
      <c r="W30" s="14">
        <v>76792</v>
      </c>
      <c r="X30" s="14">
        <v>41040</v>
      </c>
      <c r="Y30" s="14">
        <v>50346</v>
      </c>
      <c r="Z30" s="14">
        <v>-13460</v>
      </c>
      <c r="AA30" s="14">
        <v>105452</v>
      </c>
      <c r="AB30" s="14">
        <v>-50576</v>
      </c>
      <c r="AC30" s="14">
        <v>-88496</v>
      </c>
      <c r="AD30" s="14">
        <v>-75674</v>
      </c>
      <c r="AE30" s="14">
        <v>163191</v>
      </c>
      <c r="AF30" s="14">
        <v>49436</v>
      </c>
      <c r="AG30" s="14">
        <v>-198480</v>
      </c>
      <c r="AH30" s="14">
        <v>82608</v>
      </c>
      <c r="AI30" s="14">
        <v>103249</v>
      </c>
      <c r="AJ30" s="14">
        <v>-254230</v>
      </c>
      <c r="AK30" s="14">
        <v>36585</v>
      </c>
      <c r="AL30" s="14">
        <v>-106111</v>
      </c>
      <c r="AM30" s="14">
        <v>24328</v>
      </c>
      <c r="AN30" s="14">
        <v>-25228</v>
      </c>
      <c r="AO30" s="14">
        <v>-44693</v>
      </c>
      <c r="AP30" s="14">
        <v>-270939</v>
      </c>
      <c r="AQ30" s="14">
        <v>38347</v>
      </c>
      <c r="AR30" s="14">
        <v>-232827</v>
      </c>
      <c r="AS30" s="14">
        <v>38818</v>
      </c>
      <c r="AT30" s="14">
        <v>-473693</v>
      </c>
      <c r="AU30" s="14">
        <v>70693</v>
      </c>
      <c r="AV30" s="14">
        <v>273347</v>
      </c>
      <c r="AW30" s="14">
        <v>-191068</v>
      </c>
      <c r="AX30" s="212">
        <v>52935</v>
      </c>
      <c r="AY30" s="14">
        <v>35529</v>
      </c>
      <c r="AZ30" s="14">
        <v>97903</v>
      </c>
      <c r="BA30" s="14">
        <v>-505986</v>
      </c>
      <c r="BB30" s="14">
        <v>144049</v>
      </c>
      <c r="BC30" s="14">
        <v>87839</v>
      </c>
      <c r="BD30" s="14">
        <v>679481</v>
      </c>
      <c r="BE30" s="14">
        <v>165814</v>
      </c>
      <c r="BF30" s="14">
        <v>-473146</v>
      </c>
      <c r="BG30" s="14">
        <v>14223</v>
      </c>
      <c r="BH30" s="14">
        <v>-595814</v>
      </c>
      <c r="BI30" s="14">
        <v>429904</v>
      </c>
      <c r="BJ30" s="14">
        <v>114172</v>
      </c>
      <c r="BK30" s="14">
        <v>-447729</v>
      </c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5" customHeight="1" x14ac:dyDescent="0.2">
      <c r="A31" s="181" t="s">
        <v>412</v>
      </c>
      <c r="B31" s="181" t="s">
        <v>321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212"/>
      <c r="AY31" s="14">
        <v>-31313</v>
      </c>
      <c r="AZ31" s="14">
        <v>-34603</v>
      </c>
      <c r="BA31" s="14">
        <v>-49979</v>
      </c>
      <c r="BB31" s="14">
        <v>-59720</v>
      </c>
      <c r="BC31" s="14">
        <v>-738198</v>
      </c>
      <c r="BD31" s="14">
        <v>-64640</v>
      </c>
      <c r="BE31" s="14">
        <v>-54706</v>
      </c>
      <c r="BF31" s="14">
        <v>-62178</v>
      </c>
      <c r="BG31" s="14">
        <v>-78822</v>
      </c>
      <c r="BH31" s="14">
        <v>-56143</v>
      </c>
      <c r="BI31" s="14">
        <v>-84703</v>
      </c>
      <c r="BJ31" s="14">
        <v>-120254</v>
      </c>
      <c r="BK31" s="14">
        <v>-42554</v>
      </c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5" customHeight="1" x14ac:dyDescent="0.2">
      <c r="A32" s="181" t="s">
        <v>620</v>
      </c>
      <c r="B32" s="181" t="s">
        <v>621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212"/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113661</v>
      </c>
      <c r="BJ32" s="14">
        <v>0</v>
      </c>
      <c r="BK32" s="14">
        <v>108116</v>
      </c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</row>
    <row r="33" spans="1:74" ht="15" customHeight="1" x14ac:dyDescent="0.2">
      <c r="A33" s="181" t="s">
        <v>0</v>
      </c>
      <c r="B33" s="181" t="s">
        <v>243</v>
      </c>
      <c r="C33" s="14" t="s">
        <v>14</v>
      </c>
      <c r="D33" s="14" t="s">
        <v>14</v>
      </c>
      <c r="E33" s="14" t="s">
        <v>14</v>
      </c>
      <c r="F33" s="14" t="s">
        <v>14</v>
      </c>
      <c r="G33" s="14" t="s">
        <v>14</v>
      </c>
      <c r="H33" s="14" t="s">
        <v>14</v>
      </c>
      <c r="I33" s="14" t="s">
        <v>14</v>
      </c>
      <c r="J33" s="14" t="s">
        <v>14</v>
      </c>
      <c r="K33" s="14" t="s">
        <v>14</v>
      </c>
      <c r="L33" s="14" t="s">
        <v>14</v>
      </c>
      <c r="M33" s="14" t="s">
        <v>14</v>
      </c>
      <c r="N33" s="14" t="s">
        <v>14</v>
      </c>
      <c r="O33" s="14">
        <f>2099-123</f>
        <v>1976</v>
      </c>
      <c r="P33" s="14">
        <v>183329</v>
      </c>
      <c r="Q33" s="14">
        <f>Q29-Q30</f>
        <v>-205751</v>
      </c>
      <c r="R33" s="14">
        <v>-302932</v>
      </c>
      <c r="S33" s="14">
        <f>S29-S30</f>
        <v>-118456</v>
      </c>
      <c r="T33" s="14">
        <f>T29-T30</f>
        <v>-298642</v>
      </c>
      <c r="U33" s="14">
        <v>-112624</v>
      </c>
      <c r="V33" s="14">
        <v>-116203</v>
      </c>
      <c r="W33" s="14">
        <v>-75000</v>
      </c>
      <c r="X33" s="14">
        <v>-83043</v>
      </c>
      <c r="Y33" s="14">
        <v>-108979</v>
      </c>
      <c r="Z33" s="14">
        <v>-177224</v>
      </c>
      <c r="AA33" s="14">
        <v>-57423</v>
      </c>
      <c r="AB33" s="14">
        <v>-34673</v>
      </c>
      <c r="AC33" s="14">
        <v>-40072</v>
      </c>
      <c r="AD33" s="14">
        <v>-28319</v>
      </c>
      <c r="AE33" s="14">
        <v>-40790</v>
      </c>
      <c r="AF33" s="14">
        <v>-49553</v>
      </c>
      <c r="AG33" s="14">
        <v>-19184</v>
      </c>
      <c r="AH33" s="14">
        <v>-28025</v>
      </c>
      <c r="AI33" s="14">
        <v>-31541</v>
      </c>
      <c r="AJ33" s="14">
        <v>-33807</v>
      </c>
      <c r="AK33" s="14">
        <v>-46911</v>
      </c>
      <c r="AL33" s="14">
        <v>-60690</v>
      </c>
      <c r="AM33" s="14">
        <v>-27513</v>
      </c>
      <c r="AN33" s="14">
        <v>-30922</v>
      </c>
      <c r="AO33" s="14">
        <v>-2984</v>
      </c>
      <c r="AP33" s="14">
        <v>31252</v>
      </c>
      <c r="AQ33" s="14">
        <v>-274394</v>
      </c>
      <c r="AR33" s="14">
        <v>-30909</v>
      </c>
      <c r="AS33" s="14">
        <v>-153663</v>
      </c>
      <c r="AT33" s="14">
        <v>-36024</v>
      </c>
      <c r="AU33" s="14">
        <v>-38056</v>
      </c>
      <c r="AV33" s="14">
        <v>-33590</v>
      </c>
      <c r="AW33" s="14">
        <v>-52098</v>
      </c>
      <c r="AX33" s="212">
        <v>-43606</v>
      </c>
      <c r="AY33" s="14">
        <v>-603</v>
      </c>
      <c r="AZ33" s="14">
        <v>-441</v>
      </c>
      <c r="BA33" s="14">
        <v>329</v>
      </c>
      <c r="BB33" s="14">
        <v>-5971</v>
      </c>
      <c r="BC33" s="14">
        <v>222</v>
      </c>
      <c r="BD33" s="14">
        <v>197</v>
      </c>
      <c r="BE33" s="14">
        <v>-886</v>
      </c>
      <c r="BF33" s="14">
        <v>2015</v>
      </c>
      <c r="BG33" s="14">
        <v>179</v>
      </c>
      <c r="BH33" s="4">
        <v>429</v>
      </c>
      <c r="BI33" s="14">
        <v>403</v>
      </c>
      <c r="BJ33" s="14">
        <v>76</v>
      </c>
      <c r="BK33" s="14">
        <v>341</v>
      </c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</row>
    <row r="34" spans="1:74" ht="15" customHeight="1" x14ac:dyDescent="0.2">
      <c r="A34" s="49" t="s">
        <v>88</v>
      </c>
      <c r="B34" s="49" t="s">
        <v>345</v>
      </c>
      <c r="C34" s="58">
        <f t="shared" ref="C34:BH34" si="3">SUM(C35:C40)</f>
        <v>13029</v>
      </c>
      <c r="D34" s="58">
        <f t="shared" si="3"/>
        <v>-19795</v>
      </c>
      <c r="E34" s="58">
        <f t="shared" si="3"/>
        <v>56234</v>
      </c>
      <c r="F34" s="27">
        <f t="shared" si="3"/>
        <v>6194</v>
      </c>
      <c r="G34" s="58">
        <f t="shared" si="3"/>
        <v>400339</v>
      </c>
      <c r="H34" s="58">
        <f t="shared" si="3"/>
        <v>-9917</v>
      </c>
      <c r="I34" s="58">
        <f t="shared" si="3"/>
        <v>-69893</v>
      </c>
      <c r="J34" s="27">
        <f t="shared" si="3"/>
        <v>157401</v>
      </c>
      <c r="K34" s="58">
        <f t="shared" si="3"/>
        <v>349149</v>
      </c>
      <c r="L34" s="58">
        <f t="shared" si="3"/>
        <v>-134292</v>
      </c>
      <c r="M34" s="58">
        <f t="shared" si="3"/>
        <v>2783</v>
      </c>
      <c r="N34" s="27">
        <f t="shared" si="3"/>
        <v>114655</v>
      </c>
      <c r="O34" s="58">
        <f t="shared" si="3"/>
        <v>427397</v>
      </c>
      <c r="P34" s="58">
        <f t="shared" si="3"/>
        <v>-239104</v>
      </c>
      <c r="Q34" s="58">
        <f t="shared" si="3"/>
        <v>132659</v>
      </c>
      <c r="R34" s="58">
        <f t="shared" si="3"/>
        <v>13725</v>
      </c>
      <c r="S34" s="58">
        <f t="shared" si="3"/>
        <v>-23134</v>
      </c>
      <c r="T34" s="58">
        <f t="shared" si="3"/>
        <v>-163764</v>
      </c>
      <c r="U34" s="58">
        <f t="shared" si="3"/>
        <v>267205</v>
      </c>
      <c r="V34" s="58">
        <f t="shared" si="3"/>
        <v>-16832</v>
      </c>
      <c r="W34" s="58">
        <f t="shared" si="3"/>
        <v>-185366</v>
      </c>
      <c r="X34" s="58">
        <f t="shared" si="3"/>
        <v>-46574</v>
      </c>
      <c r="Y34" s="58">
        <f t="shared" si="3"/>
        <v>97442</v>
      </c>
      <c r="Z34" s="58">
        <f t="shared" si="3"/>
        <v>-10705</v>
      </c>
      <c r="AA34" s="58">
        <f t="shared" si="3"/>
        <v>-38803</v>
      </c>
      <c r="AB34" s="58">
        <f t="shared" si="3"/>
        <v>-55191</v>
      </c>
      <c r="AC34" s="58">
        <f t="shared" si="3"/>
        <v>141212</v>
      </c>
      <c r="AD34" s="58">
        <f t="shared" si="3"/>
        <v>-81354</v>
      </c>
      <c r="AE34" s="58">
        <f t="shared" si="3"/>
        <v>-232984</v>
      </c>
      <c r="AF34" s="58">
        <f t="shared" si="3"/>
        <v>-354703</v>
      </c>
      <c r="AG34" s="58">
        <f t="shared" si="3"/>
        <v>226621</v>
      </c>
      <c r="AH34" s="58">
        <f t="shared" si="3"/>
        <v>-184703</v>
      </c>
      <c r="AI34" s="58">
        <f t="shared" si="3"/>
        <v>-188386</v>
      </c>
      <c r="AJ34" s="58">
        <f t="shared" si="3"/>
        <v>202686</v>
      </c>
      <c r="AK34" s="58">
        <f t="shared" si="3"/>
        <v>-44288</v>
      </c>
      <c r="AL34" s="58">
        <f t="shared" si="3"/>
        <v>-10885</v>
      </c>
      <c r="AM34" s="58">
        <f t="shared" si="3"/>
        <v>-97500</v>
      </c>
      <c r="AN34" s="58">
        <f t="shared" si="3"/>
        <v>-41773</v>
      </c>
      <c r="AO34" s="58">
        <f t="shared" si="3"/>
        <v>-47013</v>
      </c>
      <c r="AP34" s="58">
        <f t="shared" si="3"/>
        <v>153269</v>
      </c>
      <c r="AQ34" s="58">
        <f t="shared" si="3"/>
        <v>116653</v>
      </c>
      <c r="AR34" s="58">
        <f t="shared" si="3"/>
        <v>277213</v>
      </c>
      <c r="AS34" s="58">
        <f t="shared" si="3"/>
        <v>120928</v>
      </c>
      <c r="AT34" s="58">
        <f t="shared" si="3"/>
        <v>451820</v>
      </c>
      <c r="AU34" s="58">
        <f t="shared" si="3"/>
        <v>-90821</v>
      </c>
      <c r="AV34" s="58">
        <f t="shared" si="3"/>
        <v>-240260</v>
      </c>
      <c r="AW34" s="58">
        <f t="shared" si="3"/>
        <v>203200</v>
      </c>
      <c r="AX34" s="223">
        <f t="shared" si="3"/>
        <v>-84427</v>
      </c>
      <c r="AY34" s="58">
        <f t="shared" si="3"/>
        <v>-83472</v>
      </c>
      <c r="AZ34" s="58">
        <f t="shared" si="3"/>
        <v>-205937</v>
      </c>
      <c r="BA34" s="58">
        <f t="shared" si="3"/>
        <v>691371</v>
      </c>
      <c r="BB34" s="58">
        <f t="shared" si="3"/>
        <v>-170662</v>
      </c>
      <c r="BC34" s="58">
        <f t="shared" si="3"/>
        <v>569510</v>
      </c>
      <c r="BD34" s="58">
        <f t="shared" si="3"/>
        <v>-663291</v>
      </c>
      <c r="BE34" s="58">
        <f t="shared" si="3"/>
        <v>-212990</v>
      </c>
      <c r="BF34" s="58">
        <f t="shared" si="3"/>
        <v>394163</v>
      </c>
      <c r="BG34" s="58">
        <f t="shared" si="3"/>
        <v>-102713</v>
      </c>
      <c r="BH34" s="27">
        <f t="shared" si="3"/>
        <v>580014</v>
      </c>
      <c r="BI34" s="27">
        <f>SUM(BI35:BI40)</f>
        <v>-571410</v>
      </c>
      <c r="BJ34" s="27">
        <f>SUM(BJ35:BJ40)</f>
        <v>-100742</v>
      </c>
      <c r="BK34" s="27">
        <f>SUM(BK35:BK40)</f>
        <v>595129</v>
      </c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</row>
    <row r="35" spans="1:74" ht="15" customHeight="1" x14ac:dyDescent="0.2">
      <c r="A35" s="181" t="s">
        <v>89</v>
      </c>
      <c r="B35" s="181" t="s">
        <v>323</v>
      </c>
      <c r="C35" s="14">
        <v>0</v>
      </c>
      <c r="D35" s="14">
        <v>-16493</v>
      </c>
      <c r="E35" s="14">
        <v>-9832</v>
      </c>
      <c r="F35" s="14">
        <v>-25755</v>
      </c>
      <c r="G35" s="14">
        <v>-5205</v>
      </c>
      <c r="H35" s="14">
        <v>-26016</v>
      </c>
      <c r="I35" s="14">
        <v>-71882</v>
      </c>
      <c r="J35" s="14">
        <v>56305</v>
      </c>
      <c r="K35" s="14">
        <v>-5932</v>
      </c>
      <c r="L35" s="14">
        <v>-76967</v>
      </c>
      <c r="M35" s="14">
        <v>-6662</v>
      </c>
      <c r="N35" s="14">
        <v>-34571</v>
      </c>
      <c r="O35" s="14">
        <v>-19007</v>
      </c>
      <c r="P35" s="14">
        <v>-238306</v>
      </c>
      <c r="Q35" s="14">
        <v>-22097</v>
      </c>
      <c r="R35" s="14">
        <v>-35121</v>
      </c>
      <c r="S35" s="14">
        <v>-32637</v>
      </c>
      <c r="T35" s="14">
        <v>-101659</v>
      </c>
      <c r="U35" s="14">
        <v>37931</v>
      </c>
      <c r="V35" s="14">
        <v>-19160</v>
      </c>
      <c r="W35" s="14">
        <v>-191116</v>
      </c>
      <c r="X35" s="14">
        <v>-33455</v>
      </c>
      <c r="Y35" s="14">
        <v>-34723</v>
      </c>
      <c r="Z35" s="14">
        <v>-10582</v>
      </c>
      <c r="AA35" s="14">
        <v>-213803</v>
      </c>
      <c r="AB35" s="14">
        <v>-49620</v>
      </c>
      <c r="AC35" s="14">
        <v>-65013</v>
      </c>
      <c r="AD35" s="14">
        <v>-75591</v>
      </c>
      <c r="AE35" s="14">
        <v>-210356</v>
      </c>
      <c r="AF35" s="14">
        <v>-266812</v>
      </c>
      <c r="AG35" s="14">
        <v>23604</v>
      </c>
      <c r="AH35" s="14">
        <v>-177410</v>
      </c>
      <c r="AI35" s="14">
        <v>-182182</v>
      </c>
      <c r="AJ35" s="14">
        <v>19084</v>
      </c>
      <c r="AK35" s="14">
        <v>15714</v>
      </c>
      <c r="AL35" s="14">
        <v>-406061</v>
      </c>
      <c r="AM35" s="14">
        <v>-57995</v>
      </c>
      <c r="AN35" s="14">
        <v>-4274</v>
      </c>
      <c r="AO35" s="14">
        <v>-9513</v>
      </c>
      <c r="AP35" s="14">
        <v>-9232</v>
      </c>
      <c r="AQ35" s="14">
        <v>-70227</v>
      </c>
      <c r="AR35" s="14">
        <v>-16996</v>
      </c>
      <c r="AS35" s="14">
        <v>-9122</v>
      </c>
      <c r="AT35" s="14">
        <v>-12024</v>
      </c>
      <c r="AU35" s="14">
        <v>-90821</v>
      </c>
      <c r="AV35" s="14">
        <v>-210823</v>
      </c>
      <c r="AW35" s="14">
        <v>-296800</v>
      </c>
      <c r="AX35" s="212">
        <v>-53861</v>
      </c>
      <c r="AY35" s="14">
        <v>-75672</v>
      </c>
      <c r="AZ35" s="14">
        <v>-171930</v>
      </c>
      <c r="BA35" s="14">
        <v>27057</v>
      </c>
      <c r="BB35" s="14">
        <v>-136141</v>
      </c>
      <c r="BC35" s="14">
        <v>-70203</v>
      </c>
      <c r="BD35" s="14">
        <v>-621656</v>
      </c>
      <c r="BE35" s="14">
        <v>-172184</v>
      </c>
      <c r="BF35" s="14">
        <v>-51677</v>
      </c>
      <c r="BG35" s="14">
        <v>-25323</v>
      </c>
      <c r="BH35" s="14">
        <v>-42950</v>
      </c>
      <c r="BI35" s="14">
        <v>-821476</v>
      </c>
      <c r="BJ35" s="14">
        <v>-45452</v>
      </c>
      <c r="BK35" s="14">
        <v>-42992</v>
      </c>
    </row>
    <row r="36" spans="1:74" ht="15" customHeight="1" x14ac:dyDescent="0.2">
      <c r="A36" s="181" t="s">
        <v>90</v>
      </c>
      <c r="B36" s="181" t="s">
        <v>324</v>
      </c>
      <c r="C36" s="14">
        <v>0</v>
      </c>
      <c r="D36" s="14">
        <v>-46765</v>
      </c>
      <c r="E36" s="14" t="s">
        <v>14</v>
      </c>
      <c r="F36" s="14">
        <v>-9</v>
      </c>
      <c r="G36" s="14" t="s">
        <v>14</v>
      </c>
      <c r="H36" s="14">
        <v>-53434</v>
      </c>
      <c r="I36" s="14" t="s">
        <v>14</v>
      </c>
      <c r="J36" s="14">
        <v>0</v>
      </c>
      <c r="K36" s="14" t="s">
        <v>107</v>
      </c>
      <c r="L36" s="14">
        <v>-55823</v>
      </c>
      <c r="M36" s="14">
        <v>819</v>
      </c>
      <c r="N36" s="14">
        <v>-819</v>
      </c>
      <c r="O36" s="14" t="s">
        <v>123</v>
      </c>
      <c r="P36" s="14">
        <v>-63707</v>
      </c>
      <c r="Q36" s="14" t="s">
        <v>123</v>
      </c>
      <c r="R36" s="14">
        <v>-1</v>
      </c>
      <c r="S36" s="14">
        <v>-75</v>
      </c>
      <c r="T36" s="14">
        <v>-60000</v>
      </c>
      <c r="U36" s="14">
        <v>-458</v>
      </c>
      <c r="V36" s="14" t="s">
        <v>14</v>
      </c>
      <c r="W36" s="14" t="s">
        <v>14</v>
      </c>
      <c r="X36" s="14" t="s">
        <v>14</v>
      </c>
      <c r="Y36" s="14">
        <v>-60000</v>
      </c>
      <c r="Z36" s="14">
        <v>0</v>
      </c>
      <c r="AA36" s="14">
        <v>0</v>
      </c>
      <c r="AB36" s="14" t="s">
        <v>14</v>
      </c>
      <c r="AC36" s="14">
        <v>-60000</v>
      </c>
      <c r="AD36" s="14" t="s">
        <v>14</v>
      </c>
      <c r="AE36" s="14" t="s">
        <v>14</v>
      </c>
      <c r="AF36" s="14">
        <v>-59999</v>
      </c>
      <c r="AG36" s="14">
        <v>-60001</v>
      </c>
      <c r="AH36" s="14">
        <v>0</v>
      </c>
      <c r="AI36" s="14">
        <v>0</v>
      </c>
      <c r="AJ36" s="14">
        <v>-59998</v>
      </c>
      <c r="AK36" s="14">
        <v>-60002</v>
      </c>
      <c r="AL36" s="14">
        <v>0</v>
      </c>
      <c r="AM36" s="14">
        <v>-37502</v>
      </c>
      <c r="AN36" s="14">
        <v>-37499</v>
      </c>
      <c r="AO36" s="14">
        <v>-37500</v>
      </c>
      <c r="AP36" s="14">
        <v>-37499</v>
      </c>
      <c r="AQ36" s="14">
        <v>-37500</v>
      </c>
      <c r="AR36" s="14">
        <v>0</v>
      </c>
      <c r="AS36" s="14">
        <v>0</v>
      </c>
      <c r="AT36" s="14">
        <v>-36156</v>
      </c>
      <c r="AU36" s="14">
        <v>0</v>
      </c>
      <c r="AV36" s="14">
        <v>-24999</v>
      </c>
      <c r="AW36" s="14">
        <v>0</v>
      </c>
      <c r="AX36" s="212">
        <v>-25001</v>
      </c>
      <c r="AY36" s="14">
        <v>0</v>
      </c>
      <c r="AZ36" s="14">
        <v>-29954</v>
      </c>
      <c r="BA36" s="14">
        <v>-29955</v>
      </c>
      <c r="BB36" s="14">
        <v>-29954</v>
      </c>
      <c r="BC36" s="4">
        <v>-27287</v>
      </c>
      <c r="BD36" s="4">
        <v>-27641</v>
      </c>
      <c r="BE36" s="4">
        <v>-27464</v>
      </c>
      <c r="BF36" s="70">
        <v>-27465</v>
      </c>
      <c r="BG36" s="70">
        <v>-49934</v>
      </c>
      <c r="BH36" s="14">
        <v>-49935</v>
      </c>
      <c r="BI36" s="14">
        <v>-49934</v>
      </c>
      <c r="BJ36" s="14">
        <v>-49935</v>
      </c>
      <c r="BK36" s="14">
        <v>-49934</v>
      </c>
    </row>
    <row r="37" spans="1:74" ht="15" customHeight="1" x14ac:dyDescent="0.2">
      <c r="A37" s="181" t="s">
        <v>91</v>
      </c>
      <c r="B37" s="181" t="s">
        <v>325</v>
      </c>
      <c r="C37" s="14">
        <v>13029</v>
      </c>
      <c r="D37" s="14">
        <v>43463</v>
      </c>
      <c r="E37" s="14">
        <v>22603</v>
      </c>
      <c r="F37" s="14">
        <v>36481</v>
      </c>
      <c r="G37" s="14">
        <v>76213</v>
      </c>
      <c r="H37" s="14">
        <v>73093</v>
      </c>
      <c r="I37" s="14">
        <v>6514</v>
      </c>
      <c r="J37" s="14">
        <v>102054</v>
      </c>
      <c r="K37" s="14">
        <v>65528</v>
      </c>
      <c r="L37" s="14">
        <v>1813</v>
      </c>
      <c r="M37" s="14">
        <v>17822</v>
      </c>
      <c r="N37" s="14">
        <v>150046</v>
      </c>
      <c r="O37" s="14" t="s">
        <v>123</v>
      </c>
      <c r="P37" s="14">
        <v>62909</v>
      </c>
      <c r="Q37" s="14">
        <v>168459</v>
      </c>
      <c r="R37" s="14">
        <v>54090</v>
      </c>
      <c r="S37" s="14">
        <v>11479</v>
      </c>
      <c r="T37" s="14" t="s">
        <v>14</v>
      </c>
      <c r="U37" s="14">
        <v>229732</v>
      </c>
      <c r="V37" s="14">
        <v>1828</v>
      </c>
      <c r="W37" s="14">
        <v>5750</v>
      </c>
      <c r="X37" s="14" t="s">
        <v>14</v>
      </c>
      <c r="Y37" s="14">
        <v>192165</v>
      </c>
      <c r="Z37" s="14">
        <v>-123</v>
      </c>
      <c r="AA37" s="14">
        <v>175000</v>
      </c>
      <c r="AB37" s="14" t="s">
        <v>14</v>
      </c>
      <c r="AC37" s="14">
        <v>275000</v>
      </c>
      <c r="AD37" s="14" t="s">
        <v>14</v>
      </c>
      <c r="AE37" s="14" t="s">
        <v>14</v>
      </c>
      <c r="AF37" s="14" t="s">
        <v>14</v>
      </c>
      <c r="AG37" s="14">
        <v>279635</v>
      </c>
      <c r="AH37" s="14">
        <v>0</v>
      </c>
      <c r="AI37" s="14">
        <v>0</v>
      </c>
      <c r="AJ37" s="14">
        <v>254000</v>
      </c>
      <c r="AK37" s="14">
        <v>0</v>
      </c>
      <c r="AL37" s="14">
        <v>395176</v>
      </c>
      <c r="AM37" s="14">
        <v>0</v>
      </c>
      <c r="AN37" s="14">
        <v>0</v>
      </c>
      <c r="AO37" s="14">
        <v>0</v>
      </c>
      <c r="AP37" s="14">
        <v>200000</v>
      </c>
      <c r="AQ37" s="14">
        <v>230050</v>
      </c>
      <c r="AR37" s="14">
        <v>300000</v>
      </c>
      <c r="AS37" s="14">
        <v>130050</v>
      </c>
      <c r="AT37" s="14">
        <v>500000</v>
      </c>
      <c r="AU37" s="14">
        <v>0</v>
      </c>
      <c r="AV37" s="14">
        <v>0</v>
      </c>
      <c r="AW37" s="14">
        <v>500000</v>
      </c>
      <c r="AX37" s="212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667000</v>
      </c>
      <c r="BD37" s="14">
        <v>0</v>
      </c>
      <c r="BE37" s="14">
        <v>0</v>
      </c>
      <c r="BF37" s="14">
        <v>500000</v>
      </c>
      <c r="BG37" s="14">
        <v>0</v>
      </c>
      <c r="BH37" s="14">
        <v>700000</v>
      </c>
      <c r="BI37" s="14">
        <v>300000</v>
      </c>
      <c r="BJ37" s="14">
        <v>0</v>
      </c>
      <c r="BK37" s="14">
        <v>700000</v>
      </c>
    </row>
    <row r="38" spans="1:74" s="49" customFormat="1" ht="15" customHeight="1" x14ac:dyDescent="0.2">
      <c r="A38" s="181" t="s">
        <v>92</v>
      </c>
      <c r="B38" s="181" t="s">
        <v>346</v>
      </c>
      <c r="C38" s="14" t="s">
        <v>14</v>
      </c>
      <c r="D38" s="14" t="s">
        <v>14</v>
      </c>
      <c r="E38" s="14" t="s">
        <v>14</v>
      </c>
      <c r="F38" s="14">
        <v>0</v>
      </c>
      <c r="G38" s="14">
        <v>330216</v>
      </c>
      <c r="H38" s="14">
        <v>-3560</v>
      </c>
      <c r="I38" s="14">
        <v>941</v>
      </c>
      <c r="J38" s="14">
        <v>0</v>
      </c>
      <c r="K38" s="14">
        <v>298527</v>
      </c>
      <c r="L38" s="14" t="s">
        <v>14</v>
      </c>
      <c r="M38" s="14">
        <v>351</v>
      </c>
      <c r="N38" s="14">
        <v>0</v>
      </c>
      <c r="O38" s="14">
        <v>446404</v>
      </c>
      <c r="P38" s="14" t="s">
        <v>123</v>
      </c>
      <c r="Q38" s="14" t="s">
        <v>123</v>
      </c>
      <c r="R38" s="14"/>
      <c r="S38" s="14" t="s">
        <v>14</v>
      </c>
      <c r="T38" s="14" t="s">
        <v>14</v>
      </c>
      <c r="U38" s="14" t="s">
        <v>14</v>
      </c>
      <c r="V38" s="14" t="s">
        <v>14</v>
      </c>
      <c r="W38" s="14" t="s">
        <v>14</v>
      </c>
      <c r="X38" s="14" t="s">
        <v>14</v>
      </c>
      <c r="Y38" s="14" t="s">
        <v>14</v>
      </c>
      <c r="Z38" s="14" t="s">
        <v>14</v>
      </c>
      <c r="AA38" s="14" t="s">
        <v>14</v>
      </c>
      <c r="AB38" s="14" t="s">
        <v>14</v>
      </c>
      <c r="AC38" s="14" t="s">
        <v>14</v>
      </c>
      <c r="AD38" s="14" t="s">
        <v>14</v>
      </c>
      <c r="AE38" s="14" t="s">
        <v>14</v>
      </c>
      <c r="AF38" s="14" t="s">
        <v>14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212">
        <v>0</v>
      </c>
      <c r="AY38" s="14">
        <v>0</v>
      </c>
      <c r="AZ38" s="14">
        <v>0</v>
      </c>
      <c r="BA38" s="14">
        <v>0</v>
      </c>
      <c r="BB38" s="14">
        <v>0</v>
      </c>
      <c r="BC38" s="14" t="s">
        <v>14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</row>
    <row r="39" spans="1:74" ht="15" customHeight="1" x14ac:dyDescent="0.2">
      <c r="A39" s="181" t="s">
        <v>93</v>
      </c>
      <c r="B39" s="181" t="s">
        <v>347</v>
      </c>
      <c r="C39" s="14" t="s">
        <v>14</v>
      </c>
      <c r="D39" s="14" t="s">
        <v>14</v>
      </c>
      <c r="E39" s="14">
        <v>43463</v>
      </c>
      <c r="F39" s="14" t="s">
        <v>14</v>
      </c>
      <c r="G39" s="14" t="s">
        <v>14</v>
      </c>
      <c r="H39" s="14" t="s">
        <v>14</v>
      </c>
      <c r="I39" s="14" t="s">
        <v>14</v>
      </c>
      <c r="J39" s="14">
        <v>350</v>
      </c>
      <c r="K39" s="14" t="s">
        <v>14</v>
      </c>
      <c r="L39" s="14" t="s">
        <v>14</v>
      </c>
      <c r="M39" s="14" t="s">
        <v>14</v>
      </c>
      <c r="N39" s="14">
        <v>0</v>
      </c>
      <c r="O39" s="14" t="s">
        <v>123</v>
      </c>
      <c r="P39" s="14" t="s">
        <v>123</v>
      </c>
      <c r="Q39" s="14" t="s">
        <v>123</v>
      </c>
      <c r="R39" s="14">
        <v>-1161</v>
      </c>
      <c r="S39" s="14" t="s">
        <v>14</v>
      </c>
      <c r="T39" s="14" t="s">
        <v>14</v>
      </c>
      <c r="U39" s="14" t="s">
        <v>14</v>
      </c>
      <c r="V39" s="14" t="s">
        <v>14</v>
      </c>
      <c r="W39" s="14" t="s">
        <v>14</v>
      </c>
      <c r="X39" s="14" t="s">
        <v>14</v>
      </c>
      <c r="Y39" s="14" t="s">
        <v>14</v>
      </c>
      <c r="Z39" s="14" t="s">
        <v>14</v>
      </c>
      <c r="AA39" s="14" t="s">
        <v>14</v>
      </c>
      <c r="AB39" s="14" t="s">
        <v>14</v>
      </c>
      <c r="AC39" s="14" t="s">
        <v>14</v>
      </c>
      <c r="AD39" s="14" t="s">
        <v>14</v>
      </c>
      <c r="AE39" s="14" t="s">
        <v>14</v>
      </c>
      <c r="AF39" s="14" t="s">
        <v>14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212">
        <v>0</v>
      </c>
      <c r="AY39" s="14">
        <v>0</v>
      </c>
      <c r="AZ39" s="14">
        <v>0</v>
      </c>
      <c r="BA39" s="14">
        <v>694269</v>
      </c>
      <c r="BB39" s="14">
        <v>-4567</v>
      </c>
      <c r="BC39" s="14" t="s">
        <v>14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</row>
    <row r="40" spans="1:74" ht="15" customHeight="1" x14ac:dyDescent="0.2">
      <c r="A40" s="181" t="s">
        <v>0</v>
      </c>
      <c r="B40" s="181" t="s">
        <v>233</v>
      </c>
      <c r="C40" s="14" t="s">
        <v>14</v>
      </c>
      <c r="D40" s="14" t="s">
        <v>14</v>
      </c>
      <c r="E40" s="14" t="s">
        <v>14</v>
      </c>
      <c r="F40" s="14">
        <v>-4523</v>
      </c>
      <c r="G40" s="14">
        <v>-885</v>
      </c>
      <c r="H40" s="14" t="s">
        <v>14</v>
      </c>
      <c r="I40" s="14">
        <v>-5466</v>
      </c>
      <c r="J40" s="14">
        <v>-1308</v>
      </c>
      <c r="K40" s="14">
        <v>-8974</v>
      </c>
      <c r="L40" s="14">
        <v>-3315</v>
      </c>
      <c r="M40" s="14">
        <v>-9547</v>
      </c>
      <c r="N40" s="14">
        <v>-1</v>
      </c>
      <c r="O40" s="14" t="s">
        <v>123</v>
      </c>
      <c r="P40" s="14" t="s">
        <v>123</v>
      </c>
      <c r="Q40" s="14">
        <v>-13703</v>
      </c>
      <c r="R40" s="14">
        <v>-4082</v>
      </c>
      <c r="S40" s="14">
        <v>-1901</v>
      </c>
      <c r="T40" s="14">
        <v>-2105</v>
      </c>
      <c r="U40" s="14" t="s">
        <v>14</v>
      </c>
      <c r="V40" s="14">
        <v>500</v>
      </c>
      <c r="W40" s="14" t="s">
        <v>14</v>
      </c>
      <c r="X40" s="14">
        <v>-13119</v>
      </c>
      <c r="Y40" s="14" t="s">
        <v>14</v>
      </c>
      <c r="Z40" s="14" t="s">
        <v>14</v>
      </c>
      <c r="AA40" s="14" t="s">
        <v>14</v>
      </c>
      <c r="AB40" s="14">
        <v>-5571</v>
      </c>
      <c r="AC40" s="14">
        <v>-8775</v>
      </c>
      <c r="AD40" s="14">
        <v>-5763</v>
      </c>
      <c r="AE40" s="14">
        <v>-22628</v>
      </c>
      <c r="AF40" s="14">
        <v>-27892</v>
      </c>
      <c r="AG40" s="14">
        <v>-16617</v>
      </c>
      <c r="AH40" s="14">
        <v>-7293</v>
      </c>
      <c r="AI40" s="14">
        <v>-6204</v>
      </c>
      <c r="AJ40" s="14">
        <v>-10400</v>
      </c>
      <c r="AK40" s="14">
        <v>0</v>
      </c>
      <c r="AL40" s="14">
        <v>0</v>
      </c>
      <c r="AM40" s="14">
        <v>-2003</v>
      </c>
      <c r="AN40" s="14">
        <v>0</v>
      </c>
      <c r="AO40" s="14">
        <v>0</v>
      </c>
      <c r="AP40" s="14">
        <v>0</v>
      </c>
      <c r="AQ40" s="14">
        <v>-5670</v>
      </c>
      <c r="AR40" s="14">
        <v>-5791</v>
      </c>
      <c r="AS40" s="14">
        <v>0</v>
      </c>
      <c r="AT40" s="14">
        <v>0</v>
      </c>
      <c r="AU40" s="14">
        <v>0</v>
      </c>
      <c r="AV40" s="14">
        <v>-4438</v>
      </c>
      <c r="AW40" s="14">
        <v>0</v>
      </c>
      <c r="AX40" s="212">
        <v>-5565</v>
      </c>
      <c r="AY40" s="14">
        <v>-7800</v>
      </c>
      <c r="AZ40" s="14">
        <v>-4053</v>
      </c>
      <c r="BA40" s="14">
        <v>0</v>
      </c>
      <c r="BB40" s="14">
        <v>0</v>
      </c>
      <c r="BC40" s="14">
        <v>0</v>
      </c>
      <c r="BD40" s="14">
        <v>-13994</v>
      </c>
      <c r="BE40" s="14">
        <v>-13342</v>
      </c>
      <c r="BF40" s="14">
        <v>-26695</v>
      </c>
      <c r="BG40" s="14">
        <v>-27456</v>
      </c>
      <c r="BH40" s="14">
        <v>-27101</v>
      </c>
      <c r="BI40" s="14">
        <v>0</v>
      </c>
      <c r="BJ40" s="14">
        <v>-5355</v>
      </c>
      <c r="BK40" s="14">
        <v>-11945</v>
      </c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</row>
    <row r="41" spans="1:74" ht="15" customHeight="1" x14ac:dyDescent="0.2">
      <c r="A41" s="49" t="s">
        <v>95</v>
      </c>
      <c r="B41" s="49" t="s">
        <v>348</v>
      </c>
      <c r="C41" s="58">
        <v>-8234</v>
      </c>
      <c r="D41" s="58">
        <v>-60239</v>
      </c>
      <c r="E41" s="58">
        <v>35043</v>
      </c>
      <c r="F41" s="27">
        <v>35415</v>
      </c>
      <c r="G41" s="58">
        <v>376043</v>
      </c>
      <c r="H41" s="58">
        <v>-61381</v>
      </c>
      <c r="I41" s="58">
        <v>-112347</v>
      </c>
      <c r="J41" s="27">
        <v>-109073</v>
      </c>
      <c r="K41" s="58">
        <v>327478</v>
      </c>
      <c r="L41" s="58">
        <v>-264124</v>
      </c>
      <c r="M41" s="58">
        <v>72231</v>
      </c>
      <c r="N41" s="27">
        <v>80722</v>
      </c>
      <c r="O41" s="58">
        <v>352164</v>
      </c>
      <c r="P41" s="58">
        <v>-484613</v>
      </c>
      <c r="Q41" s="58">
        <v>-336171</v>
      </c>
      <c r="R41" s="58">
        <v>-182886</v>
      </c>
      <c r="S41" s="58">
        <v>-155620</v>
      </c>
      <c r="T41" s="58">
        <v>-57242</v>
      </c>
      <c r="U41" s="58">
        <v>180115</v>
      </c>
      <c r="V41" s="58">
        <v>-6584</v>
      </c>
      <c r="W41" s="58">
        <v>-168249</v>
      </c>
      <c r="X41" s="58">
        <v>-1829</v>
      </c>
      <c r="Y41" s="58">
        <v>101625</v>
      </c>
      <c r="Z41" s="58">
        <v>-40383</v>
      </c>
      <c r="AA41" s="58">
        <v>3607</v>
      </c>
      <c r="AB41" s="58">
        <v>-41156</v>
      </c>
      <c r="AC41" s="58">
        <v>76711</v>
      </c>
      <c r="AD41" s="58">
        <v>15524</v>
      </c>
      <c r="AE41" s="58">
        <v>-29591</v>
      </c>
      <c r="AF41" s="58">
        <v>-148180</v>
      </c>
      <c r="AG41" s="58">
        <v>2869</v>
      </c>
      <c r="AH41" s="58">
        <v>11375</v>
      </c>
      <c r="AI41" s="58">
        <v>-11871</v>
      </c>
      <c r="AJ41" s="58">
        <v>3124</v>
      </c>
      <c r="AK41" s="58">
        <v>4873</v>
      </c>
      <c r="AL41" s="58">
        <v>-22746</v>
      </c>
      <c r="AM41" s="58">
        <v>-10987</v>
      </c>
      <c r="AN41" s="58">
        <v>8668</v>
      </c>
      <c r="AO41" s="58">
        <v>-11010</v>
      </c>
      <c r="AP41" s="58">
        <v>36054</v>
      </c>
      <c r="AQ41" s="58">
        <v>-35796</v>
      </c>
      <c r="AR41" s="58">
        <v>-5026</v>
      </c>
      <c r="AS41" s="58">
        <v>-2983</v>
      </c>
      <c r="AT41" s="58">
        <v>24407</v>
      </c>
      <c r="AU41" s="58">
        <v>-7168</v>
      </c>
      <c r="AV41" s="58">
        <v>13361</v>
      </c>
      <c r="AW41" s="58">
        <v>-10173</v>
      </c>
      <c r="AX41" s="223">
        <v>15065</v>
      </c>
      <c r="AY41" s="58">
        <f>SUM(AY34,AY29,AY8)</f>
        <v>-33285</v>
      </c>
      <c r="AZ41" s="58">
        <f>SUM(AZ34,AZ29,AZ8)</f>
        <v>20196</v>
      </c>
      <c r="BA41" s="58">
        <f>SUM(BA34,BA29,BA8)</f>
        <v>12743</v>
      </c>
      <c r="BB41" s="58">
        <v>13580</v>
      </c>
      <c r="BC41" s="58">
        <f t="shared" ref="BC41:BK41" si="4">SUM(BC34,BC29,BC8)</f>
        <v>-13826</v>
      </c>
      <c r="BD41" s="58">
        <f t="shared" si="4"/>
        <v>6981</v>
      </c>
      <c r="BE41" s="58">
        <f t="shared" si="4"/>
        <v>-8638</v>
      </c>
      <c r="BF41" s="58">
        <f t="shared" si="4"/>
        <v>22791.772149544093</v>
      </c>
      <c r="BG41" s="58">
        <f t="shared" si="4"/>
        <v>-34998</v>
      </c>
      <c r="BH41" s="58">
        <f t="shared" si="4"/>
        <v>18606</v>
      </c>
      <c r="BI41" s="58">
        <f t="shared" si="4"/>
        <v>-21601</v>
      </c>
      <c r="BJ41" s="58">
        <f t="shared" si="4"/>
        <v>27560</v>
      </c>
      <c r="BK41" s="58">
        <f t="shared" si="4"/>
        <v>-34447</v>
      </c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</row>
    <row r="42" spans="1:74" ht="15" customHeight="1" x14ac:dyDescent="0.2">
      <c r="A42" s="4" t="s">
        <v>96</v>
      </c>
      <c r="B42" s="4" t="s">
        <v>349</v>
      </c>
      <c r="C42" s="60">
        <v>626261</v>
      </c>
      <c r="D42" s="60">
        <v>618027</v>
      </c>
      <c r="E42" s="60">
        <v>557788</v>
      </c>
      <c r="F42" s="60">
        <v>592831</v>
      </c>
      <c r="G42" s="60">
        <v>628246</v>
      </c>
      <c r="H42" s="60">
        <v>1004289</v>
      </c>
      <c r="I42" s="60">
        <v>942908</v>
      </c>
      <c r="J42" s="60">
        <v>830561</v>
      </c>
      <c r="K42" s="60">
        <v>721488</v>
      </c>
      <c r="L42" s="60">
        <v>1048966</v>
      </c>
      <c r="M42" s="60">
        <v>784842</v>
      </c>
      <c r="N42" s="60">
        <v>857073</v>
      </c>
      <c r="O42" s="60">
        <v>929742</v>
      </c>
      <c r="P42" s="60">
        <v>1281906</v>
      </c>
      <c r="Q42" s="60">
        <v>797293</v>
      </c>
      <c r="R42" s="60">
        <v>461122</v>
      </c>
      <c r="S42" s="60">
        <v>278236</v>
      </c>
      <c r="T42" s="60">
        <v>122616</v>
      </c>
      <c r="U42" s="60">
        <v>65374</v>
      </c>
      <c r="V42" s="60">
        <v>245489</v>
      </c>
      <c r="W42" s="60">
        <v>238905</v>
      </c>
      <c r="X42" s="60">
        <v>70656</v>
      </c>
      <c r="Y42" s="60">
        <v>68827</v>
      </c>
      <c r="Z42" s="60">
        <v>170452</v>
      </c>
      <c r="AA42" s="60">
        <v>130069</v>
      </c>
      <c r="AB42" s="60">
        <v>133676</v>
      </c>
      <c r="AC42" s="60">
        <v>92520</v>
      </c>
      <c r="AD42" s="60">
        <v>169231</v>
      </c>
      <c r="AE42" s="60">
        <v>184755</v>
      </c>
      <c r="AF42" s="60">
        <v>184755</v>
      </c>
      <c r="AG42" s="60">
        <v>36575</v>
      </c>
      <c r="AH42" s="60">
        <v>39444</v>
      </c>
      <c r="AI42" s="60">
        <v>50819</v>
      </c>
      <c r="AJ42" s="60">
        <v>38948</v>
      </c>
      <c r="AK42" s="60">
        <v>42072</v>
      </c>
      <c r="AL42" s="60">
        <v>46945</v>
      </c>
      <c r="AM42" s="60">
        <v>24199</v>
      </c>
      <c r="AN42" s="60">
        <v>13212</v>
      </c>
      <c r="AO42" s="60">
        <v>21880</v>
      </c>
      <c r="AP42" s="60">
        <v>10870</v>
      </c>
      <c r="AQ42" s="60">
        <v>46924</v>
      </c>
      <c r="AR42" s="60">
        <v>11128</v>
      </c>
      <c r="AS42" s="60">
        <v>6102</v>
      </c>
      <c r="AT42" s="60">
        <v>3119</v>
      </c>
      <c r="AU42" s="60">
        <v>27526</v>
      </c>
      <c r="AV42" s="60">
        <v>20358</v>
      </c>
      <c r="AW42" s="60">
        <v>33719</v>
      </c>
      <c r="AX42" s="192">
        <v>23546</v>
      </c>
      <c r="AY42" s="60">
        <v>38930</v>
      </c>
      <c r="AZ42" s="60">
        <v>5645</v>
      </c>
      <c r="BA42" s="60">
        <v>25841</v>
      </c>
      <c r="BB42" s="60">
        <v>38584</v>
      </c>
      <c r="BC42" s="60">
        <v>52164</v>
      </c>
      <c r="BD42" s="60">
        <v>38338</v>
      </c>
      <c r="BE42" s="60">
        <v>45319</v>
      </c>
      <c r="BF42" s="60">
        <v>36681</v>
      </c>
      <c r="BG42" s="60">
        <v>59473</v>
      </c>
      <c r="BH42" s="60">
        <v>24475</v>
      </c>
      <c r="BI42" s="60">
        <v>43081</v>
      </c>
      <c r="BJ42" s="60">
        <v>21480</v>
      </c>
      <c r="BK42" s="60">
        <v>49040</v>
      </c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</row>
    <row r="43" spans="1:74" ht="15" customHeight="1" x14ac:dyDescent="0.2">
      <c r="A43" s="75" t="s">
        <v>97</v>
      </c>
      <c r="B43" s="75" t="s">
        <v>350</v>
      </c>
      <c r="C43" s="67">
        <v>618027</v>
      </c>
      <c r="D43" s="67">
        <v>557788</v>
      </c>
      <c r="E43" s="67">
        <v>592831</v>
      </c>
      <c r="F43" s="186">
        <v>628246</v>
      </c>
      <c r="G43" s="67">
        <v>1004289</v>
      </c>
      <c r="H43" s="67">
        <v>942908</v>
      </c>
      <c r="I43" s="67">
        <v>830561</v>
      </c>
      <c r="J43" s="186">
        <v>721488</v>
      </c>
      <c r="K43" s="67">
        <v>1048966</v>
      </c>
      <c r="L43" s="67">
        <v>784842</v>
      </c>
      <c r="M43" s="67">
        <v>857073</v>
      </c>
      <c r="N43" s="186">
        <v>937795</v>
      </c>
      <c r="O43" s="67">
        <v>1281906</v>
      </c>
      <c r="P43" s="67">
        <v>797293</v>
      </c>
      <c r="Q43" s="67">
        <v>461122</v>
      </c>
      <c r="R43" s="67">
        <v>278236</v>
      </c>
      <c r="S43" s="67">
        <v>122616</v>
      </c>
      <c r="T43" s="67">
        <v>65374</v>
      </c>
      <c r="U43" s="67">
        <v>245489</v>
      </c>
      <c r="V43" s="67">
        <v>238905</v>
      </c>
      <c r="W43" s="67">
        <v>70656</v>
      </c>
      <c r="X43" s="67">
        <v>68827</v>
      </c>
      <c r="Y43" s="67">
        <v>170452</v>
      </c>
      <c r="Z43" s="67">
        <v>130069</v>
      </c>
      <c r="AA43" s="67">
        <v>133676</v>
      </c>
      <c r="AB43" s="67">
        <v>92520</v>
      </c>
      <c r="AC43" s="67">
        <v>169231</v>
      </c>
      <c r="AD43" s="67">
        <v>184755</v>
      </c>
      <c r="AE43" s="67">
        <v>155164</v>
      </c>
      <c r="AF43" s="67">
        <v>36575</v>
      </c>
      <c r="AG43" s="67">
        <v>39444</v>
      </c>
      <c r="AH43" s="67">
        <v>50819</v>
      </c>
      <c r="AI43" s="67">
        <v>38948</v>
      </c>
      <c r="AJ43" s="67">
        <v>42072</v>
      </c>
      <c r="AK43" s="67">
        <v>46945</v>
      </c>
      <c r="AL43" s="67">
        <v>24199</v>
      </c>
      <c r="AM43" s="67">
        <v>13212</v>
      </c>
      <c r="AN43" s="67">
        <v>21880</v>
      </c>
      <c r="AO43" s="67">
        <v>10870</v>
      </c>
      <c r="AP43" s="67">
        <v>46924</v>
      </c>
      <c r="AQ43" s="67">
        <v>11128</v>
      </c>
      <c r="AR43" s="67">
        <v>6102</v>
      </c>
      <c r="AS43" s="67">
        <v>3119</v>
      </c>
      <c r="AT43" s="67">
        <v>27526</v>
      </c>
      <c r="AU43" s="67">
        <v>20358</v>
      </c>
      <c r="AV43" s="67">
        <v>33719</v>
      </c>
      <c r="AW43" s="67">
        <v>23546</v>
      </c>
      <c r="AX43" s="236">
        <v>38611</v>
      </c>
      <c r="AY43" s="67">
        <v>5645</v>
      </c>
      <c r="AZ43" s="67">
        <v>25841</v>
      </c>
      <c r="BA43" s="67">
        <v>38584</v>
      </c>
      <c r="BB43" s="67">
        <v>52164</v>
      </c>
      <c r="BC43" s="67">
        <v>38338</v>
      </c>
      <c r="BD43" s="67">
        <v>45319</v>
      </c>
      <c r="BE43" s="67">
        <v>36681</v>
      </c>
      <c r="BF43" s="67">
        <v>59473</v>
      </c>
      <c r="BG43" s="67">
        <v>24475</v>
      </c>
      <c r="BH43" s="67">
        <v>43081</v>
      </c>
      <c r="BI43" s="67">
        <v>21480</v>
      </c>
      <c r="BJ43" s="67">
        <v>49040</v>
      </c>
      <c r="BK43" s="67">
        <v>14593</v>
      </c>
    </row>
    <row r="44" spans="1:74" ht="15" customHeight="1" x14ac:dyDescent="0.2">
      <c r="A44" s="5"/>
      <c r="B44" s="5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196"/>
      <c r="AL44" s="196"/>
      <c r="AM44" s="196"/>
      <c r="AN44" s="196"/>
      <c r="AO44" s="196"/>
      <c r="AP44" s="196"/>
      <c r="AQ44" s="196"/>
      <c r="AR44" s="196"/>
      <c r="AS44" s="196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>
        <v>1071337</v>
      </c>
      <c r="BG44" s="196">
        <v>1609863</v>
      </c>
      <c r="BH44" s="196">
        <v>1603412</v>
      </c>
      <c r="BI44" s="196">
        <v>43081</v>
      </c>
      <c r="BJ44" s="196"/>
      <c r="BK44" s="196"/>
      <c r="BL44" s="196"/>
      <c r="BM44" s="196"/>
      <c r="BN44" s="196"/>
      <c r="BO44" s="196"/>
      <c r="BP44" s="196"/>
      <c r="BQ44" s="196"/>
      <c r="BR44" s="196"/>
      <c r="BS44" s="196"/>
      <c r="BT44" s="196"/>
      <c r="BU44" s="196"/>
      <c r="BV44" s="196"/>
    </row>
    <row r="45" spans="1:74" ht="15" customHeight="1" x14ac:dyDescent="0.2">
      <c r="A45" s="5"/>
      <c r="B45" s="5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196"/>
      <c r="AL45" s="196"/>
      <c r="AM45" s="196"/>
      <c r="AN45" s="196"/>
      <c r="AO45" s="196"/>
      <c r="AP45" s="196"/>
      <c r="AQ45" s="196"/>
      <c r="AR45" s="196"/>
      <c r="AS45" s="196"/>
      <c r="AT45" s="196"/>
      <c r="AU45" s="196"/>
      <c r="AV45" s="196"/>
      <c r="AW45" s="196"/>
      <c r="AX45" s="196"/>
      <c r="AY45" s="196"/>
      <c r="AZ45" s="196"/>
      <c r="BA45" s="196"/>
      <c r="BB45" s="196"/>
      <c r="BC45" s="196"/>
      <c r="BD45" s="196"/>
      <c r="BE45" s="196"/>
      <c r="BF45" s="196">
        <v>1609863</v>
      </c>
      <c r="BG45" s="196">
        <v>1603412</v>
      </c>
      <c r="BH45" s="196">
        <v>2258226</v>
      </c>
      <c r="BI45" s="196">
        <v>21480</v>
      </c>
      <c r="BJ45" s="196"/>
      <c r="BK45" s="196"/>
      <c r="BL45" s="196"/>
      <c r="BM45" s="196"/>
      <c r="BN45" s="196"/>
      <c r="BO45" s="196"/>
      <c r="BP45" s="196"/>
      <c r="BQ45" s="196"/>
      <c r="BR45" s="196"/>
      <c r="BS45" s="196"/>
      <c r="BT45" s="196"/>
      <c r="BU45" s="196"/>
      <c r="BV45" s="196"/>
    </row>
    <row r="46" spans="1:74" ht="15" customHeight="1" x14ac:dyDescent="0.2">
      <c r="A46" s="95" t="s">
        <v>408</v>
      </c>
      <c r="B46" s="95" t="s">
        <v>409</v>
      </c>
      <c r="C46" s="201" t="str">
        <f>C$5</f>
        <v>1Q10</v>
      </c>
      <c r="D46" s="201" t="str">
        <f t="shared" ref="D46:BK46" si="5">D$5</f>
        <v>2Q10</v>
      </c>
      <c r="E46" s="201" t="str">
        <f t="shared" si="5"/>
        <v>3Q10</v>
      </c>
      <c r="F46" s="201" t="str">
        <f t="shared" si="5"/>
        <v>4Q10</v>
      </c>
      <c r="G46" s="201" t="str">
        <f t="shared" si="5"/>
        <v>1Q11</v>
      </c>
      <c r="H46" s="201" t="str">
        <f t="shared" si="5"/>
        <v>2Q11</v>
      </c>
      <c r="I46" s="201" t="str">
        <f t="shared" si="5"/>
        <v>3Q11</v>
      </c>
      <c r="J46" s="201" t="str">
        <f t="shared" si="5"/>
        <v>4Q11</v>
      </c>
      <c r="K46" s="201" t="str">
        <f t="shared" si="5"/>
        <v>1Q12</v>
      </c>
      <c r="L46" s="201" t="str">
        <f t="shared" si="5"/>
        <v>2Q12</v>
      </c>
      <c r="M46" s="201" t="str">
        <f t="shared" si="5"/>
        <v>3Q12</v>
      </c>
      <c r="N46" s="201" t="str">
        <f t="shared" si="5"/>
        <v>4Q12</v>
      </c>
      <c r="O46" s="201" t="str">
        <f t="shared" si="5"/>
        <v>1Q13</v>
      </c>
      <c r="P46" s="201" t="str">
        <f t="shared" si="5"/>
        <v>2Q13</v>
      </c>
      <c r="Q46" s="201" t="str">
        <f t="shared" si="5"/>
        <v>3Q13</v>
      </c>
      <c r="R46" s="201" t="str">
        <f t="shared" si="5"/>
        <v>4Q13</v>
      </c>
      <c r="S46" s="201" t="str">
        <f t="shared" si="5"/>
        <v>1Q14</v>
      </c>
      <c r="T46" s="201" t="str">
        <f t="shared" si="5"/>
        <v>2Q14</v>
      </c>
      <c r="U46" s="201" t="str">
        <f t="shared" si="5"/>
        <v>3Q14</v>
      </c>
      <c r="V46" s="201" t="str">
        <f t="shared" si="5"/>
        <v>4Q14</v>
      </c>
      <c r="W46" s="201" t="str">
        <f t="shared" si="5"/>
        <v>1Q15</v>
      </c>
      <c r="X46" s="201" t="str">
        <f t="shared" si="5"/>
        <v>2Q15</v>
      </c>
      <c r="Y46" s="201" t="str">
        <f t="shared" si="5"/>
        <v>3Q15</v>
      </c>
      <c r="Z46" s="201" t="str">
        <f t="shared" si="5"/>
        <v>4Q15</v>
      </c>
      <c r="AA46" s="201" t="str">
        <f t="shared" si="5"/>
        <v>1Q16</v>
      </c>
      <c r="AB46" s="201" t="str">
        <f t="shared" si="5"/>
        <v>2Q16</v>
      </c>
      <c r="AC46" s="201" t="str">
        <f t="shared" si="5"/>
        <v>3Q16</v>
      </c>
      <c r="AD46" s="201" t="str">
        <f t="shared" si="5"/>
        <v>4Q16</v>
      </c>
      <c r="AE46" s="201" t="str">
        <f t="shared" si="5"/>
        <v>1Q17</v>
      </c>
      <c r="AF46" s="201" t="str">
        <f t="shared" si="5"/>
        <v>2Q17</v>
      </c>
      <c r="AG46" s="201" t="str">
        <f t="shared" si="5"/>
        <v>3Q17</v>
      </c>
      <c r="AH46" s="201" t="str">
        <f t="shared" si="5"/>
        <v>4Q17</v>
      </c>
      <c r="AI46" s="201" t="str">
        <f t="shared" si="5"/>
        <v>1Q18</v>
      </c>
      <c r="AJ46" s="201" t="str">
        <f t="shared" si="5"/>
        <v>2Q18</v>
      </c>
      <c r="AK46" s="201" t="str">
        <f t="shared" si="5"/>
        <v>3Q18</v>
      </c>
      <c r="AL46" s="201" t="str">
        <f t="shared" si="5"/>
        <v>4Q18</v>
      </c>
      <c r="AM46" s="201" t="str">
        <f t="shared" si="5"/>
        <v>1Q19</v>
      </c>
      <c r="AN46" s="201" t="str">
        <f t="shared" si="5"/>
        <v>2Q19</v>
      </c>
      <c r="AO46" s="201" t="str">
        <f t="shared" si="5"/>
        <v>3Q19</v>
      </c>
      <c r="AP46" s="201" t="str">
        <f t="shared" si="5"/>
        <v>4Q19</v>
      </c>
      <c r="AQ46" s="201" t="str">
        <f t="shared" si="5"/>
        <v>1Q20</v>
      </c>
      <c r="AR46" s="201" t="str">
        <f t="shared" si="5"/>
        <v>2Q20</v>
      </c>
      <c r="AS46" s="201" t="str">
        <f t="shared" si="5"/>
        <v>3Q20</v>
      </c>
      <c r="AT46" s="201" t="str">
        <f t="shared" si="5"/>
        <v>4Q20</v>
      </c>
      <c r="AU46" s="201" t="str">
        <f t="shared" si="5"/>
        <v>1Q21</v>
      </c>
      <c r="AV46" s="201" t="str">
        <f t="shared" si="5"/>
        <v>2Q21</v>
      </c>
      <c r="AW46" s="201" t="str">
        <f t="shared" si="5"/>
        <v>3Q21</v>
      </c>
      <c r="AX46" s="235" t="str">
        <f t="shared" si="5"/>
        <v>4Q21</v>
      </c>
      <c r="AY46" s="201" t="str">
        <f>AY$5</f>
        <v>1Q22</v>
      </c>
      <c r="AZ46" s="201" t="str">
        <f t="shared" si="5"/>
        <v>2Q22</v>
      </c>
      <c r="BA46" s="201" t="str">
        <f t="shared" si="5"/>
        <v>3Q22</v>
      </c>
      <c r="BB46" s="201" t="str">
        <f t="shared" si="5"/>
        <v>4Q22</v>
      </c>
      <c r="BC46" s="201" t="str">
        <f t="shared" si="5"/>
        <v>1Q23</v>
      </c>
      <c r="BD46" s="201" t="str">
        <f t="shared" si="5"/>
        <v>2Q23</v>
      </c>
      <c r="BE46" s="201" t="str">
        <f t="shared" si="5"/>
        <v>3Q23</v>
      </c>
      <c r="BF46" s="201" t="str">
        <f t="shared" si="5"/>
        <v>4Q23</v>
      </c>
      <c r="BG46" s="201" t="str">
        <f t="shared" si="5"/>
        <v>1Q24</v>
      </c>
      <c r="BH46" s="201" t="str">
        <f t="shared" si="5"/>
        <v>2Q24</v>
      </c>
      <c r="BI46" s="201" t="str">
        <f t="shared" si="5"/>
        <v>3Q24</v>
      </c>
      <c r="BJ46" s="201" t="str">
        <f t="shared" si="5"/>
        <v>4Q24</v>
      </c>
      <c r="BK46" s="201" t="str">
        <f t="shared" si="5"/>
        <v>1Q25</v>
      </c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1:74" s="49" customFormat="1" ht="15" customHeight="1" x14ac:dyDescent="0.2">
      <c r="A47" s="154" t="s">
        <v>75</v>
      </c>
      <c r="B47" s="154" t="s">
        <v>301</v>
      </c>
      <c r="C47" s="58">
        <v>58825</v>
      </c>
      <c r="D47" s="58">
        <v>13375</v>
      </c>
      <c r="E47" s="58">
        <v>51877</v>
      </c>
      <c r="F47" s="58">
        <v>82984</v>
      </c>
      <c r="G47" s="58">
        <v>70196</v>
      </c>
      <c r="H47" s="58">
        <v>52006</v>
      </c>
      <c r="I47" s="58">
        <v>43393</v>
      </c>
      <c r="J47" s="58">
        <v>-71257</v>
      </c>
      <c r="K47" s="58">
        <v>47334</v>
      </c>
      <c r="L47" s="58">
        <v>-41727</v>
      </c>
      <c r="M47" s="58">
        <v>39346</v>
      </c>
      <c r="N47" s="58">
        <v>63196</v>
      </c>
      <c r="O47" s="58">
        <v>93994</v>
      </c>
      <c r="P47" s="58">
        <v>58461</v>
      </c>
      <c r="Q47" s="58">
        <v>55466</v>
      </c>
      <c r="R47" s="58">
        <v>-39525</v>
      </c>
      <c r="S47" s="58">
        <v>112223</v>
      </c>
      <c r="T47" s="58">
        <v>137769</v>
      </c>
      <c r="U47" s="58">
        <v>47407</v>
      </c>
      <c r="V47" s="58">
        <v>125475</v>
      </c>
      <c r="W47" s="58">
        <v>106326</v>
      </c>
      <c r="X47" s="58">
        <v>104910</v>
      </c>
      <c r="Y47" s="58">
        <v>165372</v>
      </c>
      <c r="Z47" s="58">
        <v>170442</v>
      </c>
      <c r="AA47" s="58">
        <v>91986</v>
      </c>
      <c r="AB47" s="58">
        <v>129346</v>
      </c>
      <c r="AC47" s="58">
        <v>150862</v>
      </c>
      <c r="AD47" s="58">
        <v>227445</v>
      </c>
      <c r="AE47" s="58">
        <v>186192</v>
      </c>
      <c r="AF47" s="58">
        <v>146822</v>
      </c>
      <c r="AG47" s="58">
        <v>76413</v>
      </c>
      <c r="AH47" s="58">
        <v>152340</v>
      </c>
      <c r="AI47" s="58">
        <v>142087</v>
      </c>
      <c r="AJ47" s="58">
        <v>130068</v>
      </c>
      <c r="AK47" s="58">
        <v>109916</v>
      </c>
      <c r="AL47" s="58">
        <v>178139</v>
      </c>
      <c r="AM47" s="58">
        <v>142344</v>
      </c>
      <c r="AN47" s="58">
        <v>130980</v>
      </c>
      <c r="AO47" s="58">
        <v>128654</v>
      </c>
      <c r="AP47" s="58">
        <v>139550</v>
      </c>
      <c r="AQ47" s="58">
        <v>136075</v>
      </c>
      <c r="AR47" s="58">
        <v>4191</v>
      </c>
      <c r="AS47" s="58">
        <v>26129</v>
      </c>
      <c r="AT47" s="58">
        <v>111231</v>
      </c>
      <c r="AU47" s="58">
        <v>103008</v>
      </c>
      <c r="AV47" s="58">
        <v>465926</v>
      </c>
      <c r="AW47" s="58">
        <v>-61640</v>
      </c>
      <c r="AX47" s="223">
        <v>210089</v>
      </c>
      <c r="AY47" s="27">
        <v>58691</v>
      </c>
      <c r="AZ47" s="27">
        <v>-80336</v>
      </c>
      <c r="BA47" s="27">
        <v>192452</v>
      </c>
      <c r="BB47" s="27">
        <v>214614</v>
      </c>
      <c r="BC47" s="27">
        <v>207493</v>
      </c>
      <c r="BD47" s="27">
        <v>211716</v>
      </c>
      <c r="BE47" s="27">
        <v>246432</v>
      </c>
      <c r="BF47" s="27">
        <v>279818.77214954409</v>
      </c>
      <c r="BG47" s="27">
        <v>273490</v>
      </c>
      <c r="BH47" s="27">
        <v>220364</v>
      </c>
      <c r="BI47" s="27">
        <f>SUM(BI48,BI66:BI67)</f>
        <v>254817</v>
      </c>
      <c r="BJ47" s="27">
        <f>SUM(BJ48,BJ66:BJ67)</f>
        <v>284148</v>
      </c>
      <c r="BK47" s="27">
        <f>SUM(BK48,BK66:BK67)</f>
        <v>-113853</v>
      </c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</row>
    <row r="48" spans="1:74" ht="15" customHeight="1" x14ac:dyDescent="0.2">
      <c r="A48" s="59" t="s">
        <v>76</v>
      </c>
      <c r="B48" s="59" t="s">
        <v>302</v>
      </c>
      <c r="C48" s="60">
        <v>36712</v>
      </c>
      <c r="D48" s="60">
        <v>53092</v>
      </c>
      <c r="E48" s="60">
        <v>61459</v>
      </c>
      <c r="F48" s="60">
        <v>49991</v>
      </c>
      <c r="G48" s="60">
        <v>57588</v>
      </c>
      <c r="H48" s="60">
        <v>68162</v>
      </c>
      <c r="I48" s="60">
        <v>107560</v>
      </c>
      <c r="J48" s="60">
        <v>69048</v>
      </c>
      <c r="K48" s="60">
        <v>75962</v>
      </c>
      <c r="L48" s="60">
        <v>99145</v>
      </c>
      <c r="M48" s="60">
        <v>16510</v>
      </c>
      <c r="N48" s="60">
        <v>108340</v>
      </c>
      <c r="O48" s="60">
        <v>92527</v>
      </c>
      <c r="P48" s="60">
        <v>92024</v>
      </c>
      <c r="Q48" s="60">
        <v>100222</v>
      </c>
      <c r="R48" s="60">
        <v>394168</v>
      </c>
      <c r="S48" s="60">
        <v>140510</v>
      </c>
      <c r="T48" s="60">
        <v>109572</v>
      </c>
      <c r="U48" s="60">
        <v>72505</v>
      </c>
      <c r="V48" s="60">
        <v>136263</v>
      </c>
      <c r="W48" s="60">
        <v>109239</v>
      </c>
      <c r="X48" s="60">
        <v>129937</v>
      </c>
      <c r="Y48" s="60">
        <v>105571</v>
      </c>
      <c r="Z48" s="60">
        <v>122824</v>
      </c>
      <c r="AA48" s="60">
        <v>143178</v>
      </c>
      <c r="AB48" s="60">
        <v>128243</v>
      </c>
      <c r="AC48" s="60">
        <v>166453</v>
      </c>
      <c r="AD48" s="60">
        <v>180509</v>
      </c>
      <c r="AE48" s="60">
        <v>159494</v>
      </c>
      <c r="AF48" s="60">
        <v>142046</v>
      </c>
      <c r="AG48" s="60">
        <v>81851</v>
      </c>
      <c r="AH48" s="60">
        <v>144964</v>
      </c>
      <c r="AI48" s="60">
        <v>125244</v>
      </c>
      <c r="AJ48" s="60">
        <v>128800</v>
      </c>
      <c r="AK48" s="60">
        <v>118457</v>
      </c>
      <c r="AL48" s="60">
        <v>195090</v>
      </c>
      <c r="AM48" s="60">
        <v>136221</v>
      </c>
      <c r="AN48" s="60">
        <v>147800</v>
      </c>
      <c r="AO48" s="60">
        <v>170324</v>
      </c>
      <c r="AP48" s="60">
        <v>205582</v>
      </c>
      <c r="AQ48" s="60">
        <v>102022</v>
      </c>
      <c r="AR48" s="60">
        <v>54380</v>
      </c>
      <c r="AS48" s="60">
        <v>78309</v>
      </c>
      <c r="AT48" s="60">
        <v>115073</v>
      </c>
      <c r="AU48" s="60">
        <v>98077</v>
      </c>
      <c r="AV48" s="60">
        <v>504336</v>
      </c>
      <c r="AW48" s="60">
        <v>19097</v>
      </c>
      <c r="AX48" s="192">
        <v>203125</v>
      </c>
      <c r="AY48" s="14">
        <v>105269</v>
      </c>
      <c r="AZ48" s="14">
        <v>-97415</v>
      </c>
      <c r="BA48" s="14">
        <v>272564</v>
      </c>
      <c r="BB48" s="14">
        <v>248429</v>
      </c>
      <c r="BC48" s="14">
        <v>218252</v>
      </c>
      <c r="BD48" s="14">
        <v>259006</v>
      </c>
      <c r="BE48" s="14">
        <v>257447</v>
      </c>
      <c r="BF48" s="14">
        <v>302853.77214954409</v>
      </c>
      <c r="BG48" s="14">
        <v>259383</v>
      </c>
      <c r="BH48" s="14">
        <v>267636</v>
      </c>
      <c r="BI48" s="14">
        <v>292412</v>
      </c>
      <c r="BJ48" s="14">
        <v>308418</v>
      </c>
      <c r="BK48" s="14">
        <v>263055</v>
      </c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</row>
    <row r="49" spans="1:74" ht="15" customHeight="1" x14ac:dyDescent="0.2">
      <c r="A49" s="180" t="s">
        <v>77</v>
      </c>
      <c r="B49" s="180" t="s">
        <v>303</v>
      </c>
      <c r="C49" s="14">
        <v>27216</v>
      </c>
      <c r="D49" s="14">
        <v>37723</v>
      </c>
      <c r="E49" s="14">
        <v>42891</v>
      </c>
      <c r="F49" s="14">
        <v>52829</v>
      </c>
      <c r="G49" s="14">
        <v>31497</v>
      </c>
      <c r="H49" s="14">
        <v>42991</v>
      </c>
      <c r="I49" s="14">
        <v>30696</v>
      </c>
      <c r="J49" s="14">
        <v>46811</v>
      </c>
      <c r="K49" s="14">
        <v>32214</v>
      </c>
      <c r="L49" s="14">
        <v>54038</v>
      </c>
      <c r="M49" s="14">
        <v>128950</v>
      </c>
      <c r="N49" s="14">
        <v>53096</v>
      </c>
      <c r="O49" s="14">
        <v>47338</v>
      </c>
      <c r="P49" s="14">
        <v>35544</v>
      </c>
      <c r="Q49" s="14">
        <v>56439</v>
      </c>
      <c r="R49" s="14">
        <v>184285</v>
      </c>
      <c r="S49" s="14">
        <v>48191</v>
      </c>
      <c r="T49" s="14">
        <v>49632</v>
      </c>
      <c r="U49" s="14">
        <v>66595</v>
      </c>
      <c r="V49" s="14">
        <v>66291</v>
      </c>
      <c r="W49" s="14">
        <v>45128</v>
      </c>
      <c r="X49" s="14">
        <v>47900</v>
      </c>
      <c r="Y49" s="14">
        <v>58443</v>
      </c>
      <c r="Z49" s="14">
        <v>42186</v>
      </c>
      <c r="AA49" s="14">
        <v>38712</v>
      </c>
      <c r="AB49" s="14">
        <v>35088</v>
      </c>
      <c r="AC49" s="14">
        <v>40623</v>
      </c>
      <c r="AD49" s="14">
        <v>49772</v>
      </c>
      <c r="AE49" s="14">
        <v>50619</v>
      </c>
      <c r="AF49" s="14">
        <v>50975</v>
      </c>
      <c r="AG49" s="14">
        <v>53061</v>
      </c>
      <c r="AH49" s="14">
        <v>64218</v>
      </c>
      <c r="AI49" s="14">
        <v>58114</v>
      </c>
      <c r="AJ49" s="14">
        <v>60557</v>
      </c>
      <c r="AK49" s="14">
        <v>65578</v>
      </c>
      <c r="AL49" s="14">
        <v>76077</v>
      </c>
      <c r="AM49" s="14">
        <v>55453</v>
      </c>
      <c r="AN49" s="14">
        <v>60112</v>
      </c>
      <c r="AO49" s="14">
        <v>86915</v>
      </c>
      <c r="AP49" s="14">
        <v>111821</v>
      </c>
      <c r="AQ49" s="14">
        <v>12453</v>
      </c>
      <c r="AR49" s="14">
        <v>46289</v>
      </c>
      <c r="AS49" s="14">
        <v>61566</v>
      </c>
      <c r="AT49" s="14">
        <v>82016</v>
      </c>
      <c r="AU49" s="14">
        <v>39840</v>
      </c>
      <c r="AV49" s="14">
        <v>279007</v>
      </c>
      <c r="AW49" s="14">
        <v>-57957</v>
      </c>
      <c r="AX49" s="212">
        <v>83193</v>
      </c>
      <c r="AY49" s="14">
        <v>-16354</v>
      </c>
      <c r="AZ49" s="14">
        <v>-131797</v>
      </c>
      <c r="BA49" s="14">
        <v>66151</v>
      </c>
      <c r="BB49" s="14">
        <v>94821</v>
      </c>
      <c r="BC49" s="14">
        <v>48806</v>
      </c>
      <c r="BD49" s="14">
        <v>78702</v>
      </c>
      <c r="BE49" s="14">
        <v>61213</v>
      </c>
      <c r="BF49" s="14">
        <v>120213</v>
      </c>
      <c r="BG49" s="14">
        <v>81088</v>
      </c>
      <c r="BH49" s="14">
        <v>76345</v>
      </c>
      <c r="BI49" s="14">
        <v>101201</v>
      </c>
      <c r="BJ49" s="14">
        <v>141242</v>
      </c>
      <c r="BK49" s="14">
        <v>107461</v>
      </c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5" customHeight="1" x14ac:dyDescent="0.2">
      <c r="A50" s="180" t="s">
        <v>78</v>
      </c>
      <c r="B50" s="180" t="s">
        <v>304</v>
      </c>
      <c r="C50" s="14">
        <v>4414</v>
      </c>
      <c r="D50" s="14">
        <v>5537</v>
      </c>
      <c r="E50" s="14">
        <v>5209</v>
      </c>
      <c r="F50" s="14">
        <v>-8400</v>
      </c>
      <c r="G50" s="14">
        <v>5056</v>
      </c>
      <c r="H50" s="14">
        <v>6010</v>
      </c>
      <c r="I50" s="14">
        <v>6523</v>
      </c>
      <c r="J50" s="14">
        <v>8142</v>
      </c>
      <c r="K50" s="14">
        <v>8357</v>
      </c>
      <c r="L50" s="14">
        <v>9507</v>
      </c>
      <c r="M50" s="14">
        <v>11209</v>
      </c>
      <c r="N50" s="14">
        <v>11594</v>
      </c>
      <c r="O50" s="14">
        <v>11892</v>
      </c>
      <c r="P50" s="14">
        <v>12058</v>
      </c>
      <c r="Q50" s="14">
        <v>16876</v>
      </c>
      <c r="R50" s="14">
        <v>54085</v>
      </c>
      <c r="S50" s="14">
        <v>18571</v>
      </c>
      <c r="T50" s="14">
        <v>21827</v>
      </c>
      <c r="U50" s="14">
        <v>21326</v>
      </c>
      <c r="V50" s="14">
        <v>23856</v>
      </c>
      <c r="W50" s="14">
        <v>24336</v>
      </c>
      <c r="X50" s="14">
        <v>25184</v>
      </c>
      <c r="Y50" s="14">
        <v>25918</v>
      </c>
      <c r="Z50" s="14">
        <v>27307</v>
      </c>
      <c r="AA50" s="14">
        <v>27847</v>
      </c>
      <c r="AB50" s="14">
        <v>27223</v>
      </c>
      <c r="AC50" s="14">
        <v>26751</v>
      </c>
      <c r="AD50" s="14">
        <v>26500</v>
      </c>
      <c r="AE50" s="14">
        <v>26479</v>
      </c>
      <c r="AF50" s="14">
        <v>26381</v>
      </c>
      <c r="AG50" s="14">
        <v>26743</v>
      </c>
      <c r="AH50" s="14">
        <v>26729</v>
      </c>
      <c r="AI50" s="14">
        <v>27069</v>
      </c>
      <c r="AJ50" s="14">
        <v>27274</v>
      </c>
      <c r="AK50" s="14">
        <v>27468</v>
      </c>
      <c r="AL50" s="14">
        <v>27830</v>
      </c>
      <c r="AM50" s="14">
        <v>31104</v>
      </c>
      <c r="AN50" s="14">
        <v>31524</v>
      </c>
      <c r="AO50" s="14">
        <v>31948</v>
      </c>
      <c r="AP50" s="14">
        <v>33446</v>
      </c>
      <c r="AQ50" s="14">
        <v>37004</v>
      </c>
      <c r="AR50" s="14">
        <v>37282</v>
      </c>
      <c r="AS50" s="14">
        <v>36509</v>
      </c>
      <c r="AT50" s="14">
        <v>38205</v>
      </c>
      <c r="AU50" s="14">
        <v>37144</v>
      </c>
      <c r="AV50" s="14">
        <v>38727</v>
      </c>
      <c r="AW50" s="14">
        <v>39679</v>
      </c>
      <c r="AX50" s="212">
        <v>39834</v>
      </c>
      <c r="AY50" s="14">
        <v>38636</v>
      </c>
      <c r="AZ50" s="14">
        <v>38860</v>
      </c>
      <c r="BA50" s="14">
        <v>41155</v>
      </c>
      <c r="BB50" s="14">
        <v>40379</v>
      </c>
      <c r="BC50" s="14">
        <v>44297</v>
      </c>
      <c r="BD50" s="14">
        <v>43482</v>
      </c>
      <c r="BE50" s="14">
        <v>43290</v>
      </c>
      <c r="BF50" s="14">
        <v>43307</v>
      </c>
      <c r="BG50" s="14">
        <v>45306</v>
      </c>
      <c r="BH50" s="14">
        <v>47346</v>
      </c>
      <c r="BI50" s="14">
        <v>47878</v>
      </c>
      <c r="BJ50" s="14">
        <v>53368</v>
      </c>
      <c r="BK50" s="14">
        <v>24620</v>
      </c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</row>
    <row r="51" spans="1:74" ht="15" customHeight="1" x14ac:dyDescent="0.2">
      <c r="A51" s="180" t="s">
        <v>98</v>
      </c>
      <c r="B51" s="180" t="s">
        <v>305</v>
      </c>
      <c r="C51" s="14">
        <v>278</v>
      </c>
      <c r="D51" s="14">
        <v>369</v>
      </c>
      <c r="E51" s="14">
        <v>1386</v>
      </c>
      <c r="F51" s="14">
        <v>92</v>
      </c>
      <c r="G51" s="14" t="s">
        <v>14</v>
      </c>
      <c r="H51" s="14">
        <v>20</v>
      </c>
      <c r="I51" s="14">
        <v>-1</v>
      </c>
      <c r="J51" s="14" t="s">
        <v>107</v>
      </c>
      <c r="K51" s="14" t="s">
        <v>14</v>
      </c>
      <c r="L51" s="14" t="s">
        <v>14</v>
      </c>
      <c r="M51" s="14">
        <v>-156857</v>
      </c>
      <c r="N51" s="14">
        <v>3474</v>
      </c>
      <c r="O51" s="14">
        <v>1854</v>
      </c>
      <c r="P51" s="14">
        <v>659</v>
      </c>
      <c r="Q51" s="14">
        <v>-969</v>
      </c>
      <c r="R51" s="14" t="s">
        <v>123</v>
      </c>
      <c r="S51" s="14">
        <v>429</v>
      </c>
      <c r="T51" s="14" t="s">
        <v>14</v>
      </c>
      <c r="U51" s="14">
        <v>308</v>
      </c>
      <c r="V51" s="14">
        <v>220</v>
      </c>
      <c r="W51" s="14">
        <v>272</v>
      </c>
      <c r="X51" s="14">
        <v>416</v>
      </c>
      <c r="Y51" s="14">
        <v>-17237</v>
      </c>
      <c r="Z51" s="14">
        <v>-12893</v>
      </c>
      <c r="AA51" s="14">
        <v>0</v>
      </c>
      <c r="AB51" s="14">
        <v>67</v>
      </c>
      <c r="AC51" s="14">
        <v>3</v>
      </c>
      <c r="AD51" s="14">
        <v>0</v>
      </c>
      <c r="AE51" s="14">
        <v>0</v>
      </c>
      <c r="AF51" s="14">
        <v>0</v>
      </c>
      <c r="AG51" s="14">
        <v>334</v>
      </c>
      <c r="AH51" s="14">
        <v>1</v>
      </c>
      <c r="AI51" s="14">
        <v>0</v>
      </c>
      <c r="AJ51" s="14">
        <v>-258</v>
      </c>
      <c r="AK51" s="14">
        <v>2420</v>
      </c>
      <c r="AL51" s="14">
        <v>0</v>
      </c>
      <c r="AM51" s="14">
        <v>0</v>
      </c>
      <c r="AN51" s="14">
        <v>720</v>
      </c>
      <c r="AO51" s="14">
        <v>1039</v>
      </c>
      <c r="AP51" s="14">
        <v>2</v>
      </c>
      <c r="AQ51" s="14">
        <v>0</v>
      </c>
      <c r="AR51" s="14">
        <v>0</v>
      </c>
      <c r="AS51" s="14">
        <v>0</v>
      </c>
      <c r="AT51" s="14">
        <v>-8864</v>
      </c>
      <c r="AU51" s="14">
        <v>4506</v>
      </c>
      <c r="AV51" s="14">
        <v>4689</v>
      </c>
      <c r="AW51" s="14">
        <v>-180</v>
      </c>
      <c r="AX51" s="212">
        <v>1498</v>
      </c>
      <c r="AY51" s="14">
        <v>0</v>
      </c>
      <c r="AZ51" s="14">
        <v>0</v>
      </c>
      <c r="BA51" s="14">
        <v>0</v>
      </c>
      <c r="BB51" s="14">
        <v>25915</v>
      </c>
      <c r="BC51" s="14">
        <v>0</v>
      </c>
      <c r="BD51" s="14">
        <v>0</v>
      </c>
      <c r="BE51" s="14">
        <v>-1458</v>
      </c>
      <c r="BF51" s="14">
        <v>10510</v>
      </c>
      <c r="BG51" s="14">
        <v>0</v>
      </c>
      <c r="BH51" s="14">
        <v>0</v>
      </c>
      <c r="BI51" s="14">
        <v>-135204</v>
      </c>
      <c r="BJ51" s="14">
        <v>-32894</v>
      </c>
      <c r="BK51" s="14">
        <v>141</v>
      </c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</row>
    <row r="52" spans="1:74" ht="15" customHeight="1" x14ac:dyDescent="0.2">
      <c r="A52" s="180" t="s">
        <v>35</v>
      </c>
      <c r="B52" s="180" t="s">
        <v>306</v>
      </c>
      <c r="C52" s="14" t="s">
        <v>14</v>
      </c>
      <c r="D52" s="14" t="s">
        <v>14</v>
      </c>
      <c r="E52" s="14" t="s">
        <v>14</v>
      </c>
      <c r="F52" s="14" t="s">
        <v>14</v>
      </c>
      <c r="G52" s="14" t="s">
        <v>14</v>
      </c>
      <c r="H52" s="14" t="s">
        <v>14</v>
      </c>
      <c r="I52" s="14" t="s">
        <v>14</v>
      </c>
      <c r="J52" s="14" t="s">
        <v>107</v>
      </c>
      <c r="K52" s="14" t="s">
        <v>14</v>
      </c>
      <c r="L52" s="14" t="s">
        <v>14</v>
      </c>
      <c r="M52" s="14" t="s">
        <v>14</v>
      </c>
      <c r="N52" s="14">
        <v>0</v>
      </c>
      <c r="O52" s="14" t="s">
        <v>123</v>
      </c>
      <c r="P52" s="14" t="s">
        <v>123</v>
      </c>
      <c r="Q52" s="14" t="s">
        <v>107</v>
      </c>
      <c r="R52" s="14" t="s">
        <v>107</v>
      </c>
      <c r="S52" s="14" t="s">
        <v>14</v>
      </c>
      <c r="T52" s="14">
        <v>-395</v>
      </c>
      <c r="U52" s="14">
        <v>395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-218</v>
      </c>
      <c r="AB52" s="14">
        <v>-223</v>
      </c>
      <c r="AC52" s="14">
        <v>-257</v>
      </c>
      <c r="AD52" s="14">
        <v>-241</v>
      </c>
      <c r="AE52" s="14">
        <v>-299</v>
      </c>
      <c r="AF52" s="14">
        <v>-299</v>
      </c>
      <c r="AG52" s="14">
        <v>-298</v>
      </c>
      <c r="AH52" s="14">
        <v>-294</v>
      </c>
      <c r="AI52" s="14">
        <v>-279</v>
      </c>
      <c r="AJ52" s="14">
        <v>-287</v>
      </c>
      <c r="AK52" s="14">
        <v>-281</v>
      </c>
      <c r="AL52" s="14">
        <v>-277</v>
      </c>
      <c r="AM52" s="14">
        <v>-305</v>
      </c>
      <c r="AN52" s="14">
        <v>-292</v>
      </c>
      <c r="AO52" s="14">
        <v>-293</v>
      </c>
      <c r="AP52" s="14">
        <v>-299</v>
      </c>
      <c r="AQ52" s="14">
        <v>-270</v>
      </c>
      <c r="AR52" s="14">
        <v>-564</v>
      </c>
      <c r="AS52" s="14">
        <v>-1204</v>
      </c>
      <c r="AT52" s="14">
        <v>-1276</v>
      </c>
      <c r="AU52" s="14">
        <v>-1615</v>
      </c>
      <c r="AV52" s="14">
        <v>-352</v>
      </c>
      <c r="AW52" s="14">
        <v>-349</v>
      </c>
      <c r="AX52" s="212">
        <v>-513</v>
      </c>
      <c r="AY52" s="14">
        <v>373</v>
      </c>
      <c r="AZ52" s="14">
        <v>294</v>
      </c>
      <c r="BA52" s="14">
        <v>963</v>
      </c>
      <c r="BB52" s="14">
        <v>2770</v>
      </c>
      <c r="BC52" s="14">
        <v>6615</v>
      </c>
      <c r="BD52" s="14">
        <v>5116</v>
      </c>
      <c r="BE52" s="14">
        <v>570</v>
      </c>
      <c r="BF52" s="14">
        <v>21486</v>
      </c>
      <c r="BG52" s="14">
        <v>8190</v>
      </c>
      <c r="BH52" s="14">
        <v>3810</v>
      </c>
      <c r="BI52" s="14">
        <v>276</v>
      </c>
      <c r="BJ52" s="14">
        <v>-845</v>
      </c>
      <c r="BK52" s="14">
        <v>475</v>
      </c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</row>
    <row r="53" spans="1:74" ht="15" customHeight="1" x14ac:dyDescent="0.2">
      <c r="A53" s="180" t="s">
        <v>79</v>
      </c>
      <c r="B53" s="180" t="s">
        <v>307</v>
      </c>
      <c r="C53" s="14">
        <v>4564</v>
      </c>
      <c r="D53" s="14">
        <v>12145</v>
      </c>
      <c r="E53" s="14">
        <v>6309</v>
      </c>
      <c r="F53" s="14">
        <v>14369</v>
      </c>
      <c r="G53" s="14">
        <v>11399</v>
      </c>
      <c r="H53" s="14">
        <v>31294</v>
      </c>
      <c r="I53" s="14">
        <v>31618</v>
      </c>
      <c r="J53" s="14">
        <v>25311</v>
      </c>
      <c r="K53" s="14">
        <v>35081</v>
      </c>
      <c r="L53" s="14">
        <v>30874</v>
      </c>
      <c r="M53" s="14">
        <v>17152</v>
      </c>
      <c r="N53" s="14">
        <v>42164</v>
      </c>
      <c r="O53" s="14">
        <v>28112</v>
      </c>
      <c r="P53" s="14">
        <v>41443</v>
      </c>
      <c r="Q53" s="14">
        <v>49774</v>
      </c>
      <c r="R53" s="14">
        <v>161288</v>
      </c>
      <c r="S53" s="14">
        <v>59215</v>
      </c>
      <c r="T53" s="14">
        <v>56859</v>
      </c>
      <c r="U53" s="14">
        <v>-3026</v>
      </c>
      <c r="V53" s="14">
        <v>59068</v>
      </c>
      <c r="W53" s="14">
        <v>46670</v>
      </c>
      <c r="X53" s="14">
        <v>63290</v>
      </c>
      <c r="Y53" s="14">
        <v>45349</v>
      </c>
      <c r="Z53" s="14">
        <v>62438</v>
      </c>
      <c r="AA53" s="14">
        <v>76456</v>
      </c>
      <c r="AB53" s="14">
        <v>79030</v>
      </c>
      <c r="AC53" s="14">
        <v>107481</v>
      </c>
      <c r="AD53" s="14">
        <v>100888</v>
      </c>
      <c r="AE53" s="14">
        <v>91679</v>
      </c>
      <c r="AF53" s="14">
        <v>67405</v>
      </c>
      <c r="AG53" s="14">
        <v>-4893</v>
      </c>
      <c r="AH53" s="14">
        <v>46435</v>
      </c>
      <c r="AI53" s="14">
        <v>32371</v>
      </c>
      <c r="AJ53" s="14">
        <v>32102</v>
      </c>
      <c r="AK53" s="14">
        <v>19090</v>
      </c>
      <c r="AL53" s="14">
        <v>57655</v>
      </c>
      <c r="AM53" s="14">
        <v>35613</v>
      </c>
      <c r="AN53" s="14">
        <v>40634</v>
      </c>
      <c r="AO53" s="14">
        <v>35346</v>
      </c>
      <c r="AP53" s="14">
        <v>29574</v>
      </c>
      <c r="AQ53" s="14">
        <v>28794</v>
      </c>
      <c r="AR53" s="14">
        <v>23467</v>
      </c>
      <c r="AS53" s="14">
        <v>23537</v>
      </c>
      <c r="AT53" s="14">
        <v>29012</v>
      </c>
      <c r="AU53" s="14">
        <v>24962</v>
      </c>
      <c r="AV53" s="14">
        <v>32037</v>
      </c>
      <c r="AW53" s="14">
        <v>69565</v>
      </c>
      <c r="AX53" s="212">
        <v>69025</v>
      </c>
      <c r="AY53" s="14">
        <v>89730</v>
      </c>
      <c r="AZ53" s="14">
        <v>104522</v>
      </c>
      <c r="BA53" s="14">
        <v>-202143</v>
      </c>
      <c r="BB53" s="14">
        <v>112067</v>
      </c>
      <c r="BC53" s="14">
        <v>91417</v>
      </c>
      <c r="BD53" s="14">
        <v>109207</v>
      </c>
      <c r="BE53" s="14">
        <v>113562</v>
      </c>
      <c r="BF53" s="14">
        <v>73011.772149544064</v>
      </c>
      <c r="BG53" s="14">
        <v>102688</v>
      </c>
      <c r="BH53" s="14">
        <v>112322</v>
      </c>
      <c r="BI53" s="14">
        <v>111484</v>
      </c>
      <c r="BJ53" s="14">
        <v>112408</v>
      </c>
      <c r="BK53" s="14">
        <v>105999</v>
      </c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</row>
    <row r="54" spans="1:74" ht="15" customHeight="1" x14ac:dyDescent="0.2">
      <c r="A54" s="180" t="s">
        <v>80</v>
      </c>
      <c r="B54" s="180" t="s">
        <v>308</v>
      </c>
      <c r="C54" s="14" t="s">
        <v>14</v>
      </c>
      <c r="D54" s="14">
        <v>-6757</v>
      </c>
      <c r="E54" s="14">
        <v>155</v>
      </c>
      <c r="F54" s="14">
        <v>785</v>
      </c>
      <c r="G54" s="14">
        <v>-1661</v>
      </c>
      <c r="H54" s="14">
        <v>-4856</v>
      </c>
      <c r="I54" s="14">
        <v>24108</v>
      </c>
      <c r="J54" s="14">
        <v>-6201</v>
      </c>
      <c r="K54" s="14">
        <v>870</v>
      </c>
      <c r="L54" s="14">
        <v>-201</v>
      </c>
      <c r="M54" s="14">
        <v>12316</v>
      </c>
      <c r="N54" s="14">
        <v>-270</v>
      </c>
      <c r="O54" s="14">
        <v>-64</v>
      </c>
      <c r="P54" s="14">
        <v>-43</v>
      </c>
      <c r="Q54" s="14">
        <v>-20832</v>
      </c>
      <c r="R54" s="14">
        <v>-20974</v>
      </c>
      <c r="S54" s="14" t="s">
        <v>14</v>
      </c>
      <c r="T54" s="14" t="s">
        <v>14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1331</v>
      </c>
      <c r="AP54" s="14">
        <v>4730</v>
      </c>
      <c r="AQ54" s="14">
        <v>-95</v>
      </c>
      <c r="AR54" s="14">
        <v>1</v>
      </c>
      <c r="AS54" s="14">
        <v>76</v>
      </c>
      <c r="AT54" s="14">
        <v>466</v>
      </c>
      <c r="AU54" s="14">
        <v>28</v>
      </c>
      <c r="AV54" s="14">
        <v>9</v>
      </c>
      <c r="AW54" s="14">
        <v>7612</v>
      </c>
      <c r="AX54" s="212">
        <v>-304</v>
      </c>
      <c r="AY54" s="14">
        <v>315</v>
      </c>
      <c r="AZ54" s="14">
        <v>765</v>
      </c>
      <c r="BA54" s="14">
        <v>21942</v>
      </c>
      <c r="BB54" s="14">
        <v>-10278</v>
      </c>
      <c r="BC54" s="14">
        <v>1930</v>
      </c>
      <c r="BD54" s="14">
        <v>648</v>
      </c>
      <c r="BE54" s="14">
        <v>-1025</v>
      </c>
      <c r="BF54" s="14">
        <v>-306</v>
      </c>
      <c r="BG54" s="14">
        <v>-65</v>
      </c>
      <c r="BH54" s="14">
        <v>11</v>
      </c>
      <c r="BI54" s="14">
        <v>-84</v>
      </c>
      <c r="BJ54" s="14">
        <v>371</v>
      </c>
      <c r="BK54" s="14">
        <v>16</v>
      </c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</row>
    <row r="55" spans="1:74" ht="15" customHeight="1" x14ac:dyDescent="0.2">
      <c r="A55" s="180" t="s">
        <v>81</v>
      </c>
      <c r="B55" s="180" t="s">
        <v>309</v>
      </c>
      <c r="C55" s="14">
        <v>681</v>
      </c>
      <c r="D55" s="14">
        <v>1104</v>
      </c>
      <c r="E55" s="14">
        <v>834</v>
      </c>
      <c r="F55" s="14">
        <v>-533</v>
      </c>
      <c r="G55" s="14">
        <v>576</v>
      </c>
      <c r="H55" s="14">
        <v>638</v>
      </c>
      <c r="I55" s="14">
        <v>7642</v>
      </c>
      <c r="J55" s="14">
        <v>-1017</v>
      </c>
      <c r="K55" s="14">
        <v>95</v>
      </c>
      <c r="L55" s="14">
        <v>4795</v>
      </c>
      <c r="M55" s="14">
        <v>-2122</v>
      </c>
      <c r="N55" s="14">
        <v>-426</v>
      </c>
      <c r="O55" s="14">
        <v>1705</v>
      </c>
      <c r="P55" s="14">
        <v>3272</v>
      </c>
      <c r="Q55" s="14">
        <v>-4113</v>
      </c>
      <c r="R55" s="14">
        <v>2872</v>
      </c>
      <c r="S55" s="14">
        <v>2298</v>
      </c>
      <c r="T55" s="14">
        <v>-2850</v>
      </c>
      <c r="U55" s="14">
        <v>-17626</v>
      </c>
      <c r="V55" s="14">
        <v>-3039</v>
      </c>
      <c r="W55" s="14">
        <v>-5810</v>
      </c>
      <c r="X55" s="14">
        <v>-777</v>
      </c>
      <c r="Y55" s="14">
        <v>-3525</v>
      </c>
      <c r="Z55" s="14">
        <v>7511</v>
      </c>
      <c r="AA55" s="14">
        <v>1725</v>
      </c>
      <c r="AB55" s="14">
        <v>-10539</v>
      </c>
      <c r="AC55" s="14">
        <v>-6526</v>
      </c>
      <c r="AD55" s="14">
        <v>2025</v>
      </c>
      <c r="AE55" s="14">
        <v>-7724</v>
      </c>
      <c r="AF55" s="14">
        <v>-1851</v>
      </c>
      <c r="AG55" s="14">
        <v>60</v>
      </c>
      <c r="AH55" s="14">
        <v>5149</v>
      </c>
      <c r="AI55" s="14">
        <v>2736</v>
      </c>
      <c r="AJ55" s="14">
        <v>4440</v>
      </c>
      <c r="AK55" s="14">
        <v>4439</v>
      </c>
      <c r="AL55" s="14">
        <v>13820</v>
      </c>
      <c r="AM55" s="14">
        <v>3670</v>
      </c>
      <c r="AN55" s="14">
        <v>3980</v>
      </c>
      <c r="AO55" s="14">
        <v>6698</v>
      </c>
      <c r="AP55" s="14">
        <v>13795</v>
      </c>
      <c r="AQ55" s="14">
        <v>18469</v>
      </c>
      <c r="AR55" s="14">
        <v>8584</v>
      </c>
      <c r="AS55" s="14">
        <v>5415</v>
      </c>
      <c r="AT55" s="14">
        <v>-3514</v>
      </c>
      <c r="AU55" s="14">
        <v>7012</v>
      </c>
      <c r="AV55" s="14">
        <v>145412</v>
      </c>
      <c r="AW55" s="14">
        <v>-50290</v>
      </c>
      <c r="AX55" s="212">
        <v>27661</v>
      </c>
      <c r="AY55" s="14">
        <v>-20607</v>
      </c>
      <c r="AZ55" s="14">
        <v>-116388</v>
      </c>
      <c r="BA55" s="14">
        <v>-19695</v>
      </c>
      <c r="BB55" s="14">
        <v>-64028</v>
      </c>
      <c r="BC55" s="14">
        <v>-10450</v>
      </c>
      <c r="BD55" s="14">
        <v>-5665</v>
      </c>
      <c r="BE55" s="14">
        <v>-8461</v>
      </c>
      <c r="BF55" s="14">
        <v>2592</v>
      </c>
      <c r="BG55" s="14">
        <v>-9281</v>
      </c>
      <c r="BH55" s="14">
        <v>-8273</v>
      </c>
      <c r="BI55" s="14">
        <v>4753</v>
      </c>
      <c r="BJ55" s="14">
        <v>1878</v>
      </c>
      <c r="BK55" s="14">
        <v>-3885</v>
      </c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</row>
    <row r="56" spans="1:74" ht="15" customHeight="1" x14ac:dyDescent="0.2">
      <c r="A56" s="180" t="s">
        <v>82</v>
      </c>
      <c r="B56" s="180" t="s">
        <v>310</v>
      </c>
      <c r="C56" s="14">
        <v>399</v>
      </c>
      <c r="D56" s="14">
        <v>16</v>
      </c>
      <c r="E56" s="14">
        <v>-53</v>
      </c>
      <c r="F56" s="14">
        <v>715</v>
      </c>
      <c r="G56" s="14">
        <v>73</v>
      </c>
      <c r="H56" s="14">
        <v>464</v>
      </c>
      <c r="I56" s="14">
        <v>134</v>
      </c>
      <c r="J56" s="14">
        <v>2193</v>
      </c>
      <c r="K56" s="14">
        <v>292</v>
      </c>
      <c r="L56" s="14">
        <v>174</v>
      </c>
      <c r="M56" s="14">
        <v>6500</v>
      </c>
      <c r="N56" s="14">
        <v>3422</v>
      </c>
      <c r="O56" s="14">
        <v>1858</v>
      </c>
      <c r="P56" s="14">
        <v>2210</v>
      </c>
      <c r="Q56" s="14">
        <v>2351</v>
      </c>
      <c r="R56" s="14">
        <v>8559</v>
      </c>
      <c r="S56" s="14">
        <v>1206</v>
      </c>
      <c r="T56" s="14">
        <v>776</v>
      </c>
      <c r="U56" s="14">
        <v>1770</v>
      </c>
      <c r="V56" s="14">
        <v>1251</v>
      </c>
      <c r="W56" s="14">
        <v>512</v>
      </c>
      <c r="X56" s="14">
        <v>927</v>
      </c>
      <c r="Y56" s="14">
        <v>718</v>
      </c>
      <c r="Z56" s="14">
        <v>719</v>
      </c>
      <c r="AA56" s="14">
        <v>347</v>
      </c>
      <c r="AB56" s="14">
        <v>347</v>
      </c>
      <c r="AC56" s="14">
        <v>349</v>
      </c>
      <c r="AD56" s="14">
        <v>348</v>
      </c>
      <c r="AE56" s="14">
        <v>66</v>
      </c>
      <c r="AF56" s="14">
        <v>0</v>
      </c>
      <c r="AG56" s="14">
        <v>0</v>
      </c>
      <c r="AH56" s="14">
        <v>0</v>
      </c>
      <c r="AI56" s="14">
        <v>0</v>
      </c>
      <c r="AJ56" s="14">
        <v>864</v>
      </c>
      <c r="AK56" s="14">
        <v>1295</v>
      </c>
      <c r="AL56" s="14">
        <v>1296</v>
      </c>
      <c r="AM56" s="14">
        <v>1371</v>
      </c>
      <c r="AN56" s="14">
        <v>1870</v>
      </c>
      <c r="AO56" s="14">
        <v>1620</v>
      </c>
      <c r="AP56" s="14">
        <v>1620</v>
      </c>
      <c r="AQ56" s="14">
        <v>2097</v>
      </c>
      <c r="AR56" s="14">
        <v>2097</v>
      </c>
      <c r="AS56" s="14">
        <v>1948</v>
      </c>
      <c r="AT56" s="14">
        <v>1950</v>
      </c>
      <c r="AU56" s="14">
        <v>2137</v>
      </c>
      <c r="AV56" s="14">
        <v>2137</v>
      </c>
      <c r="AW56" s="14">
        <v>2138</v>
      </c>
      <c r="AX56" s="212">
        <v>5748</v>
      </c>
      <c r="AY56" s="14">
        <v>3552</v>
      </c>
      <c r="AZ56" s="14">
        <v>-3552</v>
      </c>
      <c r="BA56" s="14">
        <v>10172</v>
      </c>
      <c r="BB56" s="14">
        <v>3390</v>
      </c>
      <c r="BC56" s="14">
        <v>3552</v>
      </c>
      <c r="BD56" s="14">
        <v>3552</v>
      </c>
      <c r="BE56" s="14">
        <v>3552</v>
      </c>
      <c r="BF56" s="14">
        <v>3755</v>
      </c>
      <c r="BG56" s="14">
        <v>3552</v>
      </c>
      <c r="BH56" s="14">
        <v>3552</v>
      </c>
      <c r="BI56" s="14">
        <v>3552</v>
      </c>
      <c r="BJ56" s="14">
        <v>5139</v>
      </c>
      <c r="BK56" s="14">
        <v>3949</v>
      </c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</row>
    <row r="57" spans="1:74" ht="15" customHeight="1" x14ac:dyDescent="0.2">
      <c r="A57" s="180" t="s">
        <v>83</v>
      </c>
      <c r="B57" s="180" t="s">
        <v>311</v>
      </c>
      <c r="C57" s="14">
        <v>679</v>
      </c>
      <c r="D57" s="14">
        <v>1568</v>
      </c>
      <c r="E57" s="14">
        <v>4627</v>
      </c>
      <c r="F57" s="14">
        <v>1659</v>
      </c>
      <c r="G57" s="14">
        <v>1654</v>
      </c>
      <c r="H57" s="14">
        <v>2427</v>
      </c>
      <c r="I57" s="14">
        <v>2788</v>
      </c>
      <c r="J57" s="14">
        <v>2482</v>
      </c>
      <c r="K57" s="14">
        <v>755</v>
      </c>
      <c r="L57" s="14">
        <v>-118</v>
      </c>
      <c r="M57" s="14">
        <v>6210</v>
      </c>
      <c r="N57" s="14">
        <v>5075</v>
      </c>
      <c r="O57" s="14">
        <v>2569</v>
      </c>
      <c r="P57" s="14">
        <v>1985</v>
      </c>
      <c r="Q57" s="14">
        <v>4999</v>
      </c>
      <c r="R57" s="14">
        <v>11419</v>
      </c>
      <c r="S57" s="14">
        <v>2010</v>
      </c>
      <c r="T57" s="14" t="s">
        <v>14</v>
      </c>
      <c r="U57" s="14">
        <v>5776</v>
      </c>
      <c r="V57" s="14">
        <v>2640</v>
      </c>
      <c r="W57" s="14">
        <v>3859</v>
      </c>
      <c r="X57" s="14">
        <v>2116</v>
      </c>
      <c r="Y57" s="14">
        <v>2983</v>
      </c>
      <c r="Z57" s="14">
        <v>3197</v>
      </c>
      <c r="AA57" s="14">
        <v>3668</v>
      </c>
      <c r="AB57" s="14">
        <v>1763</v>
      </c>
      <c r="AC57" s="14">
        <v>4202</v>
      </c>
      <c r="AD57" s="14">
        <v>-195</v>
      </c>
      <c r="AE57" s="14">
        <v>1447</v>
      </c>
      <c r="AF57" s="14">
        <v>3434</v>
      </c>
      <c r="AG57" s="14">
        <v>7284</v>
      </c>
      <c r="AH57" s="14">
        <v>4638</v>
      </c>
      <c r="AI57" s="14">
        <v>3681</v>
      </c>
      <c r="AJ57" s="14">
        <v>2170</v>
      </c>
      <c r="AK57" s="14">
        <v>2947</v>
      </c>
      <c r="AL57" s="14">
        <v>9137</v>
      </c>
      <c r="AM57" s="14">
        <v>3751</v>
      </c>
      <c r="AN57" s="14">
        <v>6118</v>
      </c>
      <c r="AO57" s="14">
        <v>1867</v>
      </c>
      <c r="AP57" s="14">
        <v>7539</v>
      </c>
      <c r="AQ57" s="14">
        <v>4042</v>
      </c>
      <c r="AR57" s="14">
        <v>-4042</v>
      </c>
      <c r="AS57" s="14">
        <v>0</v>
      </c>
      <c r="AT57" s="14">
        <v>0</v>
      </c>
      <c r="AU57" s="14">
        <v>3604</v>
      </c>
      <c r="AV57" s="14">
        <v>7130</v>
      </c>
      <c r="AW57" s="14">
        <v>4451</v>
      </c>
      <c r="AX57" s="212">
        <v>2867</v>
      </c>
      <c r="AY57" s="14">
        <v>4986</v>
      </c>
      <c r="AZ57" s="14">
        <v>-4986</v>
      </c>
      <c r="BA57" s="14">
        <v>19687</v>
      </c>
      <c r="BB57" s="14">
        <v>7262</v>
      </c>
      <c r="BC57" s="14">
        <v>3443</v>
      </c>
      <c r="BD57" s="14">
        <v>8693</v>
      </c>
      <c r="BE57" s="14">
        <v>5423</v>
      </c>
      <c r="BF57" s="14">
        <v>4325</v>
      </c>
      <c r="BG57" s="14">
        <v>5125</v>
      </c>
      <c r="BH57" s="14">
        <v>6433</v>
      </c>
      <c r="BI57" s="14">
        <v>3987</v>
      </c>
      <c r="BJ57" s="14">
        <v>17163</v>
      </c>
      <c r="BK57" s="14">
        <v>7190</v>
      </c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</row>
    <row r="58" spans="1:74" ht="15" customHeight="1" x14ac:dyDescent="0.2">
      <c r="A58" s="64" t="s">
        <v>84</v>
      </c>
      <c r="B58" s="64" t="s">
        <v>312</v>
      </c>
      <c r="C58" s="14">
        <v>-1508</v>
      </c>
      <c r="D58" s="14">
        <v>1399</v>
      </c>
      <c r="E58" s="14">
        <v>90</v>
      </c>
      <c r="F58" s="14">
        <v>-9750</v>
      </c>
      <c r="G58" s="14">
        <v>758</v>
      </c>
      <c r="H58" s="14">
        <v>2008</v>
      </c>
      <c r="I58" s="14">
        <v>-610</v>
      </c>
      <c r="J58" s="14">
        <v>193</v>
      </c>
      <c r="K58" s="14">
        <v>422</v>
      </c>
      <c r="L58" s="14">
        <v>1871</v>
      </c>
      <c r="M58" s="14">
        <v>-2408</v>
      </c>
      <c r="N58" s="14">
        <v>-120</v>
      </c>
      <c r="O58" s="14">
        <v>48</v>
      </c>
      <c r="P58" s="14">
        <v>613</v>
      </c>
      <c r="Q58" s="14">
        <v>2136</v>
      </c>
      <c r="R58" s="14">
        <v>3045</v>
      </c>
      <c r="S58" s="14">
        <v>995</v>
      </c>
      <c r="T58" s="14">
        <v>269</v>
      </c>
      <c r="U58" s="14">
        <v>6120</v>
      </c>
      <c r="V58" s="14">
        <v>-1025</v>
      </c>
      <c r="W58" s="14">
        <v>3944</v>
      </c>
      <c r="X58" s="14">
        <v>1261</v>
      </c>
      <c r="Y58" s="14">
        <v>1405</v>
      </c>
      <c r="Z58" s="14">
        <v>1018</v>
      </c>
      <c r="AA58" s="14">
        <v>1939</v>
      </c>
      <c r="AB58" s="14">
        <v>2310</v>
      </c>
      <c r="AC58" s="14">
        <v>789</v>
      </c>
      <c r="AD58" s="14">
        <v>7574</v>
      </c>
      <c r="AE58" s="14">
        <v>3548</v>
      </c>
      <c r="AF58" s="14">
        <v>2381</v>
      </c>
      <c r="AG58" s="14">
        <v>2023</v>
      </c>
      <c r="AH58" s="14">
        <v>-589</v>
      </c>
      <c r="AI58" s="14">
        <v>4019</v>
      </c>
      <c r="AJ58" s="14">
        <v>4032</v>
      </c>
      <c r="AK58" s="14">
        <v>-1291</v>
      </c>
      <c r="AL58" s="14">
        <v>5332</v>
      </c>
      <c r="AM58" s="14">
        <v>2865</v>
      </c>
      <c r="AN58" s="14">
        <v>3756</v>
      </c>
      <c r="AO58" s="14">
        <v>2710</v>
      </c>
      <c r="AP58" s="14">
        <v>965</v>
      </c>
      <c r="AQ58" s="14">
        <v>5284</v>
      </c>
      <c r="AR58" s="14">
        <v>11110</v>
      </c>
      <c r="AS58" s="14">
        <v>5815</v>
      </c>
      <c r="AT58" s="14">
        <v>4117</v>
      </c>
      <c r="AU58" s="14">
        <v>11907</v>
      </c>
      <c r="AV58" s="14">
        <v>7531</v>
      </c>
      <c r="AW58" s="14">
        <v>7666</v>
      </c>
      <c r="AX58" s="212">
        <v>2376</v>
      </c>
      <c r="AY58" s="14">
        <v>2826</v>
      </c>
      <c r="AZ58" s="14">
        <v>-1791</v>
      </c>
      <c r="BA58" s="14">
        <v>2071</v>
      </c>
      <c r="BB58" s="14">
        <v>6231</v>
      </c>
      <c r="BC58" s="14">
        <v>1354</v>
      </c>
      <c r="BD58" s="14">
        <v>2817</v>
      </c>
      <c r="BE58" s="14">
        <v>815</v>
      </c>
      <c r="BF58" s="14">
        <v>5985</v>
      </c>
      <c r="BG58" s="14">
        <v>2960</v>
      </c>
      <c r="BH58" s="14">
        <v>2966</v>
      </c>
      <c r="BI58" s="14">
        <v>2745</v>
      </c>
      <c r="BJ58" s="14">
        <v>-5183</v>
      </c>
      <c r="BK58" s="14">
        <v>2204</v>
      </c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</row>
    <row r="59" spans="1:74" ht="15" customHeight="1" x14ac:dyDescent="0.2">
      <c r="A59" s="64" t="s">
        <v>168</v>
      </c>
      <c r="B59" s="64" t="s">
        <v>313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212">
        <v>0</v>
      </c>
      <c r="AY59" s="14">
        <v>0</v>
      </c>
      <c r="AZ59" s="14">
        <v>0</v>
      </c>
      <c r="BA59" s="14">
        <v>0</v>
      </c>
      <c r="BB59" s="14">
        <v>-993</v>
      </c>
      <c r="BC59" s="14">
        <v>993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125212</v>
      </c>
      <c r="BJ59" s="14">
        <v>0</v>
      </c>
      <c r="BK59" s="14">
        <v>0</v>
      </c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</row>
    <row r="60" spans="1:74" ht="15" customHeight="1" x14ac:dyDescent="0.2">
      <c r="A60" s="64" t="s">
        <v>410</v>
      </c>
      <c r="B60" s="180" t="s">
        <v>314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212">
        <v>0</v>
      </c>
      <c r="AY60" s="14"/>
      <c r="AZ60" s="14"/>
      <c r="BA60" s="14">
        <v>311937</v>
      </c>
      <c r="BB60" s="14">
        <v>11154</v>
      </c>
      <c r="BC60" s="14">
        <v>8260</v>
      </c>
      <c r="BD60" s="14">
        <v>2142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</row>
    <row r="61" spans="1:74" ht="15" customHeight="1" x14ac:dyDescent="0.2">
      <c r="A61" s="180" t="s">
        <v>119</v>
      </c>
      <c r="B61" s="180" t="s">
        <v>315</v>
      </c>
      <c r="C61" s="14" t="s">
        <v>14</v>
      </c>
      <c r="D61" s="14" t="s">
        <v>14</v>
      </c>
      <c r="E61" s="14" t="s">
        <v>14</v>
      </c>
      <c r="F61" s="14" t="s">
        <v>14</v>
      </c>
      <c r="G61" s="14" t="s">
        <v>14</v>
      </c>
      <c r="H61" s="14" t="s">
        <v>14</v>
      </c>
      <c r="I61" s="14" t="s">
        <v>14</v>
      </c>
      <c r="J61" s="14">
        <v>-9005</v>
      </c>
      <c r="K61" s="14" t="s">
        <v>14</v>
      </c>
      <c r="L61" s="14" t="s">
        <v>14</v>
      </c>
      <c r="M61" s="14" t="s">
        <v>14</v>
      </c>
      <c r="N61" s="14">
        <v>-10203</v>
      </c>
      <c r="O61" s="14" t="s">
        <v>123</v>
      </c>
      <c r="P61" s="14" t="s">
        <v>123</v>
      </c>
      <c r="Q61" s="14" t="s">
        <v>14</v>
      </c>
      <c r="R61" s="14" t="s">
        <v>123</v>
      </c>
      <c r="S61" s="14" t="s">
        <v>14</v>
      </c>
      <c r="T61" s="14" t="s">
        <v>14</v>
      </c>
      <c r="U61" s="14" t="s">
        <v>14</v>
      </c>
      <c r="V61" s="14" t="s">
        <v>14</v>
      </c>
      <c r="W61" s="14" t="s">
        <v>14</v>
      </c>
      <c r="X61" s="14" t="s">
        <v>14</v>
      </c>
      <c r="Y61" s="9">
        <v>2446</v>
      </c>
      <c r="Z61" s="14">
        <v>906</v>
      </c>
      <c r="AA61" s="14">
        <v>1440</v>
      </c>
      <c r="AB61" s="14">
        <v>1035</v>
      </c>
      <c r="AC61" s="14">
        <v>1494</v>
      </c>
      <c r="AD61" s="14">
        <v>1443</v>
      </c>
      <c r="AE61" s="14">
        <v>1436</v>
      </c>
      <c r="AF61" s="14">
        <v>1435</v>
      </c>
      <c r="AG61" s="14">
        <v>1525</v>
      </c>
      <c r="AH61" s="14">
        <v>1711</v>
      </c>
      <c r="AI61" s="14">
        <v>1651</v>
      </c>
      <c r="AJ61" s="14">
        <v>1621</v>
      </c>
      <c r="AK61" s="14">
        <v>1285</v>
      </c>
      <c r="AL61" s="14">
        <v>2651</v>
      </c>
      <c r="AM61" s="14">
        <v>2110</v>
      </c>
      <c r="AN61" s="14">
        <v>2111</v>
      </c>
      <c r="AO61" s="14">
        <v>2111</v>
      </c>
      <c r="AP61" s="14">
        <v>2112</v>
      </c>
      <c r="AQ61" s="14">
        <v>2054</v>
      </c>
      <c r="AR61" s="14">
        <v>1901</v>
      </c>
      <c r="AS61" s="14">
        <v>2117</v>
      </c>
      <c r="AT61" s="14">
        <v>655</v>
      </c>
      <c r="AU61" s="14">
        <v>2600</v>
      </c>
      <c r="AV61" s="14">
        <v>2600</v>
      </c>
      <c r="AW61" s="14">
        <v>2329</v>
      </c>
      <c r="AX61" s="212">
        <v>2056</v>
      </c>
      <c r="AY61" s="14">
        <v>2464</v>
      </c>
      <c r="AZ61" s="14">
        <v>2259</v>
      </c>
      <c r="BA61" s="14">
        <v>2257</v>
      </c>
      <c r="BB61" s="14">
        <v>2260</v>
      </c>
      <c r="BC61" s="14">
        <v>2313</v>
      </c>
      <c r="BD61" s="14">
        <v>2562</v>
      </c>
      <c r="BE61" s="14">
        <v>1313</v>
      </c>
      <c r="BF61" s="14">
        <v>1776</v>
      </c>
      <c r="BG61" s="14">
        <v>1776</v>
      </c>
      <c r="BH61" s="14">
        <v>1775</v>
      </c>
      <c r="BI61" s="14">
        <v>1934</v>
      </c>
      <c r="BJ61" s="14">
        <v>2873</v>
      </c>
      <c r="BK61" s="14">
        <v>2754</v>
      </c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</row>
    <row r="62" spans="1:74" ht="15" customHeight="1" x14ac:dyDescent="0.2">
      <c r="A62" s="180" t="s">
        <v>73</v>
      </c>
      <c r="B62" s="180" t="s">
        <v>224</v>
      </c>
      <c r="C62" s="14">
        <v>-11</v>
      </c>
      <c r="D62" s="14">
        <v>-12</v>
      </c>
      <c r="E62" s="14">
        <v>11</v>
      </c>
      <c r="F62" s="14">
        <v>-41</v>
      </c>
      <c r="G62" s="14">
        <v>-9</v>
      </c>
      <c r="H62" s="14">
        <v>-12</v>
      </c>
      <c r="I62" s="14">
        <v>18</v>
      </c>
      <c r="J62" s="14">
        <v>-107</v>
      </c>
      <c r="K62" s="14">
        <v>-11</v>
      </c>
      <c r="L62" s="14">
        <v>-5</v>
      </c>
      <c r="M62" s="14">
        <v>-28</v>
      </c>
      <c r="N62" s="14">
        <v>-19</v>
      </c>
      <c r="O62" s="14" t="s">
        <v>123</v>
      </c>
      <c r="P62" s="14" t="s">
        <v>123</v>
      </c>
      <c r="Q62" s="14">
        <v>347</v>
      </c>
      <c r="R62" s="14">
        <v>347</v>
      </c>
      <c r="S62" s="14">
        <v>-56</v>
      </c>
      <c r="T62" s="14">
        <v>502</v>
      </c>
      <c r="U62" s="14">
        <v>487</v>
      </c>
      <c r="V62" s="14">
        <v>530</v>
      </c>
      <c r="W62" s="14">
        <v>-613</v>
      </c>
      <c r="X62" s="14">
        <v>-669</v>
      </c>
      <c r="Y62" s="14">
        <v>-580</v>
      </c>
      <c r="Z62" s="14">
        <v>-704</v>
      </c>
      <c r="AA62" s="14">
        <v>-503</v>
      </c>
      <c r="AB62" s="14">
        <v>-668</v>
      </c>
      <c r="AC62" s="14">
        <v>-567</v>
      </c>
      <c r="AD62" s="14">
        <v>-874</v>
      </c>
      <c r="AE62" s="14">
        <v>-609</v>
      </c>
      <c r="AF62" s="14">
        <v>-607</v>
      </c>
      <c r="AG62" s="14">
        <v>-645</v>
      </c>
      <c r="AH62" s="14">
        <v>-1286</v>
      </c>
      <c r="AI62" s="14">
        <v>-767</v>
      </c>
      <c r="AJ62" s="14">
        <v>-962</v>
      </c>
      <c r="AK62" s="14">
        <v>-1096</v>
      </c>
      <c r="AL62" s="14">
        <v>2825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212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</row>
    <row r="63" spans="1:74" s="49" customFormat="1" ht="15" customHeight="1" x14ac:dyDescent="0.2">
      <c r="A63" s="180" t="s">
        <v>85</v>
      </c>
      <c r="B63" s="180" t="s">
        <v>316</v>
      </c>
      <c r="C63" s="14" t="s">
        <v>14</v>
      </c>
      <c r="D63" s="14" t="s">
        <v>14</v>
      </c>
      <c r="E63" s="14">
        <v>0</v>
      </c>
      <c r="F63" s="14">
        <v>0</v>
      </c>
      <c r="G63" s="14" t="s">
        <v>108</v>
      </c>
      <c r="H63" s="14" t="s">
        <v>14</v>
      </c>
      <c r="I63" s="14">
        <v>67</v>
      </c>
      <c r="J63" s="14">
        <v>246</v>
      </c>
      <c r="K63" s="14">
        <v>31</v>
      </c>
      <c r="L63" s="14">
        <v>536</v>
      </c>
      <c r="M63" s="14">
        <v>-186</v>
      </c>
      <c r="N63" s="14">
        <v>553</v>
      </c>
      <c r="O63" s="14" t="s">
        <v>123</v>
      </c>
      <c r="P63" s="14">
        <v>129</v>
      </c>
      <c r="Q63" s="14">
        <v>302</v>
      </c>
      <c r="R63" s="14">
        <v>447</v>
      </c>
      <c r="S63" s="14">
        <v>5</v>
      </c>
      <c r="T63" s="14">
        <v>46</v>
      </c>
      <c r="U63" s="14">
        <v>332</v>
      </c>
      <c r="V63" s="14">
        <v>291</v>
      </c>
      <c r="W63" s="14">
        <v>165</v>
      </c>
      <c r="X63" s="14">
        <v>-171</v>
      </c>
      <c r="Y63" s="14">
        <v>97</v>
      </c>
      <c r="Z63" s="14">
        <v>89</v>
      </c>
      <c r="AA63" s="14">
        <v>97</v>
      </c>
      <c r="AB63" s="14">
        <v>-88</v>
      </c>
      <c r="AC63" s="14">
        <v>8</v>
      </c>
      <c r="AD63" s="14">
        <v>259</v>
      </c>
      <c r="AE63" s="14">
        <v>-36</v>
      </c>
      <c r="AF63" s="14">
        <v>181</v>
      </c>
      <c r="AG63" s="14">
        <v>-256</v>
      </c>
      <c r="AH63" s="14">
        <v>1269</v>
      </c>
      <c r="AI63" s="14">
        <v>-307</v>
      </c>
      <c r="AJ63" s="14">
        <v>123</v>
      </c>
      <c r="AK63" s="14">
        <v>-339</v>
      </c>
      <c r="AL63" s="14">
        <v>399</v>
      </c>
      <c r="AM63" s="14">
        <v>1966</v>
      </c>
      <c r="AN63" s="14">
        <v>-1842</v>
      </c>
      <c r="AO63" s="14">
        <v>-401</v>
      </c>
      <c r="AP63" s="14">
        <v>844</v>
      </c>
      <c r="AQ63" s="14">
        <v>-255</v>
      </c>
      <c r="AR63" s="14">
        <v>448</v>
      </c>
      <c r="AS63" s="14">
        <v>-714</v>
      </c>
      <c r="AT63" s="14">
        <v>1451</v>
      </c>
      <c r="AU63" s="14">
        <v>-464</v>
      </c>
      <c r="AV63" s="14">
        <v>-719</v>
      </c>
      <c r="AW63" s="14">
        <v>1728</v>
      </c>
      <c r="AX63" s="212">
        <v>250</v>
      </c>
      <c r="AY63" s="14">
        <v>-1222</v>
      </c>
      <c r="AZ63" s="14">
        <v>944</v>
      </c>
      <c r="BA63" s="14">
        <v>1116</v>
      </c>
      <c r="BB63" s="14">
        <v>2564</v>
      </c>
      <c r="BC63" s="14">
        <v>278</v>
      </c>
      <c r="BD63" s="14">
        <v>-1255</v>
      </c>
      <c r="BE63" s="14">
        <v>1091</v>
      </c>
      <c r="BF63" s="14">
        <v>297</v>
      </c>
      <c r="BG63" s="14">
        <v>-1884</v>
      </c>
      <c r="BH63" s="14">
        <v>1976</v>
      </c>
      <c r="BI63" s="14">
        <v>36</v>
      </c>
      <c r="BJ63" s="14">
        <v>-1238</v>
      </c>
      <c r="BK63" s="14">
        <v>-1445</v>
      </c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</row>
    <row r="64" spans="1:74" s="49" customFormat="1" ht="15" customHeight="1" x14ac:dyDescent="0.2">
      <c r="A64" s="180" t="s">
        <v>411</v>
      </c>
      <c r="B64" s="180" t="s">
        <v>413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-33584</v>
      </c>
      <c r="AV64" s="14">
        <v>-2882</v>
      </c>
      <c r="AW64" s="14">
        <v>-13195</v>
      </c>
      <c r="AX64" s="212">
        <v>-30566</v>
      </c>
      <c r="AY64" s="14">
        <v>570</v>
      </c>
      <c r="AZ64" s="14">
        <v>13455</v>
      </c>
      <c r="BA64" s="14">
        <v>16951</v>
      </c>
      <c r="BB64" s="14">
        <v>14915</v>
      </c>
      <c r="BC64" s="14">
        <v>15444</v>
      </c>
      <c r="BD64" s="14">
        <v>9005</v>
      </c>
      <c r="BE64" s="14">
        <v>37562</v>
      </c>
      <c r="BF64" s="14">
        <v>15902</v>
      </c>
      <c r="BG64" s="14">
        <v>19928</v>
      </c>
      <c r="BH64" s="14">
        <v>19373</v>
      </c>
      <c r="BI64" s="14">
        <v>24642</v>
      </c>
      <c r="BJ64" s="14">
        <v>14136</v>
      </c>
      <c r="BK64" s="14">
        <v>13576</v>
      </c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</row>
    <row r="65" spans="1:74" s="49" customFormat="1" ht="15" customHeight="1" x14ac:dyDescent="0.2">
      <c r="A65" s="180" t="s">
        <v>150</v>
      </c>
      <c r="B65" s="180" t="s">
        <v>317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-10990</v>
      </c>
      <c r="AW65" s="14">
        <v>5900</v>
      </c>
      <c r="AX65" s="212">
        <v>5090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</row>
    <row r="66" spans="1:74" ht="15" customHeight="1" x14ac:dyDescent="0.2">
      <c r="A66" s="59" t="s">
        <v>86</v>
      </c>
      <c r="B66" s="181" t="s">
        <v>318</v>
      </c>
      <c r="C66" s="14">
        <v>23730</v>
      </c>
      <c r="D66" s="14">
        <v>-39885</v>
      </c>
      <c r="E66" s="14">
        <v>-14876</v>
      </c>
      <c r="F66" s="14">
        <v>38527</v>
      </c>
      <c r="G66" s="14">
        <v>33479</v>
      </c>
      <c r="H66" s="14">
        <v>-16156</v>
      </c>
      <c r="I66" s="14">
        <v>-64277</v>
      </c>
      <c r="J66" s="14">
        <v>-41504</v>
      </c>
      <c r="K66" s="14">
        <v>12255</v>
      </c>
      <c r="L66" s="14">
        <v>-109680</v>
      </c>
      <c r="M66" s="14">
        <v>75113</v>
      </c>
      <c r="N66" s="14">
        <v>-8556</v>
      </c>
      <c r="O66" s="14">
        <v>55165</v>
      </c>
      <c r="P66" s="14">
        <v>-25236</v>
      </c>
      <c r="Q66" s="198">
        <v>21616</v>
      </c>
      <c r="R66" s="14">
        <v>-31046</v>
      </c>
      <c r="S66" s="14">
        <v>-14826</v>
      </c>
      <c r="T66" s="14">
        <v>36752</v>
      </c>
      <c r="U66" s="14">
        <v>-16018</v>
      </c>
      <c r="V66" s="14">
        <v>4145</v>
      </c>
      <c r="W66" s="14">
        <v>13251</v>
      </c>
      <c r="X66" s="14">
        <v>-14468</v>
      </c>
      <c r="Y66" s="14">
        <v>70775</v>
      </c>
      <c r="Z66" s="14">
        <v>58354</v>
      </c>
      <c r="AA66" s="14">
        <v>-38328</v>
      </c>
      <c r="AB66" s="14">
        <v>14992</v>
      </c>
      <c r="AC66" s="14">
        <v>-4710</v>
      </c>
      <c r="AD66" s="14">
        <v>54552</v>
      </c>
      <c r="AE66" s="14">
        <v>39085</v>
      </c>
      <c r="AF66" s="14">
        <v>17354</v>
      </c>
      <c r="AG66" s="14">
        <v>4468</v>
      </c>
      <c r="AH66" s="14">
        <v>18296</v>
      </c>
      <c r="AI66" s="14">
        <v>62634</v>
      </c>
      <c r="AJ66" s="14">
        <v>-22927</v>
      </c>
      <c r="AK66" s="14">
        <v>12634</v>
      </c>
      <c r="AL66" s="14">
        <v>-16429</v>
      </c>
      <c r="AM66" s="14">
        <v>17920</v>
      </c>
      <c r="AN66" s="14">
        <v>-6007</v>
      </c>
      <c r="AO66" s="14">
        <v>-29851</v>
      </c>
      <c r="AP66" s="14">
        <v>-57521</v>
      </c>
      <c r="AQ66" s="14">
        <v>50381</v>
      </c>
      <c r="AR66" s="14">
        <v>-50186</v>
      </c>
      <c r="AS66" s="14">
        <v>-47989</v>
      </c>
      <c r="AT66" s="14">
        <v>2031</v>
      </c>
      <c r="AU66" s="14">
        <v>23884</v>
      </c>
      <c r="AV66" s="14">
        <v>-32296</v>
      </c>
      <c r="AW66" s="14">
        <v>-72355</v>
      </c>
      <c r="AX66" s="212">
        <v>15944</v>
      </c>
      <c r="AY66" s="14">
        <v>-33804</v>
      </c>
      <c r="AZ66" s="14">
        <v>24214</v>
      </c>
      <c r="BA66" s="14">
        <v>-59659</v>
      </c>
      <c r="BB66" s="14">
        <v>-20747</v>
      </c>
      <c r="BC66" s="14">
        <v>4084</v>
      </c>
      <c r="BD66" s="14">
        <v>-31193</v>
      </c>
      <c r="BE66" s="14">
        <v>4921</v>
      </c>
      <c r="BF66" s="14">
        <v>8017</v>
      </c>
      <c r="BG66" s="14">
        <v>33708</v>
      </c>
      <c r="BH66" s="14">
        <v>-27829</v>
      </c>
      <c r="BI66" s="14">
        <v>-21351</v>
      </c>
      <c r="BJ66" s="14">
        <v>-6934</v>
      </c>
      <c r="BK66" s="14">
        <v>-356835</v>
      </c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</row>
    <row r="67" spans="1:74" ht="15" customHeight="1" x14ac:dyDescent="0.2">
      <c r="A67" s="59" t="s">
        <v>0</v>
      </c>
      <c r="B67" s="181" t="s">
        <v>243</v>
      </c>
      <c r="C67" s="14">
        <v>-1617</v>
      </c>
      <c r="D67" s="14">
        <v>168</v>
      </c>
      <c r="E67" s="14">
        <v>5294</v>
      </c>
      <c r="F67" s="14">
        <v>-5534</v>
      </c>
      <c r="G67" s="14">
        <v>-20871</v>
      </c>
      <c r="H67" s="14" t="s">
        <v>14</v>
      </c>
      <c r="I67" s="14">
        <v>110</v>
      </c>
      <c r="J67" s="14">
        <v>-98801</v>
      </c>
      <c r="K67" s="14">
        <v>-40883</v>
      </c>
      <c r="L67" s="14">
        <v>-31192</v>
      </c>
      <c r="M67" s="14">
        <v>-52277</v>
      </c>
      <c r="N67" s="14">
        <v>-36588</v>
      </c>
      <c r="O67" s="14">
        <v>-53698</v>
      </c>
      <c r="P67" s="14">
        <v>-8327</v>
      </c>
      <c r="Q67" s="14">
        <v>-18716</v>
      </c>
      <c r="R67" s="14">
        <v>-13710</v>
      </c>
      <c r="S67" s="14">
        <v>-13461</v>
      </c>
      <c r="T67" s="14">
        <v>-8555</v>
      </c>
      <c r="U67" s="14">
        <v>-9080</v>
      </c>
      <c r="V67" s="14">
        <v>-14933</v>
      </c>
      <c r="W67" s="14">
        <v>-16164</v>
      </c>
      <c r="X67" s="14">
        <v>-10559</v>
      </c>
      <c r="Y67" s="14">
        <v>-10974</v>
      </c>
      <c r="Z67" s="14">
        <v>-10736</v>
      </c>
      <c r="AA67" s="14">
        <v>-12864</v>
      </c>
      <c r="AB67" s="14">
        <v>-13889</v>
      </c>
      <c r="AC67" s="14">
        <v>-10881</v>
      </c>
      <c r="AD67" s="14">
        <v>-7616</v>
      </c>
      <c r="AE67" s="14">
        <v>-12387</v>
      </c>
      <c r="AF67" s="14">
        <v>-12578</v>
      </c>
      <c r="AG67" s="14">
        <v>-9906</v>
      </c>
      <c r="AH67" s="14">
        <v>-10920</v>
      </c>
      <c r="AI67" s="14">
        <v>-45791</v>
      </c>
      <c r="AJ67" s="14">
        <v>24195</v>
      </c>
      <c r="AK67" s="14">
        <v>-21175</v>
      </c>
      <c r="AL67" s="14">
        <v>-522</v>
      </c>
      <c r="AM67" s="14">
        <v>-11797</v>
      </c>
      <c r="AN67" s="14">
        <v>-10813</v>
      </c>
      <c r="AO67" s="14">
        <v>-11819</v>
      </c>
      <c r="AP67" s="14">
        <v>-8511</v>
      </c>
      <c r="AQ67" s="14">
        <v>-16328</v>
      </c>
      <c r="AR67" s="14">
        <v>-3</v>
      </c>
      <c r="AS67" s="14">
        <v>-4191</v>
      </c>
      <c r="AT67" s="14">
        <v>-5873</v>
      </c>
      <c r="AU67" s="14">
        <v>-18953</v>
      </c>
      <c r="AV67" s="14">
        <v>-6114</v>
      </c>
      <c r="AW67" s="14">
        <v>-8382</v>
      </c>
      <c r="AX67" s="212">
        <v>-8980</v>
      </c>
      <c r="AY67" s="14">
        <v>-12774</v>
      </c>
      <c r="AZ67" s="14">
        <v>-7135</v>
      </c>
      <c r="BA67" s="14">
        <v>-20453</v>
      </c>
      <c r="BB67" s="14">
        <v>-13068</v>
      </c>
      <c r="BC67" s="14">
        <v>-14843</v>
      </c>
      <c r="BD67" s="14">
        <v>-16097</v>
      </c>
      <c r="BE67" s="14">
        <v>-15936</v>
      </c>
      <c r="BF67" s="14">
        <v>-31052</v>
      </c>
      <c r="BG67" s="14">
        <v>-19601</v>
      </c>
      <c r="BH67" s="14">
        <v>-19443</v>
      </c>
      <c r="BI67" s="14">
        <v>-16244</v>
      </c>
      <c r="BJ67" s="14">
        <v>-17336</v>
      </c>
      <c r="BK67" s="14">
        <v>-20073</v>
      </c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</row>
    <row r="68" spans="1:74" s="49" customFormat="1" ht="15" customHeight="1" x14ac:dyDescent="0.2">
      <c r="A68" s="199" t="s">
        <v>87</v>
      </c>
      <c r="B68" s="199" t="s">
        <v>319</v>
      </c>
      <c r="C68" s="27">
        <v>-77623</v>
      </c>
      <c r="D68" s="27">
        <v>-53819</v>
      </c>
      <c r="E68" s="27">
        <v>-73068</v>
      </c>
      <c r="F68" s="27">
        <v>-79518</v>
      </c>
      <c r="G68" s="27">
        <v>-94492</v>
      </c>
      <c r="H68" s="27">
        <v>-103470</v>
      </c>
      <c r="I68" s="27">
        <v>-85847</v>
      </c>
      <c r="J68" s="27">
        <v>-195217</v>
      </c>
      <c r="K68" s="27">
        <v>-69005</v>
      </c>
      <c r="L68" s="27">
        <v>-88105</v>
      </c>
      <c r="M68" s="27">
        <v>30102</v>
      </c>
      <c r="N68" s="27">
        <v>-97129</v>
      </c>
      <c r="O68" s="27">
        <v>-165982</v>
      </c>
      <c r="P68" s="27">
        <v>-182976</v>
      </c>
      <c r="Q68" s="27">
        <v>-230921</v>
      </c>
      <c r="R68" s="27">
        <v>-276602</v>
      </c>
      <c r="S68" s="27">
        <v>-129972</v>
      </c>
      <c r="T68" s="27">
        <v>-345435</v>
      </c>
      <c r="U68" s="27">
        <v>-111169</v>
      </c>
      <c r="V68" s="27">
        <v>-116603</v>
      </c>
      <c r="W68" s="27">
        <v>-75265</v>
      </c>
      <c r="X68" s="27">
        <v>-83517</v>
      </c>
      <c r="Y68" s="27">
        <v>-126220</v>
      </c>
      <c r="Z68" s="27">
        <v>-160300</v>
      </c>
      <c r="AA68" s="27">
        <v>-57423</v>
      </c>
      <c r="AB68" s="27">
        <v>-34673</v>
      </c>
      <c r="AC68" s="27">
        <v>-40072</v>
      </c>
      <c r="AD68" s="27">
        <v>-28319</v>
      </c>
      <c r="AE68" s="27">
        <v>-40790</v>
      </c>
      <c r="AF68" s="27">
        <v>-8708</v>
      </c>
      <c r="AG68" s="27">
        <v>-19184</v>
      </c>
      <c r="AH68" s="27">
        <v>-28025</v>
      </c>
      <c r="AI68" s="27">
        <v>-31541</v>
      </c>
      <c r="AJ68" s="27">
        <v>-33807</v>
      </c>
      <c r="AK68" s="27">
        <v>-46911</v>
      </c>
      <c r="AL68" s="27">
        <v>-60690</v>
      </c>
      <c r="AM68" s="27">
        <v>-27513</v>
      </c>
      <c r="AN68" s="27">
        <v>-30922</v>
      </c>
      <c r="AO68" s="27">
        <v>-2984</v>
      </c>
      <c r="AP68" s="27">
        <v>31252</v>
      </c>
      <c r="AQ68" s="27">
        <v>-274394</v>
      </c>
      <c r="AR68" s="27">
        <v>-30909</v>
      </c>
      <c r="AS68" s="27">
        <v>153663</v>
      </c>
      <c r="AT68" s="27">
        <v>-36024</v>
      </c>
      <c r="AU68" s="27">
        <v>-38056</v>
      </c>
      <c r="AV68" s="27">
        <v>-33590</v>
      </c>
      <c r="AW68" s="27">
        <v>-52098</v>
      </c>
      <c r="AX68" s="225">
        <v>-43606</v>
      </c>
      <c r="AY68" s="27">
        <f t="shared" ref="AY68:BH68" si="6">SUM(AY69:AY72)</f>
        <v>-31916</v>
      </c>
      <c r="AZ68" s="27">
        <f t="shared" si="6"/>
        <v>-35044</v>
      </c>
      <c r="BA68" s="27">
        <f t="shared" si="6"/>
        <v>-210596</v>
      </c>
      <c r="BB68" s="27">
        <f t="shared" si="6"/>
        <v>-91777</v>
      </c>
      <c r="BC68" s="27">
        <f t="shared" si="6"/>
        <v>-737976</v>
      </c>
      <c r="BD68" s="27">
        <f t="shared" si="6"/>
        <v>-64443</v>
      </c>
      <c r="BE68" s="27">
        <f t="shared" si="6"/>
        <v>-55592</v>
      </c>
      <c r="BF68" s="27">
        <f t="shared" si="6"/>
        <v>-60163</v>
      </c>
      <c r="BG68" s="27">
        <f t="shared" si="6"/>
        <v>-78643</v>
      </c>
      <c r="BH68" s="27">
        <f t="shared" si="6"/>
        <v>-55714</v>
      </c>
      <c r="BI68" s="27">
        <f>SUM(BI69:BI72)</f>
        <v>29361</v>
      </c>
      <c r="BJ68" s="27">
        <f>SUM(BJ69:BJ72)</f>
        <v>-120178</v>
      </c>
      <c r="BK68" s="27">
        <f>SUM(BK69:BK72)</f>
        <v>65903</v>
      </c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</row>
    <row r="69" spans="1:74" ht="15" customHeight="1" x14ac:dyDescent="0.2">
      <c r="A69" s="181" t="s">
        <v>99</v>
      </c>
      <c r="B69" s="181" t="s">
        <v>320</v>
      </c>
      <c r="C69" s="14" t="s">
        <v>14</v>
      </c>
      <c r="D69" s="14" t="s">
        <v>14</v>
      </c>
      <c r="E69" s="14" t="s">
        <v>14</v>
      </c>
      <c r="F69" s="14" t="s">
        <v>14</v>
      </c>
      <c r="G69" s="14" t="s">
        <v>14</v>
      </c>
      <c r="H69" s="14" t="s">
        <v>14</v>
      </c>
      <c r="I69" s="14" t="s">
        <v>14</v>
      </c>
      <c r="J69" s="14" t="s">
        <v>14</v>
      </c>
      <c r="K69" s="14" t="s">
        <v>14</v>
      </c>
      <c r="L69" s="14" t="s">
        <v>14</v>
      </c>
      <c r="M69" s="14" t="s">
        <v>14</v>
      </c>
      <c r="N69" s="14" t="s">
        <v>14</v>
      </c>
      <c r="O69" s="14" t="s">
        <v>123</v>
      </c>
      <c r="P69" s="14" t="s">
        <v>123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7">
        <v>0</v>
      </c>
      <c r="AB69" s="27">
        <v>0</v>
      </c>
      <c r="AC69" s="27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212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</row>
    <row r="70" spans="1:74" ht="15" customHeight="1" x14ac:dyDescent="0.2">
      <c r="A70" s="181" t="s">
        <v>412</v>
      </c>
      <c r="B70" s="181" t="s">
        <v>321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>
        <v>-214215</v>
      </c>
      <c r="R70" s="14">
        <v>-314148</v>
      </c>
      <c r="S70" s="14">
        <v>-129977</v>
      </c>
      <c r="T70" s="14">
        <v>-348513</v>
      </c>
      <c r="U70" s="14">
        <v>-92094</v>
      </c>
      <c r="V70" s="14">
        <v>-131613</v>
      </c>
      <c r="W70" s="14">
        <v>-75262</v>
      </c>
      <c r="X70" s="14">
        <v>-83651</v>
      </c>
      <c r="Y70" s="14">
        <v>-69025</v>
      </c>
      <c r="Z70" s="14">
        <v>-160545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-19893</v>
      </c>
      <c r="AH70" s="14">
        <v>-28564</v>
      </c>
      <c r="AI70" s="14">
        <v>-32009</v>
      </c>
      <c r="AJ70" s="14">
        <v>-32529</v>
      </c>
      <c r="AK70" s="14">
        <v>-47962</v>
      </c>
      <c r="AL70" s="14">
        <v>-58243</v>
      </c>
      <c r="AM70" s="14">
        <v>-26682</v>
      </c>
      <c r="AN70" s="14">
        <v>-30542</v>
      </c>
      <c r="AO70" s="14">
        <v>-30616</v>
      </c>
      <c r="AP70" s="14">
        <v>-78360</v>
      </c>
      <c r="AQ70" s="14">
        <v>-273857</v>
      </c>
      <c r="AR70" s="14">
        <v>-31567</v>
      </c>
      <c r="AS70" s="14">
        <v>153286</v>
      </c>
      <c r="AT70" s="14">
        <v>-35417</v>
      </c>
      <c r="AU70" s="14">
        <v>-38174</v>
      </c>
      <c r="AV70" s="14">
        <v>-34127</v>
      </c>
      <c r="AW70" s="14">
        <v>-51667</v>
      </c>
      <c r="AX70" s="212">
        <v>-43018</v>
      </c>
      <c r="AY70" s="14">
        <v>-31313</v>
      </c>
      <c r="AZ70" s="14">
        <v>-34603</v>
      </c>
      <c r="BA70" s="14">
        <v>-210925</v>
      </c>
      <c r="BB70" s="14">
        <v>-85806</v>
      </c>
      <c r="BC70" s="14">
        <v>-738198</v>
      </c>
      <c r="BD70" s="14">
        <v>-64640</v>
      </c>
      <c r="BE70" s="14">
        <v>-54706</v>
      </c>
      <c r="BF70" s="14">
        <v>-62178</v>
      </c>
      <c r="BG70" s="14">
        <v>-78822</v>
      </c>
      <c r="BH70" s="14">
        <v>-56143</v>
      </c>
      <c r="BI70" s="14">
        <v>-84703</v>
      </c>
      <c r="BJ70" s="14">
        <v>-120254</v>
      </c>
      <c r="BK70" s="14">
        <v>-42554</v>
      </c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</row>
    <row r="71" spans="1:74" ht="15" customHeight="1" x14ac:dyDescent="0.2">
      <c r="A71" s="181" t="s">
        <v>620</v>
      </c>
      <c r="B71" s="181" t="s">
        <v>621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212"/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113661</v>
      </c>
      <c r="BJ71" s="14">
        <v>0</v>
      </c>
      <c r="BK71" s="14">
        <v>108116</v>
      </c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</row>
    <row r="72" spans="1:74" s="49" customFormat="1" ht="15" customHeight="1" x14ac:dyDescent="0.2">
      <c r="A72" s="181" t="s">
        <v>0</v>
      </c>
      <c r="B72" s="181" t="s">
        <v>243</v>
      </c>
      <c r="C72" s="60" t="s">
        <v>14</v>
      </c>
      <c r="D72" s="60" t="s">
        <v>14</v>
      </c>
      <c r="E72" s="60" t="s">
        <v>14</v>
      </c>
      <c r="F72" s="60" t="s">
        <v>14</v>
      </c>
      <c r="G72" s="60" t="s">
        <v>14</v>
      </c>
      <c r="H72" s="60" t="s">
        <v>14</v>
      </c>
      <c r="I72" s="60" t="s">
        <v>14</v>
      </c>
      <c r="J72" s="60" t="s">
        <v>14</v>
      </c>
      <c r="K72" s="60" t="s">
        <v>14</v>
      </c>
      <c r="L72" s="60" t="s">
        <v>14</v>
      </c>
      <c r="M72" s="60" t="s">
        <v>14</v>
      </c>
      <c r="N72" s="60" t="s">
        <v>14</v>
      </c>
      <c r="O72" s="60" t="s">
        <v>123</v>
      </c>
      <c r="P72" s="60" t="s">
        <v>14</v>
      </c>
      <c r="Q72" s="60">
        <v>-16706</v>
      </c>
      <c r="R72" s="60">
        <v>37546</v>
      </c>
      <c r="S72" s="60">
        <v>5</v>
      </c>
      <c r="T72" s="60">
        <v>3078</v>
      </c>
      <c r="U72" s="60">
        <v>-19075</v>
      </c>
      <c r="V72" s="60">
        <v>15010</v>
      </c>
      <c r="W72" s="60">
        <v>-3</v>
      </c>
      <c r="X72" s="60">
        <v>134</v>
      </c>
      <c r="Y72" s="60">
        <v>-57195</v>
      </c>
      <c r="Z72" s="60">
        <v>245</v>
      </c>
      <c r="AA72" s="14">
        <v>-57423</v>
      </c>
      <c r="AB72" s="14">
        <v>-34673</v>
      </c>
      <c r="AC72" s="14">
        <v>-40072</v>
      </c>
      <c r="AD72" s="14">
        <v>-28319</v>
      </c>
      <c r="AE72" s="14">
        <v>-40790</v>
      </c>
      <c r="AF72" s="14">
        <v>-8708</v>
      </c>
      <c r="AG72" s="14">
        <v>709</v>
      </c>
      <c r="AH72" s="14">
        <v>539</v>
      </c>
      <c r="AI72" s="14">
        <v>468</v>
      </c>
      <c r="AJ72" s="14">
        <v>-1278</v>
      </c>
      <c r="AK72" s="14">
        <v>1051</v>
      </c>
      <c r="AL72" s="14">
        <v>-2447</v>
      </c>
      <c r="AM72" s="14">
        <v>-831</v>
      </c>
      <c r="AN72" s="14">
        <v>-380</v>
      </c>
      <c r="AO72" s="14">
        <v>27632</v>
      </c>
      <c r="AP72" s="14">
        <v>109612</v>
      </c>
      <c r="AQ72" s="14">
        <v>-537</v>
      </c>
      <c r="AR72" s="14">
        <v>658</v>
      </c>
      <c r="AS72" s="14">
        <v>-377</v>
      </c>
      <c r="AT72" s="14">
        <v>-607</v>
      </c>
      <c r="AU72" s="14">
        <v>118</v>
      </c>
      <c r="AV72" s="14">
        <v>537</v>
      </c>
      <c r="AW72" s="60">
        <v>-431</v>
      </c>
      <c r="AX72" s="192">
        <v>-588</v>
      </c>
      <c r="AY72" s="14">
        <v>-603</v>
      </c>
      <c r="AZ72" s="14">
        <v>-441</v>
      </c>
      <c r="BA72" s="14">
        <v>329</v>
      </c>
      <c r="BB72" s="14">
        <v>-5971</v>
      </c>
      <c r="BC72" s="14">
        <v>222</v>
      </c>
      <c r="BD72" s="14">
        <v>197</v>
      </c>
      <c r="BE72" s="14">
        <v>-886</v>
      </c>
      <c r="BF72" s="14">
        <v>2015</v>
      </c>
      <c r="BG72" s="14">
        <v>179</v>
      </c>
      <c r="BH72" s="14">
        <v>429</v>
      </c>
      <c r="BI72" s="14">
        <v>403</v>
      </c>
      <c r="BJ72" s="14">
        <v>76</v>
      </c>
      <c r="BK72" s="14">
        <v>341</v>
      </c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</row>
    <row r="73" spans="1:74" s="49" customFormat="1" ht="15" customHeight="1" x14ac:dyDescent="0.2">
      <c r="A73" s="199" t="s">
        <v>88</v>
      </c>
      <c r="B73" s="199" t="s">
        <v>322</v>
      </c>
      <c r="C73" s="27">
        <v>10564</v>
      </c>
      <c r="D73" s="27">
        <v>-19795</v>
      </c>
      <c r="E73" s="27">
        <v>56234</v>
      </c>
      <c r="F73" s="27">
        <v>31949</v>
      </c>
      <c r="G73" s="27">
        <v>400339</v>
      </c>
      <c r="H73" s="27">
        <v>-9917</v>
      </c>
      <c r="I73" s="27">
        <v>-69893</v>
      </c>
      <c r="J73" s="27">
        <v>157401</v>
      </c>
      <c r="K73" s="27">
        <v>349149</v>
      </c>
      <c r="L73" s="27">
        <v>-134292</v>
      </c>
      <c r="M73" s="27">
        <v>2783</v>
      </c>
      <c r="N73" s="27">
        <v>114655</v>
      </c>
      <c r="O73" s="27">
        <v>427397</v>
      </c>
      <c r="P73" s="27">
        <v>103046</v>
      </c>
      <c r="Q73" s="27">
        <v>125209</v>
      </c>
      <c r="R73" s="27">
        <v>-1661</v>
      </c>
      <c r="S73" s="27">
        <v>-98363</v>
      </c>
      <c r="T73" s="27">
        <v>-180603</v>
      </c>
      <c r="U73" s="27">
        <v>185688</v>
      </c>
      <c r="V73" s="27">
        <v>-34681</v>
      </c>
      <c r="W73" s="27">
        <v>-275962</v>
      </c>
      <c r="X73" s="27">
        <v>-64438</v>
      </c>
      <c r="Y73" s="27">
        <v>12266</v>
      </c>
      <c r="Z73" s="27">
        <v>-37238</v>
      </c>
      <c r="AA73" s="27">
        <v>-136408</v>
      </c>
      <c r="AB73" s="27">
        <v>-85253</v>
      </c>
      <c r="AC73" s="27">
        <v>54417</v>
      </c>
      <c r="AD73" s="27">
        <v>-107928</v>
      </c>
      <c r="AE73" s="27">
        <v>-338184</v>
      </c>
      <c r="AF73" s="27">
        <v>-142948</v>
      </c>
      <c r="AG73" s="27">
        <v>144120</v>
      </c>
      <c r="AH73" s="27">
        <v>-195548</v>
      </c>
      <c r="AI73" s="27">
        <v>-225666</v>
      </c>
      <c r="AJ73" s="27">
        <v>161093</v>
      </c>
      <c r="AK73" s="27">
        <v>-94717</v>
      </c>
      <c r="AL73" s="27">
        <v>-34084</v>
      </c>
      <c r="AM73" s="27">
        <v>-150146</v>
      </c>
      <c r="AN73" s="27">
        <v>-66162</v>
      </c>
      <c r="AO73" s="27">
        <v>-91987</v>
      </c>
      <c r="AP73" s="27">
        <v>136191</v>
      </c>
      <c r="AQ73" s="27">
        <v>76495</v>
      </c>
      <c r="AR73" s="27">
        <v>263821</v>
      </c>
      <c r="AS73" s="27">
        <v>95948</v>
      </c>
      <c r="AT73" s="27">
        <v>432737</v>
      </c>
      <c r="AU73" s="27">
        <v>-123532</v>
      </c>
      <c r="AV73" s="27">
        <v>-271034</v>
      </c>
      <c r="AW73" s="27">
        <v>148235</v>
      </c>
      <c r="AX73" s="225">
        <v>-137797</v>
      </c>
      <c r="AY73" s="27">
        <f t="shared" ref="AY73:BH73" si="7">SUM(AY74:AY80)</f>
        <v>-143638</v>
      </c>
      <c r="AZ73" s="27">
        <f t="shared" si="7"/>
        <v>-185486</v>
      </c>
      <c r="BA73" s="27">
        <f t="shared" si="7"/>
        <v>451119</v>
      </c>
      <c r="BB73" s="27">
        <f t="shared" si="7"/>
        <v>-285358</v>
      </c>
      <c r="BC73" s="27">
        <f t="shared" si="7"/>
        <v>464544</v>
      </c>
      <c r="BD73" s="27">
        <f t="shared" si="7"/>
        <v>-775791</v>
      </c>
      <c r="BE73" s="27">
        <f t="shared" si="7"/>
        <v>-331862</v>
      </c>
      <c r="BF73" s="27">
        <f t="shared" si="7"/>
        <v>318870</v>
      </c>
      <c r="BG73" s="27">
        <f t="shared" si="7"/>
        <v>-201298</v>
      </c>
      <c r="BH73" s="27">
        <f t="shared" si="7"/>
        <v>490164</v>
      </c>
      <c r="BI73" s="27">
        <f>SUM(BI74:BI80)</f>
        <v>-672914</v>
      </c>
      <c r="BJ73" s="27">
        <f>SUM(BJ74:BJ80)</f>
        <v>-212105</v>
      </c>
      <c r="BK73" s="27">
        <f>SUM(BK74:BK80)</f>
        <v>511208</v>
      </c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</row>
    <row r="74" spans="1:74" ht="15" customHeight="1" x14ac:dyDescent="0.2">
      <c r="A74" s="181" t="s">
        <v>89</v>
      </c>
      <c r="B74" s="181" t="s">
        <v>323</v>
      </c>
      <c r="C74" s="14">
        <v>-2465</v>
      </c>
      <c r="D74" s="14">
        <v>-16493</v>
      </c>
      <c r="E74" s="14">
        <v>-9832</v>
      </c>
      <c r="F74" s="14">
        <v>-25755</v>
      </c>
      <c r="G74" s="14">
        <v>-5205</v>
      </c>
      <c r="H74" s="14">
        <v>-26016</v>
      </c>
      <c r="I74" s="14">
        <v>-71882</v>
      </c>
      <c r="J74" s="14">
        <v>56305</v>
      </c>
      <c r="K74" s="14">
        <v>-5932</v>
      </c>
      <c r="L74" s="14">
        <v>-76967</v>
      </c>
      <c r="M74" s="14">
        <v>-6662</v>
      </c>
      <c r="N74" s="14">
        <v>-34571</v>
      </c>
      <c r="O74" s="14">
        <v>-19007</v>
      </c>
      <c r="P74" s="14">
        <v>-238306</v>
      </c>
      <c r="Q74" s="14">
        <v>-22097</v>
      </c>
      <c r="R74" s="14">
        <v>223978</v>
      </c>
      <c r="S74" s="14">
        <v>-32637</v>
      </c>
      <c r="T74" s="14">
        <v>-101659</v>
      </c>
      <c r="U74" s="14">
        <v>37931</v>
      </c>
      <c r="V74" s="14">
        <v>-19160</v>
      </c>
      <c r="W74" s="14">
        <v>-191116</v>
      </c>
      <c r="X74" s="14">
        <v>-33455</v>
      </c>
      <c r="Y74" s="14">
        <v>-34723</v>
      </c>
      <c r="Z74" s="14">
        <v>-10582</v>
      </c>
      <c r="AA74" s="14">
        <v>-213803</v>
      </c>
      <c r="AB74" s="14">
        <v>-49620</v>
      </c>
      <c r="AC74" s="14">
        <v>-65013</v>
      </c>
      <c r="AD74" s="14">
        <v>-75591</v>
      </c>
      <c r="AE74" s="14">
        <v>-210356</v>
      </c>
      <c r="AF74" s="14">
        <v>-56456</v>
      </c>
      <c r="AG74" s="14">
        <v>23604</v>
      </c>
      <c r="AH74" s="14">
        <v>-177410</v>
      </c>
      <c r="AI74" s="14">
        <v>-182182</v>
      </c>
      <c r="AJ74" s="14">
        <v>19084</v>
      </c>
      <c r="AK74" s="14">
        <v>15714</v>
      </c>
      <c r="AL74" s="14">
        <v>-406061</v>
      </c>
      <c r="AM74" s="14">
        <v>-57995</v>
      </c>
      <c r="AN74" s="14">
        <v>-4274</v>
      </c>
      <c r="AO74" s="14">
        <v>-9513</v>
      </c>
      <c r="AP74" s="14">
        <v>-9232</v>
      </c>
      <c r="AQ74" s="14">
        <v>-70227</v>
      </c>
      <c r="AR74" s="14">
        <v>-16996</v>
      </c>
      <c r="AS74" s="14">
        <v>-9122</v>
      </c>
      <c r="AT74" s="14">
        <v>-12024</v>
      </c>
      <c r="AU74" s="60">
        <v>-90821</v>
      </c>
      <c r="AV74" s="14">
        <v>-210823</v>
      </c>
      <c r="AW74" s="14">
        <v>-296800</v>
      </c>
      <c r="AX74" s="212">
        <v>-53861</v>
      </c>
      <c r="AY74" s="14">
        <v>-75672</v>
      </c>
      <c r="AZ74" s="14">
        <v>-171930</v>
      </c>
      <c r="BA74" s="14">
        <v>27057</v>
      </c>
      <c r="BB74" s="14">
        <v>-136141</v>
      </c>
      <c r="BC74" s="14">
        <v>-70203</v>
      </c>
      <c r="BD74" s="14">
        <v>-621656</v>
      </c>
      <c r="BE74" s="14">
        <v>-172184</v>
      </c>
      <c r="BF74" s="14">
        <v>-51677</v>
      </c>
      <c r="BG74" s="14">
        <v>-25323</v>
      </c>
      <c r="BH74" s="14">
        <v>-42950</v>
      </c>
      <c r="BI74" s="14">
        <v>-821476</v>
      </c>
      <c r="BJ74" s="14">
        <v>-45452</v>
      </c>
      <c r="BK74" s="14">
        <v>-42992</v>
      </c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</row>
    <row r="75" spans="1:74" ht="15" customHeight="1" x14ac:dyDescent="0.2">
      <c r="A75" s="181" t="s">
        <v>90</v>
      </c>
      <c r="B75" s="181" t="s">
        <v>324</v>
      </c>
      <c r="C75" s="14">
        <v>0</v>
      </c>
      <c r="D75" s="14">
        <v>-46765</v>
      </c>
      <c r="E75" s="14" t="s">
        <v>14</v>
      </c>
      <c r="F75" s="14">
        <v>-9</v>
      </c>
      <c r="G75" s="14" t="s">
        <v>14</v>
      </c>
      <c r="H75" s="14">
        <v>-53434</v>
      </c>
      <c r="I75" s="14" t="s">
        <v>14</v>
      </c>
      <c r="J75" s="14">
        <v>0</v>
      </c>
      <c r="K75" s="14" t="s">
        <v>107</v>
      </c>
      <c r="L75" s="14">
        <v>-55823</v>
      </c>
      <c r="M75" s="14">
        <v>819</v>
      </c>
      <c r="N75" s="14">
        <v>-819</v>
      </c>
      <c r="O75" s="14" t="s">
        <v>123</v>
      </c>
      <c r="P75" s="14">
        <v>-63707</v>
      </c>
      <c r="Q75" s="14" t="s">
        <v>107</v>
      </c>
      <c r="R75" s="14">
        <v>-1</v>
      </c>
      <c r="S75" s="14">
        <v>-75</v>
      </c>
      <c r="T75" s="14">
        <v>-60000</v>
      </c>
      <c r="U75" s="14">
        <v>-458</v>
      </c>
      <c r="V75" s="14">
        <v>0</v>
      </c>
      <c r="W75" s="14">
        <v>0</v>
      </c>
      <c r="X75" s="14">
        <v>0</v>
      </c>
      <c r="Y75" s="14">
        <v>-60000</v>
      </c>
      <c r="Z75" s="14">
        <v>0</v>
      </c>
      <c r="AA75" s="14">
        <v>0</v>
      </c>
      <c r="AB75" s="14">
        <v>0</v>
      </c>
      <c r="AC75" s="14">
        <v>-60000</v>
      </c>
      <c r="AD75" s="14">
        <v>0</v>
      </c>
      <c r="AE75" s="14">
        <v>0</v>
      </c>
      <c r="AF75" s="14">
        <v>-59999</v>
      </c>
      <c r="AG75" s="14">
        <v>-60001</v>
      </c>
      <c r="AH75" s="14">
        <v>0</v>
      </c>
      <c r="AI75" s="14">
        <v>0</v>
      </c>
      <c r="AJ75" s="14">
        <v>-59998</v>
      </c>
      <c r="AK75" s="14">
        <v>-60002</v>
      </c>
      <c r="AL75" s="14">
        <v>0</v>
      </c>
      <c r="AM75" s="14">
        <v>-37502</v>
      </c>
      <c r="AN75" s="14">
        <v>-37499</v>
      </c>
      <c r="AO75" s="14">
        <v>-37500</v>
      </c>
      <c r="AP75" s="14">
        <v>-37499</v>
      </c>
      <c r="AQ75" s="14">
        <v>-37500</v>
      </c>
      <c r="AR75" s="14">
        <v>0</v>
      </c>
      <c r="AS75" s="14">
        <v>0</v>
      </c>
      <c r="AT75" s="14">
        <v>-36156</v>
      </c>
      <c r="AU75" s="27">
        <v>0</v>
      </c>
      <c r="AV75" s="60">
        <v>-24999</v>
      </c>
      <c r="AW75" s="14">
        <v>0</v>
      </c>
      <c r="AX75" s="212">
        <v>-25001</v>
      </c>
      <c r="AY75" s="14">
        <v>0</v>
      </c>
      <c r="AZ75" s="14">
        <v>-29954</v>
      </c>
      <c r="BA75" s="14">
        <v>-29955</v>
      </c>
      <c r="BB75" s="14">
        <v>-29954</v>
      </c>
      <c r="BC75" s="14">
        <v>-27287</v>
      </c>
      <c r="BD75" s="14">
        <v>-27641</v>
      </c>
      <c r="BE75" s="14">
        <v>-27464</v>
      </c>
      <c r="BF75" s="14">
        <v>-27465</v>
      </c>
      <c r="BG75" s="14">
        <v>-49934</v>
      </c>
      <c r="BH75" s="14">
        <v>-49935</v>
      </c>
      <c r="BI75" s="14">
        <v>-49934</v>
      </c>
      <c r="BJ75" s="14">
        <v>-49935</v>
      </c>
      <c r="BK75" s="14">
        <v>-49934</v>
      </c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</row>
    <row r="76" spans="1:74" ht="15" customHeight="1" x14ac:dyDescent="0.2">
      <c r="A76" s="181" t="s">
        <v>91</v>
      </c>
      <c r="B76" s="181" t="s">
        <v>325</v>
      </c>
      <c r="C76" s="14">
        <v>13029</v>
      </c>
      <c r="D76" s="14">
        <v>43463</v>
      </c>
      <c r="E76" s="14">
        <v>22603</v>
      </c>
      <c r="F76" s="14">
        <v>36481</v>
      </c>
      <c r="G76" s="14">
        <v>76213</v>
      </c>
      <c r="H76" s="14">
        <v>73093</v>
      </c>
      <c r="I76" s="14">
        <v>6514</v>
      </c>
      <c r="J76" s="14">
        <v>102054</v>
      </c>
      <c r="K76" s="14">
        <v>65528</v>
      </c>
      <c r="L76" s="14">
        <v>1813</v>
      </c>
      <c r="M76" s="14">
        <v>17822</v>
      </c>
      <c r="N76" s="14">
        <v>150046</v>
      </c>
      <c r="O76" s="14" t="s">
        <v>123</v>
      </c>
      <c r="P76" s="14">
        <v>62909</v>
      </c>
      <c r="Q76" s="14">
        <v>168459</v>
      </c>
      <c r="R76" s="14">
        <v>54090</v>
      </c>
      <c r="S76" s="14">
        <v>11479</v>
      </c>
      <c r="T76" s="14" t="s">
        <v>14</v>
      </c>
      <c r="U76" s="14">
        <v>229732</v>
      </c>
      <c r="V76" s="14">
        <v>1828</v>
      </c>
      <c r="W76" s="14">
        <v>5750</v>
      </c>
      <c r="X76" s="14">
        <v>0</v>
      </c>
      <c r="Y76" s="14">
        <v>192165</v>
      </c>
      <c r="Z76" s="14">
        <v>-123</v>
      </c>
      <c r="AA76" s="14">
        <v>175000</v>
      </c>
      <c r="AB76" s="14">
        <v>0</v>
      </c>
      <c r="AC76" s="14">
        <v>275000</v>
      </c>
      <c r="AD76" s="14">
        <v>0</v>
      </c>
      <c r="AE76" s="14">
        <v>0</v>
      </c>
      <c r="AF76" s="14">
        <v>0</v>
      </c>
      <c r="AG76" s="60">
        <v>279635</v>
      </c>
      <c r="AH76" s="60">
        <v>0</v>
      </c>
      <c r="AI76" s="60">
        <v>0</v>
      </c>
      <c r="AJ76" s="60">
        <v>254000</v>
      </c>
      <c r="AK76" s="60">
        <v>0</v>
      </c>
      <c r="AL76" s="60">
        <v>395176</v>
      </c>
      <c r="AM76" s="60">
        <v>0</v>
      </c>
      <c r="AN76" s="60">
        <v>0</v>
      </c>
      <c r="AO76" s="60">
        <v>0</v>
      </c>
      <c r="AP76" s="60">
        <v>200000</v>
      </c>
      <c r="AQ76" s="60">
        <v>230050</v>
      </c>
      <c r="AR76" s="60">
        <v>300000</v>
      </c>
      <c r="AS76" s="60">
        <v>130050</v>
      </c>
      <c r="AT76" s="60">
        <v>500000</v>
      </c>
      <c r="AU76" s="14">
        <v>0</v>
      </c>
      <c r="AV76" s="27">
        <v>0</v>
      </c>
      <c r="AW76" s="14">
        <v>500000</v>
      </c>
      <c r="AX76" s="212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667000</v>
      </c>
      <c r="BD76" s="14">
        <v>0</v>
      </c>
      <c r="BE76" s="14">
        <v>0</v>
      </c>
      <c r="BF76" s="14">
        <v>500000</v>
      </c>
      <c r="BG76" s="14">
        <v>0</v>
      </c>
      <c r="BH76" s="14">
        <v>700000</v>
      </c>
      <c r="BI76" s="14">
        <v>300000</v>
      </c>
      <c r="BJ76" s="14">
        <v>0</v>
      </c>
      <c r="BK76" s="14">
        <v>700000</v>
      </c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</row>
    <row r="77" spans="1:74" ht="15" customHeight="1" x14ac:dyDescent="0.2">
      <c r="A77" s="181" t="s">
        <v>92</v>
      </c>
      <c r="B77" s="181" t="s">
        <v>326</v>
      </c>
      <c r="C77" s="14" t="s">
        <v>14</v>
      </c>
      <c r="D77" s="14" t="s">
        <v>14</v>
      </c>
      <c r="E77" s="14" t="s">
        <v>14</v>
      </c>
      <c r="F77" s="14">
        <v>0</v>
      </c>
      <c r="G77" s="14">
        <v>330216</v>
      </c>
      <c r="H77" s="14">
        <v>-3560</v>
      </c>
      <c r="I77" s="14">
        <v>941</v>
      </c>
      <c r="J77" s="14">
        <v>0</v>
      </c>
      <c r="K77" s="14">
        <v>298527</v>
      </c>
      <c r="L77" s="14" t="s">
        <v>14</v>
      </c>
      <c r="M77" s="14">
        <v>351</v>
      </c>
      <c r="N77" s="14">
        <v>0</v>
      </c>
      <c r="O77" s="14">
        <v>446404</v>
      </c>
      <c r="P77" s="14">
        <v>362870</v>
      </c>
      <c r="Q77" s="14">
        <v>46434</v>
      </c>
      <c r="R77" s="14">
        <v>-1161</v>
      </c>
      <c r="S77" s="14" t="s">
        <v>14</v>
      </c>
      <c r="T77" s="14" t="s">
        <v>14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14">
        <v>0</v>
      </c>
      <c r="AV77" s="14">
        <v>0</v>
      </c>
      <c r="AW77" s="14">
        <v>0</v>
      </c>
      <c r="AX77" s="212">
        <v>0</v>
      </c>
      <c r="AY77" s="14">
        <v>0</v>
      </c>
      <c r="AZ77" s="14">
        <v>0</v>
      </c>
      <c r="BA77" s="27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</row>
    <row r="78" spans="1:74" ht="15" customHeight="1" x14ac:dyDescent="0.2">
      <c r="A78" s="181" t="s">
        <v>93</v>
      </c>
      <c r="B78" s="181" t="s">
        <v>327</v>
      </c>
      <c r="C78" s="14" t="s">
        <v>14</v>
      </c>
      <c r="D78" s="14" t="s">
        <v>14</v>
      </c>
      <c r="E78" s="14">
        <v>43463</v>
      </c>
      <c r="F78" s="14" t="s">
        <v>14</v>
      </c>
      <c r="G78" s="14" t="s">
        <v>14</v>
      </c>
      <c r="H78" s="14" t="s">
        <v>14</v>
      </c>
      <c r="I78" s="14" t="s">
        <v>14</v>
      </c>
      <c r="J78" s="14">
        <v>350</v>
      </c>
      <c r="K78" s="14" t="s">
        <v>14</v>
      </c>
      <c r="L78" s="14" t="s">
        <v>14</v>
      </c>
      <c r="M78" s="14" t="s">
        <v>14</v>
      </c>
      <c r="N78" s="14">
        <v>0</v>
      </c>
      <c r="O78" s="14" t="s">
        <v>123</v>
      </c>
      <c r="P78" s="14" t="s">
        <v>123</v>
      </c>
      <c r="Q78" s="14" t="s">
        <v>14</v>
      </c>
      <c r="R78" s="14">
        <v>0</v>
      </c>
      <c r="S78" s="14" t="s">
        <v>14</v>
      </c>
      <c r="T78" s="14" t="s">
        <v>14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212">
        <v>0</v>
      </c>
      <c r="AY78" s="14">
        <v>0</v>
      </c>
      <c r="AZ78" s="14">
        <v>0</v>
      </c>
      <c r="BA78" s="14">
        <v>694269</v>
      </c>
      <c r="BB78" s="14">
        <v>-4567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</row>
    <row r="79" spans="1:74" s="49" customFormat="1" ht="15" customHeight="1" x14ac:dyDescent="0.2">
      <c r="A79" s="181" t="s">
        <v>94</v>
      </c>
      <c r="B79" s="200" t="s">
        <v>328</v>
      </c>
      <c r="C79" s="14" t="s">
        <v>14</v>
      </c>
      <c r="D79" s="14" t="s">
        <v>14</v>
      </c>
      <c r="E79" s="14" t="s">
        <v>14</v>
      </c>
      <c r="F79" s="14" t="s">
        <v>14</v>
      </c>
      <c r="G79" s="14" t="s">
        <v>14</v>
      </c>
      <c r="H79" s="14" t="s">
        <v>14</v>
      </c>
      <c r="I79" s="14" t="s">
        <v>14</v>
      </c>
      <c r="J79" s="14">
        <v>0</v>
      </c>
      <c r="K79" s="14" t="s">
        <v>14</v>
      </c>
      <c r="L79" s="14" t="s">
        <v>14</v>
      </c>
      <c r="M79" s="14" t="s">
        <v>14</v>
      </c>
      <c r="N79" s="14">
        <v>0</v>
      </c>
      <c r="O79" s="14">
        <v>-39560</v>
      </c>
      <c r="P79" s="14">
        <v>-20720</v>
      </c>
      <c r="Q79" s="14">
        <v>-53884</v>
      </c>
      <c r="R79" s="14">
        <v>-274485</v>
      </c>
      <c r="S79" s="14">
        <v>-75229</v>
      </c>
      <c r="T79" s="14">
        <v>-16839</v>
      </c>
      <c r="U79" s="14">
        <v>-81517</v>
      </c>
      <c r="V79" s="14">
        <v>-17849</v>
      </c>
      <c r="W79" s="14">
        <v>-90596</v>
      </c>
      <c r="X79" s="14">
        <v>-17864</v>
      </c>
      <c r="Y79" s="14">
        <v>-85176</v>
      </c>
      <c r="Z79" s="14">
        <v>-26533</v>
      </c>
      <c r="AA79" s="14">
        <v>-97605</v>
      </c>
      <c r="AB79" s="14">
        <v>-30062</v>
      </c>
      <c r="AC79" s="14">
        <v>-86795</v>
      </c>
      <c r="AD79" s="14">
        <v>-26574</v>
      </c>
      <c r="AE79" s="14">
        <v>-105200</v>
      </c>
      <c r="AF79" s="14">
        <v>-21229</v>
      </c>
      <c r="AG79" s="14">
        <v>-82501</v>
      </c>
      <c r="AH79" s="14">
        <v>-10845</v>
      </c>
      <c r="AI79" s="14">
        <v>-37280</v>
      </c>
      <c r="AJ79" s="14">
        <v>-41593</v>
      </c>
      <c r="AK79" s="14">
        <v>-50429</v>
      </c>
      <c r="AL79" s="14">
        <v>-23199</v>
      </c>
      <c r="AM79" s="14">
        <v>-52646</v>
      </c>
      <c r="AN79" s="14">
        <v>-24389</v>
      </c>
      <c r="AO79" s="14">
        <v>-44974</v>
      </c>
      <c r="AP79" s="14">
        <v>-17078</v>
      </c>
      <c r="AQ79" s="14">
        <v>-40158</v>
      </c>
      <c r="AR79" s="14">
        <v>-13392</v>
      </c>
      <c r="AS79" s="14">
        <v>-24980</v>
      </c>
      <c r="AT79" s="14">
        <v>-19083</v>
      </c>
      <c r="AU79" s="14">
        <v>-32711</v>
      </c>
      <c r="AV79" s="14">
        <v>-30774</v>
      </c>
      <c r="AW79" s="14">
        <v>-54965</v>
      </c>
      <c r="AX79" s="212">
        <v>-53370</v>
      </c>
      <c r="AY79" s="14">
        <v>-60166</v>
      </c>
      <c r="AZ79" s="14">
        <v>20451</v>
      </c>
      <c r="BA79" s="14">
        <v>-240252</v>
      </c>
      <c r="BB79" s="14">
        <v>-114696</v>
      </c>
      <c r="BC79" s="14">
        <v>-104966</v>
      </c>
      <c r="BD79" s="14">
        <v>-112500</v>
      </c>
      <c r="BE79" s="14">
        <v>-118872</v>
      </c>
      <c r="BF79" s="14">
        <v>-75293</v>
      </c>
      <c r="BG79" s="14">
        <v>-98585</v>
      </c>
      <c r="BH79" s="14">
        <v>-89850</v>
      </c>
      <c r="BI79" s="14">
        <v>-101504</v>
      </c>
      <c r="BJ79" s="14">
        <v>-111363</v>
      </c>
      <c r="BK79" s="14">
        <v>-83921</v>
      </c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</row>
    <row r="80" spans="1:74" ht="15" customHeight="1" x14ac:dyDescent="0.2">
      <c r="A80" s="181" t="s">
        <v>0</v>
      </c>
      <c r="B80" s="4" t="s">
        <v>233</v>
      </c>
      <c r="C80" s="14" t="s">
        <v>14</v>
      </c>
      <c r="D80" s="14" t="s">
        <v>14</v>
      </c>
      <c r="E80" s="14" t="s">
        <v>14</v>
      </c>
      <c r="F80" s="14">
        <v>-4523</v>
      </c>
      <c r="G80" s="14">
        <v>-885</v>
      </c>
      <c r="H80" s="14" t="s">
        <v>14</v>
      </c>
      <c r="I80" s="14">
        <v>-5466</v>
      </c>
      <c r="J80" s="14">
        <v>-1308</v>
      </c>
      <c r="K80" s="14">
        <v>-8974</v>
      </c>
      <c r="L80" s="14">
        <v>-3315</v>
      </c>
      <c r="M80" s="14">
        <v>-9547</v>
      </c>
      <c r="N80" s="14">
        <v>-1</v>
      </c>
      <c r="O80" s="14" t="s">
        <v>123</v>
      </c>
      <c r="P80" s="14" t="s">
        <v>123</v>
      </c>
      <c r="Q80" s="14">
        <v>-13703</v>
      </c>
      <c r="R80" s="14">
        <v>-4082</v>
      </c>
      <c r="S80" s="14">
        <v>-1901</v>
      </c>
      <c r="T80" s="14">
        <v>-2105</v>
      </c>
      <c r="U80" s="14">
        <v>0</v>
      </c>
      <c r="V80" s="14">
        <v>500</v>
      </c>
      <c r="W80" s="14">
        <v>0</v>
      </c>
      <c r="X80" s="14">
        <v>-13119</v>
      </c>
      <c r="Y80" s="14">
        <v>0</v>
      </c>
      <c r="Z80" s="14">
        <v>0</v>
      </c>
      <c r="AA80" s="14">
        <v>0</v>
      </c>
      <c r="AB80" s="14">
        <v>-5571</v>
      </c>
      <c r="AC80" s="14">
        <v>-8775</v>
      </c>
      <c r="AD80" s="14">
        <v>-5763</v>
      </c>
      <c r="AE80" s="14">
        <v>-22628</v>
      </c>
      <c r="AF80" s="14">
        <v>-5264</v>
      </c>
      <c r="AG80" s="14">
        <v>-16617</v>
      </c>
      <c r="AH80" s="14">
        <v>-7293</v>
      </c>
      <c r="AI80" s="14">
        <v>-6204</v>
      </c>
      <c r="AJ80" s="14">
        <v>-10400</v>
      </c>
      <c r="AK80" s="14">
        <v>0</v>
      </c>
      <c r="AL80" s="14">
        <v>0</v>
      </c>
      <c r="AM80" s="14">
        <v>-2003</v>
      </c>
      <c r="AN80" s="14">
        <v>0</v>
      </c>
      <c r="AO80" s="14">
        <v>0</v>
      </c>
      <c r="AP80" s="14">
        <v>0</v>
      </c>
      <c r="AQ80" s="14">
        <v>-5670</v>
      </c>
      <c r="AR80" s="14">
        <v>-5791</v>
      </c>
      <c r="AS80" s="14">
        <v>0</v>
      </c>
      <c r="AT80" s="14">
        <v>0</v>
      </c>
      <c r="AU80" s="14">
        <v>0</v>
      </c>
      <c r="AV80" s="14">
        <v>-4438</v>
      </c>
      <c r="AW80" s="14">
        <v>0</v>
      </c>
      <c r="AX80" s="212">
        <v>-5565</v>
      </c>
      <c r="AY80" s="14">
        <v>-7800</v>
      </c>
      <c r="AZ80" s="14">
        <v>-4053</v>
      </c>
      <c r="BA80" s="14"/>
      <c r="BB80" s="14">
        <v>0</v>
      </c>
      <c r="BC80" s="14">
        <v>0</v>
      </c>
      <c r="BD80" s="14">
        <v>-13994</v>
      </c>
      <c r="BE80" s="14">
        <v>-13342</v>
      </c>
      <c r="BF80" s="14">
        <v>-26695</v>
      </c>
      <c r="BG80" s="14">
        <v>-27456</v>
      </c>
      <c r="BH80" s="14">
        <v>-27101</v>
      </c>
      <c r="BI80" s="14">
        <v>0</v>
      </c>
      <c r="BJ80" s="14">
        <v>-5355</v>
      </c>
      <c r="BK80" s="14">
        <v>-11945</v>
      </c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</row>
    <row r="81" spans="1:74" ht="15" customHeight="1" x14ac:dyDescent="0.2">
      <c r="A81" s="49" t="s">
        <v>95</v>
      </c>
      <c r="B81" s="292" t="s">
        <v>329</v>
      </c>
      <c r="C81" s="27">
        <v>-8234</v>
      </c>
      <c r="D81" s="27">
        <v>-60239</v>
      </c>
      <c r="E81" s="27">
        <v>35043</v>
      </c>
      <c r="F81" s="27">
        <v>35415</v>
      </c>
      <c r="G81" s="27">
        <v>376043</v>
      </c>
      <c r="H81" s="27">
        <v>-61381</v>
      </c>
      <c r="I81" s="27">
        <v>-112347</v>
      </c>
      <c r="J81" s="27">
        <v>-109073</v>
      </c>
      <c r="K81" s="27">
        <v>327478</v>
      </c>
      <c r="L81" s="27">
        <v>-264124</v>
      </c>
      <c r="M81" s="27">
        <v>72231</v>
      </c>
      <c r="N81" s="27">
        <v>80722</v>
      </c>
      <c r="O81" s="27">
        <v>355409</v>
      </c>
      <c r="P81" s="27">
        <v>-21469</v>
      </c>
      <c r="Q81" s="27">
        <v>6583</v>
      </c>
      <c r="R81" s="27">
        <v>-222797</v>
      </c>
      <c r="S81" s="27">
        <v>-116112</v>
      </c>
      <c r="T81" s="27">
        <v>-388269</v>
      </c>
      <c r="U81" s="27">
        <v>121926</v>
      </c>
      <c r="V81" s="27">
        <v>-25809</v>
      </c>
      <c r="W81" s="27">
        <v>-244901</v>
      </c>
      <c r="X81" s="27">
        <v>-43045</v>
      </c>
      <c r="Y81" s="27">
        <v>51418</v>
      </c>
      <c r="Z81" s="27">
        <v>-27096</v>
      </c>
      <c r="AA81" s="27">
        <v>-101845</v>
      </c>
      <c r="AB81" s="27">
        <v>9420</v>
      </c>
      <c r="AC81" s="27">
        <v>165207</v>
      </c>
      <c r="AD81" s="27">
        <v>91198</v>
      </c>
      <c r="AE81" s="27">
        <v>-192782</v>
      </c>
      <c r="AF81" s="27">
        <v>-4834</v>
      </c>
      <c r="AG81" s="27">
        <v>201349</v>
      </c>
      <c r="AH81" s="27">
        <v>-71233</v>
      </c>
      <c r="AI81" s="27">
        <v>-115120</v>
      </c>
      <c r="AJ81" s="27">
        <v>257354</v>
      </c>
      <c r="AK81" s="27">
        <v>-31712</v>
      </c>
      <c r="AL81" s="27">
        <v>83365</v>
      </c>
      <c r="AM81" s="27">
        <v>-35315</v>
      </c>
      <c r="AN81" s="27">
        <v>33896</v>
      </c>
      <c r="AO81" s="27">
        <v>33683</v>
      </c>
      <c r="AP81" s="27">
        <v>306993</v>
      </c>
      <c r="AQ81" s="27">
        <v>-61824</v>
      </c>
      <c r="AR81" s="27">
        <v>237103</v>
      </c>
      <c r="AS81" s="27">
        <v>-31586</v>
      </c>
      <c r="AT81" s="27">
        <v>507944</v>
      </c>
      <c r="AU81" s="27">
        <v>-58580</v>
      </c>
      <c r="AV81" s="27">
        <v>161302</v>
      </c>
      <c r="AW81" s="27">
        <v>34497</v>
      </c>
      <c r="AX81" s="225">
        <v>28686</v>
      </c>
      <c r="AY81" s="27">
        <f t="shared" ref="AY81:BH81" si="8">SUM(AY73,AY68,AY47)</f>
        <v>-116863</v>
      </c>
      <c r="AZ81" s="27">
        <f t="shared" si="8"/>
        <v>-300866</v>
      </c>
      <c r="BA81" s="27">
        <f t="shared" si="8"/>
        <v>432975</v>
      </c>
      <c r="BB81" s="27">
        <f t="shared" si="8"/>
        <v>-162521</v>
      </c>
      <c r="BC81" s="27">
        <f t="shared" si="8"/>
        <v>-65939</v>
      </c>
      <c r="BD81" s="27">
        <f t="shared" si="8"/>
        <v>-628518</v>
      </c>
      <c r="BE81" s="27">
        <f t="shared" si="8"/>
        <v>-141022</v>
      </c>
      <c r="BF81" s="27">
        <f t="shared" si="8"/>
        <v>538525.77214954409</v>
      </c>
      <c r="BG81" s="27">
        <f t="shared" si="8"/>
        <v>-6451</v>
      </c>
      <c r="BH81" s="27">
        <f t="shared" si="8"/>
        <v>654814</v>
      </c>
      <c r="BI81" s="27">
        <f>SUM(BI73,BI68,BI47)</f>
        <v>-388736</v>
      </c>
      <c r="BJ81" s="27">
        <f>SUM(BJ73,BJ68,BJ47)</f>
        <v>-48135</v>
      </c>
      <c r="BK81" s="27">
        <f>SUM(BK73,BK68,BK47)</f>
        <v>463258</v>
      </c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</row>
    <row r="82" spans="1:74" ht="15" customHeight="1" x14ac:dyDescent="0.2">
      <c r="A82" s="4" t="s">
        <v>96</v>
      </c>
      <c r="B82" s="202" t="s">
        <v>330</v>
      </c>
      <c r="C82" s="60">
        <v>626261</v>
      </c>
      <c r="D82" s="60">
        <v>618027</v>
      </c>
      <c r="E82" s="60">
        <v>557788</v>
      </c>
      <c r="F82" s="60">
        <v>592831</v>
      </c>
      <c r="G82" s="60">
        <v>628246</v>
      </c>
      <c r="H82" s="60">
        <v>1004289</v>
      </c>
      <c r="I82" s="60">
        <v>942908</v>
      </c>
      <c r="J82" s="60">
        <v>830561</v>
      </c>
      <c r="K82" s="60">
        <v>721488</v>
      </c>
      <c r="L82" s="60">
        <v>1048966</v>
      </c>
      <c r="M82" s="60">
        <v>784842</v>
      </c>
      <c r="N82" s="60">
        <v>857073</v>
      </c>
      <c r="O82" s="60">
        <v>937795</v>
      </c>
      <c r="P82" s="60">
        <v>1293204</v>
      </c>
      <c r="Q82" s="60">
        <v>1271735</v>
      </c>
      <c r="R82" s="60">
        <v>1287666</v>
      </c>
      <c r="S82" s="60">
        <v>1064869</v>
      </c>
      <c r="T82" s="60">
        <v>948757</v>
      </c>
      <c r="U82" s="60">
        <v>560488</v>
      </c>
      <c r="V82" s="60">
        <v>682414</v>
      </c>
      <c r="W82" s="60">
        <v>656605</v>
      </c>
      <c r="X82" s="60">
        <v>411704</v>
      </c>
      <c r="Y82" s="60">
        <v>368659</v>
      </c>
      <c r="Z82" s="60">
        <v>420077</v>
      </c>
      <c r="AA82" s="14">
        <v>392936</v>
      </c>
      <c r="AB82" s="14">
        <v>291091</v>
      </c>
      <c r="AC82" s="14">
        <v>300511</v>
      </c>
      <c r="AD82" s="14">
        <v>465718</v>
      </c>
      <c r="AE82" s="14">
        <v>465718</v>
      </c>
      <c r="AF82" s="14">
        <v>272936</v>
      </c>
      <c r="AG82" s="14">
        <v>359300</v>
      </c>
      <c r="AH82" s="14">
        <v>560649</v>
      </c>
      <c r="AI82" s="14">
        <v>489416</v>
      </c>
      <c r="AJ82" s="14">
        <v>374296</v>
      </c>
      <c r="AK82" s="14">
        <v>631650</v>
      </c>
      <c r="AL82" s="14">
        <v>599938</v>
      </c>
      <c r="AM82" s="14">
        <v>683303</v>
      </c>
      <c r="AN82" s="14">
        <v>647988</v>
      </c>
      <c r="AO82" s="14">
        <v>681884</v>
      </c>
      <c r="AP82" s="14">
        <v>715567</v>
      </c>
      <c r="AQ82" s="14">
        <v>1022560</v>
      </c>
      <c r="AR82" s="14">
        <v>960736</v>
      </c>
      <c r="AS82" s="14">
        <v>1197839</v>
      </c>
      <c r="AT82" s="14">
        <v>1166253</v>
      </c>
      <c r="AU82" s="14">
        <v>1674197</v>
      </c>
      <c r="AV82" s="14">
        <v>1615617</v>
      </c>
      <c r="AW82" s="60">
        <v>1776919</v>
      </c>
      <c r="AX82" s="192">
        <v>1811416</v>
      </c>
      <c r="AY82" s="14">
        <v>2054091</v>
      </c>
      <c r="AZ82" s="14">
        <v>1937228</v>
      </c>
      <c r="BA82" s="14">
        <v>1636362</v>
      </c>
      <c r="BB82" s="14">
        <v>2069336</v>
      </c>
      <c r="BC82" s="14">
        <v>1906816</v>
      </c>
      <c r="BD82" s="14">
        <v>1840877</v>
      </c>
      <c r="BE82" s="14">
        <v>1212359</v>
      </c>
      <c r="BF82" s="14">
        <v>1071337</v>
      </c>
      <c r="BG82" s="14">
        <v>1609862.7721495442</v>
      </c>
      <c r="BH82" s="14">
        <v>1603411.7721495442</v>
      </c>
      <c r="BI82" s="14">
        <v>2258225.7721495442</v>
      </c>
      <c r="BJ82" s="14">
        <v>1869489.7721495442</v>
      </c>
      <c r="BK82" s="14">
        <v>1821354.7721495442</v>
      </c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</row>
    <row r="83" spans="1:74" ht="15" customHeight="1" x14ac:dyDescent="0.2">
      <c r="A83" s="294" t="s">
        <v>97</v>
      </c>
      <c r="B83" s="294" t="s">
        <v>331</v>
      </c>
      <c r="C83" s="22">
        <v>618027</v>
      </c>
      <c r="D83" s="22">
        <v>557788</v>
      </c>
      <c r="E83" s="22">
        <v>592831</v>
      </c>
      <c r="F83" s="22">
        <v>628246</v>
      </c>
      <c r="G83" s="22">
        <v>1004289</v>
      </c>
      <c r="H83" s="22">
        <v>942908</v>
      </c>
      <c r="I83" s="22">
        <v>830561</v>
      </c>
      <c r="J83" s="22">
        <v>721488</v>
      </c>
      <c r="K83" s="22">
        <v>1048966</v>
      </c>
      <c r="L83" s="22">
        <v>784842</v>
      </c>
      <c r="M83" s="22">
        <v>857073</v>
      </c>
      <c r="N83" s="22">
        <v>937795</v>
      </c>
      <c r="O83" s="22">
        <v>1293204</v>
      </c>
      <c r="P83" s="22">
        <v>1271735</v>
      </c>
      <c r="Q83" s="22">
        <v>1287666</v>
      </c>
      <c r="R83" s="22">
        <v>1064869</v>
      </c>
      <c r="S83" s="22">
        <v>948757</v>
      </c>
      <c r="T83" s="22">
        <v>560488</v>
      </c>
      <c r="U83" s="22">
        <v>682414</v>
      </c>
      <c r="V83" s="22">
        <v>656605</v>
      </c>
      <c r="W83" s="22">
        <v>411704</v>
      </c>
      <c r="X83" s="22">
        <v>368659</v>
      </c>
      <c r="Y83" s="22">
        <v>420077</v>
      </c>
      <c r="Z83" s="22">
        <v>392981</v>
      </c>
      <c r="AA83" s="22">
        <v>291091</v>
      </c>
      <c r="AB83" s="22">
        <v>300511</v>
      </c>
      <c r="AC83" s="22">
        <v>465718</v>
      </c>
      <c r="AD83" s="22">
        <v>556916</v>
      </c>
      <c r="AE83" s="22">
        <v>272936</v>
      </c>
      <c r="AF83" s="22">
        <v>268102</v>
      </c>
      <c r="AG83" s="22">
        <v>560649</v>
      </c>
      <c r="AH83" s="22">
        <v>489416</v>
      </c>
      <c r="AI83" s="22">
        <v>374296</v>
      </c>
      <c r="AJ83" s="22">
        <v>631650</v>
      </c>
      <c r="AK83" s="22">
        <v>599938</v>
      </c>
      <c r="AL83" s="22">
        <v>683303</v>
      </c>
      <c r="AM83" s="22">
        <v>647988</v>
      </c>
      <c r="AN83" s="22">
        <v>681884</v>
      </c>
      <c r="AO83" s="22">
        <v>715567</v>
      </c>
      <c r="AP83" s="22">
        <v>1022560</v>
      </c>
      <c r="AQ83" s="22">
        <v>960736</v>
      </c>
      <c r="AR83" s="22">
        <v>1197839</v>
      </c>
      <c r="AS83" s="22">
        <v>1166253</v>
      </c>
      <c r="AT83" s="22">
        <v>1674197</v>
      </c>
      <c r="AU83" s="22">
        <v>1615617</v>
      </c>
      <c r="AV83" s="22">
        <v>1776919</v>
      </c>
      <c r="AW83" s="22">
        <v>1811416</v>
      </c>
      <c r="AX83" s="227">
        <v>1840102</v>
      </c>
      <c r="AY83" s="22">
        <v>1937228</v>
      </c>
      <c r="AZ83" s="22">
        <v>1636362</v>
      </c>
      <c r="BA83" s="22">
        <v>2069337</v>
      </c>
      <c r="BB83" s="22">
        <v>1906816</v>
      </c>
      <c r="BC83" s="22">
        <v>1840877</v>
      </c>
      <c r="BD83" s="22">
        <v>1212359</v>
      </c>
      <c r="BE83" s="22">
        <v>1071337</v>
      </c>
      <c r="BF83" s="22">
        <v>1609862.7721495442</v>
      </c>
      <c r="BG83" s="22">
        <v>1603411.7721495442</v>
      </c>
      <c r="BH83" s="22">
        <v>2258225.7721495442</v>
      </c>
      <c r="BI83" s="22">
        <v>1869489.7721495442</v>
      </c>
      <c r="BJ83" s="22">
        <v>1821354.7721495442</v>
      </c>
      <c r="BK83" s="22">
        <v>2284612.7721495442</v>
      </c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</row>
    <row r="84" spans="1:74" ht="15" customHeight="1" x14ac:dyDescent="0.2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14"/>
      <c r="AX84" s="166"/>
      <c r="BA84" s="14"/>
      <c r="BF84" s="14"/>
      <c r="BG84" s="14"/>
      <c r="BH84" s="14"/>
      <c r="BI84" s="14"/>
      <c r="BJ84" s="14"/>
      <c r="BK84" s="14"/>
    </row>
    <row r="85" spans="1:74" ht="15" customHeight="1" x14ac:dyDescent="0.2"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AA85" s="60"/>
      <c r="AB85" s="60"/>
      <c r="AC85" s="60"/>
      <c r="AY85" s="114"/>
    </row>
    <row r="86" spans="1:74" s="49" customFormat="1" ht="15" customHeight="1" x14ac:dyDescent="0.2">
      <c r="A86" s="95" t="s">
        <v>169</v>
      </c>
      <c r="B86" s="95" t="s">
        <v>169</v>
      </c>
      <c r="C86" s="205" t="str">
        <f t="shared" ref="C86:AH86" si="9">C5</f>
        <v>1Q10</v>
      </c>
      <c r="D86" s="205" t="str">
        <f t="shared" si="9"/>
        <v>2Q10</v>
      </c>
      <c r="E86" s="205" t="str">
        <f t="shared" si="9"/>
        <v>3Q10</v>
      </c>
      <c r="F86" s="205" t="str">
        <f t="shared" si="9"/>
        <v>4Q10</v>
      </c>
      <c r="G86" s="205" t="str">
        <f t="shared" si="9"/>
        <v>1Q11</v>
      </c>
      <c r="H86" s="205" t="str">
        <f t="shared" si="9"/>
        <v>2Q11</v>
      </c>
      <c r="I86" s="205" t="str">
        <f t="shared" si="9"/>
        <v>3Q11</v>
      </c>
      <c r="J86" s="205" t="str">
        <f t="shared" si="9"/>
        <v>4Q11</v>
      </c>
      <c r="K86" s="205" t="str">
        <f t="shared" si="9"/>
        <v>1Q12</v>
      </c>
      <c r="L86" s="205" t="str">
        <f t="shared" si="9"/>
        <v>2Q12</v>
      </c>
      <c r="M86" s="205" t="str">
        <f t="shared" si="9"/>
        <v>3Q12</v>
      </c>
      <c r="N86" s="205" t="str">
        <f t="shared" si="9"/>
        <v>4Q12</v>
      </c>
      <c r="O86" s="205" t="str">
        <f t="shared" si="9"/>
        <v>1Q13</v>
      </c>
      <c r="P86" s="205" t="str">
        <f t="shared" si="9"/>
        <v>2Q13</v>
      </c>
      <c r="Q86" s="205" t="str">
        <f t="shared" si="9"/>
        <v>3Q13</v>
      </c>
      <c r="R86" s="205" t="str">
        <f t="shared" si="9"/>
        <v>4Q13</v>
      </c>
      <c r="S86" s="205" t="str">
        <f t="shared" si="9"/>
        <v>1Q14</v>
      </c>
      <c r="T86" s="205" t="str">
        <f t="shared" si="9"/>
        <v>2Q14</v>
      </c>
      <c r="U86" s="205" t="str">
        <f t="shared" si="9"/>
        <v>3Q14</v>
      </c>
      <c r="V86" s="205" t="str">
        <f t="shared" si="9"/>
        <v>4Q14</v>
      </c>
      <c r="W86" s="205" t="str">
        <f t="shared" si="9"/>
        <v>1Q15</v>
      </c>
      <c r="X86" s="205" t="str">
        <f t="shared" si="9"/>
        <v>2Q15</v>
      </c>
      <c r="Y86" s="205" t="str">
        <f t="shared" si="9"/>
        <v>3Q15</v>
      </c>
      <c r="Z86" s="205" t="str">
        <f t="shared" si="9"/>
        <v>4Q15</v>
      </c>
      <c r="AA86" s="205" t="str">
        <f t="shared" si="9"/>
        <v>1Q16</v>
      </c>
      <c r="AB86" s="205" t="str">
        <f t="shared" si="9"/>
        <v>2Q16</v>
      </c>
      <c r="AC86" s="205" t="str">
        <f t="shared" si="9"/>
        <v>3Q16</v>
      </c>
      <c r="AD86" s="205" t="str">
        <f t="shared" si="9"/>
        <v>4Q16</v>
      </c>
      <c r="AE86" s="205" t="str">
        <f t="shared" si="9"/>
        <v>1Q17</v>
      </c>
      <c r="AF86" s="205" t="str">
        <f t="shared" si="9"/>
        <v>2Q17</v>
      </c>
      <c r="AG86" s="205" t="str">
        <f t="shared" si="9"/>
        <v>3Q17</v>
      </c>
      <c r="AH86" s="205" t="str">
        <f t="shared" si="9"/>
        <v>4Q17</v>
      </c>
      <c r="AI86" s="205" t="str">
        <f t="shared" ref="AI86:AY86" si="10">AI5</f>
        <v>1Q18</v>
      </c>
      <c r="AJ86" s="205" t="str">
        <f t="shared" si="10"/>
        <v>2Q18</v>
      </c>
      <c r="AK86" s="205" t="str">
        <f t="shared" si="10"/>
        <v>3Q18</v>
      </c>
      <c r="AL86" s="205" t="str">
        <f t="shared" si="10"/>
        <v>4Q18</v>
      </c>
      <c r="AM86" s="205" t="str">
        <f t="shared" si="10"/>
        <v>1Q19</v>
      </c>
      <c r="AN86" s="205" t="str">
        <f t="shared" si="10"/>
        <v>2Q19</v>
      </c>
      <c r="AO86" s="205" t="str">
        <f t="shared" si="10"/>
        <v>3Q19</v>
      </c>
      <c r="AP86" s="205" t="str">
        <f t="shared" si="10"/>
        <v>4Q19</v>
      </c>
      <c r="AQ86" s="205" t="str">
        <f t="shared" si="10"/>
        <v>1Q20</v>
      </c>
      <c r="AR86" s="205" t="str">
        <f t="shared" si="10"/>
        <v>2Q20</v>
      </c>
      <c r="AS86" s="205" t="str">
        <f t="shared" si="10"/>
        <v>3Q20</v>
      </c>
      <c r="AT86" s="205" t="str">
        <f t="shared" si="10"/>
        <v>4Q20</v>
      </c>
      <c r="AU86" s="205" t="str">
        <f t="shared" si="10"/>
        <v>1Q21</v>
      </c>
      <c r="AV86" s="205" t="str">
        <f t="shared" si="10"/>
        <v>2Q21</v>
      </c>
      <c r="AW86" s="205" t="str">
        <f t="shared" si="10"/>
        <v>3Q21</v>
      </c>
      <c r="AX86" s="293" t="str">
        <f t="shared" si="10"/>
        <v>4Q21</v>
      </c>
      <c r="AY86" s="206" t="str">
        <f t="shared" si="10"/>
        <v>1Q22</v>
      </c>
      <c r="AZ86" s="206" t="str">
        <f t="shared" ref="AZ86:BK86" si="11">AZ5</f>
        <v>2Q22</v>
      </c>
      <c r="BA86" s="206" t="str">
        <f t="shared" si="11"/>
        <v>3Q22</v>
      </c>
      <c r="BB86" s="206" t="str">
        <f t="shared" si="11"/>
        <v>4Q22</v>
      </c>
      <c r="BC86" s="206" t="str">
        <f t="shared" si="11"/>
        <v>1Q23</v>
      </c>
      <c r="BD86" s="206" t="str">
        <f t="shared" si="11"/>
        <v>2Q23</v>
      </c>
      <c r="BE86" s="206" t="str">
        <f t="shared" si="11"/>
        <v>3Q23</v>
      </c>
      <c r="BF86" s="206" t="str">
        <f t="shared" si="11"/>
        <v>4Q23</v>
      </c>
      <c r="BG86" s="206" t="str">
        <f t="shared" si="11"/>
        <v>1Q24</v>
      </c>
      <c r="BH86" s="206" t="str">
        <f t="shared" si="11"/>
        <v>2Q24</v>
      </c>
      <c r="BI86" s="206" t="str">
        <f t="shared" si="11"/>
        <v>3Q24</v>
      </c>
      <c r="BJ86" s="206" t="str">
        <f t="shared" si="11"/>
        <v>4Q24</v>
      </c>
      <c r="BK86" s="206" t="str">
        <f t="shared" si="11"/>
        <v>1Q25</v>
      </c>
    </row>
    <row r="87" spans="1:74" ht="15" customHeight="1" x14ac:dyDescent="0.2">
      <c r="A87" s="4" t="s">
        <v>170</v>
      </c>
      <c r="B87" s="4" t="s">
        <v>351</v>
      </c>
      <c r="C87" s="24" t="s">
        <v>14</v>
      </c>
      <c r="D87" s="24" t="s">
        <v>14</v>
      </c>
      <c r="E87" s="24" t="s">
        <v>14</v>
      </c>
      <c r="F87" s="24" t="s">
        <v>14</v>
      </c>
      <c r="G87" s="24" t="s">
        <v>14</v>
      </c>
      <c r="H87" s="24" t="s">
        <v>14</v>
      </c>
      <c r="I87" s="24" t="s">
        <v>14</v>
      </c>
      <c r="J87" s="24" t="s">
        <v>14</v>
      </c>
      <c r="K87" s="24" t="s">
        <v>14</v>
      </c>
      <c r="L87" s="24" t="s">
        <v>14</v>
      </c>
      <c r="M87" s="24" t="s">
        <v>14</v>
      </c>
      <c r="N87" s="24" t="s">
        <v>14</v>
      </c>
      <c r="O87" s="24" t="s">
        <v>14</v>
      </c>
      <c r="P87" s="24" t="s">
        <v>14</v>
      </c>
      <c r="Q87" s="24" t="s">
        <v>14</v>
      </c>
      <c r="R87" s="24" t="s">
        <v>14</v>
      </c>
      <c r="S87" s="24" t="s">
        <v>14</v>
      </c>
      <c r="T87" s="24" t="s">
        <v>14</v>
      </c>
      <c r="U87" s="24" t="s">
        <v>14</v>
      </c>
      <c r="V87" s="24" t="s">
        <v>14</v>
      </c>
      <c r="W87" s="24" t="s">
        <v>14</v>
      </c>
      <c r="X87" s="24" t="s">
        <v>14</v>
      </c>
      <c r="Y87" s="24" t="s">
        <v>14</v>
      </c>
      <c r="Z87" s="24" t="s">
        <v>14</v>
      </c>
      <c r="AA87" s="24" t="s">
        <v>14</v>
      </c>
      <c r="AB87" s="24" t="s">
        <v>14</v>
      </c>
      <c r="AC87" s="24" t="s">
        <v>14</v>
      </c>
      <c r="AD87" s="24" t="s">
        <v>14</v>
      </c>
      <c r="AE87" s="24" t="s">
        <v>14</v>
      </c>
      <c r="AF87" s="24" t="s">
        <v>14</v>
      </c>
      <c r="AG87" s="24" t="s">
        <v>14</v>
      </c>
      <c r="AH87" s="24" t="s">
        <v>14</v>
      </c>
      <c r="AI87" s="24" t="s">
        <v>14</v>
      </c>
      <c r="AJ87" s="24" t="s">
        <v>14</v>
      </c>
      <c r="AK87" s="24" t="s">
        <v>14</v>
      </c>
      <c r="AL87" s="24" t="s">
        <v>14</v>
      </c>
      <c r="AM87" s="24" t="s">
        <v>14</v>
      </c>
      <c r="AN87" s="24" t="s">
        <v>14</v>
      </c>
      <c r="AO87" s="24" t="s">
        <v>14</v>
      </c>
      <c r="AP87" s="24" t="s">
        <v>14</v>
      </c>
      <c r="AQ87" s="24" t="s">
        <v>14</v>
      </c>
      <c r="AR87" s="24" t="s">
        <v>14</v>
      </c>
      <c r="AS87" s="24" t="s">
        <v>14</v>
      </c>
      <c r="AT87" s="24" t="s">
        <v>14</v>
      </c>
      <c r="AU87" s="24" t="s">
        <v>14</v>
      </c>
      <c r="AV87" s="24" t="s">
        <v>14</v>
      </c>
      <c r="AW87" s="24" t="s">
        <v>14</v>
      </c>
      <c r="AX87" s="185" t="s">
        <v>14</v>
      </c>
      <c r="AY87" s="24" t="s">
        <v>14</v>
      </c>
      <c r="AZ87" s="24" t="s">
        <v>14</v>
      </c>
      <c r="BA87" s="24" t="s">
        <v>14</v>
      </c>
      <c r="BB87" s="24" t="s">
        <v>14</v>
      </c>
      <c r="BC87" s="70">
        <v>11636</v>
      </c>
      <c r="BD87" s="70">
        <v>17627</v>
      </c>
      <c r="BE87" s="70">
        <v>15550</v>
      </c>
      <c r="BF87" s="70">
        <v>23920.717000000001</v>
      </c>
      <c r="BG87" s="70">
        <v>10383</v>
      </c>
      <c r="BH87" s="70">
        <v>14105.526814450659</v>
      </c>
      <c r="BI87" s="70">
        <v>11037.947231380162</v>
      </c>
      <c r="BJ87" s="70">
        <v>19118.331109588005</v>
      </c>
      <c r="BK87" s="70">
        <v>6338.4553752430866</v>
      </c>
    </row>
    <row r="88" spans="1:74" ht="15" customHeight="1" x14ac:dyDescent="0.2">
      <c r="A88" s="4" t="s">
        <v>171</v>
      </c>
      <c r="B88" s="4" t="s">
        <v>352</v>
      </c>
      <c r="C88" s="24" t="s">
        <v>14</v>
      </c>
      <c r="D88" s="24" t="s">
        <v>14</v>
      </c>
      <c r="E88" s="24" t="s">
        <v>14</v>
      </c>
      <c r="F88" s="24" t="s">
        <v>14</v>
      </c>
      <c r="G88" s="24" t="s">
        <v>14</v>
      </c>
      <c r="H88" s="24" t="s">
        <v>14</v>
      </c>
      <c r="I88" s="24" t="s">
        <v>14</v>
      </c>
      <c r="J88" s="24" t="s">
        <v>14</v>
      </c>
      <c r="K88" s="24" t="s">
        <v>14</v>
      </c>
      <c r="L88" s="24" t="s">
        <v>14</v>
      </c>
      <c r="M88" s="24" t="s">
        <v>14</v>
      </c>
      <c r="N88" s="24" t="s">
        <v>14</v>
      </c>
      <c r="O88" s="24" t="s">
        <v>14</v>
      </c>
      <c r="P88" s="24" t="s">
        <v>14</v>
      </c>
      <c r="Q88" s="24" t="s">
        <v>14</v>
      </c>
      <c r="R88" s="24" t="s">
        <v>14</v>
      </c>
      <c r="S88" s="24" t="s">
        <v>14</v>
      </c>
      <c r="T88" s="24" t="s">
        <v>14</v>
      </c>
      <c r="U88" s="24" t="s">
        <v>14</v>
      </c>
      <c r="V88" s="24" t="s">
        <v>14</v>
      </c>
      <c r="W88" s="24" t="s">
        <v>14</v>
      </c>
      <c r="X88" s="24" t="s">
        <v>14</v>
      </c>
      <c r="Y88" s="24" t="s">
        <v>14</v>
      </c>
      <c r="Z88" s="24" t="s">
        <v>14</v>
      </c>
      <c r="AA88" s="24" t="s">
        <v>14</v>
      </c>
      <c r="AB88" s="24" t="s">
        <v>14</v>
      </c>
      <c r="AC88" s="24" t="s">
        <v>14</v>
      </c>
      <c r="AD88" s="24" t="s">
        <v>14</v>
      </c>
      <c r="AE88" s="24" t="s">
        <v>14</v>
      </c>
      <c r="AF88" s="24" t="s">
        <v>14</v>
      </c>
      <c r="AG88" s="24" t="s">
        <v>14</v>
      </c>
      <c r="AH88" s="24" t="s">
        <v>14</v>
      </c>
      <c r="AI88" s="24" t="s">
        <v>14</v>
      </c>
      <c r="AJ88" s="24" t="s">
        <v>14</v>
      </c>
      <c r="AK88" s="24" t="s">
        <v>14</v>
      </c>
      <c r="AL88" s="24" t="s">
        <v>14</v>
      </c>
      <c r="AM88" s="24" t="s">
        <v>14</v>
      </c>
      <c r="AN88" s="24" t="s">
        <v>14</v>
      </c>
      <c r="AO88" s="24" t="s">
        <v>14</v>
      </c>
      <c r="AP88" s="24" t="s">
        <v>14</v>
      </c>
      <c r="AQ88" s="24" t="s">
        <v>14</v>
      </c>
      <c r="AR88" s="24" t="s">
        <v>14</v>
      </c>
      <c r="AS88" s="24" t="s">
        <v>14</v>
      </c>
      <c r="AT88" s="24" t="s">
        <v>14</v>
      </c>
      <c r="AU88" s="24" t="s">
        <v>14</v>
      </c>
      <c r="AV88" s="24" t="s">
        <v>14</v>
      </c>
      <c r="AW88" s="24" t="s">
        <v>14</v>
      </c>
      <c r="AX88" s="185" t="s">
        <v>14</v>
      </c>
      <c r="AY88" s="24" t="s">
        <v>14</v>
      </c>
      <c r="AZ88" s="24" t="s">
        <v>14</v>
      </c>
      <c r="BA88" s="24" t="s">
        <v>14</v>
      </c>
      <c r="BB88" s="24" t="s">
        <v>14</v>
      </c>
      <c r="BC88" s="70">
        <v>7011</v>
      </c>
      <c r="BD88" s="70">
        <v>12304</v>
      </c>
      <c r="BE88" s="70">
        <v>11360</v>
      </c>
      <c r="BF88" s="70">
        <v>19894.781999999999</v>
      </c>
      <c r="BG88" s="70">
        <v>9539</v>
      </c>
      <c r="BH88" s="70">
        <v>14951.681538014533</v>
      </c>
      <c r="BI88" s="70">
        <v>23256.817705346359</v>
      </c>
      <c r="BJ88" s="70">
        <v>59745.177312132386</v>
      </c>
      <c r="BK88" s="70">
        <v>10645.618019766438</v>
      </c>
    </row>
    <row r="89" spans="1:74" ht="15" customHeight="1" x14ac:dyDescent="0.2">
      <c r="A89" s="203" t="s">
        <v>0</v>
      </c>
      <c r="B89" s="203" t="s">
        <v>243</v>
      </c>
      <c r="C89" s="290" t="s">
        <v>14</v>
      </c>
      <c r="D89" s="290" t="s">
        <v>14</v>
      </c>
      <c r="E89" s="290" t="s">
        <v>14</v>
      </c>
      <c r="F89" s="290" t="s">
        <v>14</v>
      </c>
      <c r="G89" s="290" t="s">
        <v>14</v>
      </c>
      <c r="H89" s="290" t="s">
        <v>14</v>
      </c>
      <c r="I89" s="290" t="s">
        <v>14</v>
      </c>
      <c r="J89" s="290" t="s">
        <v>14</v>
      </c>
      <c r="K89" s="290" t="s">
        <v>14</v>
      </c>
      <c r="L89" s="290" t="s">
        <v>14</v>
      </c>
      <c r="M89" s="290" t="s">
        <v>14</v>
      </c>
      <c r="N89" s="290" t="s">
        <v>14</v>
      </c>
      <c r="O89" s="290" t="s">
        <v>14</v>
      </c>
      <c r="P89" s="290" t="s">
        <v>14</v>
      </c>
      <c r="Q89" s="290" t="s">
        <v>14</v>
      </c>
      <c r="R89" s="290" t="s">
        <v>14</v>
      </c>
      <c r="S89" s="290" t="s">
        <v>14</v>
      </c>
      <c r="T89" s="290" t="s">
        <v>14</v>
      </c>
      <c r="U89" s="290" t="s">
        <v>14</v>
      </c>
      <c r="V89" s="290" t="s">
        <v>14</v>
      </c>
      <c r="W89" s="290" t="s">
        <v>14</v>
      </c>
      <c r="X89" s="290" t="s">
        <v>14</v>
      </c>
      <c r="Y89" s="290" t="s">
        <v>14</v>
      </c>
      <c r="Z89" s="290" t="s">
        <v>14</v>
      </c>
      <c r="AA89" s="290" t="s">
        <v>14</v>
      </c>
      <c r="AB89" s="290" t="s">
        <v>14</v>
      </c>
      <c r="AC89" s="290" t="s">
        <v>14</v>
      </c>
      <c r="AD89" s="290" t="s">
        <v>14</v>
      </c>
      <c r="AE89" s="290" t="s">
        <v>14</v>
      </c>
      <c r="AF89" s="290" t="s">
        <v>14</v>
      </c>
      <c r="AG89" s="290" t="s">
        <v>14</v>
      </c>
      <c r="AH89" s="290" t="s">
        <v>14</v>
      </c>
      <c r="AI89" s="290" t="s">
        <v>14</v>
      </c>
      <c r="AJ89" s="290" t="s">
        <v>14</v>
      </c>
      <c r="AK89" s="290" t="s">
        <v>14</v>
      </c>
      <c r="AL89" s="290" t="s">
        <v>14</v>
      </c>
      <c r="AM89" s="290" t="s">
        <v>14</v>
      </c>
      <c r="AN89" s="290" t="s">
        <v>14</v>
      </c>
      <c r="AO89" s="290" t="s">
        <v>14</v>
      </c>
      <c r="AP89" s="290" t="s">
        <v>14</v>
      </c>
      <c r="AQ89" s="290" t="s">
        <v>14</v>
      </c>
      <c r="AR89" s="290" t="s">
        <v>14</v>
      </c>
      <c r="AS89" s="290" t="s">
        <v>14</v>
      </c>
      <c r="AT89" s="290" t="s">
        <v>14</v>
      </c>
      <c r="AU89" s="290" t="s">
        <v>14</v>
      </c>
      <c r="AV89" s="290" t="s">
        <v>14</v>
      </c>
      <c r="AW89" s="290" t="s">
        <v>14</v>
      </c>
      <c r="AX89" s="291" t="s">
        <v>14</v>
      </c>
      <c r="AY89" s="290" t="s">
        <v>14</v>
      </c>
      <c r="AZ89" s="290" t="s">
        <v>14</v>
      </c>
      <c r="BA89" s="290" t="s">
        <v>14</v>
      </c>
      <c r="BB89" s="290" t="s">
        <v>14</v>
      </c>
      <c r="BC89" s="70">
        <v>18993</v>
      </c>
      <c r="BD89" s="70">
        <v>19159</v>
      </c>
      <c r="BE89" s="70">
        <v>25818</v>
      </c>
      <c r="BF89" s="70">
        <v>16034.41</v>
      </c>
      <c r="BG89" s="70">
        <v>20123</v>
      </c>
      <c r="BH89" s="70">
        <v>11442.832515680147</v>
      </c>
      <c r="BI89" s="70">
        <v>14239.95282068089</v>
      </c>
      <c r="BJ89" s="70">
        <v>27341.670357144598</v>
      </c>
      <c r="BK89" s="70">
        <v>9474.1036707526891</v>
      </c>
    </row>
    <row r="90" spans="1:74" ht="15" customHeight="1" x14ac:dyDescent="0.2">
      <c r="A90" s="188" t="s">
        <v>9</v>
      </c>
      <c r="B90" s="188" t="s">
        <v>9</v>
      </c>
      <c r="C90" s="189" t="s">
        <v>14</v>
      </c>
      <c r="D90" s="189" t="s">
        <v>14</v>
      </c>
      <c r="E90" s="189" t="s">
        <v>14</v>
      </c>
      <c r="F90" s="189" t="s">
        <v>14</v>
      </c>
      <c r="G90" s="189" t="s">
        <v>14</v>
      </c>
      <c r="H90" s="189" t="s">
        <v>14</v>
      </c>
      <c r="I90" s="189" t="s">
        <v>14</v>
      </c>
      <c r="J90" s="189" t="s">
        <v>14</v>
      </c>
      <c r="K90" s="189" t="s">
        <v>14</v>
      </c>
      <c r="L90" s="189" t="s">
        <v>14</v>
      </c>
      <c r="M90" s="189" t="s">
        <v>14</v>
      </c>
      <c r="N90" s="189" t="s">
        <v>14</v>
      </c>
      <c r="O90" s="189" t="s">
        <v>14</v>
      </c>
      <c r="P90" s="189" t="s">
        <v>14</v>
      </c>
      <c r="Q90" s="189" t="s">
        <v>14</v>
      </c>
      <c r="R90" s="189" t="s">
        <v>14</v>
      </c>
      <c r="S90" s="189" t="s">
        <v>14</v>
      </c>
      <c r="T90" s="189" t="s">
        <v>14</v>
      </c>
      <c r="U90" s="189" t="s">
        <v>14</v>
      </c>
      <c r="V90" s="189" t="s">
        <v>14</v>
      </c>
      <c r="W90" s="189" t="s">
        <v>14</v>
      </c>
      <c r="X90" s="189" t="s">
        <v>14</v>
      </c>
      <c r="Y90" s="189" t="s">
        <v>14</v>
      </c>
      <c r="Z90" s="189" t="s">
        <v>14</v>
      </c>
      <c r="AA90" s="189" t="s">
        <v>14</v>
      </c>
      <c r="AB90" s="189" t="s">
        <v>14</v>
      </c>
      <c r="AC90" s="189" t="s">
        <v>14</v>
      </c>
      <c r="AD90" s="189" t="s">
        <v>14</v>
      </c>
      <c r="AE90" s="189" t="s">
        <v>14</v>
      </c>
      <c r="AF90" s="189" t="s">
        <v>14</v>
      </c>
      <c r="AG90" s="189" t="s">
        <v>14</v>
      </c>
      <c r="AH90" s="189" t="s">
        <v>14</v>
      </c>
      <c r="AI90" s="189" t="s">
        <v>14</v>
      </c>
      <c r="AJ90" s="189" t="s">
        <v>14</v>
      </c>
      <c r="AK90" s="189" t="s">
        <v>14</v>
      </c>
      <c r="AL90" s="189" t="s">
        <v>14</v>
      </c>
      <c r="AM90" s="189" t="s">
        <v>14</v>
      </c>
      <c r="AN90" s="189" t="s">
        <v>14</v>
      </c>
      <c r="AO90" s="189" t="s">
        <v>14</v>
      </c>
      <c r="AP90" s="189" t="s">
        <v>14</v>
      </c>
      <c r="AQ90" s="189" t="s">
        <v>14</v>
      </c>
      <c r="AR90" s="189" t="s">
        <v>14</v>
      </c>
      <c r="AS90" s="189" t="s">
        <v>14</v>
      </c>
      <c r="AT90" s="189" t="s">
        <v>14</v>
      </c>
      <c r="AU90" s="189" t="s">
        <v>14</v>
      </c>
      <c r="AV90" s="189" t="s">
        <v>14</v>
      </c>
      <c r="AW90" s="189" t="s">
        <v>14</v>
      </c>
      <c r="AX90" s="193" t="s">
        <v>14</v>
      </c>
      <c r="AY90" s="189" t="s">
        <v>14</v>
      </c>
      <c r="AZ90" s="189" t="s">
        <v>14</v>
      </c>
      <c r="BA90" s="189" t="s">
        <v>14</v>
      </c>
      <c r="BB90" s="189" t="s">
        <v>14</v>
      </c>
      <c r="BC90" s="74">
        <f>SUM(BC87:BC89)</f>
        <v>37640</v>
      </c>
      <c r="BD90" s="74">
        <v>49090</v>
      </c>
      <c r="BE90" s="74">
        <v>52728</v>
      </c>
      <c r="BF90" s="74">
        <v>59849.909</v>
      </c>
      <c r="BG90" s="74">
        <f t="shared" ref="BG90:BH90" si="12">SUM(BG87:BG89)</f>
        <v>40045</v>
      </c>
      <c r="BH90" s="74">
        <f t="shared" si="12"/>
        <v>40500.040868145341</v>
      </c>
      <c r="BI90" s="74">
        <f>SUM(BI87:BI89)</f>
        <v>48534.717757407408</v>
      </c>
      <c r="BJ90" s="74">
        <f>SUM(BJ87:BJ89)</f>
        <v>106205.17877886498</v>
      </c>
      <c r="BK90" s="74">
        <f>SUM(BK87:BK89)</f>
        <v>26458.177065762211</v>
      </c>
    </row>
    <row r="91" spans="1:74" ht="15" customHeight="1" x14ac:dyDescent="0.2">
      <c r="A91" s="203" t="s">
        <v>172</v>
      </c>
      <c r="B91" s="203" t="s">
        <v>353</v>
      </c>
      <c r="C91" s="290" t="s">
        <v>14</v>
      </c>
      <c r="D91" s="290" t="s">
        <v>14</v>
      </c>
      <c r="E91" s="290" t="s">
        <v>14</v>
      </c>
      <c r="F91" s="290" t="s">
        <v>14</v>
      </c>
      <c r="G91" s="290" t="s">
        <v>14</v>
      </c>
      <c r="H91" s="290" t="s">
        <v>14</v>
      </c>
      <c r="I91" s="290" t="s">
        <v>14</v>
      </c>
      <c r="J91" s="290" t="s">
        <v>14</v>
      </c>
      <c r="K91" s="290" t="s">
        <v>14</v>
      </c>
      <c r="L91" s="290" t="s">
        <v>14</v>
      </c>
      <c r="M91" s="290" t="s">
        <v>14</v>
      </c>
      <c r="N91" s="290" t="s">
        <v>14</v>
      </c>
      <c r="O91" s="290" t="s">
        <v>14</v>
      </c>
      <c r="P91" s="290" t="s">
        <v>14</v>
      </c>
      <c r="Q91" s="290" t="s">
        <v>14</v>
      </c>
      <c r="R91" s="290" t="s">
        <v>14</v>
      </c>
      <c r="S91" s="290" t="s">
        <v>14</v>
      </c>
      <c r="T91" s="290" t="s">
        <v>14</v>
      </c>
      <c r="U91" s="290" t="s">
        <v>14</v>
      </c>
      <c r="V91" s="290" t="s">
        <v>14</v>
      </c>
      <c r="W91" s="290" t="s">
        <v>14</v>
      </c>
      <c r="X91" s="290" t="s">
        <v>14</v>
      </c>
      <c r="Y91" s="290" t="s">
        <v>14</v>
      </c>
      <c r="Z91" s="290" t="s">
        <v>14</v>
      </c>
      <c r="AA91" s="290" t="s">
        <v>14</v>
      </c>
      <c r="AB91" s="290" t="s">
        <v>14</v>
      </c>
      <c r="AC91" s="290" t="s">
        <v>14</v>
      </c>
      <c r="AD91" s="290" t="s">
        <v>14</v>
      </c>
      <c r="AE91" s="290" t="s">
        <v>14</v>
      </c>
      <c r="AF91" s="290" t="s">
        <v>14</v>
      </c>
      <c r="AG91" s="290" t="s">
        <v>14</v>
      </c>
      <c r="AH91" s="290" t="s">
        <v>14</v>
      </c>
      <c r="AI91" s="290" t="s">
        <v>14</v>
      </c>
      <c r="AJ91" s="290" t="s">
        <v>14</v>
      </c>
      <c r="AK91" s="290" t="s">
        <v>14</v>
      </c>
      <c r="AL91" s="290" t="s">
        <v>14</v>
      </c>
      <c r="AM91" s="290" t="s">
        <v>14</v>
      </c>
      <c r="AN91" s="290" t="s">
        <v>14</v>
      </c>
      <c r="AO91" s="290" t="s">
        <v>14</v>
      </c>
      <c r="AP91" s="290" t="s">
        <v>14</v>
      </c>
      <c r="AQ91" s="290" t="s">
        <v>14</v>
      </c>
      <c r="AR91" s="290" t="s">
        <v>14</v>
      </c>
      <c r="AS91" s="290" t="s">
        <v>14</v>
      </c>
      <c r="AT91" s="290" t="s">
        <v>14</v>
      </c>
      <c r="AU91" s="290" t="s">
        <v>14</v>
      </c>
      <c r="AV91" s="290" t="s">
        <v>14</v>
      </c>
      <c r="AW91" s="290" t="s">
        <v>14</v>
      </c>
      <c r="AX91" s="291" t="s">
        <v>14</v>
      </c>
      <c r="AY91" s="290" t="s">
        <v>14</v>
      </c>
      <c r="AZ91" s="290" t="s">
        <v>14</v>
      </c>
      <c r="BA91" s="290" t="s">
        <v>14</v>
      </c>
      <c r="BB91" s="290" t="s">
        <v>14</v>
      </c>
      <c r="BC91" s="70">
        <v>700558</v>
      </c>
      <c r="BD91" s="70">
        <v>15550</v>
      </c>
      <c r="BE91" s="70">
        <v>1978</v>
      </c>
      <c r="BF91" s="70">
        <v>2329.0909999999999</v>
      </c>
      <c r="BG91" s="70">
        <v>27344</v>
      </c>
      <c r="BH91" s="70">
        <v>3297.95913185467</v>
      </c>
      <c r="BI91" s="70">
        <v>23497.282242592599</v>
      </c>
      <c r="BJ91" s="70">
        <v>979.82122113502498</v>
      </c>
      <c r="BK91" s="70">
        <v>1943.8229342377858</v>
      </c>
    </row>
    <row r="92" spans="1:74" ht="15" customHeight="1" x14ac:dyDescent="0.2">
      <c r="A92" s="188" t="s">
        <v>9</v>
      </c>
      <c r="B92" s="188" t="s">
        <v>9</v>
      </c>
      <c r="C92" s="189" t="s">
        <v>14</v>
      </c>
      <c r="D92" s="189" t="s">
        <v>14</v>
      </c>
      <c r="E92" s="189" t="s">
        <v>14</v>
      </c>
      <c r="F92" s="189" t="s">
        <v>14</v>
      </c>
      <c r="G92" s="189" t="s">
        <v>14</v>
      </c>
      <c r="H92" s="189" t="s">
        <v>14</v>
      </c>
      <c r="I92" s="189" t="s">
        <v>14</v>
      </c>
      <c r="J92" s="189" t="s">
        <v>14</v>
      </c>
      <c r="K92" s="189" t="s">
        <v>14</v>
      </c>
      <c r="L92" s="189" t="s">
        <v>14</v>
      </c>
      <c r="M92" s="189" t="s">
        <v>14</v>
      </c>
      <c r="N92" s="189" t="s">
        <v>14</v>
      </c>
      <c r="O92" s="189" t="s">
        <v>14</v>
      </c>
      <c r="P92" s="189" t="s">
        <v>14</v>
      </c>
      <c r="Q92" s="189" t="s">
        <v>14</v>
      </c>
      <c r="R92" s="189" t="s">
        <v>14</v>
      </c>
      <c r="S92" s="189" t="s">
        <v>14</v>
      </c>
      <c r="T92" s="189" t="s">
        <v>14</v>
      </c>
      <c r="U92" s="189" t="s">
        <v>14</v>
      </c>
      <c r="V92" s="189" t="s">
        <v>14</v>
      </c>
      <c r="W92" s="189" t="s">
        <v>14</v>
      </c>
      <c r="X92" s="189" t="s">
        <v>14</v>
      </c>
      <c r="Y92" s="189" t="s">
        <v>14</v>
      </c>
      <c r="Z92" s="189" t="s">
        <v>14</v>
      </c>
      <c r="AA92" s="189" t="s">
        <v>14</v>
      </c>
      <c r="AB92" s="189" t="s">
        <v>14</v>
      </c>
      <c r="AC92" s="189" t="s">
        <v>14</v>
      </c>
      <c r="AD92" s="189" t="s">
        <v>14</v>
      </c>
      <c r="AE92" s="189" t="s">
        <v>14</v>
      </c>
      <c r="AF92" s="189" t="s">
        <v>14</v>
      </c>
      <c r="AG92" s="189" t="s">
        <v>14</v>
      </c>
      <c r="AH92" s="189" t="s">
        <v>14</v>
      </c>
      <c r="AI92" s="189" t="s">
        <v>14</v>
      </c>
      <c r="AJ92" s="189" t="s">
        <v>14</v>
      </c>
      <c r="AK92" s="189" t="s">
        <v>14</v>
      </c>
      <c r="AL92" s="189" t="s">
        <v>14</v>
      </c>
      <c r="AM92" s="189" t="s">
        <v>14</v>
      </c>
      <c r="AN92" s="189" t="s">
        <v>14</v>
      </c>
      <c r="AO92" s="189" t="s">
        <v>14</v>
      </c>
      <c r="AP92" s="189" t="s">
        <v>14</v>
      </c>
      <c r="AQ92" s="189" t="s">
        <v>14</v>
      </c>
      <c r="AR92" s="189" t="s">
        <v>14</v>
      </c>
      <c r="AS92" s="189" t="s">
        <v>14</v>
      </c>
      <c r="AT92" s="189" t="s">
        <v>14</v>
      </c>
      <c r="AU92" s="189" t="s">
        <v>14</v>
      </c>
      <c r="AV92" s="189" t="s">
        <v>14</v>
      </c>
      <c r="AW92" s="189" t="s">
        <v>14</v>
      </c>
      <c r="AX92" s="193" t="s">
        <v>14</v>
      </c>
      <c r="AY92" s="189" t="s">
        <v>14</v>
      </c>
      <c r="AZ92" s="189" t="s">
        <v>14</v>
      </c>
      <c r="BA92" s="189" t="s">
        <v>14</v>
      </c>
      <c r="BB92" s="189" t="s">
        <v>14</v>
      </c>
      <c r="BC92" s="74">
        <f>SUM(BC90:BC91)</f>
        <v>738198</v>
      </c>
      <c r="BD92" s="74">
        <f t="shared" ref="BD92:BK92" si="13">SUM(BD90:BD91)</f>
        <v>64640</v>
      </c>
      <c r="BE92" s="74">
        <f t="shared" si="13"/>
        <v>54706</v>
      </c>
      <c r="BF92" s="74">
        <f t="shared" si="13"/>
        <v>62179</v>
      </c>
      <c r="BG92" s="74">
        <f t="shared" si="13"/>
        <v>67389</v>
      </c>
      <c r="BH92" s="74">
        <f t="shared" si="13"/>
        <v>43798.000000000015</v>
      </c>
      <c r="BI92" s="74">
        <f t="shared" si="13"/>
        <v>72032</v>
      </c>
      <c r="BJ92" s="74">
        <f t="shared" si="13"/>
        <v>107185</v>
      </c>
      <c r="BK92" s="74">
        <f t="shared" si="13"/>
        <v>28401.999999999996</v>
      </c>
    </row>
    <row r="93" spans="1:74" ht="15" customHeight="1" x14ac:dyDescent="0.2">
      <c r="AX93" s="204"/>
    </row>
    <row r="94" spans="1:74" ht="15" customHeight="1" x14ac:dyDescent="0.2"/>
    <row r="95" spans="1:74" ht="15" customHeight="1" x14ac:dyDescent="0.2"/>
    <row r="96" spans="1:74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3">
    <mergeCell ref="AY4:BJ4"/>
    <mergeCell ref="C4:F4"/>
    <mergeCell ref="G4:J4"/>
    <mergeCell ref="K4:N4"/>
    <mergeCell ref="O4:R4"/>
    <mergeCell ref="S4:V4"/>
    <mergeCell ref="AQ4:AT4"/>
    <mergeCell ref="AU4:AX4"/>
    <mergeCell ref="W4:Z4"/>
    <mergeCell ref="AA4:AD4"/>
    <mergeCell ref="AE4:AH4"/>
    <mergeCell ref="AI4:AL4"/>
    <mergeCell ref="AM4:AP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BD92:BH92" formulaRange="1"/>
  </ignoredError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K125"/>
  <sheetViews>
    <sheetView showGridLines="0" zoomScale="85" zoomScaleNormal="85" workbookViewId="0">
      <pane xSplit="2" ySplit="5" topLeftCell="C52" activePane="bottomRight" state="frozen"/>
      <selection pane="topRight" activeCell="C1" sqref="C1"/>
      <selection pane="bottomLeft" activeCell="A6" sqref="A6"/>
      <selection pane="bottomRight" activeCell="BN60" sqref="BN60"/>
    </sheetView>
  </sheetViews>
  <sheetFormatPr defaultColWidth="11.7109375" defaultRowHeight="12.75" outlineLevelCol="1" x14ac:dyDescent="0.2"/>
  <cols>
    <col min="1" max="1" width="45.28515625" style="4" customWidth="1"/>
    <col min="2" max="2" width="47" style="4" customWidth="1"/>
    <col min="3" max="50" width="13.7109375" style="24" hidden="1" customWidth="1" outlineLevel="1"/>
    <col min="51" max="51" width="13.7109375" style="24" hidden="1" customWidth="1" collapsed="1"/>
    <col min="52" max="61" width="13.7109375" style="24" hidden="1" customWidth="1"/>
    <col min="62" max="329" width="13.7109375" style="24" customWidth="1"/>
    <col min="330" max="16384" width="11.7109375" style="24"/>
  </cols>
  <sheetData>
    <row r="1" spans="1:63" ht="6" customHeight="1" x14ac:dyDescent="0.2"/>
    <row r="2" spans="1:63" ht="26.1" customHeight="1" x14ac:dyDescent="0.2"/>
    <row r="3" spans="1:63" ht="6" customHeight="1" x14ac:dyDescent="0.2"/>
    <row r="4" spans="1:63" ht="20.100000000000001" customHeight="1" x14ac:dyDescent="0.2">
      <c r="A4" s="97"/>
      <c r="B4" s="97"/>
      <c r="C4" s="448" t="s">
        <v>176</v>
      </c>
      <c r="D4" s="448"/>
      <c r="E4" s="448"/>
      <c r="F4" s="448"/>
      <c r="G4" s="448" t="s">
        <v>176</v>
      </c>
      <c r="H4" s="448"/>
      <c r="I4" s="448"/>
      <c r="J4" s="448"/>
      <c r="K4" s="448" t="s">
        <v>176</v>
      </c>
      <c r="L4" s="448"/>
      <c r="M4" s="448"/>
      <c r="N4" s="448"/>
      <c r="O4" s="448" t="s">
        <v>176</v>
      </c>
      <c r="P4" s="448"/>
      <c r="Q4" s="448"/>
      <c r="R4" s="448"/>
      <c r="S4" s="448" t="s">
        <v>176</v>
      </c>
      <c r="T4" s="448"/>
      <c r="U4" s="448"/>
      <c r="V4" s="448"/>
      <c r="W4" s="448" t="s">
        <v>176</v>
      </c>
      <c r="X4" s="448"/>
      <c r="Y4" s="448"/>
      <c r="Z4" s="448"/>
      <c r="AA4" s="448" t="s">
        <v>176</v>
      </c>
      <c r="AB4" s="448"/>
      <c r="AC4" s="448"/>
      <c r="AD4" s="448"/>
      <c r="AE4" s="448" t="s">
        <v>176</v>
      </c>
      <c r="AF4" s="448"/>
      <c r="AG4" s="448"/>
      <c r="AH4" s="448"/>
      <c r="AI4" s="448" t="s">
        <v>176</v>
      </c>
      <c r="AJ4" s="448"/>
      <c r="AK4" s="448"/>
      <c r="AL4" s="448"/>
      <c r="AM4" s="448" t="s">
        <v>176</v>
      </c>
      <c r="AN4" s="448"/>
      <c r="AO4" s="448"/>
      <c r="AP4" s="448"/>
      <c r="AQ4" s="448" t="s">
        <v>176</v>
      </c>
      <c r="AR4" s="448"/>
      <c r="AS4" s="448"/>
      <c r="AT4" s="448"/>
      <c r="AU4" s="448" t="s">
        <v>176</v>
      </c>
      <c r="AV4" s="448"/>
      <c r="AW4" s="448"/>
      <c r="AX4" s="448"/>
      <c r="AY4" s="446" t="s">
        <v>175</v>
      </c>
      <c r="AZ4" s="447"/>
      <c r="BA4" s="447"/>
      <c r="BB4" s="447"/>
      <c r="BC4" s="446" t="s">
        <v>175</v>
      </c>
      <c r="BD4" s="447"/>
      <c r="BE4" s="447"/>
      <c r="BF4" s="447"/>
      <c r="BG4" s="447" t="s">
        <v>175</v>
      </c>
      <c r="BH4" s="447"/>
      <c r="BI4" s="447"/>
      <c r="BJ4" s="447"/>
      <c r="BK4" s="442"/>
    </row>
    <row r="5" spans="1:63" ht="15" customHeight="1" x14ac:dyDescent="0.2">
      <c r="A5" s="7" t="s">
        <v>7</v>
      </c>
      <c r="B5" s="7" t="s">
        <v>249</v>
      </c>
      <c r="C5" s="328" t="str">
        <f>'Indicadores | Indicators'!C5</f>
        <v>1Q10</v>
      </c>
      <c r="D5" s="329" t="str">
        <f>'Indicadores | Indicators'!D5</f>
        <v>2Q10</v>
      </c>
      <c r="E5" s="329" t="str">
        <f>'Indicadores | Indicators'!E5</f>
        <v>3Q10</v>
      </c>
      <c r="F5" s="330" t="str">
        <f>'Indicadores | Indicators'!F5</f>
        <v>4Q10</v>
      </c>
      <c r="G5" s="328" t="str">
        <f>'Indicadores | Indicators'!G5</f>
        <v>1Q11</v>
      </c>
      <c r="H5" s="329" t="str">
        <f>'Indicadores | Indicators'!H5</f>
        <v>2Q11</v>
      </c>
      <c r="I5" s="329" t="str">
        <f>'Indicadores | Indicators'!I5</f>
        <v>3Q11</v>
      </c>
      <c r="J5" s="330" t="str">
        <f>'Indicadores | Indicators'!J5</f>
        <v>4Q11</v>
      </c>
      <c r="K5" s="328" t="str">
        <f>'Indicadores | Indicators'!K5</f>
        <v>1Q12</v>
      </c>
      <c r="L5" s="329" t="str">
        <f>'Indicadores | Indicators'!L5</f>
        <v>2Q12</v>
      </c>
      <c r="M5" s="329" t="str">
        <f>'Indicadores | Indicators'!M5</f>
        <v>3Q12</v>
      </c>
      <c r="N5" s="330" t="str">
        <f>'Indicadores | Indicators'!N5</f>
        <v>4Q12</v>
      </c>
      <c r="O5" s="57" t="str">
        <f>'Indicadores | Indicators'!O5</f>
        <v>1Q13</v>
      </c>
      <c r="P5" s="57" t="str">
        <f>'Indicadores | Indicators'!P5</f>
        <v>2Q13</v>
      </c>
      <c r="Q5" s="57" t="str">
        <f>'Indicadores | Indicators'!Q5</f>
        <v>3Q13</v>
      </c>
      <c r="R5" s="57" t="str">
        <f>'Indicadores | Indicators'!R5</f>
        <v>4Q13</v>
      </c>
      <c r="S5" s="328" t="str">
        <f>'Indicadores | Indicators'!S5</f>
        <v>1Q14</v>
      </c>
      <c r="T5" s="329" t="str">
        <f>'Indicadores | Indicators'!T5</f>
        <v>2Q14</v>
      </c>
      <c r="U5" s="329" t="str">
        <f>'Indicadores | Indicators'!U5</f>
        <v>3Q14</v>
      </c>
      <c r="V5" s="330" t="str">
        <f>'Indicadores | Indicators'!V5</f>
        <v>4Q14</v>
      </c>
      <c r="W5" s="328" t="str">
        <f>'Indicadores | Indicators'!W5</f>
        <v>1Q15</v>
      </c>
      <c r="X5" s="329" t="str">
        <f>'Indicadores | Indicators'!X5</f>
        <v>2Q15</v>
      </c>
      <c r="Y5" s="329" t="str">
        <f>'Indicadores | Indicators'!Y5</f>
        <v>3Q15</v>
      </c>
      <c r="Z5" s="330" t="str">
        <f>'Indicadores | Indicators'!Z5</f>
        <v>4Q15</v>
      </c>
      <c r="AA5" s="328" t="str">
        <f>'Indicadores | Indicators'!AA5</f>
        <v>1Q16</v>
      </c>
      <c r="AB5" s="329" t="str">
        <f>'Indicadores | Indicators'!AB5</f>
        <v>2Q16</v>
      </c>
      <c r="AC5" s="329" t="str">
        <f>'Indicadores | Indicators'!AC5</f>
        <v>3Q16</v>
      </c>
      <c r="AD5" s="330" t="str">
        <f>'Indicadores | Indicators'!AD5</f>
        <v>4Q16</v>
      </c>
      <c r="AE5" s="328" t="str">
        <f>'Indicadores | Indicators'!AE5</f>
        <v>1Q17</v>
      </c>
      <c r="AF5" s="329" t="str">
        <f>'Indicadores | Indicators'!AF5</f>
        <v>2Q17</v>
      </c>
      <c r="AG5" s="329" t="str">
        <f>'Indicadores | Indicators'!AG5</f>
        <v>3Q17</v>
      </c>
      <c r="AH5" s="330" t="str">
        <f>'Indicadores | Indicators'!AH5</f>
        <v>4Q17</v>
      </c>
      <c r="AI5" s="328" t="str">
        <f>'Indicadores | Indicators'!AI5</f>
        <v>1Q18</v>
      </c>
      <c r="AJ5" s="329" t="str">
        <f>'Indicadores | Indicators'!AJ5</f>
        <v>2Q18</v>
      </c>
      <c r="AK5" s="329" t="str">
        <f>'Indicadores | Indicators'!AK5</f>
        <v>3Q18</v>
      </c>
      <c r="AL5" s="330" t="str">
        <f>'Indicadores | Indicators'!AL5</f>
        <v>4Q18</v>
      </c>
      <c r="AM5" s="328" t="str">
        <f>'Indicadores | Indicators'!AM5</f>
        <v>1Q19</v>
      </c>
      <c r="AN5" s="329" t="str">
        <f>'Indicadores | Indicators'!AN5</f>
        <v>2Q19</v>
      </c>
      <c r="AO5" s="329" t="str">
        <f>'Indicadores | Indicators'!AO5</f>
        <v>3Q19</v>
      </c>
      <c r="AP5" s="330" t="str">
        <f>'Indicadores | Indicators'!AP5</f>
        <v>4Q19</v>
      </c>
      <c r="AQ5" s="328" t="str">
        <f>'Indicadores | Indicators'!AQ5</f>
        <v>1Q20</v>
      </c>
      <c r="AR5" s="329" t="str">
        <f>'Indicadores | Indicators'!AR5</f>
        <v>2Q20</v>
      </c>
      <c r="AS5" s="329" t="str">
        <f>'Indicadores | Indicators'!AS5</f>
        <v>3Q20</v>
      </c>
      <c r="AT5" s="330" t="str">
        <f>'Indicadores | Indicators'!AT5</f>
        <v>4Q20</v>
      </c>
      <c r="AU5" s="328" t="str">
        <f>'Indicadores | Indicators'!AU5</f>
        <v>1Q21</v>
      </c>
      <c r="AV5" s="329" t="str">
        <f>'Indicadores | Indicators'!AV5</f>
        <v>2Q21</v>
      </c>
      <c r="AW5" s="329" t="str">
        <f>'Indicadores | Indicators'!AW5</f>
        <v>3Q21</v>
      </c>
      <c r="AX5" s="330" t="str">
        <f>'Indicadores | Indicators'!AX5</f>
        <v>4Q21</v>
      </c>
      <c r="AY5" s="57" t="str">
        <f>'Indicadores | Indicators'!AY5</f>
        <v>1Q22</v>
      </c>
      <c r="AZ5" s="57" t="str">
        <f>'Indicadores | Indicators'!AZ5</f>
        <v>2Q22</v>
      </c>
      <c r="BA5" s="57" t="str">
        <f>'Indicadores | Indicators'!BA5</f>
        <v>3Q22</v>
      </c>
      <c r="BB5" s="57" t="str">
        <f>'Indicadores | Indicators'!BB5</f>
        <v>4Q22</v>
      </c>
      <c r="BC5" s="57" t="str">
        <f>'Indicadores | Indicators'!BC5</f>
        <v>1Q23</v>
      </c>
      <c r="BD5" s="57" t="str">
        <f>'Indicadores | Indicators'!BD5</f>
        <v>2Q23</v>
      </c>
      <c r="BE5" s="57" t="str">
        <f>'Indicadores | Indicators'!BE5</f>
        <v>3Q23</v>
      </c>
      <c r="BF5" s="57" t="str">
        <f>'Indicadores | Indicators'!BF5</f>
        <v>4Q23</v>
      </c>
      <c r="BG5" s="57" t="s">
        <v>537</v>
      </c>
      <c r="BH5" s="57" t="s">
        <v>469</v>
      </c>
      <c r="BI5" s="57" t="s">
        <v>615</v>
      </c>
      <c r="BJ5" s="57" t="s">
        <v>736</v>
      </c>
      <c r="BK5" s="57" t="s">
        <v>741</v>
      </c>
    </row>
    <row r="6" spans="1:63" ht="1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3" ht="9.75" customHeight="1" x14ac:dyDescent="0.2">
      <c r="A7" s="184" t="s">
        <v>148</v>
      </c>
      <c r="B7" s="184" t="s">
        <v>250</v>
      </c>
      <c r="C7" s="96" t="str">
        <f t="shared" ref="C7:AQ7" si="0">C5</f>
        <v>1Q10</v>
      </c>
      <c r="D7" s="96" t="str">
        <f t="shared" si="0"/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ref="AR7:AS7" si="1">AR5</f>
        <v>2Q20</v>
      </c>
      <c r="AS7" s="96" t="str">
        <f t="shared" si="1"/>
        <v>3Q20</v>
      </c>
      <c r="AT7" s="96" t="str">
        <f t="shared" ref="AT7:AU7" si="2">AT5</f>
        <v>4Q20</v>
      </c>
      <c r="AU7" s="96" t="str">
        <f t="shared" si="2"/>
        <v>1Q21</v>
      </c>
      <c r="AV7" s="96" t="str">
        <f t="shared" ref="AV7:AW7" si="3">AV5</f>
        <v>2Q21</v>
      </c>
      <c r="AW7" s="96" t="str">
        <f t="shared" si="3"/>
        <v>3Q21</v>
      </c>
      <c r="AX7" s="142" t="str">
        <f t="shared" ref="AX7:BG7" si="4">AX5</f>
        <v>4Q21</v>
      </c>
      <c r="AY7" s="96" t="str">
        <f t="shared" si="4"/>
        <v>1Q22</v>
      </c>
      <c r="AZ7" s="96" t="str">
        <f t="shared" si="4"/>
        <v>2Q22</v>
      </c>
      <c r="BA7" s="96" t="str">
        <f t="shared" si="4"/>
        <v>3Q22</v>
      </c>
      <c r="BB7" s="96" t="str">
        <f t="shared" si="4"/>
        <v>4Q22</v>
      </c>
      <c r="BC7" s="96" t="str">
        <f t="shared" si="4"/>
        <v>1Q23</v>
      </c>
      <c r="BD7" s="96" t="str">
        <f t="shared" si="4"/>
        <v>2Q23</v>
      </c>
      <c r="BE7" s="96" t="str">
        <f t="shared" si="4"/>
        <v>3Q23</v>
      </c>
      <c r="BF7" s="96" t="str">
        <f t="shared" si="4"/>
        <v>4Q23</v>
      </c>
      <c r="BG7" s="96" t="str">
        <f t="shared" si="4"/>
        <v>1Q24</v>
      </c>
      <c r="BH7" s="96" t="str">
        <f>BH$5</f>
        <v>2Q24</v>
      </c>
      <c r="BI7" s="96" t="str">
        <f>BI$5</f>
        <v>3Q24</v>
      </c>
      <c r="BJ7" s="96" t="str">
        <f>BJ$5</f>
        <v>4Q24</v>
      </c>
      <c r="BK7" s="96" t="str">
        <f>BK$5</f>
        <v>1Q25</v>
      </c>
    </row>
    <row r="8" spans="1:63" s="155" customFormat="1" ht="15" customHeight="1" x14ac:dyDescent="0.2">
      <c r="A8" s="154" t="s">
        <v>46</v>
      </c>
      <c r="B8" s="154" t="s">
        <v>251</v>
      </c>
      <c r="C8" s="58">
        <f t="shared" ref="C8:BH8" si="5">SUM(C9:C14)</f>
        <v>662316</v>
      </c>
      <c r="D8" s="58">
        <f t="shared" si="5"/>
        <v>619116</v>
      </c>
      <c r="E8" s="58">
        <f t="shared" si="5"/>
        <v>668308</v>
      </c>
      <c r="F8" s="58">
        <f t="shared" si="5"/>
        <v>723472</v>
      </c>
      <c r="G8" s="58">
        <f t="shared" si="5"/>
        <v>1090149</v>
      </c>
      <c r="H8" s="58">
        <f t="shared" si="5"/>
        <v>1041299</v>
      </c>
      <c r="I8" s="58">
        <f t="shared" si="5"/>
        <v>935768</v>
      </c>
      <c r="J8" s="58">
        <f t="shared" si="5"/>
        <v>837686</v>
      </c>
      <c r="K8" s="58">
        <f t="shared" si="5"/>
        <v>1159586</v>
      </c>
      <c r="L8" s="58">
        <f t="shared" si="5"/>
        <v>962544</v>
      </c>
      <c r="M8" s="58">
        <f t="shared" si="5"/>
        <v>1404090</v>
      </c>
      <c r="N8" s="58">
        <f t="shared" si="5"/>
        <v>1063686</v>
      </c>
      <c r="O8" s="58">
        <f t="shared" si="5"/>
        <v>1422810</v>
      </c>
      <c r="P8" s="58">
        <f t="shared" si="5"/>
        <v>1404090</v>
      </c>
      <c r="Q8" s="58">
        <f t="shared" si="5"/>
        <v>1446068</v>
      </c>
      <c r="R8" s="58">
        <f t="shared" si="5"/>
        <v>1293900</v>
      </c>
      <c r="S8" s="58">
        <f t="shared" si="5"/>
        <v>1153691</v>
      </c>
      <c r="T8" s="58">
        <f t="shared" si="5"/>
        <v>787795</v>
      </c>
      <c r="U8" s="58">
        <f t="shared" si="5"/>
        <v>964488</v>
      </c>
      <c r="V8" s="58">
        <f t="shared" si="5"/>
        <v>900267</v>
      </c>
      <c r="W8" s="58">
        <f t="shared" si="5"/>
        <v>623062</v>
      </c>
      <c r="X8" s="58">
        <f t="shared" si="5"/>
        <v>571245</v>
      </c>
      <c r="Y8" s="58">
        <f t="shared" si="5"/>
        <v>647895</v>
      </c>
      <c r="Z8" s="58">
        <f t="shared" si="5"/>
        <v>625173</v>
      </c>
      <c r="AA8" s="58">
        <f t="shared" si="5"/>
        <v>527350</v>
      </c>
      <c r="AB8" s="58">
        <f t="shared" si="5"/>
        <v>538759</v>
      </c>
      <c r="AC8" s="58">
        <f t="shared" si="5"/>
        <v>707845</v>
      </c>
      <c r="AD8" s="58">
        <f t="shared" si="5"/>
        <v>722141</v>
      </c>
      <c r="AE8" s="58">
        <f t="shared" si="5"/>
        <v>509401</v>
      </c>
      <c r="AF8" s="58">
        <f t="shared" si="5"/>
        <v>502703</v>
      </c>
      <c r="AG8" s="58">
        <f t="shared" si="5"/>
        <v>742693</v>
      </c>
      <c r="AH8" s="58">
        <f t="shared" si="5"/>
        <v>659725</v>
      </c>
      <c r="AI8" s="58">
        <f t="shared" si="5"/>
        <v>521571</v>
      </c>
      <c r="AJ8" s="58">
        <f t="shared" si="5"/>
        <v>787608</v>
      </c>
      <c r="AK8" s="58">
        <f t="shared" si="5"/>
        <v>739526</v>
      </c>
      <c r="AL8" s="58">
        <f t="shared" si="5"/>
        <v>839215</v>
      </c>
      <c r="AM8" s="58">
        <f t="shared" si="5"/>
        <v>793353</v>
      </c>
      <c r="AN8" s="58">
        <f t="shared" si="5"/>
        <v>833943</v>
      </c>
      <c r="AO8" s="58">
        <f t="shared" si="5"/>
        <v>932509</v>
      </c>
      <c r="AP8" s="58">
        <f t="shared" si="5"/>
        <v>1140812</v>
      </c>
      <c r="AQ8" s="58">
        <f t="shared" si="5"/>
        <v>1031861</v>
      </c>
      <c r="AR8" s="58">
        <f t="shared" si="5"/>
        <v>1382142</v>
      </c>
      <c r="AS8" s="58">
        <f t="shared" si="5"/>
        <v>1334901</v>
      </c>
      <c r="AT8" s="58">
        <f t="shared" si="5"/>
        <v>1814998</v>
      </c>
      <c r="AU8" s="58">
        <f t="shared" si="5"/>
        <v>1764042</v>
      </c>
      <c r="AV8" s="58">
        <f t="shared" si="5"/>
        <v>1594010</v>
      </c>
      <c r="AW8" s="58">
        <f t="shared" si="5"/>
        <v>1760053</v>
      </c>
      <c r="AX8" s="223">
        <f t="shared" si="5"/>
        <v>2125968</v>
      </c>
      <c r="AY8" s="58">
        <f t="shared" si="5"/>
        <v>2235803</v>
      </c>
      <c r="AZ8" s="58">
        <f t="shared" si="5"/>
        <v>1915618</v>
      </c>
      <c r="BA8" s="58">
        <f t="shared" si="5"/>
        <v>2437074</v>
      </c>
      <c r="BB8" s="58">
        <f t="shared" si="5"/>
        <v>2176945</v>
      </c>
      <c r="BC8" s="58">
        <f t="shared" si="5"/>
        <v>2097923</v>
      </c>
      <c r="BD8" s="58">
        <f t="shared" si="5"/>
        <v>1500898</v>
      </c>
      <c r="BE8" s="58">
        <f t="shared" si="5"/>
        <v>1409752</v>
      </c>
      <c r="BF8" s="58">
        <v>1953139</v>
      </c>
      <c r="BG8" s="58">
        <f t="shared" si="5"/>
        <v>1911668</v>
      </c>
      <c r="BH8" s="58">
        <f t="shared" si="5"/>
        <v>2688938</v>
      </c>
      <c r="BI8" s="58">
        <v>2273569</v>
      </c>
      <c r="BJ8" s="58">
        <f>SUM(BJ9:BJ14)</f>
        <v>2256473</v>
      </c>
      <c r="BK8" s="58">
        <f>SUM(BK9:BK14)</f>
        <v>2688321</v>
      </c>
    </row>
    <row r="9" spans="1:63" ht="15" customHeight="1" x14ac:dyDescent="0.2">
      <c r="A9" s="59" t="s">
        <v>47</v>
      </c>
      <c r="B9" s="59" t="s">
        <v>252</v>
      </c>
      <c r="C9" s="60">
        <v>618027</v>
      </c>
      <c r="D9" s="60">
        <v>557788</v>
      </c>
      <c r="E9" s="60">
        <v>592831</v>
      </c>
      <c r="F9" s="60">
        <v>628246</v>
      </c>
      <c r="G9" s="60">
        <v>1004289</v>
      </c>
      <c r="H9" s="60">
        <v>942908</v>
      </c>
      <c r="I9" s="60">
        <v>830561</v>
      </c>
      <c r="J9" s="60">
        <v>721488</v>
      </c>
      <c r="K9" s="60">
        <v>1048966</v>
      </c>
      <c r="L9" s="60">
        <v>784842</v>
      </c>
      <c r="M9" s="60">
        <v>1261990</v>
      </c>
      <c r="N9" s="60">
        <v>929742</v>
      </c>
      <c r="O9" s="60">
        <v>1281906</v>
      </c>
      <c r="P9" s="60">
        <v>1261990</v>
      </c>
      <c r="Q9" s="60">
        <v>1280712</v>
      </c>
      <c r="R9" s="60">
        <v>1057145</v>
      </c>
      <c r="S9" s="60">
        <v>942703</v>
      </c>
      <c r="T9" s="60">
        <v>560430</v>
      </c>
      <c r="U9" s="60">
        <v>682059</v>
      </c>
      <c r="V9" s="60">
        <v>656490</v>
      </c>
      <c r="W9" s="60">
        <v>411449</v>
      </c>
      <c r="X9" s="60">
        <v>368580</v>
      </c>
      <c r="Y9" s="60">
        <v>419859</v>
      </c>
      <c r="Z9" s="60">
        <v>392936</v>
      </c>
      <c r="AA9" s="60">
        <v>291091</v>
      </c>
      <c r="AB9" s="60">
        <v>300511</v>
      </c>
      <c r="AC9" s="60">
        <v>465718</v>
      </c>
      <c r="AD9" s="60">
        <v>523857</v>
      </c>
      <c r="AE9" s="60">
        <v>330410</v>
      </c>
      <c r="AF9" s="60">
        <v>323899</v>
      </c>
      <c r="AG9" s="60">
        <v>524713</v>
      </c>
      <c r="AH9" s="60">
        <v>452827</v>
      </c>
      <c r="AI9" s="60">
        <v>337494</v>
      </c>
      <c r="AJ9" s="60">
        <v>595356</v>
      </c>
      <c r="AK9" s="60">
        <v>563071</v>
      </c>
      <c r="AL9" s="60">
        <v>652371</v>
      </c>
      <c r="AM9" s="60">
        <v>616604</v>
      </c>
      <c r="AN9" s="60">
        <v>650036</v>
      </c>
      <c r="AO9" s="60">
        <v>681161</v>
      </c>
      <c r="AP9" s="60">
        <v>969584</v>
      </c>
      <c r="AQ9" s="60">
        <v>901852</v>
      </c>
      <c r="AR9" s="60">
        <v>1137336</v>
      </c>
      <c r="AS9" s="60">
        <v>1101680</v>
      </c>
      <c r="AT9" s="60">
        <v>1571202</v>
      </c>
      <c r="AU9" s="60">
        <v>1507509</v>
      </c>
      <c r="AV9" s="60">
        <v>1294879</v>
      </c>
      <c r="AW9" s="60">
        <v>1454932</v>
      </c>
      <c r="AX9" s="192">
        <v>1790137</v>
      </c>
      <c r="AY9" s="60">
        <v>1886047</v>
      </c>
      <c r="AZ9" s="60">
        <v>1583736</v>
      </c>
      <c r="BA9" s="60">
        <v>2059039</v>
      </c>
      <c r="BB9" s="60">
        <v>1829858</v>
      </c>
      <c r="BC9" s="60">
        <v>1779678</v>
      </c>
      <c r="BD9" s="60">
        <v>1153665</v>
      </c>
      <c r="BE9" s="60">
        <v>1059982</v>
      </c>
      <c r="BF9" s="60">
        <v>1598187</v>
      </c>
      <c r="BG9" s="60">
        <v>1591508</v>
      </c>
      <c r="BH9" s="60">
        <v>2245889</v>
      </c>
      <c r="BI9" s="60">
        <v>1856938</v>
      </c>
      <c r="BJ9" s="60">
        <v>1808459</v>
      </c>
      <c r="BK9" s="60">
        <v>2284613</v>
      </c>
    </row>
    <row r="10" spans="1:63" ht="15" customHeight="1" x14ac:dyDescent="0.2">
      <c r="A10" s="59" t="s">
        <v>48</v>
      </c>
      <c r="B10" s="59" t="s">
        <v>253</v>
      </c>
      <c r="C10" s="61">
        <v>28477</v>
      </c>
      <c r="D10" s="61">
        <v>41462</v>
      </c>
      <c r="E10" s="61">
        <v>52982</v>
      </c>
      <c r="F10" s="61">
        <v>70319</v>
      </c>
      <c r="G10" s="61">
        <v>66611</v>
      </c>
      <c r="H10" s="61">
        <v>75206</v>
      </c>
      <c r="I10" s="61">
        <v>83514</v>
      </c>
      <c r="J10" s="61">
        <v>90021</v>
      </c>
      <c r="K10" s="61">
        <v>80732</v>
      </c>
      <c r="L10" s="61">
        <v>81373</v>
      </c>
      <c r="M10" s="61">
        <v>102092</v>
      </c>
      <c r="N10" s="61">
        <v>93206</v>
      </c>
      <c r="O10" s="61">
        <v>94875</v>
      </c>
      <c r="P10" s="61">
        <v>102092</v>
      </c>
      <c r="Q10" s="61">
        <v>109055</v>
      </c>
      <c r="R10" s="61">
        <v>193428</v>
      </c>
      <c r="S10" s="61">
        <v>177731</v>
      </c>
      <c r="T10" s="61">
        <v>183303</v>
      </c>
      <c r="U10" s="61">
        <v>203223</v>
      </c>
      <c r="V10" s="61">
        <v>186650</v>
      </c>
      <c r="W10" s="61">
        <v>148554</v>
      </c>
      <c r="X10" s="61">
        <v>137769</v>
      </c>
      <c r="Y10" s="61">
        <v>165875</v>
      </c>
      <c r="Z10" s="61">
        <v>176220</v>
      </c>
      <c r="AA10" s="61">
        <v>172719</v>
      </c>
      <c r="AB10" s="61">
        <v>179965</v>
      </c>
      <c r="AC10" s="61">
        <v>172328</v>
      </c>
      <c r="AD10" s="61">
        <v>154497</v>
      </c>
      <c r="AE10" s="61">
        <v>123595</v>
      </c>
      <c r="AF10" s="61">
        <v>132708</v>
      </c>
      <c r="AG10" s="61">
        <v>143587</v>
      </c>
      <c r="AH10" s="61">
        <v>151991</v>
      </c>
      <c r="AI10" s="61">
        <v>118096</v>
      </c>
      <c r="AJ10" s="61">
        <v>132722</v>
      </c>
      <c r="AK10" s="61">
        <v>124077</v>
      </c>
      <c r="AL10" s="61">
        <v>134895</v>
      </c>
      <c r="AM10" s="61">
        <v>106236</v>
      </c>
      <c r="AN10" s="61">
        <v>116716</v>
      </c>
      <c r="AO10" s="61">
        <v>135820</v>
      </c>
      <c r="AP10" s="61">
        <v>133216</v>
      </c>
      <c r="AQ10" s="61">
        <v>70565</v>
      </c>
      <c r="AR10" s="61">
        <v>193453</v>
      </c>
      <c r="AS10" s="61">
        <v>189226</v>
      </c>
      <c r="AT10" s="61">
        <v>205370</v>
      </c>
      <c r="AU10" s="61">
        <v>186182</v>
      </c>
      <c r="AV10" s="61">
        <v>216958</v>
      </c>
      <c r="AW10" s="61">
        <v>235605</v>
      </c>
      <c r="AX10" s="212">
        <v>266812</v>
      </c>
      <c r="AY10" s="61">
        <v>245472</v>
      </c>
      <c r="AZ10" s="61">
        <v>234494</v>
      </c>
      <c r="BA10" s="61">
        <v>271136</v>
      </c>
      <c r="BB10" s="61">
        <v>274192</v>
      </c>
      <c r="BC10" s="14">
        <v>221485</v>
      </c>
      <c r="BD10" s="14">
        <v>247156</v>
      </c>
      <c r="BE10" s="14">
        <v>256008</v>
      </c>
      <c r="BF10" s="14">
        <v>266209</v>
      </c>
      <c r="BG10" s="14">
        <v>206306</v>
      </c>
      <c r="BH10" s="14">
        <v>229603</v>
      </c>
      <c r="BI10" s="14">
        <v>306785</v>
      </c>
      <c r="BJ10" s="14">
        <v>364688</v>
      </c>
      <c r="BK10" s="14">
        <v>312279</v>
      </c>
    </row>
    <row r="11" spans="1:63" ht="15" customHeight="1" x14ac:dyDescent="0.2">
      <c r="A11" s="59" t="s">
        <v>113</v>
      </c>
      <c r="B11" s="59" t="s">
        <v>254</v>
      </c>
      <c r="C11" s="61">
        <v>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212">
        <v>0</v>
      </c>
      <c r="AY11" s="61">
        <v>28325</v>
      </c>
      <c r="AZ11" s="61">
        <v>33528</v>
      </c>
      <c r="BA11" s="61">
        <v>35940</v>
      </c>
      <c r="BB11" s="61">
        <v>37569</v>
      </c>
      <c r="BC11" s="14">
        <v>40588</v>
      </c>
      <c r="BD11" s="14">
        <v>33312</v>
      </c>
      <c r="BE11" s="14">
        <v>38013</v>
      </c>
      <c r="BF11" s="14">
        <v>30728</v>
      </c>
      <c r="BG11" s="14">
        <v>33024</v>
      </c>
      <c r="BH11" s="14">
        <v>33442</v>
      </c>
      <c r="BI11" s="14">
        <v>35392</v>
      </c>
      <c r="BJ11" s="14">
        <v>30169</v>
      </c>
      <c r="BK11" s="14">
        <v>34604</v>
      </c>
    </row>
    <row r="12" spans="1:63" ht="15" customHeight="1" x14ac:dyDescent="0.2">
      <c r="A12" s="59" t="s">
        <v>49</v>
      </c>
      <c r="B12" s="59" t="s">
        <v>255</v>
      </c>
      <c r="C12" s="61">
        <v>9023</v>
      </c>
      <c r="D12" s="61">
        <v>10511</v>
      </c>
      <c r="E12" s="61">
        <v>11191</v>
      </c>
      <c r="F12" s="61">
        <v>13589</v>
      </c>
      <c r="G12" s="61">
        <v>12883</v>
      </c>
      <c r="H12" s="61">
        <v>15099</v>
      </c>
      <c r="I12" s="61">
        <v>13683</v>
      </c>
      <c r="J12" s="61">
        <v>19586</v>
      </c>
      <c r="K12" s="61">
        <v>17834</v>
      </c>
      <c r="L12" s="61">
        <v>26630</v>
      </c>
      <c r="M12" s="61">
        <v>25882</v>
      </c>
      <c r="N12" s="61">
        <v>30321</v>
      </c>
      <c r="O12" s="61">
        <v>31698</v>
      </c>
      <c r="P12" s="61">
        <v>25882</v>
      </c>
      <c r="Q12" s="61">
        <v>26612</v>
      </c>
      <c r="R12" s="61">
        <v>33724</v>
      </c>
      <c r="S12" s="61">
        <v>21744</v>
      </c>
      <c r="T12" s="61">
        <v>25425</v>
      </c>
      <c r="U12" s="61">
        <v>41745</v>
      </c>
      <c r="V12" s="61">
        <v>27951</v>
      </c>
      <c r="W12" s="61">
        <v>26264</v>
      </c>
      <c r="X12" s="61">
        <v>26960</v>
      </c>
      <c r="Y12" s="61">
        <v>25518</v>
      </c>
      <c r="Z12" s="61">
        <v>21944</v>
      </c>
      <c r="AA12" s="61">
        <v>21230</v>
      </c>
      <c r="AB12" s="61">
        <v>19497</v>
      </c>
      <c r="AC12" s="61">
        <v>24289</v>
      </c>
      <c r="AD12" s="61">
        <v>23133</v>
      </c>
      <c r="AE12" s="61">
        <v>22085</v>
      </c>
      <c r="AF12" s="61">
        <v>20803</v>
      </c>
      <c r="AG12" s="61">
        <v>41621</v>
      </c>
      <c r="AH12" s="61">
        <v>37707</v>
      </c>
      <c r="AI12" s="61">
        <v>39344</v>
      </c>
      <c r="AJ12" s="61">
        <v>35404</v>
      </c>
      <c r="AK12" s="61">
        <v>30030</v>
      </c>
      <c r="AL12" s="61">
        <v>32690</v>
      </c>
      <c r="AM12" s="61">
        <v>34655</v>
      </c>
      <c r="AN12" s="61">
        <v>35114</v>
      </c>
      <c r="AO12" s="61">
        <v>31509</v>
      </c>
      <c r="AP12" s="61">
        <v>21133</v>
      </c>
      <c r="AQ12" s="61">
        <v>29723</v>
      </c>
      <c r="AR12" s="61">
        <v>23412</v>
      </c>
      <c r="AS12" s="61">
        <v>17345</v>
      </c>
      <c r="AT12" s="61">
        <v>17902</v>
      </c>
      <c r="AU12" s="61">
        <v>24407</v>
      </c>
      <c r="AV12" s="61">
        <v>22055</v>
      </c>
      <c r="AW12" s="61">
        <v>30917</v>
      </c>
      <c r="AX12" s="212">
        <v>29406</v>
      </c>
      <c r="AY12" s="61">
        <v>28436</v>
      </c>
      <c r="AZ12" s="61">
        <v>32532</v>
      </c>
      <c r="BA12" s="61">
        <v>34216</v>
      </c>
      <c r="BB12" s="61">
        <v>26472</v>
      </c>
      <c r="BC12" s="14">
        <v>37487</v>
      </c>
      <c r="BD12" s="14">
        <v>41030</v>
      </c>
      <c r="BE12" s="14">
        <v>42664</v>
      </c>
      <c r="BF12" s="14">
        <v>41324</v>
      </c>
      <c r="BG12" s="14">
        <v>47130</v>
      </c>
      <c r="BH12" s="14">
        <v>57535</v>
      </c>
      <c r="BI12" s="14">
        <v>48853</v>
      </c>
      <c r="BJ12" s="14">
        <v>37749</v>
      </c>
      <c r="BK12" s="14">
        <v>31518</v>
      </c>
    </row>
    <row r="13" spans="1:63" ht="15" customHeight="1" x14ac:dyDescent="0.2">
      <c r="A13" s="59" t="s">
        <v>50</v>
      </c>
      <c r="B13" s="59" t="s">
        <v>256</v>
      </c>
      <c r="C13" s="61">
        <v>67</v>
      </c>
      <c r="D13" s="61">
        <v>119</v>
      </c>
      <c r="E13" s="61">
        <v>20</v>
      </c>
      <c r="F13" s="61">
        <v>651</v>
      </c>
      <c r="G13" s="61">
        <v>2129</v>
      </c>
      <c r="H13" s="61">
        <v>1933</v>
      </c>
      <c r="I13" s="61">
        <v>1413</v>
      </c>
      <c r="J13" s="61">
        <v>216</v>
      </c>
      <c r="K13" s="61">
        <v>4145</v>
      </c>
      <c r="L13" s="61">
        <v>3626</v>
      </c>
      <c r="M13" s="61">
        <v>2901</v>
      </c>
      <c r="N13" s="61">
        <v>522</v>
      </c>
      <c r="O13" s="61">
        <v>3761</v>
      </c>
      <c r="P13" s="61">
        <v>2901</v>
      </c>
      <c r="Q13" s="61">
        <v>1207</v>
      </c>
      <c r="R13" s="61">
        <v>627</v>
      </c>
      <c r="S13" s="61">
        <v>2681</v>
      </c>
      <c r="T13" s="61">
        <v>8757</v>
      </c>
      <c r="U13" s="61">
        <v>4255</v>
      </c>
      <c r="V13" s="61">
        <v>6431</v>
      </c>
      <c r="W13" s="61">
        <v>11913</v>
      </c>
      <c r="X13" s="61">
        <v>10063</v>
      </c>
      <c r="Y13" s="61">
        <v>8360</v>
      </c>
      <c r="Z13" s="61">
        <v>6844</v>
      </c>
      <c r="AA13" s="61">
        <v>14138</v>
      </c>
      <c r="AB13" s="61">
        <v>11901</v>
      </c>
      <c r="AC13" s="61">
        <v>9494</v>
      </c>
      <c r="AD13" s="61">
        <v>7753</v>
      </c>
      <c r="AE13" s="61">
        <v>15069</v>
      </c>
      <c r="AF13" s="61">
        <v>12213</v>
      </c>
      <c r="AG13" s="61">
        <v>10241</v>
      </c>
      <c r="AH13" s="61">
        <v>7061</v>
      </c>
      <c r="AI13" s="61">
        <v>15038</v>
      </c>
      <c r="AJ13" s="61">
        <v>12119</v>
      </c>
      <c r="AK13" s="61">
        <v>9308</v>
      </c>
      <c r="AL13" s="61">
        <v>7263</v>
      </c>
      <c r="AM13" s="61">
        <v>16351</v>
      </c>
      <c r="AN13" s="61">
        <v>12857</v>
      </c>
      <c r="AO13" s="61">
        <v>9740</v>
      </c>
      <c r="AP13" s="61">
        <v>6441</v>
      </c>
      <c r="AQ13" s="61">
        <v>17311</v>
      </c>
      <c r="AR13" s="61">
        <v>13431</v>
      </c>
      <c r="AS13" s="61">
        <v>9873</v>
      </c>
      <c r="AT13" s="61">
        <v>6408</v>
      </c>
      <c r="AU13" s="61">
        <v>19476</v>
      </c>
      <c r="AV13" s="61">
        <v>12129</v>
      </c>
      <c r="AW13" s="61">
        <v>10066</v>
      </c>
      <c r="AX13" s="212">
        <v>8562</v>
      </c>
      <c r="AY13" s="61">
        <v>13990</v>
      </c>
      <c r="AZ13" s="61">
        <v>11449</v>
      </c>
      <c r="BA13" s="61">
        <v>9015</v>
      </c>
      <c r="BB13" s="61">
        <v>6402</v>
      </c>
      <c r="BC13" s="14">
        <v>18556</v>
      </c>
      <c r="BD13" s="14">
        <v>14307</v>
      </c>
      <c r="BE13" s="14">
        <v>9947</v>
      </c>
      <c r="BF13" s="14">
        <v>6072</v>
      </c>
      <c r="BG13" s="14">
        <v>19324</v>
      </c>
      <c r="BH13" s="14">
        <v>15037</v>
      </c>
      <c r="BI13" s="14">
        <v>11989</v>
      </c>
      <c r="BJ13" s="14">
        <v>6033</v>
      </c>
      <c r="BK13" s="14">
        <v>18628</v>
      </c>
    </row>
    <row r="14" spans="1:63" s="155" customFormat="1" ht="15" customHeight="1" x14ac:dyDescent="0.2">
      <c r="A14" s="179" t="s">
        <v>51</v>
      </c>
      <c r="B14" s="179" t="s">
        <v>257</v>
      </c>
      <c r="C14" s="62">
        <v>6722</v>
      </c>
      <c r="D14" s="62">
        <v>9236</v>
      </c>
      <c r="E14" s="62">
        <v>11284</v>
      </c>
      <c r="F14" s="62">
        <v>10667</v>
      </c>
      <c r="G14" s="62">
        <v>4237</v>
      </c>
      <c r="H14" s="62">
        <v>6153</v>
      </c>
      <c r="I14" s="62">
        <v>6597</v>
      </c>
      <c r="J14" s="62">
        <v>6375</v>
      </c>
      <c r="K14" s="62">
        <v>7909</v>
      </c>
      <c r="L14" s="62">
        <v>66073</v>
      </c>
      <c r="M14" s="62">
        <v>11225</v>
      </c>
      <c r="N14" s="62">
        <v>9895</v>
      </c>
      <c r="O14" s="62">
        <v>10570</v>
      </c>
      <c r="P14" s="62">
        <v>11225</v>
      </c>
      <c r="Q14" s="62">
        <v>28482</v>
      </c>
      <c r="R14" s="62">
        <v>8976</v>
      </c>
      <c r="S14" s="62">
        <v>8832</v>
      </c>
      <c r="T14" s="62">
        <v>9880</v>
      </c>
      <c r="U14" s="62">
        <v>33206</v>
      </c>
      <c r="V14" s="62">
        <v>22745</v>
      </c>
      <c r="W14" s="62">
        <v>24882</v>
      </c>
      <c r="X14" s="62">
        <v>27873</v>
      </c>
      <c r="Y14" s="62">
        <v>28283</v>
      </c>
      <c r="Z14" s="62">
        <v>27229</v>
      </c>
      <c r="AA14" s="62">
        <v>28172</v>
      </c>
      <c r="AB14" s="62">
        <v>26885</v>
      </c>
      <c r="AC14" s="62">
        <v>36016</v>
      </c>
      <c r="AD14" s="62">
        <v>12901</v>
      </c>
      <c r="AE14" s="62">
        <v>18242</v>
      </c>
      <c r="AF14" s="62">
        <v>13080</v>
      </c>
      <c r="AG14" s="62">
        <v>22531</v>
      </c>
      <c r="AH14" s="62">
        <v>10139</v>
      </c>
      <c r="AI14" s="62">
        <v>11599</v>
      </c>
      <c r="AJ14" s="62">
        <v>12007</v>
      </c>
      <c r="AK14" s="62">
        <v>13040</v>
      </c>
      <c r="AL14" s="62">
        <v>11996</v>
      </c>
      <c r="AM14" s="62">
        <v>19507</v>
      </c>
      <c r="AN14" s="62">
        <v>19220</v>
      </c>
      <c r="AO14" s="62">
        <v>74279</v>
      </c>
      <c r="AP14" s="62">
        <v>10438</v>
      </c>
      <c r="AQ14" s="62">
        <v>12410</v>
      </c>
      <c r="AR14" s="62">
        <v>14510</v>
      </c>
      <c r="AS14" s="62">
        <v>16777</v>
      </c>
      <c r="AT14" s="62">
        <v>14116</v>
      </c>
      <c r="AU14" s="62">
        <v>26468</v>
      </c>
      <c r="AV14" s="62">
        <v>47989</v>
      </c>
      <c r="AW14" s="62">
        <v>28533</v>
      </c>
      <c r="AX14" s="224">
        <v>31051</v>
      </c>
      <c r="AY14" s="62">
        <v>33533</v>
      </c>
      <c r="AZ14" s="62">
        <v>19879</v>
      </c>
      <c r="BA14" s="62">
        <v>27728</v>
      </c>
      <c r="BB14" s="62">
        <v>2452</v>
      </c>
      <c r="BC14" s="22">
        <v>129</v>
      </c>
      <c r="BD14" s="22">
        <v>11428</v>
      </c>
      <c r="BE14" s="22">
        <v>3138</v>
      </c>
      <c r="BF14" s="22">
        <v>10619</v>
      </c>
      <c r="BG14" s="22">
        <v>14376</v>
      </c>
      <c r="BH14" s="22">
        <v>107432</v>
      </c>
      <c r="BI14" s="22">
        <v>13612</v>
      </c>
      <c r="BJ14" s="22">
        <v>9375</v>
      </c>
      <c r="BK14" s="22">
        <v>6679</v>
      </c>
    </row>
    <row r="15" spans="1:63" ht="15" customHeight="1" x14ac:dyDescent="0.2">
      <c r="A15" s="154" t="s">
        <v>52</v>
      </c>
      <c r="B15" s="154" t="s">
        <v>258</v>
      </c>
      <c r="C15" s="63">
        <f t="shared" ref="C15:BI15" si="6">SUM(C16,C23,C26,C27)</f>
        <v>1358748</v>
      </c>
      <c r="D15" s="63">
        <f t="shared" si="6"/>
        <v>1412977</v>
      </c>
      <c r="E15" s="63">
        <f t="shared" si="6"/>
        <v>1490713</v>
      </c>
      <c r="F15" s="63">
        <f t="shared" si="6"/>
        <v>1570859</v>
      </c>
      <c r="G15" s="63">
        <f t="shared" si="6"/>
        <v>1660942</v>
      </c>
      <c r="H15" s="63">
        <f t="shared" si="6"/>
        <v>1784028</v>
      </c>
      <c r="I15" s="63">
        <f t="shared" si="6"/>
        <v>1868808</v>
      </c>
      <c r="J15" s="63">
        <f t="shared" si="6"/>
        <v>2059346</v>
      </c>
      <c r="K15" s="63">
        <f t="shared" si="6"/>
        <v>2119154</v>
      </c>
      <c r="L15" s="63">
        <f t="shared" si="6"/>
        <v>2240355</v>
      </c>
      <c r="M15" s="63">
        <f t="shared" si="6"/>
        <v>2846446</v>
      </c>
      <c r="N15" s="63">
        <f t="shared" si="6"/>
        <v>2466464</v>
      </c>
      <c r="O15" s="63">
        <f t="shared" si="6"/>
        <v>2646932</v>
      </c>
      <c r="P15" s="63">
        <f t="shared" si="6"/>
        <v>2846446</v>
      </c>
      <c r="Q15" s="63">
        <f t="shared" si="6"/>
        <v>3102290</v>
      </c>
      <c r="R15" s="63">
        <f t="shared" si="6"/>
        <v>3324923</v>
      </c>
      <c r="S15" s="63">
        <f t="shared" si="6"/>
        <v>3441895</v>
      </c>
      <c r="T15" s="63">
        <f t="shared" si="6"/>
        <v>3804568</v>
      </c>
      <c r="U15" s="63">
        <f t="shared" si="6"/>
        <v>3885221</v>
      </c>
      <c r="V15" s="63">
        <f t="shared" si="6"/>
        <v>4010701</v>
      </c>
      <c r="W15" s="63">
        <f t="shared" si="6"/>
        <v>4097579</v>
      </c>
      <c r="X15" s="63">
        <f t="shared" si="6"/>
        <v>4170408</v>
      </c>
      <c r="Y15" s="63">
        <f t="shared" si="6"/>
        <v>4262165</v>
      </c>
      <c r="Z15" s="63">
        <f t="shared" si="6"/>
        <v>4431845</v>
      </c>
      <c r="AA15" s="63">
        <f t="shared" si="6"/>
        <v>4457707</v>
      </c>
      <c r="AB15" s="63">
        <f t="shared" si="6"/>
        <v>4461485</v>
      </c>
      <c r="AC15" s="63">
        <f t="shared" si="6"/>
        <v>4487977</v>
      </c>
      <c r="AD15" s="63">
        <f t="shared" si="6"/>
        <v>4428793</v>
      </c>
      <c r="AE15" s="63">
        <f t="shared" si="6"/>
        <v>4527723</v>
      </c>
      <c r="AF15" s="63">
        <f t="shared" si="6"/>
        <v>4531646</v>
      </c>
      <c r="AG15" s="63">
        <f t="shared" si="6"/>
        <v>4530111</v>
      </c>
      <c r="AH15" s="63">
        <f t="shared" si="6"/>
        <v>4403077</v>
      </c>
      <c r="AI15" s="63">
        <f t="shared" si="6"/>
        <v>4393534</v>
      </c>
      <c r="AJ15" s="63">
        <f t="shared" si="6"/>
        <v>4397178</v>
      </c>
      <c r="AK15" s="63">
        <f t="shared" si="6"/>
        <v>4411086</v>
      </c>
      <c r="AL15" s="63">
        <f t="shared" si="6"/>
        <v>4450988</v>
      </c>
      <c r="AM15" s="63">
        <f t="shared" si="6"/>
        <v>4455416</v>
      </c>
      <c r="AN15" s="63">
        <f t="shared" si="6"/>
        <v>4452019</v>
      </c>
      <c r="AO15" s="63">
        <f t="shared" si="6"/>
        <v>4393090</v>
      </c>
      <c r="AP15" s="63">
        <f t="shared" si="6"/>
        <v>4488081</v>
      </c>
      <c r="AQ15" s="63">
        <f t="shared" si="6"/>
        <v>4864048</v>
      </c>
      <c r="AR15" s="63">
        <f t="shared" si="6"/>
        <v>4863766</v>
      </c>
      <c r="AS15" s="63">
        <f t="shared" si="6"/>
        <v>4959758</v>
      </c>
      <c r="AT15" s="63">
        <f t="shared" si="6"/>
        <v>5050049</v>
      </c>
      <c r="AU15" s="63">
        <f t="shared" si="6"/>
        <v>5063987</v>
      </c>
      <c r="AV15" s="63">
        <f t="shared" si="6"/>
        <v>5437193</v>
      </c>
      <c r="AW15" s="63">
        <f t="shared" si="6"/>
        <v>5293937</v>
      </c>
      <c r="AX15" s="225">
        <f t="shared" si="6"/>
        <v>5011844</v>
      </c>
      <c r="AY15" s="63">
        <f t="shared" si="6"/>
        <v>5008430</v>
      </c>
      <c r="AZ15" s="63">
        <f t="shared" si="6"/>
        <v>5003983</v>
      </c>
      <c r="BA15" s="63">
        <f t="shared" si="6"/>
        <v>5118968</v>
      </c>
      <c r="BB15" s="63">
        <f t="shared" si="6"/>
        <v>5871192</v>
      </c>
      <c r="BC15" s="27">
        <f t="shared" si="6"/>
        <v>5900090</v>
      </c>
      <c r="BD15" s="27">
        <f t="shared" si="6"/>
        <v>5913507</v>
      </c>
      <c r="BE15" s="27">
        <f t="shared" si="6"/>
        <v>5857475</v>
      </c>
      <c r="BF15" s="27">
        <v>5900061</v>
      </c>
      <c r="BG15" s="27">
        <f t="shared" si="6"/>
        <v>5847777</v>
      </c>
      <c r="BH15" s="27">
        <f t="shared" si="6"/>
        <v>5745541</v>
      </c>
      <c r="BI15" s="27">
        <f t="shared" si="6"/>
        <v>6087291</v>
      </c>
      <c r="BJ15" s="27">
        <f>SUM(BJ16,BJ23,BJ26,BJ27)</f>
        <v>6247401</v>
      </c>
      <c r="BK15" s="27">
        <f>SUM(BK16,BK23,BK26,BK27)</f>
        <v>6263159</v>
      </c>
    </row>
    <row r="16" spans="1:63" s="155" customFormat="1" ht="15" customHeight="1" x14ac:dyDescent="0.2">
      <c r="A16" s="59" t="s">
        <v>53</v>
      </c>
      <c r="B16" s="59" t="s">
        <v>259</v>
      </c>
      <c r="C16" s="61">
        <v>92825</v>
      </c>
      <c r="D16" s="61">
        <v>104964</v>
      </c>
      <c r="E16" s="61">
        <v>115511</v>
      </c>
      <c r="F16" s="61">
        <v>50280</v>
      </c>
      <c r="G16" s="61">
        <v>46588</v>
      </c>
      <c r="H16" s="61">
        <v>72232</v>
      </c>
      <c r="I16" s="61">
        <v>85834</v>
      </c>
      <c r="J16" s="61">
        <v>83478</v>
      </c>
      <c r="K16" s="61">
        <v>82811</v>
      </c>
      <c r="L16" s="61">
        <v>126260</v>
      </c>
      <c r="M16" s="61">
        <v>258534</v>
      </c>
      <c r="N16" s="61">
        <v>240933</v>
      </c>
      <c r="O16" s="61">
        <v>266200</v>
      </c>
      <c r="P16" s="61">
        <v>258534</v>
      </c>
      <c r="Q16" s="61">
        <v>295731</v>
      </c>
      <c r="R16" s="61">
        <v>195231</v>
      </c>
      <c r="S16" s="61">
        <v>205556</v>
      </c>
      <c r="T16" s="61">
        <v>188548</v>
      </c>
      <c r="U16" s="61">
        <v>196771</v>
      </c>
      <c r="V16" s="61">
        <v>224812</v>
      </c>
      <c r="W16" s="61">
        <v>255416</v>
      </c>
      <c r="X16" s="61">
        <v>270491</v>
      </c>
      <c r="Y16" s="61">
        <v>274424</v>
      </c>
      <c r="Z16" s="61">
        <v>292333</v>
      </c>
      <c r="AA16" s="61">
        <v>288611</v>
      </c>
      <c r="AB16" s="61">
        <v>297452</v>
      </c>
      <c r="AC16" s="61">
        <v>325100</v>
      </c>
      <c r="AD16" s="61">
        <v>261201</v>
      </c>
      <c r="AE16" s="61">
        <v>348991</v>
      </c>
      <c r="AF16" s="61">
        <v>360254</v>
      </c>
      <c r="AG16" s="61">
        <v>363508</v>
      </c>
      <c r="AH16" s="61">
        <v>192511</v>
      </c>
      <c r="AI16" s="61">
        <v>177742</v>
      </c>
      <c r="AJ16" s="61">
        <v>175268</v>
      </c>
      <c r="AK16" s="61">
        <v>166846</v>
      </c>
      <c r="AL16" s="61">
        <v>174174</v>
      </c>
      <c r="AM16" s="61">
        <v>166964</v>
      </c>
      <c r="AN16" s="61">
        <v>168094</v>
      </c>
      <c r="AO16" s="61">
        <v>178409</v>
      </c>
      <c r="AP16" s="61">
        <v>214924</v>
      </c>
      <c r="AQ16" s="61">
        <v>216969</v>
      </c>
      <c r="AR16" s="61">
        <v>222368</v>
      </c>
      <c r="AS16" s="61">
        <v>330611</v>
      </c>
      <c r="AT16" s="61">
        <v>413434</v>
      </c>
      <c r="AU16" s="61">
        <v>429376</v>
      </c>
      <c r="AV16" s="61">
        <v>806865</v>
      </c>
      <c r="AW16" s="61">
        <v>651269</v>
      </c>
      <c r="AX16" s="212">
        <v>366796</v>
      </c>
      <c r="AY16" s="61">
        <v>369442</v>
      </c>
      <c r="AZ16" s="61">
        <v>369944</v>
      </c>
      <c r="BA16" s="61">
        <v>316540</v>
      </c>
      <c r="BB16" s="61">
        <v>378156</v>
      </c>
      <c r="BC16" s="14">
        <v>365015</v>
      </c>
      <c r="BD16" s="14">
        <v>362714</v>
      </c>
      <c r="BE16" s="14">
        <v>302094</v>
      </c>
      <c r="BF16" s="14">
        <v>360156</v>
      </c>
      <c r="BG16" s="14">
        <v>282748</v>
      </c>
      <c r="BH16" s="14">
        <v>270282</v>
      </c>
      <c r="BI16" s="14">
        <v>284131</v>
      </c>
      <c r="BJ16" s="14">
        <v>378686</v>
      </c>
      <c r="BK16" s="14">
        <v>377493</v>
      </c>
    </row>
    <row r="17" spans="1:63" ht="15" customHeight="1" x14ac:dyDescent="0.2">
      <c r="A17" s="180" t="s">
        <v>134</v>
      </c>
      <c r="B17" s="180" t="s">
        <v>260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33059</v>
      </c>
      <c r="AE17" s="61">
        <v>33724</v>
      </c>
      <c r="AF17" s="61">
        <v>35401</v>
      </c>
      <c r="AG17" s="61">
        <v>35936</v>
      </c>
      <c r="AH17" s="61">
        <v>36589</v>
      </c>
      <c r="AI17" s="61">
        <v>36802</v>
      </c>
      <c r="AJ17" s="61">
        <v>36294</v>
      </c>
      <c r="AK17" s="61">
        <v>36867</v>
      </c>
      <c r="AL17" s="61">
        <v>30932</v>
      </c>
      <c r="AM17" s="61">
        <v>31384</v>
      </c>
      <c r="AN17" s="61">
        <v>31848</v>
      </c>
      <c r="AO17" s="61">
        <v>32276</v>
      </c>
      <c r="AP17" s="61">
        <v>52976</v>
      </c>
      <c r="AQ17" s="61">
        <v>58884</v>
      </c>
      <c r="AR17" s="61">
        <v>60503</v>
      </c>
      <c r="AS17" s="61">
        <v>64573</v>
      </c>
      <c r="AT17" s="61">
        <v>102995</v>
      </c>
      <c r="AU17" s="61">
        <v>108108</v>
      </c>
      <c r="AV17" s="61">
        <v>482040</v>
      </c>
      <c r="AW17" s="61">
        <v>356484</v>
      </c>
      <c r="AX17" s="212">
        <v>49965</v>
      </c>
      <c r="AY17" s="61">
        <v>51181</v>
      </c>
      <c r="AZ17" s="61">
        <v>52626</v>
      </c>
      <c r="BA17" s="61">
        <v>10298</v>
      </c>
      <c r="BB17" s="61">
        <v>76958</v>
      </c>
      <c r="BC17" s="14">
        <v>61199</v>
      </c>
      <c r="BD17" s="14">
        <v>58694</v>
      </c>
      <c r="BE17" s="14">
        <v>11355</v>
      </c>
      <c r="BF17" s="14">
        <v>11676</v>
      </c>
      <c r="BG17" s="14">
        <v>11904</v>
      </c>
      <c r="BH17" s="14">
        <v>12337</v>
      </c>
      <c r="BI17" s="14">
        <v>12552</v>
      </c>
      <c r="BJ17" s="14">
        <v>12896</v>
      </c>
      <c r="BK17" s="14">
        <v>0</v>
      </c>
    </row>
    <row r="18" spans="1:63" ht="15" customHeight="1" x14ac:dyDescent="0.2">
      <c r="A18" s="180" t="s">
        <v>48</v>
      </c>
      <c r="B18" s="180" t="s">
        <v>253</v>
      </c>
      <c r="C18" s="61">
        <v>28477</v>
      </c>
      <c r="D18" s="61">
        <v>41462</v>
      </c>
      <c r="E18" s="61">
        <v>52982</v>
      </c>
      <c r="F18" s="61">
        <v>20781</v>
      </c>
      <c r="G18" s="61">
        <v>20552</v>
      </c>
      <c r="H18" s="61">
        <v>31358</v>
      </c>
      <c r="I18" s="61">
        <v>30773</v>
      </c>
      <c r="J18" s="61">
        <v>28946</v>
      </c>
      <c r="K18" s="61">
        <v>27095</v>
      </c>
      <c r="L18" s="61">
        <v>56066</v>
      </c>
      <c r="M18" s="61">
        <v>72127</v>
      </c>
      <c r="N18" s="61">
        <v>63032</v>
      </c>
      <c r="O18" s="61">
        <v>98506</v>
      </c>
      <c r="P18" s="61">
        <v>72127</v>
      </c>
      <c r="Q18" s="61">
        <v>73884</v>
      </c>
      <c r="R18" s="61">
        <v>28986</v>
      </c>
      <c r="S18" s="61">
        <v>32254</v>
      </c>
      <c r="T18" s="61">
        <v>42561</v>
      </c>
      <c r="U18" s="61">
        <v>31331</v>
      </c>
      <c r="V18" s="61">
        <v>71575</v>
      </c>
      <c r="W18" s="61">
        <v>62969</v>
      </c>
      <c r="X18" s="61">
        <v>65701</v>
      </c>
      <c r="Y18" s="61">
        <v>65798</v>
      </c>
      <c r="Z18" s="61">
        <v>83855</v>
      </c>
      <c r="AA18" s="61">
        <v>72228</v>
      </c>
      <c r="AB18" s="61">
        <v>72231</v>
      </c>
      <c r="AC18" s="61">
        <v>76917</v>
      </c>
      <c r="AD18" s="61">
        <v>84668</v>
      </c>
      <c r="AE18" s="61">
        <v>80206</v>
      </c>
      <c r="AF18" s="61">
        <v>79484</v>
      </c>
      <c r="AG18" s="61">
        <v>78922</v>
      </c>
      <c r="AH18" s="61">
        <v>77699</v>
      </c>
      <c r="AI18" s="61">
        <v>17112</v>
      </c>
      <c r="AJ18" s="61">
        <v>16147</v>
      </c>
      <c r="AK18" s="61">
        <v>16075</v>
      </c>
      <c r="AL18" s="61">
        <v>27498</v>
      </c>
      <c r="AM18" s="61">
        <v>25418</v>
      </c>
      <c r="AN18" s="61">
        <v>27962</v>
      </c>
      <c r="AO18" s="61">
        <v>34326</v>
      </c>
      <c r="AP18" s="61">
        <v>48651</v>
      </c>
      <c r="AQ18" s="61">
        <v>41290</v>
      </c>
      <c r="AR18" s="61">
        <v>38653</v>
      </c>
      <c r="AS18" s="61">
        <v>137662</v>
      </c>
      <c r="AT18" s="61">
        <v>164820</v>
      </c>
      <c r="AU18" s="61">
        <v>165986</v>
      </c>
      <c r="AV18" s="61">
        <v>180829</v>
      </c>
      <c r="AW18" s="61">
        <v>204823</v>
      </c>
      <c r="AX18" s="212">
        <v>232723</v>
      </c>
      <c r="AY18" s="61">
        <v>230676</v>
      </c>
      <c r="AZ18" s="61">
        <v>222992</v>
      </c>
      <c r="BA18" s="61">
        <v>182837</v>
      </c>
      <c r="BB18" s="61">
        <v>237270</v>
      </c>
      <c r="BC18" s="14">
        <v>241661</v>
      </c>
      <c r="BD18" s="14">
        <v>237398</v>
      </c>
      <c r="BE18" s="14">
        <v>210190</v>
      </c>
      <c r="BF18" s="14">
        <v>269165</v>
      </c>
      <c r="BG18" s="14">
        <v>188555</v>
      </c>
      <c r="BH18" s="14">
        <v>168049</v>
      </c>
      <c r="BI18" s="14">
        <v>181761</v>
      </c>
      <c r="BJ18" s="14">
        <v>252542</v>
      </c>
      <c r="BK18" s="14">
        <v>250436</v>
      </c>
    </row>
    <row r="19" spans="1:63" ht="15" customHeight="1" x14ac:dyDescent="0.2">
      <c r="A19" s="180" t="s">
        <v>54</v>
      </c>
      <c r="B19" s="180" t="s">
        <v>261</v>
      </c>
      <c r="C19" s="61">
        <v>8165</v>
      </c>
      <c r="D19" s="61">
        <v>8165</v>
      </c>
      <c r="E19" s="61">
        <v>8219</v>
      </c>
      <c r="F19" s="61">
        <v>8822</v>
      </c>
      <c r="G19" s="61">
        <v>8578</v>
      </c>
      <c r="H19" s="61">
        <v>9590</v>
      </c>
      <c r="I19" s="61">
        <v>9810</v>
      </c>
      <c r="J19" s="61">
        <v>9535</v>
      </c>
      <c r="K19" s="61">
        <v>10152</v>
      </c>
      <c r="L19" s="61">
        <v>11975</v>
      </c>
      <c r="M19" s="61">
        <v>17936</v>
      </c>
      <c r="N19" s="61">
        <v>15717</v>
      </c>
      <c r="O19" s="61">
        <v>17889</v>
      </c>
      <c r="P19" s="61">
        <v>17936</v>
      </c>
      <c r="Q19" s="61">
        <v>19209</v>
      </c>
      <c r="R19" s="61">
        <v>20572</v>
      </c>
      <c r="S19" s="61">
        <v>24185</v>
      </c>
      <c r="T19" s="61">
        <v>32781</v>
      </c>
      <c r="U19" s="61">
        <v>43849</v>
      </c>
      <c r="V19" s="61">
        <v>40214</v>
      </c>
      <c r="W19" s="61">
        <v>51478</v>
      </c>
      <c r="X19" s="61">
        <v>57993</v>
      </c>
      <c r="Y19" s="61">
        <v>67399</v>
      </c>
      <c r="Z19" s="61">
        <v>68672</v>
      </c>
      <c r="AA19" s="61">
        <v>76647</v>
      </c>
      <c r="AB19" s="61">
        <v>88662</v>
      </c>
      <c r="AC19" s="61">
        <v>100806</v>
      </c>
      <c r="AD19" s="61">
        <v>25040</v>
      </c>
      <c r="AE19" s="61">
        <v>118727</v>
      </c>
      <c r="AF19" s="61">
        <v>126804</v>
      </c>
      <c r="AG19" s="61">
        <v>132991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212">
        <v>0</v>
      </c>
      <c r="AY19" s="61">
        <v>0</v>
      </c>
      <c r="AZ19" s="61">
        <v>0</v>
      </c>
      <c r="BA19" s="61">
        <v>0</v>
      </c>
      <c r="BB19" s="61">
        <v>0</v>
      </c>
      <c r="BC19" s="14">
        <v>0</v>
      </c>
      <c r="BD19" s="14">
        <v>1643</v>
      </c>
      <c r="BE19" s="14">
        <v>10106</v>
      </c>
      <c r="BF19" s="14">
        <v>7518</v>
      </c>
      <c r="BG19" s="14">
        <v>16799</v>
      </c>
      <c r="BH19" s="14">
        <v>23638</v>
      </c>
      <c r="BI19" s="14">
        <v>19103</v>
      </c>
      <c r="BJ19" s="14">
        <v>17223</v>
      </c>
      <c r="BK19" s="14">
        <v>18482</v>
      </c>
    </row>
    <row r="20" spans="1:63" ht="15" customHeight="1" x14ac:dyDescent="0.2">
      <c r="A20" s="180" t="s">
        <v>55</v>
      </c>
      <c r="B20" s="180" t="s">
        <v>262</v>
      </c>
      <c r="C20" s="61">
        <v>32694</v>
      </c>
      <c r="D20" s="61">
        <v>38442</v>
      </c>
      <c r="E20" s="61">
        <v>36776</v>
      </c>
      <c r="F20" s="61">
        <v>15603</v>
      </c>
      <c r="G20" s="61">
        <v>12489</v>
      </c>
      <c r="H20" s="61">
        <v>26420</v>
      </c>
      <c r="I20" s="61">
        <v>39096</v>
      </c>
      <c r="J20" s="61">
        <v>38641</v>
      </c>
      <c r="K20" s="61">
        <v>40489</v>
      </c>
      <c r="L20" s="61">
        <v>52149</v>
      </c>
      <c r="M20" s="61">
        <v>89555</v>
      </c>
      <c r="N20" s="61">
        <v>124587</v>
      </c>
      <c r="O20" s="61">
        <v>125080</v>
      </c>
      <c r="P20" s="61">
        <v>89555</v>
      </c>
      <c r="Q20" s="61">
        <v>83275</v>
      </c>
      <c r="R20" s="61">
        <v>107433</v>
      </c>
      <c r="S20" s="61">
        <v>108059</v>
      </c>
      <c r="T20" s="61">
        <v>68827</v>
      </c>
      <c r="U20" s="61">
        <v>76021</v>
      </c>
      <c r="V20" s="61">
        <v>104626</v>
      </c>
      <c r="W20" s="61">
        <v>128209</v>
      </c>
      <c r="X20" s="61">
        <v>134097</v>
      </c>
      <c r="Y20" s="61">
        <v>129731</v>
      </c>
      <c r="Z20" s="61">
        <v>130084</v>
      </c>
      <c r="AA20" s="61">
        <v>129977</v>
      </c>
      <c r="AB20" s="61">
        <v>126240</v>
      </c>
      <c r="AC20" s="61">
        <v>137114</v>
      </c>
      <c r="AD20" s="61">
        <v>101604</v>
      </c>
      <c r="AE20" s="61">
        <v>99683</v>
      </c>
      <c r="AF20" s="61">
        <v>101838</v>
      </c>
      <c r="AG20" s="61">
        <v>99166</v>
      </c>
      <c r="AH20" s="61">
        <v>75099</v>
      </c>
      <c r="AI20" s="61">
        <v>70976</v>
      </c>
      <c r="AJ20" s="61">
        <v>69846</v>
      </c>
      <c r="AK20" s="61">
        <v>58367</v>
      </c>
      <c r="AL20" s="61">
        <v>58134</v>
      </c>
      <c r="AM20" s="61">
        <v>49926</v>
      </c>
      <c r="AN20" s="61">
        <v>45341</v>
      </c>
      <c r="AO20" s="61">
        <v>46084</v>
      </c>
      <c r="AP20" s="61">
        <v>46078</v>
      </c>
      <c r="AQ20" s="61">
        <v>46183</v>
      </c>
      <c r="AR20" s="61">
        <v>53296</v>
      </c>
      <c r="AS20" s="61">
        <v>48674</v>
      </c>
      <c r="AT20" s="61">
        <v>57651</v>
      </c>
      <c r="AU20" s="61">
        <v>55488</v>
      </c>
      <c r="AV20" s="61">
        <v>46363</v>
      </c>
      <c r="AW20" s="61">
        <v>39764</v>
      </c>
      <c r="AX20" s="212">
        <v>33659</v>
      </c>
      <c r="AY20" s="61">
        <v>32759</v>
      </c>
      <c r="AZ20" s="61">
        <v>40581</v>
      </c>
      <c r="BA20" s="61">
        <v>39615</v>
      </c>
      <c r="BB20" s="61">
        <v>39346</v>
      </c>
      <c r="BC20" s="14">
        <v>36242</v>
      </c>
      <c r="BD20" s="14">
        <v>31718</v>
      </c>
      <c r="BE20" s="14">
        <v>30753</v>
      </c>
      <c r="BF20" s="14">
        <v>20191</v>
      </c>
      <c r="BG20" s="14">
        <v>20123</v>
      </c>
      <c r="BH20" s="14">
        <v>17040</v>
      </c>
      <c r="BI20" s="14">
        <v>17048</v>
      </c>
      <c r="BJ20" s="14">
        <v>14703</v>
      </c>
      <c r="BK20" s="14">
        <v>21840</v>
      </c>
    </row>
    <row r="21" spans="1:63" ht="15" customHeight="1" x14ac:dyDescent="0.2">
      <c r="A21" s="64" t="s">
        <v>56</v>
      </c>
      <c r="B21" s="64" t="s">
        <v>263</v>
      </c>
      <c r="C21" s="14">
        <v>17918</v>
      </c>
      <c r="D21" s="14">
        <v>7899</v>
      </c>
      <c r="E21" s="14">
        <v>6552</v>
      </c>
      <c r="F21" s="14">
        <v>5074</v>
      </c>
      <c r="G21" s="14">
        <v>4969</v>
      </c>
      <c r="H21" s="14">
        <v>4864</v>
      </c>
      <c r="I21" s="14">
        <v>6155</v>
      </c>
      <c r="J21" s="14">
        <v>6356</v>
      </c>
      <c r="K21" s="14">
        <v>5075</v>
      </c>
      <c r="L21" s="14">
        <v>6070</v>
      </c>
      <c r="M21" s="14">
        <v>78916</v>
      </c>
      <c r="N21" s="14">
        <v>37597</v>
      </c>
      <c r="O21" s="14">
        <v>24725</v>
      </c>
      <c r="P21" s="14">
        <v>78916</v>
      </c>
      <c r="Q21" s="14">
        <v>119363</v>
      </c>
      <c r="R21" s="14">
        <v>38240</v>
      </c>
      <c r="S21" s="14">
        <v>41058</v>
      </c>
      <c r="T21" s="14">
        <v>44379</v>
      </c>
      <c r="U21" s="14">
        <v>45570</v>
      </c>
      <c r="V21" s="14">
        <v>8397</v>
      </c>
      <c r="W21" s="14">
        <v>12760</v>
      </c>
      <c r="X21" s="14">
        <v>12700</v>
      </c>
      <c r="Y21" s="14">
        <v>11496</v>
      </c>
      <c r="Z21" s="14">
        <v>9722</v>
      </c>
      <c r="AA21" s="14">
        <v>9759</v>
      </c>
      <c r="AB21" s="14">
        <v>10319</v>
      </c>
      <c r="AC21" s="14">
        <v>10263</v>
      </c>
      <c r="AD21" s="14">
        <v>16830</v>
      </c>
      <c r="AE21" s="14">
        <v>16651</v>
      </c>
      <c r="AF21" s="14">
        <v>16727</v>
      </c>
      <c r="AG21" s="14">
        <v>16493</v>
      </c>
      <c r="AH21" s="14">
        <v>3124</v>
      </c>
      <c r="AI21" s="14">
        <v>52852</v>
      </c>
      <c r="AJ21" s="14">
        <v>52981</v>
      </c>
      <c r="AK21" s="14">
        <v>55537</v>
      </c>
      <c r="AL21" s="14">
        <v>57610</v>
      </c>
      <c r="AM21" s="14">
        <v>60236</v>
      </c>
      <c r="AN21" s="14">
        <v>62943</v>
      </c>
      <c r="AO21" s="14">
        <v>65723</v>
      </c>
      <c r="AP21" s="14">
        <v>67219</v>
      </c>
      <c r="AQ21" s="14">
        <v>70612</v>
      </c>
      <c r="AR21" s="14">
        <v>69916</v>
      </c>
      <c r="AS21" s="14">
        <v>79702</v>
      </c>
      <c r="AT21" s="14">
        <v>87968</v>
      </c>
      <c r="AU21" s="14">
        <v>99794</v>
      </c>
      <c r="AV21" s="14">
        <v>97633</v>
      </c>
      <c r="AW21" s="14">
        <v>50198</v>
      </c>
      <c r="AX21" s="212">
        <v>50449</v>
      </c>
      <c r="AY21" s="14">
        <v>54826</v>
      </c>
      <c r="AZ21" s="14">
        <v>53745</v>
      </c>
      <c r="BA21" s="14">
        <v>83790</v>
      </c>
      <c r="BB21" s="14">
        <v>24582</v>
      </c>
      <c r="BC21" s="14">
        <v>25913</v>
      </c>
      <c r="BD21" s="14">
        <v>33261</v>
      </c>
      <c r="BE21" s="14">
        <v>39690</v>
      </c>
      <c r="BF21" s="14">
        <v>51606</v>
      </c>
      <c r="BG21" s="14">
        <v>45367</v>
      </c>
      <c r="BH21" s="14">
        <v>49218</v>
      </c>
      <c r="BI21" s="14">
        <v>53667</v>
      </c>
      <c r="BJ21" s="14">
        <v>81322</v>
      </c>
      <c r="BK21" s="14">
        <v>86735</v>
      </c>
    </row>
    <row r="22" spans="1:63" ht="15" customHeight="1" x14ac:dyDescent="0.2">
      <c r="A22" s="180" t="s">
        <v>112</v>
      </c>
      <c r="B22" s="180" t="s">
        <v>264</v>
      </c>
      <c r="C22" s="61">
        <v>5571</v>
      </c>
      <c r="D22" s="61">
        <v>8996</v>
      </c>
      <c r="E22" s="61">
        <v>10982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72231</v>
      </c>
      <c r="AC22" s="61">
        <v>76917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 t="s">
        <v>14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212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</row>
    <row r="23" spans="1:63" ht="15" customHeight="1" x14ac:dyDescent="0.2">
      <c r="A23" s="181" t="s">
        <v>1</v>
      </c>
      <c r="B23" s="181" t="s">
        <v>265</v>
      </c>
      <c r="C23" s="60">
        <v>651</v>
      </c>
      <c r="D23" s="60">
        <v>308</v>
      </c>
      <c r="E23" s="60">
        <v>441</v>
      </c>
      <c r="F23" s="60">
        <v>1400897</v>
      </c>
      <c r="G23" s="60">
        <v>1496669</v>
      </c>
      <c r="H23" s="60">
        <v>1593087</v>
      </c>
      <c r="I23" s="60">
        <v>1659787</v>
      </c>
      <c r="J23" s="60">
        <v>1846533</v>
      </c>
      <c r="K23" s="60">
        <v>1908961</v>
      </c>
      <c r="L23" s="60">
        <v>1985052</v>
      </c>
      <c r="M23" s="60">
        <v>2458519</v>
      </c>
      <c r="N23" s="60">
        <v>2094937</v>
      </c>
      <c r="O23" s="60">
        <v>2250622</v>
      </c>
      <c r="P23" s="60">
        <v>2458519</v>
      </c>
      <c r="Q23" s="60">
        <v>2677854</v>
      </c>
      <c r="R23" s="60">
        <v>3001086</v>
      </c>
      <c r="S23" s="60">
        <v>3110028</v>
      </c>
      <c r="T23" s="60">
        <v>3490105</v>
      </c>
      <c r="U23" s="60">
        <v>3563486</v>
      </c>
      <c r="V23" s="60">
        <v>3660875</v>
      </c>
      <c r="W23" s="60">
        <v>3717778</v>
      </c>
      <c r="X23" s="60">
        <v>3776994</v>
      </c>
      <c r="Y23" s="60">
        <v>3865268</v>
      </c>
      <c r="Z23" s="60">
        <v>4017380</v>
      </c>
      <c r="AA23" s="60">
        <v>4041192</v>
      </c>
      <c r="AB23" s="60">
        <v>4038231</v>
      </c>
      <c r="AC23" s="60">
        <v>4038325</v>
      </c>
      <c r="AD23" s="60">
        <v>4044136</v>
      </c>
      <c r="AE23" s="60">
        <v>4056429</v>
      </c>
      <c r="AF23" s="60">
        <v>4050232</v>
      </c>
      <c r="AG23" s="60">
        <v>4046626</v>
      </c>
      <c r="AH23" s="60">
        <v>4090096</v>
      </c>
      <c r="AI23" s="60">
        <v>4095789</v>
      </c>
      <c r="AJ23" s="60">
        <v>4101200</v>
      </c>
      <c r="AK23" s="60">
        <v>4121816</v>
      </c>
      <c r="AL23" s="60">
        <v>4151153</v>
      </c>
      <c r="AM23" s="60">
        <v>4135684</v>
      </c>
      <c r="AN23" s="60">
        <v>4133004</v>
      </c>
      <c r="AO23" s="60">
        <v>4087767</v>
      </c>
      <c r="AP23" s="60">
        <v>4121330</v>
      </c>
      <c r="AQ23" s="60">
        <v>4497622</v>
      </c>
      <c r="AR23" s="60">
        <v>4494396</v>
      </c>
      <c r="AS23" s="60">
        <v>4487566</v>
      </c>
      <c r="AT23" s="60">
        <v>4494097</v>
      </c>
      <c r="AU23" s="60">
        <v>4490757</v>
      </c>
      <c r="AV23" s="60">
        <v>4484220</v>
      </c>
      <c r="AW23" s="60">
        <v>4487512</v>
      </c>
      <c r="AX23" s="192">
        <v>4489161</v>
      </c>
      <c r="AY23" s="60">
        <v>4484222</v>
      </c>
      <c r="AZ23" s="60">
        <v>4478463</v>
      </c>
      <c r="BA23" s="60">
        <v>4641602</v>
      </c>
      <c r="BB23" s="60">
        <v>5330332</v>
      </c>
      <c r="BC23" s="60">
        <v>5353260</v>
      </c>
      <c r="BD23" s="60">
        <v>5368973</v>
      </c>
      <c r="BE23" s="60">
        <v>5376033</v>
      </c>
      <c r="BF23" s="61">
        <v>5365932</v>
      </c>
      <c r="BG23" s="60">
        <v>5394248</v>
      </c>
      <c r="BH23" s="60">
        <v>5307944</v>
      </c>
      <c r="BI23" s="60">
        <v>5646557</v>
      </c>
      <c r="BJ23" s="61">
        <v>5714817</v>
      </c>
      <c r="BK23" s="61">
        <v>5733066</v>
      </c>
    </row>
    <row r="24" spans="1:63" ht="15" customHeight="1" x14ac:dyDescent="0.2">
      <c r="A24" s="180" t="s">
        <v>57</v>
      </c>
      <c r="B24" s="180" t="s">
        <v>266</v>
      </c>
      <c r="C24" s="61">
        <v>0</v>
      </c>
      <c r="D24" s="61">
        <v>0</v>
      </c>
      <c r="E24" s="61">
        <v>0</v>
      </c>
      <c r="F24" s="60">
        <v>924</v>
      </c>
      <c r="G24" s="61">
        <v>0</v>
      </c>
      <c r="H24" s="60">
        <v>981</v>
      </c>
      <c r="I24" s="60">
        <v>899</v>
      </c>
      <c r="J24" s="60">
        <v>979</v>
      </c>
      <c r="K24" s="60">
        <v>979</v>
      </c>
      <c r="L24" s="60">
        <v>1058</v>
      </c>
      <c r="M24" s="60">
        <v>210071</v>
      </c>
      <c r="N24" s="60">
        <v>171764</v>
      </c>
      <c r="O24" s="60">
        <v>174940</v>
      </c>
      <c r="P24" s="60">
        <v>210071</v>
      </c>
      <c r="Q24" s="60">
        <v>227286</v>
      </c>
      <c r="R24" s="60">
        <v>228226</v>
      </c>
      <c r="S24" s="60">
        <v>228473</v>
      </c>
      <c r="T24" s="60">
        <v>13581</v>
      </c>
      <c r="U24" s="60">
        <v>13839</v>
      </c>
      <c r="V24" s="60">
        <v>13593</v>
      </c>
      <c r="W24" s="60">
        <v>13753</v>
      </c>
      <c r="X24" s="60">
        <v>13532</v>
      </c>
      <c r="Y24" s="60">
        <v>13706</v>
      </c>
      <c r="Z24" s="60">
        <v>17373</v>
      </c>
      <c r="AA24" s="60">
        <v>18361</v>
      </c>
      <c r="AB24" s="60">
        <v>18584</v>
      </c>
      <c r="AC24" s="60">
        <v>18301</v>
      </c>
      <c r="AD24" s="60">
        <v>18334</v>
      </c>
      <c r="AE24" s="60">
        <v>19153</v>
      </c>
      <c r="AF24" s="60">
        <v>19397</v>
      </c>
      <c r="AG24" s="60">
        <v>19102</v>
      </c>
      <c r="AH24" s="60">
        <v>20597</v>
      </c>
      <c r="AI24" s="60">
        <v>20311</v>
      </c>
      <c r="AJ24" s="60">
        <v>21371</v>
      </c>
      <c r="AK24" s="60">
        <v>24173</v>
      </c>
      <c r="AL24" s="60">
        <v>29526</v>
      </c>
      <c r="AM24" s="60">
        <v>29560</v>
      </c>
      <c r="AN24" s="60">
        <v>29628</v>
      </c>
      <c r="AO24" s="60">
        <v>29715</v>
      </c>
      <c r="AP24" s="60">
        <v>30226</v>
      </c>
      <c r="AQ24" s="60">
        <v>159476</v>
      </c>
      <c r="AR24" s="60">
        <v>160282</v>
      </c>
      <c r="AS24" s="60">
        <v>161304</v>
      </c>
      <c r="AT24" s="60">
        <v>162696</v>
      </c>
      <c r="AU24" s="60">
        <v>164164</v>
      </c>
      <c r="AV24" s="60">
        <v>169174</v>
      </c>
      <c r="AW24" s="60">
        <v>169346</v>
      </c>
      <c r="AX24" s="192">
        <v>170040</v>
      </c>
      <c r="AY24" s="60">
        <v>170542</v>
      </c>
      <c r="AZ24" s="60">
        <v>169850</v>
      </c>
      <c r="BA24" s="60">
        <v>329415</v>
      </c>
      <c r="BB24" s="60">
        <v>359597</v>
      </c>
      <c r="BC24" s="60">
        <v>351593</v>
      </c>
      <c r="BD24" s="60">
        <v>358508</v>
      </c>
      <c r="BE24" s="60">
        <v>357542</v>
      </c>
      <c r="BF24" s="60">
        <v>336841</v>
      </c>
      <c r="BG24" s="60">
        <v>327538</v>
      </c>
      <c r="BH24" s="60">
        <v>320862</v>
      </c>
      <c r="BI24" s="60">
        <v>194035</v>
      </c>
      <c r="BJ24" s="60">
        <v>193895</v>
      </c>
      <c r="BK24" s="60">
        <v>189779</v>
      </c>
    </row>
    <row r="25" spans="1:63" ht="15" customHeight="1" x14ac:dyDescent="0.2">
      <c r="A25" s="180" t="s">
        <v>58</v>
      </c>
      <c r="B25" s="180" t="s">
        <v>267</v>
      </c>
      <c r="C25" s="61">
        <v>0</v>
      </c>
      <c r="D25" s="61">
        <v>0</v>
      </c>
      <c r="E25" s="61">
        <v>0</v>
      </c>
      <c r="F25" s="61">
        <v>1399973</v>
      </c>
      <c r="G25" s="61">
        <v>0</v>
      </c>
      <c r="H25" s="61">
        <v>1592106</v>
      </c>
      <c r="I25" s="61">
        <v>1658888</v>
      </c>
      <c r="J25" s="61">
        <v>1845554</v>
      </c>
      <c r="K25" s="61">
        <v>1907982</v>
      </c>
      <c r="L25" s="61">
        <v>1983994</v>
      </c>
      <c r="M25" s="61">
        <v>2248448</v>
      </c>
      <c r="N25" s="61">
        <v>1923173</v>
      </c>
      <c r="O25" s="61">
        <v>2075682</v>
      </c>
      <c r="P25" s="61">
        <v>2248448</v>
      </c>
      <c r="Q25" s="61">
        <v>2450568</v>
      </c>
      <c r="R25" s="61">
        <v>2772860</v>
      </c>
      <c r="S25" s="61">
        <v>2881555</v>
      </c>
      <c r="T25" s="61">
        <v>3476524</v>
      </c>
      <c r="U25" s="61">
        <v>3549647</v>
      </c>
      <c r="V25" s="61">
        <v>3647282</v>
      </c>
      <c r="W25" s="61">
        <v>3704025</v>
      </c>
      <c r="X25" s="61">
        <v>3763462</v>
      </c>
      <c r="Y25" s="61">
        <v>3851562</v>
      </c>
      <c r="Z25" s="61">
        <v>4000007</v>
      </c>
      <c r="AA25" s="61">
        <v>4022831</v>
      </c>
      <c r="AB25" s="61">
        <v>4019647</v>
      </c>
      <c r="AC25" s="61">
        <v>4020024</v>
      </c>
      <c r="AD25" s="61">
        <v>4025802</v>
      </c>
      <c r="AE25" s="61">
        <v>4037276</v>
      </c>
      <c r="AF25" s="61">
        <v>4030835</v>
      </c>
      <c r="AG25" s="61">
        <v>4027524</v>
      </c>
      <c r="AH25" s="61">
        <v>4069499</v>
      </c>
      <c r="AI25" s="61">
        <v>4075478</v>
      </c>
      <c r="AJ25" s="61">
        <v>4079829</v>
      </c>
      <c r="AK25" s="61">
        <v>4097643</v>
      </c>
      <c r="AL25" s="61">
        <v>4121627</v>
      </c>
      <c r="AM25" s="61">
        <v>4106124</v>
      </c>
      <c r="AN25" s="61">
        <v>4103376</v>
      </c>
      <c r="AO25" s="61">
        <v>4058052</v>
      </c>
      <c r="AP25" s="61">
        <v>4091104</v>
      </c>
      <c r="AQ25" s="61">
        <v>4338146</v>
      </c>
      <c r="AR25" s="61">
        <v>4334114</v>
      </c>
      <c r="AS25" s="61">
        <v>4326262</v>
      </c>
      <c r="AT25" s="61">
        <v>4331401</v>
      </c>
      <c r="AU25" s="61">
        <v>4326593</v>
      </c>
      <c r="AV25" s="61">
        <v>4315046</v>
      </c>
      <c r="AW25" s="61">
        <v>4318166</v>
      </c>
      <c r="AX25" s="212">
        <v>4319121</v>
      </c>
      <c r="AY25" s="61">
        <v>4313680</v>
      </c>
      <c r="AZ25" s="61">
        <v>4308613</v>
      </c>
      <c r="BA25" s="61">
        <v>4312187</v>
      </c>
      <c r="BB25" s="61">
        <v>4970735</v>
      </c>
      <c r="BC25" s="14">
        <v>5001667</v>
      </c>
      <c r="BD25" s="14">
        <v>5010465</v>
      </c>
      <c r="BE25" s="14">
        <v>5018491</v>
      </c>
      <c r="BF25" s="60">
        <v>5029091</v>
      </c>
      <c r="BG25" s="14">
        <v>5066710</v>
      </c>
      <c r="BH25" s="14">
        <v>4987082</v>
      </c>
      <c r="BI25" s="14">
        <v>5452522</v>
      </c>
      <c r="BJ25" s="60">
        <v>5520922</v>
      </c>
      <c r="BK25" s="60">
        <v>5543287</v>
      </c>
    </row>
    <row r="26" spans="1:63" ht="15" customHeight="1" x14ac:dyDescent="0.2">
      <c r="A26" s="59" t="s">
        <v>2</v>
      </c>
      <c r="B26" s="59" t="s">
        <v>268</v>
      </c>
      <c r="C26" s="61">
        <v>1165473</v>
      </c>
      <c r="D26" s="61">
        <v>1203839</v>
      </c>
      <c r="E26" s="61">
        <v>1269773</v>
      </c>
      <c r="F26" s="61">
        <v>13743</v>
      </c>
      <c r="G26" s="61">
        <v>10821</v>
      </c>
      <c r="H26" s="61">
        <v>10551</v>
      </c>
      <c r="I26" s="61">
        <v>13589</v>
      </c>
      <c r="J26" s="61">
        <v>18809</v>
      </c>
      <c r="K26" s="61">
        <v>17969</v>
      </c>
      <c r="L26" s="61">
        <v>20167</v>
      </c>
      <c r="M26" s="61">
        <v>20325</v>
      </c>
      <c r="N26" s="61">
        <v>21726</v>
      </c>
      <c r="O26" s="61">
        <v>21071</v>
      </c>
      <c r="P26" s="61">
        <v>20325</v>
      </c>
      <c r="Q26" s="61">
        <v>19966</v>
      </c>
      <c r="R26" s="61">
        <v>19846</v>
      </c>
      <c r="S26" s="61">
        <v>19103</v>
      </c>
      <c r="T26" s="61">
        <v>20336</v>
      </c>
      <c r="U26" s="61">
        <v>20281</v>
      </c>
      <c r="V26" s="61">
        <v>19970</v>
      </c>
      <c r="W26" s="61">
        <v>19589</v>
      </c>
      <c r="X26" s="61">
        <v>19134</v>
      </c>
      <c r="Y26" s="61">
        <v>19526</v>
      </c>
      <c r="Z26" s="61">
        <v>19530</v>
      </c>
      <c r="AA26" s="61">
        <v>24874</v>
      </c>
      <c r="AB26" s="61">
        <v>24020</v>
      </c>
      <c r="AC26" s="61">
        <v>23922</v>
      </c>
      <c r="AD26" s="61">
        <v>23026</v>
      </c>
      <c r="AE26" s="61">
        <v>22636</v>
      </c>
      <c r="AF26" s="61">
        <v>22200</v>
      </c>
      <c r="AG26" s="61">
        <v>21490</v>
      </c>
      <c r="AH26" s="61">
        <v>21391</v>
      </c>
      <c r="AI26" s="61">
        <v>20947</v>
      </c>
      <c r="AJ26" s="61">
        <v>20842</v>
      </c>
      <c r="AK26" s="61">
        <v>20444</v>
      </c>
      <c r="AL26" s="61">
        <v>20107</v>
      </c>
      <c r="AM26" s="61">
        <v>48160</v>
      </c>
      <c r="AN26" s="61">
        <v>46257</v>
      </c>
      <c r="AO26" s="61">
        <v>20940</v>
      </c>
      <c r="AP26" s="61">
        <v>36186</v>
      </c>
      <c r="AQ26" s="61">
        <v>34911</v>
      </c>
      <c r="AR26" s="61">
        <v>34040</v>
      </c>
      <c r="AS26" s="61">
        <v>29833</v>
      </c>
      <c r="AT26" s="61">
        <v>31109</v>
      </c>
      <c r="AU26" s="61">
        <v>33323</v>
      </c>
      <c r="AV26" s="61">
        <v>36832</v>
      </c>
      <c r="AW26" s="61">
        <v>46887</v>
      </c>
      <c r="AX26" s="212">
        <v>47468</v>
      </c>
      <c r="AY26" s="61">
        <v>46177</v>
      </c>
      <c r="AZ26" s="61">
        <v>45467</v>
      </c>
      <c r="BA26" s="61">
        <v>47431</v>
      </c>
      <c r="BB26" s="61">
        <v>45318</v>
      </c>
      <c r="BC26" s="14">
        <v>61990</v>
      </c>
      <c r="BD26" s="14">
        <v>60311</v>
      </c>
      <c r="BE26" s="14">
        <v>57399</v>
      </c>
      <c r="BF26" s="14">
        <v>51490</v>
      </c>
      <c r="BG26" s="14">
        <v>49301</v>
      </c>
      <c r="BH26" s="14">
        <v>47056</v>
      </c>
      <c r="BI26" s="14">
        <v>39766</v>
      </c>
      <c r="BJ26" s="14">
        <v>40017</v>
      </c>
      <c r="BK26" s="14">
        <v>42416</v>
      </c>
    </row>
    <row r="27" spans="1:63" ht="15" customHeight="1" x14ac:dyDescent="0.2">
      <c r="A27" s="59" t="s">
        <v>3</v>
      </c>
      <c r="B27" s="59" t="s">
        <v>269</v>
      </c>
      <c r="C27" s="61">
        <v>99799</v>
      </c>
      <c r="D27" s="61">
        <v>103866</v>
      </c>
      <c r="E27" s="61">
        <v>104988</v>
      </c>
      <c r="F27" s="61">
        <v>105939</v>
      </c>
      <c r="G27" s="61">
        <v>106864</v>
      </c>
      <c r="H27" s="61">
        <v>108158</v>
      </c>
      <c r="I27" s="61">
        <v>109598</v>
      </c>
      <c r="J27" s="61">
        <v>110526</v>
      </c>
      <c r="K27" s="61">
        <v>109413</v>
      </c>
      <c r="L27" s="61">
        <v>108876</v>
      </c>
      <c r="M27" s="61">
        <v>109068</v>
      </c>
      <c r="N27" s="61">
        <v>108868</v>
      </c>
      <c r="O27" s="61">
        <v>109039</v>
      </c>
      <c r="P27" s="61">
        <v>109068</v>
      </c>
      <c r="Q27" s="61">
        <v>108739</v>
      </c>
      <c r="R27" s="61">
        <v>108760</v>
      </c>
      <c r="S27" s="61">
        <v>107208</v>
      </c>
      <c r="T27" s="61">
        <v>105579</v>
      </c>
      <c r="U27" s="61">
        <v>104683</v>
      </c>
      <c r="V27" s="61">
        <v>105044</v>
      </c>
      <c r="W27" s="61">
        <v>104796</v>
      </c>
      <c r="X27" s="61">
        <v>103789</v>
      </c>
      <c r="Y27" s="61">
        <v>102947</v>
      </c>
      <c r="Z27" s="61">
        <v>102602</v>
      </c>
      <c r="AA27" s="61">
        <v>103030</v>
      </c>
      <c r="AB27" s="61">
        <v>101782</v>
      </c>
      <c r="AC27" s="61">
        <v>100630</v>
      </c>
      <c r="AD27" s="61">
        <v>100430</v>
      </c>
      <c r="AE27" s="61">
        <v>99667</v>
      </c>
      <c r="AF27" s="61">
        <v>98960</v>
      </c>
      <c r="AG27" s="61">
        <v>98487</v>
      </c>
      <c r="AH27" s="61">
        <v>99079</v>
      </c>
      <c r="AI27" s="61">
        <v>99056</v>
      </c>
      <c r="AJ27" s="61">
        <v>99868</v>
      </c>
      <c r="AK27" s="61">
        <v>101980</v>
      </c>
      <c r="AL27" s="61">
        <v>105554</v>
      </c>
      <c r="AM27" s="61">
        <v>104608</v>
      </c>
      <c r="AN27" s="61">
        <v>104664</v>
      </c>
      <c r="AO27" s="61">
        <v>105974</v>
      </c>
      <c r="AP27" s="61">
        <v>115641</v>
      </c>
      <c r="AQ27" s="61">
        <v>114546</v>
      </c>
      <c r="AR27" s="61">
        <v>112962</v>
      </c>
      <c r="AS27" s="61">
        <v>111748</v>
      </c>
      <c r="AT27" s="61">
        <v>111409</v>
      </c>
      <c r="AU27" s="61">
        <v>110531</v>
      </c>
      <c r="AV27" s="61">
        <v>109276</v>
      </c>
      <c r="AW27" s="61">
        <v>108269</v>
      </c>
      <c r="AX27" s="212">
        <v>108419</v>
      </c>
      <c r="AY27" s="61">
        <v>108589</v>
      </c>
      <c r="AZ27" s="61">
        <v>110109</v>
      </c>
      <c r="BA27" s="61">
        <v>113395</v>
      </c>
      <c r="BB27" s="61">
        <v>117386</v>
      </c>
      <c r="BC27" s="14">
        <v>119825</v>
      </c>
      <c r="BD27" s="14">
        <v>121509</v>
      </c>
      <c r="BE27" s="14">
        <v>121949</v>
      </c>
      <c r="BF27" s="14">
        <v>122483</v>
      </c>
      <c r="BG27" s="14">
        <v>121480</v>
      </c>
      <c r="BH27" s="14">
        <v>120259</v>
      </c>
      <c r="BI27" s="14">
        <v>116837</v>
      </c>
      <c r="BJ27" s="14">
        <v>113881</v>
      </c>
      <c r="BK27" s="14">
        <v>110184</v>
      </c>
    </row>
    <row r="28" spans="1:63" ht="15" customHeight="1" x14ac:dyDescent="0.2">
      <c r="A28" s="65" t="s">
        <v>4</v>
      </c>
      <c r="B28" s="65" t="s">
        <v>270</v>
      </c>
      <c r="C28" s="66">
        <f t="shared" ref="C28:BI28" si="7">C15+C8</f>
        <v>2021064</v>
      </c>
      <c r="D28" s="66">
        <f t="shared" si="7"/>
        <v>2032093</v>
      </c>
      <c r="E28" s="66">
        <f t="shared" si="7"/>
        <v>2159021</v>
      </c>
      <c r="F28" s="66">
        <f t="shared" si="7"/>
        <v>2294331</v>
      </c>
      <c r="G28" s="66">
        <f t="shared" si="7"/>
        <v>2751091</v>
      </c>
      <c r="H28" s="66">
        <f t="shared" si="7"/>
        <v>2825327</v>
      </c>
      <c r="I28" s="66">
        <f t="shared" si="7"/>
        <v>2804576</v>
      </c>
      <c r="J28" s="66">
        <f t="shared" si="7"/>
        <v>2897032</v>
      </c>
      <c r="K28" s="66">
        <f t="shared" si="7"/>
        <v>3278740</v>
      </c>
      <c r="L28" s="66">
        <f t="shared" si="7"/>
        <v>3202899</v>
      </c>
      <c r="M28" s="66">
        <f t="shared" si="7"/>
        <v>4250536</v>
      </c>
      <c r="N28" s="66">
        <f t="shared" si="7"/>
        <v>3530150</v>
      </c>
      <c r="O28" s="66">
        <f t="shared" si="7"/>
        <v>4069742</v>
      </c>
      <c r="P28" s="66">
        <f t="shared" si="7"/>
        <v>4250536</v>
      </c>
      <c r="Q28" s="66">
        <f t="shared" si="7"/>
        <v>4548358</v>
      </c>
      <c r="R28" s="66">
        <f t="shared" si="7"/>
        <v>4618823</v>
      </c>
      <c r="S28" s="66">
        <f t="shared" si="7"/>
        <v>4595586</v>
      </c>
      <c r="T28" s="66">
        <f t="shared" si="7"/>
        <v>4592363</v>
      </c>
      <c r="U28" s="66">
        <f t="shared" si="7"/>
        <v>4849709</v>
      </c>
      <c r="V28" s="66">
        <f t="shared" si="7"/>
        <v>4910968</v>
      </c>
      <c r="W28" s="66">
        <f t="shared" si="7"/>
        <v>4720641</v>
      </c>
      <c r="X28" s="66">
        <f t="shared" si="7"/>
        <v>4741653</v>
      </c>
      <c r="Y28" s="66">
        <f t="shared" si="7"/>
        <v>4910060</v>
      </c>
      <c r="Z28" s="66">
        <f t="shared" si="7"/>
        <v>5057018</v>
      </c>
      <c r="AA28" s="66">
        <f t="shared" si="7"/>
        <v>4985057</v>
      </c>
      <c r="AB28" s="66">
        <f t="shared" si="7"/>
        <v>5000244</v>
      </c>
      <c r="AC28" s="66">
        <f t="shared" si="7"/>
        <v>5195822</v>
      </c>
      <c r="AD28" s="66">
        <f t="shared" si="7"/>
        <v>5150934</v>
      </c>
      <c r="AE28" s="66">
        <f t="shared" si="7"/>
        <v>5037124</v>
      </c>
      <c r="AF28" s="66">
        <f t="shared" si="7"/>
        <v>5034349</v>
      </c>
      <c r="AG28" s="66">
        <f t="shared" si="7"/>
        <v>5272804</v>
      </c>
      <c r="AH28" s="66">
        <f t="shared" si="7"/>
        <v>5062802</v>
      </c>
      <c r="AI28" s="66">
        <f t="shared" si="7"/>
        <v>4915105</v>
      </c>
      <c r="AJ28" s="66">
        <f t="shared" si="7"/>
        <v>5184786</v>
      </c>
      <c r="AK28" s="66">
        <f t="shared" si="7"/>
        <v>5150612</v>
      </c>
      <c r="AL28" s="66">
        <f t="shared" si="7"/>
        <v>5290203</v>
      </c>
      <c r="AM28" s="66">
        <f t="shared" si="7"/>
        <v>5248769</v>
      </c>
      <c r="AN28" s="66">
        <f t="shared" si="7"/>
        <v>5285962</v>
      </c>
      <c r="AO28" s="66">
        <f t="shared" si="7"/>
        <v>5325599</v>
      </c>
      <c r="AP28" s="66">
        <f t="shared" si="7"/>
        <v>5628893</v>
      </c>
      <c r="AQ28" s="66">
        <f t="shared" si="7"/>
        <v>5895909</v>
      </c>
      <c r="AR28" s="66">
        <f t="shared" si="7"/>
        <v>6245908</v>
      </c>
      <c r="AS28" s="66">
        <f t="shared" si="7"/>
        <v>6294659</v>
      </c>
      <c r="AT28" s="66">
        <f t="shared" si="7"/>
        <v>6865047</v>
      </c>
      <c r="AU28" s="66">
        <f t="shared" si="7"/>
        <v>6828029</v>
      </c>
      <c r="AV28" s="66">
        <f t="shared" si="7"/>
        <v>7031203</v>
      </c>
      <c r="AW28" s="73">
        <f t="shared" si="7"/>
        <v>7053990</v>
      </c>
      <c r="AX28" s="226">
        <f t="shared" si="7"/>
        <v>7137812</v>
      </c>
      <c r="AY28" s="66">
        <f t="shared" si="7"/>
        <v>7244233</v>
      </c>
      <c r="AZ28" s="66">
        <f t="shared" si="7"/>
        <v>6919601</v>
      </c>
      <c r="BA28" s="66">
        <f t="shared" si="7"/>
        <v>7556042</v>
      </c>
      <c r="BB28" s="66">
        <f t="shared" si="7"/>
        <v>8048137</v>
      </c>
      <c r="BC28" s="66">
        <f t="shared" si="7"/>
        <v>7998013</v>
      </c>
      <c r="BD28" s="66">
        <f t="shared" si="7"/>
        <v>7414405</v>
      </c>
      <c r="BE28" s="66">
        <f t="shared" si="7"/>
        <v>7267227</v>
      </c>
      <c r="BF28" s="66">
        <f t="shared" si="7"/>
        <v>7853200</v>
      </c>
      <c r="BG28" s="66">
        <f t="shared" si="7"/>
        <v>7759445</v>
      </c>
      <c r="BH28" s="66">
        <f t="shared" si="7"/>
        <v>8434479</v>
      </c>
      <c r="BI28" s="66">
        <f t="shared" si="7"/>
        <v>8360860</v>
      </c>
      <c r="BJ28" s="66">
        <f>BJ15+BJ8</f>
        <v>8503874</v>
      </c>
      <c r="BK28" s="66">
        <f>BK15+BK8</f>
        <v>8951480</v>
      </c>
    </row>
    <row r="29" spans="1:63" ht="15" customHeight="1" x14ac:dyDescent="0.2">
      <c r="A29" s="24"/>
      <c r="B29" s="24"/>
      <c r="AW29" s="316"/>
      <c r="AX29" s="58"/>
      <c r="AY29" s="130"/>
      <c r="BE29" s="3"/>
      <c r="BF29" s="3"/>
      <c r="BG29" s="3"/>
      <c r="BH29" s="3"/>
      <c r="BI29" s="3"/>
      <c r="BJ29" s="3"/>
      <c r="BK29" s="3"/>
    </row>
    <row r="30" spans="1:63" s="155" customFormat="1" ht="1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58"/>
      <c r="AY30" s="130"/>
      <c r="AZ30" s="24"/>
      <c r="BA30" s="24"/>
      <c r="BB30" s="24"/>
      <c r="BC30" s="24"/>
      <c r="BD30" s="24"/>
      <c r="BE30" s="51"/>
      <c r="BF30" s="51"/>
      <c r="BG30" s="51"/>
      <c r="BH30" s="51"/>
      <c r="BI30" s="51"/>
      <c r="BJ30" s="51"/>
      <c r="BK30" s="51"/>
    </row>
    <row r="31" spans="1:63" ht="14.25" customHeight="1" x14ac:dyDescent="0.2">
      <c r="A31" s="184" t="s">
        <v>149</v>
      </c>
      <c r="B31" s="184" t="s">
        <v>271</v>
      </c>
      <c r="C31" s="96" t="str">
        <f t="shared" ref="C31:AQ31" si="8">C5</f>
        <v>1Q10</v>
      </c>
      <c r="D31" s="96" t="str">
        <f t="shared" si="8"/>
        <v>2Q10</v>
      </c>
      <c r="E31" s="96" t="str">
        <f t="shared" si="8"/>
        <v>3Q10</v>
      </c>
      <c r="F31" s="96" t="str">
        <f t="shared" si="8"/>
        <v>4Q10</v>
      </c>
      <c r="G31" s="96" t="str">
        <f t="shared" si="8"/>
        <v>1Q11</v>
      </c>
      <c r="H31" s="96" t="str">
        <f t="shared" si="8"/>
        <v>2Q11</v>
      </c>
      <c r="I31" s="96" t="str">
        <f t="shared" si="8"/>
        <v>3Q11</v>
      </c>
      <c r="J31" s="96" t="str">
        <f t="shared" si="8"/>
        <v>4Q11</v>
      </c>
      <c r="K31" s="96" t="str">
        <f t="shared" si="8"/>
        <v>1Q12</v>
      </c>
      <c r="L31" s="96" t="str">
        <f t="shared" si="8"/>
        <v>2Q12</v>
      </c>
      <c r="M31" s="96" t="str">
        <f t="shared" si="8"/>
        <v>3Q12</v>
      </c>
      <c r="N31" s="96" t="str">
        <f t="shared" si="8"/>
        <v>4Q12</v>
      </c>
      <c r="O31" s="96" t="str">
        <f t="shared" si="8"/>
        <v>1Q13</v>
      </c>
      <c r="P31" s="96" t="str">
        <f t="shared" si="8"/>
        <v>2Q13</v>
      </c>
      <c r="Q31" s="96" t="str">
        <f t="shared" si="8"/>
        <v>3Q13</v>
      </c>
      <c r="R31" s="96" t="str">
        <f t="shared" si="8"/>
        <v>4Q13</v>
      </c>
      <c r="S31" s="96" t="str">
        <f t="shared" si="8"/>
        <v>1Q14</v>
      </c>
      <c r="T31" s="96" t="str">
        <f t="shared" si="8"/>
        <v>2Q14</v>
      </c>
      <c r="U31" s="96" t="str">
        <f t="shared" si="8"/>
        <v>3Q14</v>
      </c>
      <c r="V31" s="96" t="str">
        <f t="shared" si="8"/>
        <v>4Q14</v>
      </c>
      <c r="W31" s="96" t="str">
        <f t="shared" si="8"/>
        <v>1Q15</v>
      </c>
      <c r="X31" s="96" t="str">
        <f t="shared" si="8"/>
        <v>2Q15</v>
      </c>
      <c r="Y31" s="96" t="str">
        <f t="shared" si="8"/>
        <v>3Q15</v>
      </c>
      <c r="Z31" s="96" t="str">
        <f t="shared" si="8"/>
        <v>4Q15</v>
      </c>
      <c r="AA31" s="96" t="str">
        <f t="shared" si="8"/>
        <v>1Q16</v>
      </c>
      <c r="AB31" s="96" t="str">
        <f t="shared" si="8"/>
        <v>2Q16</v>
      </c>
      <c r="AC31" s="96" t="str">
        <f t="shared" si="8"/>
        <v>3Q16</v>
      </c>
      <c r="AD31" s="96" t="str">
        <f t="shared" si="8"/>
        <v>4Q16</v>
      </c>
      <c r="AE31" s="96" t="str">
        <f t="shared" si="8"/>
        <v>1Q17</v>
      </c>
      <c r="AF31" s="96" t="str">
        <f t="shared" si="8"/>
        <v>2Q17</v>
      </c>
      <c r="AG31" s="96" t="str">
        <f t="shared" si="8"/>
        <v>3Q17</v>
      </c>
      <c r="AH31" s="96" t="str">
        <f t="shared" si="8"/>
        <v>4Q17</v>
      </c>
      <c r="AI31" s="96" t="str">
        <f t="shared" si="8"/>
        <v>1Q18</v>
      </c>
      <c r="AJ31" s="96" t="str">
        <f t="shared" si="8"/>
        <v>2Q18</v>
      </c>
      <c r="AK31" s="96" t="str">
        <f t="shared" si="8"/>
        <v>3Q18</v>
      </c>
      <c r="AL31" s="96" t="str">
        <f t="shared" si="8"/>
        <v>4Q18</v>
      </c>
      <c r="AM31" s="96" t="str">
        <f t="shared" si="8"/>
        <v>1Q19</v>
      </c>
      <c r="AN31" s="96" t="str">
        <f t="shared" si="8"/>
        <v>2Q19</v>
      </c>
      <c r="AO31" s="96" t="str">
        <f t="shared" si="8"/>
        <v>3Q19</v>
      </c>
      <c r="AP31" s="96" t="str">
        <f t="shared" si="8"/>
        <v>4Q19</v>
      </c>
      <c r="AQ31" s="96" t="str">
        <f t="shared" si="8"/>
        <v>1Q20</v>
      </c>
      <c r="AR31" s="96" t="str">
        <f t="shared" ref="AR31:AS31" si="9">AR5</f>
        <v>2Q20</v>
      </c>
      <c r="AS31" s="96" t="str">
        <f t="shared" si="9"/>
        <v>3Q20</v>
      </c>
      <c r="AT31" s="96" t="str">
        <f t="shared" ref="AT31:AU31" si="10">AT5</f>
        <v>4Q20</v>
      </c>
      <c r="AU31" s="96" t="str">
        <f t="shared" si="10"/>
        <v>1Q21</v>
      </c>
      <c r="AV31" s="96" t="str">
        <f t="shared" ref="AV31:AW31" si="11">AV5</f>
        <v>2Q21</v>
      </c>
      <c r="AW31" s="96" t="str">
        <f t="shared" si="11"/>
        <v>3Q21</v>
      </c>
      <c r="AX31" s="142" t="str">
        <f t="shared" ref="AX31:BG31" si="12">AX5</f>
        <v>4Q21</v>
      </c>
      <c r="AY31" s="96" t="str">
        <f t="shared" si="12"/>
        <v>1Q22</v>
      </c>
      <c r="AZ31" s="96" t="str">
        <f t="shared" si="12"/>
        <v>2Q22</v>
      </c>
      <c r="BA31" s="96" t="str">
        <f t="shared" si="12"/>
        <v>3Q22</v>
      </c>
      <c r="BB31" s="96" t="str">
        <f t="shared" si="12"/>
        <v>4Q22</v>
      </c>
      <c r="BC31" s="96" t="str">
        <f t="shared" si="12"/>
        <v>1Q23</v>
      </c>
      <c r="BD31" s="96" t="str">
        <f t="shared" si="12"/>
        <v>2Q23</v>
      </c>
      <c r="BE31" s="96" t="str">
        <f t="shared" si="12"/>
        <v>3Q23</v>
      </c>
      <c r="BF31" s="96" t="str">
        <f t="shared" si="12"/>
        <v>4Q23</v>
      </c>
      <c r="BG31" s="96" t="str">
        <f t="shared" si="12"/>
        <v>1Q24</v>
      </c>
      <c r="BH31" s="96" t="str">
        <f>BH$5</f>
        <v>2Q24</v>
      </c>
      <c r="BI31" s="96" t="str">
        <f>BI$5</f>
        <v>3Q24</v>
      </c>
      <c r="BJ31" s="96" t="str">
        <f>BJ$5</f>
        <v>4Q24</v>
      </c>
      <c r="BK31" s="96" t="str">
        <f>BK$5</f>
        <v>1Q25</v>
      </c>
    </row>
    <row r="32" spans="1:63" ht="15" customHeight="1" x14ac:dyDescent="0.2">
      <c r="A32" s="154" t="s">
        <v>59</v>
      </c>
      <c r="B32" s="154" t="s">
        <v>272</v>
      </c>
      <c r="C32" s="51">
        <f t="shared" ref="C32:BH32" si="13">SUM(C33:C41)</f>
        <v>148322</v>
      </c>
      <c r="D32" s="51">
        <f t="shared" si="13"/>
        <v>86906</v>
      </c>
      <c r="E32" s="51">
        <f t="shared" si="13"/>
        <v>103000</v>
      </c>
      <c r="F32" s="51">
        <f t="shared" si="13"/>
        <v>145979</v>
      </c>
      <c r="G32" s="51">
        <f t="shared" si="13"/>
        <v>152486</v>
      </c>
      <c r="H32" s="51">
        <f t="shared" si="13"/>
        <v>197071</v>
      </c>
      <c r="I32" s="51">
        <f t="shared" si="13"/>
        <v>233544</v>
      </c>
      <c r="J32" s="51">
        <f t="shared" si="13"/>
        <v>254506</v>
      </c>
      <c r="K32" s="51">
        <f t="shared" si="13"/>
        <v>260987</v>
      </c>
      <c r="L32" s="51">
        <f t="shared" si="13"/>
        <v>236223</v>
      </c>
      <c r="M32" s="51">
        <f t="shared" si="13"/>
        <v>293624</v>
      </c>
      <c r="N32" s="51">
        <f t="shared" si="13"/>
        <v>311521</v>
      </c>
      <c r="O32" s="51">
        <f t="shared" si="13"/>
        <v>367079</v>
      </c>
      <c r="P32" s="51">
        <f t="shared" si="13"/>
        <v>294140</v>
      </c>
      <c r="Q32" s="51">
        <f t="shared" si="13"/>
        <v>313553</v>
      </c>
      <c r="R32" s="51">
        <f t="shared" si="13"/>
        <v>375564</v>
      </c>
      <c r="S32" s="51">
        <f t="shared" si="13"/>
        <v>478914</v>
      </c>
      <c r="T32" s="51">
        <f t="shared" si="13"/>
        <v>427504</v>
      </c>
      <c r="U32" s="51">
        <f t="shared" si="13"/>
        <v>406361</v>
      </c>
      <c r="V32" s="51">
        <f t="shared" si="13"/>
        <v>511373</v>
      </c>
      <c r="W32" s="51">
        <f t="shared" si="13"/>
        <v>462160</v>
      </c>
      <c r="X32" s="51">
        <f t="shared" si="13"/>
        <v>486362</v>
      </c>
      <c r="Y32" s="51">
        <f t="shared" si="13"/>
        <v>400048</v>
      </c>
      <c r="Z32" s="51">
        <f t="shared" si="13"/>
        <v>550685</v>
      </c>
      <c r="AA32" s="51">
        <f t="shared" si="13"/>
        <v>445164</v>
      </c>
      <c r="AB32" s="51">
        <f t="shared" si="13"/>
        <v>481499</v>
      </c>
      <c r="AC32" s="51">
        <f t="shared" si="13"/>
        <v>391391</v>
      </c>
      <c r="AD32" s="51">
        <f t="shared" si="13"/>
        <v>428613</v>
      </c>
      <c r="AE32" s="51">
        <f t="shared" si="13"/>
        <v>364579</v>
      </c>
      <c r="AF32" s="51">
        <f t="shared" si="13"/>
        <v>415804</v>
      </c>
      <c r="AG32" s="51">
        <f t="shared" si="13"/>
        <v>345538</v>
      </c>
      <c r="AH32" s="51">
        <f t="shared" si="13"/>
        <v>321527</v>
      </c>
      <c r="AI32" s="51">
        <f t="shared" si="13"/>
        <v>336079</v>
      </c>
      <c r="AJ32" s="51">
        <f t="shared" si="13"/>
        <v>374039</v>
      </c>
      <c r="AK32" s="51">
        <f t="shared" si="13"/>
        <v>303140</v>
      </c>
      <c r="AL32" s="51">
        <f t="shared" si="13"/>
        <v>248585</v>
      </c>
      <c r="AM32" s="51">
        <f t="shared" si="13"/>
        <v>195395</v>
      </c>
      <c r="AN32" s="51">
        <f t="shared" si="13"/>
        <v>262798</v>
      </c>
      <c r="AO32" s="51">
        <f t="shared" si="13"/>
        <v>218268</v>
      </c>
      <c r="AP32" s="51">
        <f t="shared" si="13"/>
        <v>263324</v>
      </c>
      <c r="AQ32" s="51">
        <f t="shared" si="13"/>
        <v>358622</v>
      </c>
      <c r="AR32" s="51">
        <f t="shared" si="13"/>
        <v>568251</v>
      </c>
      <c r="AS32" s="51">
        <f t="shared" si="13"/>
        <v>706933</v>
      </c>
      <c r="AT32" s="51">
        <f t="shared" si="13"/>
        <v>784105</v>
      </c>
      <c r="AU32" s="51">
        <f t="shared" si="13"/>
        <v>739174</v>
      </c>
      <c r="AV32" s="51">
        <f t="shared" si="13"/>
        <v>553991</v>
      </c>
      <c r="AW32" s="51">
        <f t="shared" si="13"/>
        <v>312956</v>
      </c>
      <c r="AX32" s="209">
        <f t="shared" si="13"/>
        <v>417456</v>
      </c>
      <c r="AY32" s="51">
        <f t="shared" si="13"/>
        <v>483169</v>
      </c>
      <c r="AZ32" s="51">
        <f t="shared" si="13"/>
        <v>1063647</v>
      </c>
      <c r="BA32" s="51">
        <f t="shared" si="13"/>
        <v>1154082</v>
      </c>
      <c r="BB32" s="51">
        <f t="shared" si="13"/>
        <v>1707808</v>
      </c>
      <c r="BC32" s="51">
        <f t="shared" si="13"/>
        <v>1080749</v>
      </c>
      <c r="BD32" s="51">
        <f t="shared" si="13"/>
        <v>465724</v>
      </c>
      <c r="BE32" s="51">
        <f t="shared" si="13"/>
        <v>824157</v>
      </c>
      <c r="BF32" s="51">
        <v>917784</v>
      </c>
      <c r="BG32" s="51">
        <f t="shared" si="13"/>
        <v>846216</v>
      </c>
      <c r="BH32" s="51">
        <f t="shared" si="13"/>
        <v>947460</v>
      </c>
      <c r="BI32" s="51">
        <f>SUM(BI33:BI41)</f>
        <v>745318</v>
      </c>
      <c r="BJ32" s="51">
        <f>SUM(BJ33:BJ41)</f>
        <v>816291</v>
      </c>
      <c r="BK32" s="51">
        <f>SUM(BK33:BK41)</f>
        <v>548711</v>
      </c>
    </row>
    <row r="33" spans="1:63" ht="15" customHeight="1" x14ac:dyDescent="0.2">
      <c r="A33" s="59" t="s">
        <v>60</v>
      </c>
      <c r="B33" s="59" t="s">
        <v>273</v>
      </c>
      <c r="C33" s="61">
        <v>10546</v>
      </c>
      <c r="D33" s="61">
        <v>6381</v>
      </c>
      <c r="E33" s="61">
        <v>11814</v>
      </c>
      <c r="F33" s="61">
        <v>12968</v>
      </c>
      <c r="G33" s="61">
        <v>6927</v>
      </c>
      <c r="H33" s="61">
        <v>10124</v>
      </c>
      <c r="I33" s="61">
        <v>13863</v>
      </c>
      <c r="J33" s="61">
        <v>15754</v>
      </c>
      <c r="K33" s="61">
        <v>10684</v>
      </c>
      <c r="L33" s="61">
        <v>13875</v>
      </c>
      <c r="M33" s="61">
        <v>14429</v>
      </c>
      <c r="N33" s="61">
        <v>20477</v>
      </c>
      <c r="O33" s="61">
        <v>23497</v>
      </c>
      <c r="P33" s="61">
        <v>14429</v>
      </c>
      <c r="Q33" s="61">
        <v>16394</v>
      </c>
      <c r="R33" s="61">
        <v>21836</v>
      </c>
      <c r="S33" s="61">
        <v>16049</v>
      </c>
      <c r="T33" s="61">
        <v>17271</v>
      </c>
      <c r="U33" s="61">
        <v>18371</v>
      </c>
      <c r="V33" s="61">
        <v>20883</v>
      </c>
      <c r="W33" s="61">
        <v>14199</v>
      </c>
      <c r="X33" s="61">
        <v>19416</v>
      </c>
      <c r="Y33" s="61">
        <v>23228</v>
      </c>
      <c r="Z33" s="61">
        <v>26977</v>
      </c>
      <c r="AA33" s="61">
        <v>18157</v>
      </c>
      <c r="AB33" s="61">
        <v>23495</v>
      </c>
      <c r="AC33" s="61">
        <v>26536</v>
      </c>
      <c r="AD33" s="61">
        <v>23172</v>
      </c>
      <c r="AE33" s="61">
        <v>15866</v>
      </c>
      <c r="AF33" s="61">
        <v>20486</v>
      </c>
      <c r="AG33" s="61">
        <v>22532</v>
      </c>
      <c r="AH33" s="61">
        <v>22302</v>
      </c>
      <c r="AI33" s="61">
        <v>15332</v>
      </c>
      <c r="AJ33" s="61">
        <v>19453</v>
      </c>
      <c r="AK33" s="61">
        <v>23154</v>
      </c>
      <c r="AL33" s="61">
        <v>27386</v>
      </c>
      <c r="AM33" s="9">
        <v>17930</v>
      </c>
      <c r="AN33" s="9">
        <v>22848</v>
      </c>
      <c r="AO33" s="9">
        <v>28266</v>
      </c>
      <c r="AP33" s="9">
        <v>26723</v>
      </c>
      <c r="AQ33" s="9">
        <v>18637</v>
      </c>
      <c r="AR33" s="9">
        <v>20458</v>
      </c>
      <c r="AS33" s="9">
        <v>20101</v>
      </c>
      <c r="AT33" s="9">
        <v>12606</v>
      </c>
      <c r="AU33" s="9">
        <v>17417</v>
      </c>
      <c r="AV33" s="9">
        <v>24577</v>
      </c>
      <c r="AW33" s="9">
        <v>28817</v>
      </c>
      <c r="AX33" s="210">
        <v>29271</v>
      </c>
      <c r="AY33" s="9">
        <v>33528</v>
      </c>
      <c r="AZ33" s="9">
        <v>39961</v>
      </c>
      <c r="BA33" s="9">
        <v>44663</v>
      </c>
      <c r="BB33" s="9">
        <v>52939</v>
      </c>
      <c r="BC33" s="9">
        <v>28045</v>
      </c>
      <c r="BD33" s="9">
        <v>35143</v>
      </c>
      <c r="BE33" s="9">
        <v>39268</v>
      </c>
      <c r="BF33" s="9">
        <v>39177</v>
      </c>
      <c r="BG33" s="9">
        <v>23351</v>
      </c>
      <c r="BH33" s="9">
        <v>32723</v>
      </c>
      <c r="BI33" s="9">
        <v>37573</v>
      </c>
      <c r="BJ33" s="9">
        <v>50427</v>
      </c>
      <c r="BK33" s="9">
        <v>26274</v>
      </c>
    </row>
    <row r="34" spans="1:63" ht="15" customHeight="1" x14ac:dyDescent="0.2">
      <c r="A34" s="59" t="s">
        <v>61</v>
      </c>
      <c r="B34" s="59" t="s">
        <v>274</v>
      </c>
      <c r="C34" s="61">
        <v>9693</v>
      </c>
      <c r="D34" s="61">
        <v>7810</v>
      </c>
      <c r="E34" s="61">
        <v>9906</v>
      </c>
      <c r="F34" s="61">
        <v>8741</v>
      </c>
      <c r="G34" s="61">
        <v>14759</v>
      </c>
      <c r="H34" s="61">
        <v>16390</v>
      </c>
      <c r="I34" s="61">
        <v>29124</v>
      </c>
      <c r="J34" s="61">
        <v>20549</v>
      </c>
      <c r="K34" s="61">
        <v>24000</v>
      </c>
      <c r="L34" s="61">
        <v>19043</v>
      </c>
      <c r="M34" s="61">
        <v>18562</v>
      </c>
      <c r="N34" s="61">
        <v>12223</v>
      </c>
      <c r="O34" s="61">
        <v>16817</v>
      </c>
      <c r="P34" s="61">
        <v>18562</v>
      </c>
      <c r="Q34" s="61">
        <v>24098</v>
      </c>
      <c r="R34" s="61">
        <v>29442</v>
      </c>
      <c r="S34" s="61">
        <v>25562</v>
      </c>
      <c r="T34" s="61">
        <v>40921</v>
      </c>
      <c r="U34" s="61">
        <v>37682</v>
      </c>
      <c r="V34" s="61">
        <v>40654</v>
      </c>
      <c r="W34" s="61">
        <v>38237</v>
      </c>
      <c r="X34" s="61">
        <v>29364</v>
      </c>
      <c r="Y34" s="61">
        <v>24858</v>
      </c>
      <c r="Z34" s="61">
        <v>29212</v>
      </c>
      <c r="AA34" s="61">
        <v>35581</v>
      </c>
      <c r="AB34" s="61">
        <v>13860</v>
      </c>
      <c r="AC34" s="61">
        <v>12838</v>
      </c>
      <c r="AD34" s="61">
        <v>11374</v>
      </c>
      <c r="AE34" s="61">
        <v>11372</v>
      </c>
      <c r="AF34" s="61">
        <v>8681</v>
      </c>
      <c r="AG34" s="61">
        <v>11403</v>
      </c>
      <c r="AH34" s="61">
        <v>21966</v>
      </c>
      <c r="AI34" s="61">
        <v>9260</v>
      </c>
      <c r="AJ34" s="61">
        <v>9871</v>
      </c>
      <c r="AK34" s="61">
        <v>7432</v>
      </c>
      <c r="AL34" s="61">
        <v>15368</v>
      </c>
      <c r="AM34" s="14">
        <v>13938</v>
      </c>
      <c r="AN34" s="14">
        <v>12569</v>
      </c>
      <c r="AO34" s="14">
        <v>10029</v>
      </c>
      <c r="AP34" s="14">
        <v>14275</v>
      </c>
      <c r="AQ34" s="14">
        <v>15266</v>
      </c>
      <c r="AR34" s="14">
        <v>16823</v>
      </c>
      <c r="AS34" s="14">
        <v>14649</v>
      </c>
      <c r="AT34" s="14">
        <v>23120</v>
      </c>
      <c r="AU34" s="14">
        <v>15928</v>
      </c>
      <c r="AV34" s="14">
        <v>14883</v>
      </c>
      <c r="AW34" s="14">
        <v>18839</v>
      </c>
      <c r="AX34" s="212">
        <v>19474</v>
      </c>
      <c r="AY34" s="14">
        <v>16776</v>
      </c>
      <c r="AZ34" s="14">
        <v>17311</v>
      </c>
      <c r="BA34" s="14">
        <v>17445</v>
      </c>
      <c r="BB34" s="14">
        <v>18101</v>
      </c>
      <c r="BC34" s="14">
        <v>16823</v>
      </c>
      <c r="BD34" s="14">
        <v>21023</v>
      </c>
      <c r="BE34" s="14">
        <v>15682</v>
      </c>
      <c r="BF34" s="14">
        <v>23905</v>
      </c>
      <c r="BG34" s="14">
        <v>22523</v>
      </c>
      <c r="BH34" s="14">
        <v>20719</v>
      </c>
      <c r="BI34" s="14">
        <v>16188</v>
      </c>
      <c r="BJ34" s="14">
        <v>15195</v>
      </c>
      <c r="BK34" s="14">
        <v>31147</v>
      </c>
    </row>
    <row r="35" spans="1:63" ht="15" customHeight="1" x14ac:dyDescent="0.2">
      <c r="A35" s="59" t="s">
        <v>62</v>
      </c>
      <c r="B35" s="59" t="s">
        <v>275</v>
      </c>
      <c r="C35" s="61">
        <v>14656</v>
      </c>
      <c r="D35" s="61">
        <v>13209</v>
      </c>
      <c r="E35" s="61">
        <v>17494</v>
      </c>
      <c r="F35" s="61">
        <v>12949</v>
      </c>
      <c r="G35" s="61">
        <v>15889</v>
      </c>
      <c r="H35" s="61">
        <v>18981</v>
      </c>
      <c r="I35" s="61">
        <v>21582</v>
      </c>
      <c r="J35" s="61">
        <v>17913</v>
      </c>
      <c r="K35" s="61">
        <v>15034</v>
      </c>
      <c r="L35" s="61">
        <v>14922</v>
      </c>
      <c r="M35" s="61">
        <v>13489</v>
      </c>
      <c r="N35" s="61">
        <v>25385</v>
      </c>
      <c r="O35" s="61">
        <v>17460</v>
      </c>
      <c r="P35" s="61">
        <v>13489</v>
      </c>
      <c r="Q35" s="61">
        <v>16893</v>
      </c>
      <c r="R35" s="61">
        <v>36904</v>
      </c>
      <c r="S35" s="61">
        <v>21964</v>
      </c>
      <c r="T35" s="61">
        <v>21017</v>
      </c>
      <c r="U35" s="61">
        <v>28630</v>
      </c>
      <c r="V35" s="61">
        <v>23163</v>
      </c>
      <c r="W35" s="61">
        <v>19629</v>
      </c>
      <c r="X35" s="61">
        <v>19168</v>
      </c>
      <c r="Y35" s="61">
        <v>21312</v>
      </c>
      <c r="Z35" s="61">
        <v>20041</v>
      </c>
      <c r="AA35" s="61">
        <v>25035</v>
      </c>
      <c r="AB35" s="61">
        <v>35227</v>
      </c>
      <c r="AC35" s="61">
        <v>34111</v>
      </c>
      <c r="AD35" s="61">
        <v>19704</v>
      </c>
      <c r="AE35" s="61">
        <v>24733</v>
      </c>
      <c r="AF35" s="61">
        <v>32955</v>
      </c>
      <c r="AG35" s="61">
        <v>58700</v>
      </c>
      <c r="AH35" s="61">
        <v>22320</v>
      </c>
      <c r="AI35" s="61">
        <v>26122</v>
      </c>
      <c r="AJ35" s="61">
        <v>23280</v>
      </c>
      <c r="AK35" s="61">
        <v>20417</v>
      </c>
      <c r="AL35" s="61">
        <v>24983</v>
      </c>
      <c r="AM35" s="14">
        <v>29537</v>
      </c>
      <c r="AN35" s="14">
        <v>25520</v>
      </c>
      <c r="AO35" s="14">
        <v>25387</v>
      </c>
      <c r="AP35" s="14">
        <v>17561</v>
      </c>
      <c r="AQ35" s="14">
        <v>22407</v>
      </c>
      <c r="AR35" s="14">
        <v>21289</v>
      </c>
      <c r="AS35" s="14">
        <v>13148</v>
      </c>
      <c r="AT35" s="14">
        <v>22116</v>
      </c>
      <c r="AU35" s="14">
        <v>23400</v>
      </c>
      <c r="AV35" s="14">
        <v>18718</v>
      </c>
      <c r="AW35" s="14">
        <v>11653</v>
      </c>
      <c r="AX35" s="212">
        <v>19430</v>
      </c>
      <c r="AY35" s="14">
        <v>19669</v>
      </c>
      <c r="AZ35" s="14">
        <v>17638</v>
      </c>
      <c r="BA35" s="14">
        <v>16964</v>
      </c>
      <c r="BB35" s="14">
        <v>17762</v>
      </c>
      <c r="BC35" s="14">
        <v>28950</v>
      </c>
      <c r="BD35" s="14">
        <v>24066</v>
      </c>
      <c r="BE35" s="14">
        <v>21925</v>
      </c>
      <c r="BF35" s="14">
        <v>26937</v>
      </c>
      <c r="BG35" s="14">
        <v>37084</v>
      </c>
      <c r="BH35" s="14">
        <v>32603</v>
      </c>
      <c r="BI35" s="14">
        <v>30114</v>
      </c>
      <c r="BJ35" s="14">
        <v>28067</v>
      </c>
      <c r="BK35" s="14">
        <v>36605</v>
      </c>
    </row>
    <row r="36" spans="1:63" ht="15" customHeight="1" x14ac:dyDescent="0.2">
      <c r="A36" s="59" t="s">
        <v>63</v>
      </c>
      <c r="B36" s="59" t="s">
        <v>276</v>
      </c>
      <c r="C36" s="61">
        <v>18455</v>
      </c>
      <c r="D36" s="61">
        <v>20729</v>
      </c>
      <c r="E36" s="61">
        <v>20708</v>
      </c>
      <c r="F36" s="61">
        <v>20840</v>
      </c>
      <c r="G36" s="61">
        <v>20931</v>
      </c>
      <c r="H36" s="61">
        <v>22173</v>
      </c>
      <c r="I36" s="61">
        <v>33038</v>
      </c>
      <c r="J36" s="61">
        <v>59185</v>
      </c>
      <c r="K36" s="61">
        <v>76918</v>
      </c>
      <c r="L36" s="61">
        <v>87703</v>
      </c>
      <c r="M36" s="61">
        <v>93909</v>
      </c>
      <c r="N36" s="61">
        <v>96303</v>
      </c>
      <c r="O36" s="61">
        <v>103877</v>
      </c>
      <c r="P36" s="61">
        <v>93909</v>
      </c>
      <c r="Q36" s="61">
        <v>100349</v>
      </c>
      <c r="R36" s="61">
        <v>111575</v>
      </c>
      <c r="S36" s="61">
        <v>111871</v>
      </c>
      <c r="T36" s="61">
        <v>115675</v>
      </c>
      <c r="U36" s="61">
        <v>113290</v>
      </c>
      <c r="V36" s="61">
        <v>125751</v>
      </c>
      <c r="W36" s="61">
        <v>126605</v>
      </c>
      <c r="X36" s="61">
        <v>143566</v>
      </c>
      <c r="Y36" s="61">
        <v>140838</v>
      </c>
      <c r="Z36" s="61">
        <v>151320</v>
      </c>
      <c r="AA36" s="61">
        <v>147239</v>
      </c>
      <c r="AB36" s="61">
        <v>148220</v>
      </c>
      <c r="AC36" s="61">
        <v>142197</v>
      </c>
      <c r="AD36" s="61">
        <v>134499</v>
      </c>
      <c r="AE36" s="61">
        <v>105345</v>
      </c>
      <c r="AF36" s="61">
        <v>105246</v>
      </c>
      <c r="AG36" s="61">
        <v>84460</v>
      </c>
      <c r="AH36" s="61">
        <v>29072</v>
      </c>
      <c r="AI36" s="61">
        <v>18219</v>
      </c>
      <c r="AJ36" s="61">
        <v>31982</v>
      </c>
      <c r="AK36" s="61">
        <v>30190</v>
      </c>
      <c r="AL36" s="61">
        <v>34785</v>
      </c>
      <c r="AM36" s="14">
        <v>36392</v>
      </c>
      <c r="AN36" s="14">
        <v>48462</v>
      </c>
      <c r="AO36" s="14">
        <v>45520</v>
      </c>
      <c r="AP36" s="14">
        <v>51931</v>
      </c>
      <c r="AQ36" s="14">
        <v>47709</v>
      </c>
      <c r="AR36" s="14">
        <v>254273</v>
      </c>
      <c r="AS36" s="14">
        <v>537465</v>
      </c>
      <c r="AT36" s="14">
        <v>578055</v>
      </c>
      <c r="AU36" s="14">
        <v>615173</v>
      </c>
      <c r="AV36" s="14">
        <v>454954</v>
      </c>
      <c r="AW36" s="14">
        <v>204796</v>
      </c>
      <c r="AX36" s="212">
        <v>214971</v>
      </c>
      <c r="AY36" s="14">
        <v>313571</v>
      </c>
      <c r="AZ36" s="14">
        <v>571034</v>
      </c>
      <c r="BA36" s="14">
        <v>693785</v>
      </c>
      <c r="BB36" s="14">
        <v>585919</v>
      </c>
      <c r="BC36" s="14">
        <v>561571</v>
      </c>
      <c r="BD36" s="14">
        <v>272918</v>
      </c>
      <c r="BE36" s="14">
        <v>255874</v>
      </c>
      <c r="BF36" s="14">
        <v>269457</v>
      </c>
      <c r="BG36" s="14">
        <v>285620</v>
      </c>
      <c r="BH36" s="14">
        <v>284321</v>
      </c>
      <c r="BI36" s="14">
        <v>186832</v>
      </c>
      <c r="BJ36" s="14">
        <v>137462</v>
      </c>
      <c r="BK36" s="14">
        <v>173720</v>
      </c>
    </row>
    <row r="37" spans="1:63" ht="15" customHeight="1" x14ac:dyDescent="0.2">
      <c r="A37" s="59" t="s">
        <v>13</v>
      </c>
      <c r="B37" s="59" t="s">
        <v>277</v>
      </c>
      <c r="C37" s="61">
        <v>5800</v>
      </c>
      <c r="D37" s="61">
        <v>1451</v>
      </c>
      <c r="E37" s="61">
        <v>7249</v>
      </c>
      <c r="F37" s="61">
        <v>1747</v>
      </c>
      <c r="G37" s="61">
        <v>7308</v>
      </c>
      <c r="H37" s="61">
        <v>81400</v>
      </c>
      <c r="I37" s="61">
        <v>77698</v>
      </c>
      <c r="J37" s="61">
        <v>80939</v>
      </c>
      <c r="K37" s="61">
        <v>81020</v>
      </c>
      <c r="L37" s="61">
        <v>89479</v>
      </c>
      <c r="M37" s="61">
        <v>96132</v>
      </c>
      <c r="N37" s="61">
        <v>84914</v>
      </c>
      <c r="O37" s="61">
        <v>77073</v>
      </c>
      <c r="P37" s="61">
        <v>96132</v>
      </c>
      <c r="Q37" s="61">
        <v>79960</v>
      </c>
      <c r="R37" s="61">
        <v>106034</v>
      </c>
      <c r="S37" s="61">
        <v>245013</v>
      </c>
      <c r="T37" s="61">
        <v>205302</v>
      </c>
      <c r="U37" s="61">
        <v>179126</v>
      </c>
      <c r="V37" s="61">
        <v>211489</v>
      </c>
      <c r="W37" s="61">
        <v>176940</v>
      </c>
      <c r="X37" s="61">
        <v>206498</v>
      </c>
      <c r="Y37" s="61">
        <v>181052</v>
      </c>
      <c r="Z37" s="61">
        <v>213830</v>
      </c>
      <c r="AA37" s="61">
        <v>163406</v>
      </c>
      <c r="AB37" s="61">
        <v>189739</v>
      </c>
      <c r="AC37" s="61">
        <v>165586</v>
      </c>
      <c r="AD37" s="61">
        <v>191095</v>
      </c>
      <c r="AE37" s="61">
        <v>158396</v>
      </c>
      <c r="AF37" s="61">
        <v>174612</v>
      </c>
      <c r="AG37" s="61">
        <v>158018</v>
      </c>
      <c r="AH37" s="61">
        <v>169828</v>
      </c>
      <c r="AI37" s="61">
        <v>203152</v>
      </c>
      <c r="AJ37" s="61">
        <v>211020</v>
      </c>
      <c r="AK37" s="61">
        <v>204680</v>
      </c>
      <c r="AL37" s="61">
        <v>65268</v>
      </c>
      <c r="AM37" s="14">
        <v>54086</v>
      </c>
      <c r="AN37" s="14">
        <v>62609</v>
      </c>
      <c r="AO37" s="14">
        <v>55797</v>
      </c>
      <c r="AP37" s="14">
        <v>62973</v>
      </c>
      <c r="AQ37" s="14">
        <v>73889</v>
      </c>
      <c r="AR37" s="14">
        <v>78675</v>
      </c>
      <c r="AS37" s="14">
        <v>78481</v>
      </c>
      <c r="AT37" s="14">
        <v>83914</v>
      </c>
      <c r="AU37" s="14">
        <v>1941</v>
      </c>
      <c r="AV37" s="14">
        <v>9126</v>
      </c>
      <c r="AW37" s="14">
        <v>13783</v>
      </c>
      <c r="AX37" s="212">
        <v>21694</v>
      </c>
      <c r="AY37" s="14">
        <v>26377</v>
      </c>
      <c r="AZ37" s="14">
        <v>333570</v>
      </c>
      <c r="BA37" s="14">
        <v>335257</v>
      </c>
      <c r="BB37" s="14">
        <v>338097</v>
      </c>
      <c r="BC37" s="14">
        <v>336973</v>
      </c>
      <c r="BD37" s="14">
        <v>34789</v>
      </c>
      <c r="BE37" s="14">
        <v>414213</v>
      </c>
      <c r="BF37" s="14">
        <v>425571</v>
      </c>
      <c r="BG37" s="14">
        <v>410750</v>
      </c>
      <c r="BH37" s="14">
        <v>422565</v>
      </c>
      <c r="BI37" s="14">
        <v>107032</v>
      </c>
      <c r="BJ37" s="14">
        <v>124564</v>
      </c>
      <c r="BK37" s="14">
        <v>108524</v>
      </c>
    </row>
    <row r="38" spans="1:63" ht="15" customHeight="1" x14ac:dyDescent="0.2">
      <c r="A38" s="59" t="s">
        <v>64</v>
      </c>
      <c r="B38" s="59" t="s">
        <v>278</v>
      </c>
      <c r="C38" s="14">
        <v>0</v>
      </c>
      <c r="D38" s="14">
        <v>0</v>
      </c>
      <c r="E38" s="14">
        <v>0</v>
      </c>
      <c r="F38" s="14">
        <v>88734</v>
      </c>
      <c r="G38" s="14">
        <v>86672</v>
      </c>
      <c r="H38" s="14">
        <v>48003</v>
      </c>
      <c r="I38" s="14">
        <v>58239</v>
      </c>
      <c r="J38" s="14">
        <v>60166</v>
      </c>
      <c r="K38" s="14">
        <v>53331</v>
      </c>
      <c r="L38" s="14">
        <v>11201</v>
      </c>
      <c r="M38" s="14">
        <v>57103</v>
      </c>
      <c r="N38" s="14">
        <v>72219</v>
      </c>
      <c r="O38" s="14">
        <v>128355</v>
      </c>
      <c r="P38" s="14">
        <v>57619</v>
      </c>
      <c r="Q38" s="14">
        <v>75859</v>
      </c>
      <c r="R38" s="14">
        <v>69773</v>
      </c>
      <c r="S38" s="14">
        <v>58455</v>
      </c>
      <c r="T38" s="14">
        <v>27318</v>
      </c>
      <c r="U38" s="14">
        <v>29262</v>
      </c>
      <c r="V38" s="14">
        <v>89433</v>
      </c>
      <c r="W38" s="14">
        <v>86550</v>
      </c>
      <c r="X38" s="14">
        <v>68350</v>
      </c>
      <c r="Y38" s="14">
        <v>8760</v>
      </c>
      <c r="Z38" s="14">
        <v>109305</v>
      </c>
      <c r="AA38" s="14">
        <v>55746</v>
      </c>
      <c r="AB38" s="14">
        <v>70958</v>
      </c>
      <c r="AC38" s="14">
        <v>10123</v>
      </c>
      <c r="AD38" s="14">
        <v>48769</v>
      </c>
      <c r="AE38" s="14">
        <v>48867</v>
      </c>
      <c r="AF38" s="14">
        <v>73824</v>
      </c>
      <c r="AG38" s="14">
        <v>10425</v>
      </c>
      <c r="AH38" s="14">
        <v>56039</v>
      </c>
      <c r="AI38" s="14">
        <v>63994</v>
      </c>
      <c r="AJ38" s="14">
        <v>78433</v>
      </c>
      <c r="AK38" s="14">
        <v>17267</v>
      </c>
      <c r="AL38" s="14">
        <v>80795</v>
      </c>
      <c r="AM38" s="14">
        <v>43512</v>
      </c>
      <c r="AN38" s="14">
        <v>90790</v>
      </c>
      <c r="AO38" s="14">
        <v>53269</v>
      </c>
      <c r="AP38" s="14">
        <v>89861</v>
      </c>
      <c r="AQ38" s="14">
        <v>180714</v>
      </c>
      <c r="AR38" s="14">
        <v>176733</v>
      </c>
      <c r="AS38" s="14">
        <v>43089</v>
      </c>
      <c r="AT38" s="14">
        <v>64294</v>
      </c>
      <c r="AU38" s="14">
        <v>65315</v>
      </c>
      <c r="AV38" s="14">
        <v>31733</v>
      </c>
      <c r="AW38" s="14">
        <v>35068</v>
      </c>
      <c r="AX38" s="212">
        <v>112616</v>
      </c>
      <c r="AY38" s="14">
        <v>73248</v>
      </c>
      <c r="AZ38" s="14">
        <v>84133</v>
      </c>
      <c r="BA38" s="14">
        <v>45968</v>
      </c>
      <c r="BB38" s="14">
        <v>694990</v>
      </c>
      <c r="BC38" s="14">
        <v>108387</v>
      </c>
      <c r="BD38" s="14">
        <v>77785</v>
      </c>
      <c r="BE38" s="14">
        <v>77195</v>
      </c>
      <c r="BF38" s="14">
        <v>113969</v>
      </c>
      <c r="BG38" s="14">
        <v>66888</v>
      </c>
      <c r="BH38" s="14">
        <v>154529</v>
      </c>
      <c r="BI38" s="14">
        <v>367579</v>
      </c>
      <c r="BJ38" s="14">
        <v>437896</v>
      </c>
      <c r="BK38" s="14">
        <v>150318</v>
      </c>
    </row>
    <row r="39" spans="1:63" ht="15" customHeight="1" x14ac:dyDescent="0.2">
      <c r="A39" s="59" t="s">
        <v>68</v>
      </c>
      <c r="B39" s="59" t="s">
        <v>283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212"/>
      <c r="AY39" s="14"/>
      <c r="AZ39" s="14"/>
      <c r="BA39" s="14"/>
      <c r="BB39" s="14"/>
      <c r="BC39" s="14"/>
      <c r="BD39" s="14"/>
      <c r="BE39" s="14"/>
      <c r="BF39" s="14">
        <v>18768</v>
      </c>
      <c r="BG39" s="14"/>
      <c r="BH39" s="14"/>
      <c r="BI39" s="14">
        <v>0</v>
      </c>
      <c r="BJ39" s="14">
        <v>22680</v>
      </c>
      <c r="BK39" s="14">
        <v>22123</v>
      </c>
    </row>
    <row r="40" spans="1:63" s="155" customFormat="1" ht="15" customHeight="1" x14ac:dyDescent="0.2">
      <c r="A40" s="59" t="s">
        <v>111</v>
      </c>
      <c r="B40" s="59" t="s">
        <v>279</v>
      </c>
      <c r="C40" s="14">
        <v>46765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 t="s">
        <v>14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212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</row>
    <row r="41" spans="1:63" ht="15" customHeight="1" x14ac:dyDescent="0.2">
      <c r="A41" s="183" t="s">
        <v>67</v>
      </c>
      <c r="B41" s="183" t="s">
        <v>280</v>
      </c>
      <c r="C41" s="22">
        <v>42407</v>
      </c>
      <c r="D41" s="22">
        <v>37326</v>
      </c>
      <c r="E41" s="22">
        <v>35829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 t="s">
        <v>14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7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</row>
    <row r="42" spans="1:63" ht="15" customHeight="1" x14ac:dyDescent="0.2">
      <c r="A42" s="154" t="s">
        <v>65</v>
      </c>
      <c r="B42" s="154" t="s">
        <v>281</v>
      </c>
      <c r="C42" s="63">
        <f t="shared" ref="C42:BH42" si="14">SUM(C43:C49)</f>
        <v>467204</v>
      </c>
      <c r="D42" s="63">
        <f t="shared" si="14"/>
        <v>504967</v>
      </c>
      <c r="E42" s="63">
        <f t="shared" si="14"/>
        <v>576406</v>
      </c>
      <c r="F42" s="63">
        <f t="shared" si="14"/>
        <v>660094</v>
      </c>
      <c r="G42" s="63">
        <f t="shared" si="14"/>
        <v>1079660</v>
      </c>
      <c r="H42" s="63">
        <f t="shared" si="14"/>
        <v>1083300</v>
      </c>
      <c r="I42" s="63">
        <f t="shared" si="14"/>
        <v>999347</v>
      </c>
      <c r="J42" s="63">
        <f t="shared" si="14"/>
        <v>1063665</v>
      </c>
      <c r="K42" s="63">
        <f t="shared" si="14"/>
        <v>1414580</v>
      </c>
      <c r="L42" s="63">
        <f t="shared" si="14"/>
        <v>1324665</v>
      </c>
      <c r="M42" s="63">
        <f t="shared" si="14"/>
        <v>1730374</v>
      </c>
      <c r="N42" s="63">
        <f t="shared" si="14"/>
        <v>1441128</v>
      </c>
      <c r="O42" s="63">
        <f t="shared" si="14"/>
        <v>1875347</v>
      </c>
      <c r="P42" s="63">
        <f t="shared" si="14"/>
        <v>1729858</v>
      </c>
      <c r="Q42" s="63">
        <f t="shared" si="14"/>
        <v>1928138</v>
      </c>
      <c r="R42" s="63">
        <f t="shared" si="14"/>
        <v>1925726</v>
      </c>
      <c r="S42" s="63">
        <f t="shared" si="14"/>
        <v>1751482</v>
      </c>
      <c r="T42" s="63">
        <f t="shared" si="14"/>
        <v>1762633</v>
      </c>
      <c r="U42" s="63">
        <f t="shared" si="14"/>
        <v>1959482</v>
      </c>
      <c r="V42" s="63">
        <f t="shared" si="14"/>
        <v>1905790</v>
      </c>
      <c r="W42" s="63">
        <f t="shared" si="14"/>
        <v>1717296</v>
      </c>
      <c r="X42" s="63">
        <f t="shared" si="14"/>
        <v>1677302</v>
      </c>
      <c r="Y42" s="63">
        <f t="shared" si="14"/>
        <v>1873094</v>
      </c>
      <c r="Z42" s="63">
        <f t="shared" si="14"/>
        <v>1872353</v>
      </c>
      <c r="AA42" s="63">
        <f t="shared" si="14"/>
        <v>1867567</v>
      </c>
      <c r="AB42" s="63">
        <f t="shared" si="14"/>
        <v>1829408</v>
      </c>
      <c r="AC42" s="63">
        <f t="shared" si="14"/>
        <v>2071732</v>
      </c>
      <c r="AD42" s="63">
        <f t="shared" si="14"/>
        <v>1980783</v>
      </c>
      <c r="AE42" s="63">
        <f t="shared" si="14"/>
        <v>1895565</v>
      </c>
      <c r="AF42" s="63">
        <f t="shared" si="14"/>
        <v>1868063</v>
      </c>
      <c r="AG42" s="63">
        <f t="shared" si="14"/>
        <v>2129342</v>
      </c>
      <c r="AH42" s="63">
        <f t="shared" si="14"/>
        <v>1934640</v>
      </c>
      <c r="AI42" s="63">
        <f t="shared" si="14"/>
        <v>1771918</v>
      </c>
      <c r="AJ42" s="63">
        <f t="shared" si="14"/>
        <v>2020563</v>
      </c>
      <c r="AK42" s="63">
        <f t="shared" si="14"/>
        <v>2019643</v>
      </c>
      <c r="AL42" s="63">
        <f t="shared" si="14"/>
        <v>2195284</v>
      </c>
      <c r="AM42" s="27">
        <f t="shared" si="14"/>
        <v>2153091</v>
      </c>
      <c r="AN42" s="27">
        <f t="shared" si="14"/>
        <v>2150617</v>
      </c>
      <c r="AO42" s="27">
        <f t="shared" si="14"/>
        <v>2146629</v>
      </c>
      <c r="AP42" s="27">
        <f t="shared" si="14"/>
        <v>2365507</v>
      </c>
      <c r="AQ42" s="27">
        <f t="shared" si="14"/>
        <v>2529081</v>
      </c>
      <c r="AR42" s="27">
        <f t="shared" si="14"/>
        <v>2626727</v>
      </c>
      <c r="AS42" s="27">
        <f t="shared" si="14"/>
        <v>2474316</v>
      </c>
      <c r="AT42" s="27">
        <f t="shared" si="14"/>
        <v>2931614</v>
      </c>
      <c r="AU42" s="27">
        <f t="shared" si="14"/>
        <v>2897575</v>
      </c>
      <c r="AV42" s="27">
        <f t="shared" si="14"/>
        <v>3009121</v>
      </c>
      <c r="AW42" s="27">
        <f t="shared" si="14"/>
        <v>3331343</v>
      </c>
      <c r="AX42" s="225">
        <f t="shared" si="14"/>
        <v>3309552</v>
      </c>
      <c r="AY42" s="27">
        <f t="shared" si="14"/>
        <v>3342158</v>
      </c>
      <c r="AZ42" s="27">
        <f t="shared" si="14"/>
        <v>2603416</v>
      </c>
      <c r="BA42" s="27">
        <f t="shared" si="14"/>
        <v>2386022</v>
      </c>
      <c r="BB42" s="73">
        <f t="shared" si="14"/>
        <v>2232641</v>
      </c>
      <c r="BC42" s="27">
        <f t="shared" si="14"/>
        <v>2865595</v>
      </c>
      <c r="BD42" s="27">
        <f t="shared" si="14"/>
        <v>2828879</v>
      </c>
      <c r="BE42" s="27">
        <f t="shared" si="14"/>
        <v>2273127</v>
      </c>
      <c r="BF42" s="73">
        <f>SUM(BF43:BF49)</f>
        <v>2757898</v>
      </c>
      <c r="BG42" s="27">
        <f t="shared" si="14"/>
        <v>2678550</v>
      </c>
      <c r="BH42" s="27">
        <f t="shared" si="14"/>
        <v>3327202</v>
      </c>
      <c r="BI42" s="27">
        <f>SUM(BI43:BI49)</f>
        <v>3351594</v>
      </c>
      <c r="BJ42" s="27">
        <f>SUM(BJ43:BJ49)</f>
        <v>3377563</v>
      </c>
      <c r="BK42" s="27">
        <f>SUM(BK43:BK49)</f>
        <v>3993310</v>
      </c>
    </row>
    <row r="43" spans="1:63" ht="15" customHeight="1" x14ac:dyDescent="0.2">
      <c r="A43" s="59" t="s">
        <v>63</v>
      </c>
      <c r="B43" s="59" t="s">
        <v>276</v>
      </c>
      <c r="C43" s="61">
        <v>117543</v>
      </c>
      <c r="D43" s="61">
        <v>155929</v>
      </c>
      <c r="E43" s="61">
        <v>218244</v>
      </c>
      <c r="F43" s="61">
        <v>276316</v>
      </c>
      <c r="G43" s="61">
        <v>348576</v>
      </c>
      <c r="H43" s="61">
        <v>417379</v>
      </c>
      <c r="I43" s="61">
        <v>409885</v>
      </c>
      <c r="J43" s="61">
        <v>482972</v>
      </c>
      <c r="K43" s="61">
        <v>525472</v>
      </c>
      <c r="L43" s="61">
        <v>505327</v>
      </c>
      <c r="M43" s="61">
        <v>496114</v>
      </c>
      <c r="N43" s="61">
        <v>622887</v>
      </c>
      <c r="O43" s="61">
        <v>593879</v>
      </c>
      <c r="P43" s="61">
        <v>496114</v>
      </c>
      <c r="Q43" s="61">
        <v>640767</v>
      </c>
      <c r="R43" s="61">
        <v>678219</v>
      </c>
      <c r="S43" s="61">
        <v>662139</v>
      </c>
      <c r="T43" s="61">
        <v>636617</v>
      </c>
      <c r="U43" s="61">
        <v>850337</v>
      </c>
      <c r="V43" s="61">
        <v>822066</v>
      </c>
      <c r="W43" s="61">
        <v>799052</v>
      </c>
      <c r="X43" s="61">
        <v>762508</v>
      </c>
      <c r="Y43" s="61">
        <v>958933</v>
      </c>
      <c r="Z43" s="61">
        <v>958889</v>
      </c>
      <c r="AA43" s="61">
        <v>1103988</v>
      </c>
      <c r="AB43" s="61">
        <v>1077673</v>
      </c>
      <c r="AC43" s="61">
        <v>1322145</v>
      </c>
      <c r="AD43" s="61">
        <v>1300298</v>
      </c>
      <c r="AE43" s="61">
        <v>1285648</v>
      </c>
      <c r="AF43" s="61">
        <v>1270208</v>
      </c>
      <c r="AG43" s="61">
        <v>1527626</v>
      </c>
      <c r="AH43" s="61">
        <v>1426821</v>
      </c>
      <c r="AI43" s="61">
        <v>1469258</v>
      </c>
      <c r="AJ43" s="61">
        <v>1714975</v>
      </c>
      <c r="AK43" s="61">
        <v>1710544</v>
      </c>
      <c r="AL43" s="61">
        <v>1625313</v>
      </c>
      <c r="AM43" s="14">
        <v>1617214</v>
      </c>
      <c r="AN43" s="14">
        <v>1612300</v>
      </c>
      <c r="AO43" s="14">
        <v>1605451</v>
      </c>
      <c r="AP43" s="14">
        <v>1798451</v>
      </c>
      <c r="AQ43" s="14">
        <v>2016139</v>
      </c>
      <c r="AR43" s="14">
        <v>1805183</v>
      </c>
      <c r="AS43" s="14">
        <v>1643079</v>
      </c>
      <c r="AT43" s="14">
        <v>1605327</v>
      </c>
      <c r="AU43" s="14">
        <v>1560256</v>
      </c>
      <c r="AV43" s="14">
        <v>1513575</v>
      </c>
      <c r="AW43" s="14">
        <v>1388086</v>
      </c>
      <c r="AX43" s="212">
        <v>1328869</v>
      </c>
      <c r="AY43" s="14">
        <v>1351062</v>
      </c>
      <c r="AZ43" s="14">
        <v>1040755</v>
      </c>
      <c r="BA43" s="14">
        <v>821090</v>
      </c>
      <c r="BB43" s="14">
        <v>785434</v>
      </c>
      <c r="BC43" s="14">
        <v>1417072</v>
      </c>
      <c r="BD43" s="14">
        <v>1388451</v>
      </c>
      <c r="BE43" s="14">
        <v>1231928</v>
      </c>
      <c r="BF43" s="14">
        <v>1674769</v>
      </c>
      <c r="BG43" s="14">
        <v>1645589</v>
      </c>
      <c r="BH43" s="14">
        <v>2295583</v>
      </c>
      <c r="BI43" s="14">
        <v>2262927</v>
      </c>
      <c r="BJ43" s="14">
        <v>2242577</v>
      </c>
      <c r="BK43" s="14">
        <v>2910832</v>
      </c>
    </row>
    <row r="44" spans="1:63" ht="15" customHeight="1" x14ac:dyDescent="0.2">
      <c r="A44" s="59" t="s">
        <v>13</v>
      </c>
      <c r="B44" s="59" t="s">
        <v>277</v>
      </c>
      <c r="C44" s="61">
        <v>199334</v>
      </c>
      <c r="D44" s="61">
        <v>199386</v>
      </c>
      <c r="E44" s="61">
        <v>199437</v>
      </c>
      <c r="F44" s="61">
        <v>199488</v>
      </c>
      <c r="G44" s="61">
        <v>529754</v>
      </c>
      <c r="H44" s="61">
        <v>460344</v>
      </c>
      <c r="I44" s="61">
        <v>460572</v>
      </c>
      <c r="J44" s="61">
        <v>460799</v>
      </c>
      <c r="K44" s="61">
        <v>759609</v>
      </c>
      <c r="L44" s="61">
        <v>692984</v>
      </c>
      <c r="M44" s="61">
        <v>1075216</v>
      </c>
      <c r="N44" s="61">
        <v>693605</v>
      </c>
      <c r="O44" s="61">
        <v>1141085</v>
      </c>
      <c r="P44" s="61">
        <v>1075216</v>
      </c>
      <c r="Q44" s="61">
        <v>1075771</v>
      </c>
      <c r="R44" s="61">
        <v>1077009</v>
      </c>
      <c r="S44" s="61">
        <v>913558</v>
      </c>
      <c r="T44" s="61">
        <v>914801</v>
      </c>
      <c r="U44" s="61">
        <v>915607</v>
      </c>
      <c r="V44" s="61">
        <v>917060</v>
      </c>
      <c r="W44" s="61">
        <v>754536</v>
      </c>
      <c r="X44" s="61">
        <v>756191</v>
      </c>
      <c r="Y44" s="61">
        <v>757232</v>
      </c>
      <c r="Z44" s="61">
        <v>759161</v>
      </c>
      <c r="AA44" s="61">
        <v>611162</v>
      </c>
      <c r="AB44" s="61">
        <v>612674</v>
      </c>
      <c r="AC44" s="61">
        <v>613663</v>
      </c>
      <c r="AD44" s="61">
        <v>614154</v>
      </c>
      <c r="AE44" s="61">
        <v>465093</v>
      </c>
      <c r="AF44" s="61">
        <v>465696</v>
      </c>
      <c r="AG44" s="61">
        <v>465953</v>
      </c>
      <c r="AH44" s="61">
        <v>466715</v>
      </c>
      <c r="AI44" s="61">
        <v>267599</v>
      </c>
      <c r="AJ44" s="61">
        <v>268277</v>
      </c>
      <c r="AK44" s="61">
        <v>269307</v>
      </c>
      <c r="AL44" s="61">
        <v>515953</v>
      </c>
      <c r="AM44" s="14">
        <v>463290</v>
      </c>
      <c r="AN44" s="14">
        <v>464383</v>
      </c>
      <c r="AO44" s="14">
        <v>464752</v>
      </c>
      <c r="AP44" s="14">
        <v>465457</v>
      </c>
      <c r="AQ44" s="14">
        <v>393002</v>
      </c>
      <c r="AR44" s="14">
        <v>686549</v>
      </c>
      <c r="AS44" s="14">
        <v>689299</v>
      </c>
      <c r="AT44" s="14">
        <v>1187234</v>
      </c>
      <c r="AU44" s="14">
        <v>1188105</v>
      </c>
      <c r="AV44" s="14">
        <v>1188977</v>
      </c>
      <c r="AW44" s="14">
        <v>1687184</v>
      </c>
      <c r="AX44" s="212">
        <v>1688260</v>
      </c>
      <c r="AY44" s="14">
        <v>1689242</v>
      </c>
      <c r="AZ44" s="14">
        <v>1390225</v>
      </c>
      <c r="BA44" s="14">
        <v>1390593</v>
      </c>
      <c r="BB44" s="14">
        <v>1390962</v>
      </c>
      <c r="BC44" s="14">
        <v>1391331</v>
      </c>
      <c r="BD44" s="14">
        <v>1391699</v>
      </c>
      <c r="BE44" s="14">
        <v>996892</v>
      </c>
      <c r="BF44" s="14">
        <v>997211</v>
      </c>
      <c r="BG44" s="14">
        <v>997443</v>
      </c>
      <c r="BH44" s="14">
        <v>997663</v>
      </c>
      <c r="BI44" s="14">
        <v>934086</v>
      </c>
      <c r="BJ44" s="14">
        <v>931596</v>
      </c>
      <c r="BK44" s="14">
        <v>931955</v>
      </c>
    </row>
    <row r="45" spans="1:63" ht="15" customHeight="1" x14ac:dyDescent="0.2">
      <c r="A45" s="59" t="s">
        <v>66</v>
      </c>
      <c r="B45" s="59" t="s">
        <v>282</v>
      </c>
      <c r="C45" s="61">
        <v>35474</v>
      </c>
      <c r="D45" s="61">
        <v>35965</v>
      </c>
      <c r="E45" s="61">
        <v>37028</v>
      </c>
      <c r="F45" s="61">
        <v>40095</v>
      </c>
      <c r="G45" s="61">
        <v>53798</v>
      </c>
      <c r="H45" s="61">
        <v>40859</v>
      </c>
      <c r="I45" s="61" t="s">
        <v>14</v>
      </c>
      <c r="J45" s="61" t="s">
        <v>14</v>
      </c>
      <c r="K45" s="61" t="s">
        <v>14</v>
      </c>
      <c r="L45" s="61" t="s">
        <v>14</v>
      </c>
      <c r="M45" s="61">
        <v>516</v>
      </c>
      <c r="N45" s="61">
        <v>0</v>
      </c>
      <c r="O45" s="61" t="s">
        <v>14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14">
        <v>16391</v>
      </c>
      <c r="AN45" s="14">
        <v>14462</v>
      </c>
      <c r="AO45" s="14">
        <v>5399</v>
      </c>
      <c r="AP45" s="14">
        <v>4744</v>
      </c>
      <c r="AQ45" s="14">
        <v>4349</v>
      </c>
      <c r="AR45" s="14">
        <v>4348</v>
      </c>
      <c r="AS45" s="14">
        <v>3810</v>
      </c>
      <c r="AT45" s="14">
        <v>2822</v>
      </c>
      <c r="AU45" s="14">
        <v>2229</v>
      </c>
      <c r="AV45" s="14">
        <v>1575</v>
      </c>
      <c r="AW45" s="14">
        <v>982</v>
      </c>
      <c r="AX45" s="212">
        <v>426</v>
      </c>
      <c r="AY45" s="14">
        <v>0</v>
      </c>
      <c r="AZ45" s="14">
        <v>0</v>
      </c>
      <c r="BA45" s="14">
        <v>0</v>
      </c>
      <c r="BB45" s="14">
        <v>0</v>
      </c>
      <c r="BC45" s="14">
        <v>17356</v>
      </c>
      <c r="BD45" s="14">
        <v>9336</v>
      </c>
      <c r="BE45" s="14">
        <v>9336</v>
      </c>
      <c r="BF45" s="14">
        <v>8555</v>
      </c>
      <c r="BG45" s="14">
        <v>5410</v>
      </c>
      <c r="BH45" s="14">
        <v>4602</v>
      </c>
      <c r="BI45" s="14">
        <v>3793</v>
      </c>
      <c r="BJ45" s="14">
        <v>2985</v>
      </c>
      <c r="BK45" s="14">
        <v>2144</v>
      </c>
    </row>
    <row r="46" spans="1:63" ht="15" customHeight="1" x14ac:dyDescent="0.2">
      <c r="A46" s="59" t="s">
        <v>0</v>
      </c>
      <c r="B46" s="59" t="s">
        <v>233</v>
      </c>
      <c r="C46" s="61">
        <v>22528</v>
      </c>
      <c r="D46" s="61">
        <v>25165</v>
      </c>
      <c r="E46" s="61">
        <v>25912</v>
      </c>
      <c r="F46" s="61">
        <v>22640</v>
      </c>
      <c r="G46" s="61">
        <v>18855</v>
      </c>
      <c r="H46" s="61">
        <v>28757</v>
      </c>
      <c r="I46" s="61">
        <v>16362</v>
      </c>
      <c r="J46" s="61">
        <v>13513</v>
      </c>
      <c r="K46" s="61">
        <v>16902</v>
      </c>
      <c r="L46" s="61">
        <v>9351</v>
      </c>
      <c r="M46" s="61">
        <v>21852</v>
      </c>
      <c r="N46" s="61">
        <v>21486</v>
      </c>
      <c r="O46" s="61">
        <v>21171</v>
      </c>
      <c r="P46" s="61">
        <v>21852</v>
      </c>
      <c r="Q46" s="61">
        <v>65372</v>
      </c>
      <c r="R46" s="61">
        <v>55675</v>
      </c>
      <c r="S46" s="61">
        <v>58415</v>
      </c>
      <c r="T46" s="61">
        <v>41725</v>
      </c>
      <c r="U46" s="61">
        <v>26925</v>
      </c>
      <c r="V46" s="61">
        <v>4326</v>
      </c>
      <c r="W46" s="61">
        <v>3873</v>
      </c>
      <c r="X46" s="61">
        <v>2892</v>
      </c>
      <c r="Y46" s="61">
        <v>4087</v>
      </c>
      <c r="Z46" s="61">
        <v>1301</v>
      </c>
      <c r="AA46" s="61">
        <v>1233</v>
      </c>
      <c r="AB46" s="61">
        <v>1221</v>
      </c>
      <c r="AC46" s="61">
        <v>1152</v>
      </c>
      <c r="AD46" s="61">
        <v>1028</v>
      </c>
      <c r="AE46" s="61">
        <v>953</v>
      </c>
      <c r="AF46" s="61">
        <v>871</v>
      </c>
      <c r="AG46" s="61">
        <v>1395</v>
      </c>
      <c r="AH46" s="61">
        <v>1678</v>
      </c>
      <c r="AI46" s="61">
        <v>1581</v>
      </c>
      <c r="AJ46" s="61">
        <v>1480</v>
      </c>
      <c r="AK46" s="61">
        <v>1377</v>
      </c>
      <c r="AL46" s="61">
        <v>278</v>
      </c>
      <c r="AM46" s="14">
        <v>164</v>
      </c>
      <c r="AN46" s="14">
        <v>295</v>
      </c>
      <c r="AO46" s="14">
        <v>4392</v>
      </c>
      <c r="AP46" s="14">
        <v>12270</v>
      </c>
      <c r="AQ46" s="14">
        <v>12271</v>
      </c>
      <c r="AR46" s="14">
        <v>11305</v>
      </c>
      <c r="AS46" s="14">
        <v>7271</v>
      </c>
      <c r="AT46" s="14">
        <v>7271</v>
      </c>
      <c r="AU46" s="14">
        <v>11011</v>
      </c>
      <c r="AV46" s="14">
        <v>7269</v>
      </c>
      <c r="AW46" s="14">
        <v>10056</v>
      </c>
      <c r="AX46" s="212">
        <v>9708</v>
      </c>
      <c r="AY46" s="14">
        <v>9011</v>
      </c>
      <c r="AZ46" s="14">
        <v>8990</v>
      </c>
      <c r="BA46" s="14">
        <v>8770</v>
      </c>
      <c r="BB46" s="14">
        <v>8752</v>
      </c>
      <c r="BC46" s="14">
        <v>2231</v>
      </c>
      <c r="BD46" s="14">
        <v>5226</v>
      </c>
      <c r="BE46" s="14">
        <v>5221</v>
      </c>
      <c r="BF46" s="14">
        <v>5216</v>
      </c>
      <c r="BG46" s="14">
        <v>3644</v>
      </c>
      <c r="BH46" s="14">
        <v>3639</v>
      </c>
      <c r="BI46" s="14">
        <v>126144</v>
      </c>
      <c r="BJ46" s="14">
        <v>126141</v>
      </c>
      <c r="BK46" s="14">
        <v>76199</v>
      </c>
    </row>
    <row r="47" spans="1:63" ht="15" customHeight="1" x14ac:dyDescent="0.2">
      <c r="A47" s="59" t="s">
        <v>54</v>
      </c>
      <c r="B47" s="59" t="s">
        <v>261</v>
      </c>
      <c r="C47" s="61">
        <v>23637</v>
      </c>
      <c r="D47" s="61">
        <v>23805</v>
      </c>
      <c r="E47" s="61">
        <v>30788</v>
      </c>
      <c r="F47" s="61">
        <v>12218</v>
      </c>
      <c r="G47" s="61">
        <v>977</v>
      </c>
      <c r="H47" s="61">
        <v>2643</v>
      </c>
      <c r="I47" s="61">
        <v>26408</v>
      </c>
      <c r="J47" s="61">
        <v>25342</v>
      </c>
      <c r="K47" s="61">
        <v>28053</v>
      </c>
      <c r="L47" s="61">
        <v>32654</v>
      </c>
      <c r="M47" s="61">
        <v>41653</v>
      </c>
      <c r="N47" s="61">
        <v>34458</v>
      </c>
      <c r="O47" s="61">
        <v>39231</v>
      </c>
      <c r="P47" s="61">
        <v>41653</v>
      </c>
      <c r="Q47" s="61">
        <v>45619</v>
      </c>
      <c r="R47" s="61">
        <v>39597</v>
      </c>
      <c r="S47" s="61">
        <v>54144</v>
      </c>
      <c r="T47" s="61">
        <v>64666</v>
      </c>
      <c r="U47" s="61">
        <v>67821</v>
      </c>
      <c r="V47" s="61">
        <v>70845</v>
      </c>
      <c r="W47" s="61">
        <v>74400</v>
      </c>
      <c r="X47" s="61">
        <v>78669</v>
      </c>
      <c r="Y47" s="61">
        <v>81858</v>
      </c>
      <c r="Z47" s="61">
        <v>88696</v>
      </c>
      <c r="AA47" s="61">
        <v>92797</v>
      </c>
      <c r="AB47" s="61">
        <v>85004</v>
      </c>
      <c r="AC47" s="61">
        <v>88250</v>
      </c>
      <c r="AD47" s="61">
        <v>24599</v>
      </c>
      <c r="AE47" s="61">
        <v>109162</v>
      </c>
      <c r="AF47" s="61">
        <v>97623</v>
      </c>
      <c r="AG47" s="61">
        <v>103852</v>
      </c>
      <c r="AH47" s="61">
        <v>11616</v>
      </c>
      <c r="AI47" s="61">
        <v>8651</v>
      </c>
      <c r="AJ47" s="61">
        <v>13098</v>
      </c>
      <c r="AK47" s="61">
        <v>16282</v>
      </c>
      <c r="AL47" s="61">
        <v>31091</v>
      </c>
      <c r="AM47" s="14">
        <v>34760</v>
      </c>
      <c r="AN47" s="14">
        <v>38742</v>
      </c>
      <c r="AO47" s="14">
        <v>45439</v>
      </c>
      <c r="AP47" s="14">
        <v>59236</v>
      </c>
      <c r="AQ47" s="14">
        <v>77706</v>
      </c>
      <c r="AR47" s="14">
        <v>94479</v>
      </c>
      <c r="AS47" s="14">
        <v>105918</v>
      </c>
      <c r="AT47" s="14">
        <v>103555</v>
      </c>
      <c r="AU47" s="14">
        <v>110541</v>
      </c>
      <c r="AV47" s="14">
        <v>272283</v>
      </c>
      <c r="AW47" s="14">
        <v>211981</v>
      </c>
      <c r="AX47" s="212">
        <v>249539</v>
      </c>
      <c r="AY47" s="14">
        <v>246970</v>
      </c>
      <c r="AZ47" s="14">
        <v>117503</v>
      </c>
      <c r="BA47" s="14">
        <v>96989</v>
      </c>
      <c r="BB47" s="14">
        <v>32150</v>
      </c>
      <c r="BC47" s="14">
        <v>20332</v>
      </c>
      <c r="BD47" s="14">
        <v>16246</v>
      </c>
      <c r="BE47" s="14">
        <v>12854</v>
      </c>
      <c r="BF47" s="14">
        <v>12804</v>
      </c>
      <c r="BG47" s="14">
        <v>9939</v>
      </c>
      <c r="BH47" s="14">
        <v>9179</v>
      </c>
      <c r="BI47" s="14">
        <v>8192</v>
      </c>
      <c r="BJ47" s="14">
        <v>8159</v>
      </c>
      <c r="BK47" s="14">
        <v>7374</v>
      </c>
    </row>
    <row r="48" spans="1:63" s="155" customFormat="1" ht="15" customHeight="1" x14ac:dyDescent="0.2">
      <c r="A48" s="59" t="s">
        <v>67</v>
      </c>
      <c r="B48" s="59" t="s">
        <v>280</v>
      </c>
      <c r="C48" s="61">
        <v>68688</v>
      </c>
      <c r="D48" s="61">
        <v>64717</v>
      </c>
      <c r="E48" s="61">
        <v>64997</v>
      </c>
      <c r="F48" s="61">
        <v>66497</v>
      </c>
      <c r="G48" s="61">
        <v>65061</v>
      </c>
      <c r="H48" s="61">
        <v>60389</v>
      </c>
      <c r="I48" s="61">
        <v>25438</v>
      </c>
      <c r="J48" s="61">
        <v>20330</v>
      </c>
      <c r="K48" s="61">
        <v>21406</v>
      </c>
      <c r="L48" s="61">
        <v>21227</v>
      </c>
      <c r="M48" s="61">
        <v>33564</v>
      </c>
      <c r="N48" s="61">
        <v>33455</v>
      </c>
      <c r="O48" s="61">
        <v>33508</v>
      </c>
      <c r="P48" s="61">
        <v>33564</v>
      </c>
      <c r="Q48" s="61">
        <v>33635</v>
      </c>
      <c r="R48" s="61">
        <v>13459</v>
      </c>
      <c r="S48" s="61">
        <v>13424</v>
      </c>
      <c r="T48" s="61">
        <v>13390</v>
      </c>
      <c r="U48" s="61">
        <v>13291</v>
      </c>
      <c r="V48" s="61">
        <v>14419</v>
      </c>
      <c r="W48" s="61">
        <v>14385</v>
      </c>
      <c r="X48" s="61">
        <v>14350</v>
      </c>
      <c r="Y48" s="61">
        <v>14316</v>
      </c>
      <c r="Z48" s="61">
        <v>13800</v>
      </c>
      <c r="AA48" s="61">
        <v>13800</v>
      </c>
      <c r="AB48" s="61">
        <v>13800</v>
      </c>
      <c r="AC48" s="61">
        <v>13800</v>
      </c>
      <c r="AD48" s="61">
        <v>14031</v>
      </c>
      <c r="AE48" s="61">
        <v>14055</v>
      </c>
      <c r="AF48" s="61">
        <v>14055</v>
      </c>
      <c r="AG48" s="61">
        <v>14053</v>
      </c>
      <c r="AH48" s="61">
        <v>13829</v>
      </c>
      <c r="AI48" s="61">
        <v>13708</v>
      </c>
      <c r="AJ48" s="61">
        <v>14456</v>
      </c>
      <c r="AK48" s="61">
        <v>16742</v>
      </c>
      <c r="AL48" s="61">
        <v>18896</v>
      </c>
      <c r="AM48" s="14">
        <v>18896</v>
      </c>
      <c r="AN48" s="14">
        <v>18896</v>
      </c>
      <c r="AO48" s="14">
        <v>20224</v>
      </c>
      <c r="AP48" s="14">
        <v>24957</v>
      </c>
      <c r="AQ48" s="14">
        <v>24862</v>
      </c>
      <c r="AR48" s="14">
        <v>24863</v>
      </c>
      <c r="AS48" s="14">
        <v>24939</v>
      </c>
      <c r="AT48" s="14">
        <v>25405</v>
      </c>
      <c r="AU48" s="14">
        <v>25433</v>
      </c>
      <c r="AV48" s="14">
        <v>25442</v>
      </c>
      <c r="AW48" s="14">
        <v>33054</v>
      </c>
      <c r="AX48" s="212">
        <v>32750</v>
      </c>
      <c r="AY48" s="14">
        <v>45873</v>
      </c>
      <c r="AZ48" s="14">
        <v>45943</v>
      </c>
      <c r="BA48" s="14">
        <v>68580</v>
      </c>
      <c r="BB48" s="14">
        <v>15343</v>
      </c>
      <c r="BC48" s="14">
        <v>17273</v>
      </c>
      <c r="BD48" s="14">
        <v>17921</v>
      </c>
      <c r="BE48" s="14">
        <v>16896</v>
      </c>
      <c r="BF48" s="14">
        <v>16590</v>
      </c>
      <c r="BG48" s="14">
        <v>16525</v>
      </c>
      <c r="BH48" s="14">
        <v>16536</v>
      </c>
      <c r="BI48" s="14">
        <v>16452</v>
      </c>
      <c r="BJ48" s="14">
        <v>16823</v>
      </c>
      <c r="BK48" s="14">
        <v>16839</v>
      </c>
    </row>
    <row r="49" spans="1:63" ht="15" customHeight="1" x14ac:dyDescent="0.2">
      <c r="A49" s="182" t="s">
        <v>68</v>
      </c>
      <c r="B49" s="182" t="s">
        <v>283</v>
      </c>
      <c r="C49" s="22">
        <v>0</v>
      </c>
      <c r="D49" s="22">
        <v>0</v>
      </c>
      <c r="E49" s="22">
        <v>0</v>
      </c>
      <c r="F49" s="62">
        <v>42840</v>
      </c>
      <c r="G49" s="62">
        <v>62639</v>
      </c>
      <c r="H49" s="62">
        <v>72929</v>
      </c>
      <c r="I49" s="62">
        <v>60682</v>
      </c>
      <c r="J49" s="62">
        <v>60709</v>
      </c>
      <c r="K49" s="62">
        <v>63138</v>
      </c>
      <c r="L49" s="62">
        <v>63122</v>
      </c>
      <c r="M49" s="62">
        <v>61459</v>
      </c>
      <c r="N49" s="62">
        <v>35237</v>
      </c>
      <c r="O49" s="62">
        <v>46473</v>
      </c>
      <c r="P49" s="62">
        <v>61459</v>
      </c>
      <c r="Q49" s="62">
        <v>66974</v>
      </c>
      <c r="R49" s="62">
        <v>61767</v>
      </c>
      <c r="S49" s="62">
        <v>49802</v>
      </c>
      <c r="T49" s="62">
        <v>91434</v>
      </c>
      <c r="U49" s="62">
        <v>85501</v>
      </c>
      <c r="V49" s="62">
        <v>77074</v>
      </c>
      <c r="W49" s="62">
        <v>71050</v>
      </c>
      <c r="X49" s="62">
        <v>62692</v>
      </c>
      <c r="Y49" s="62">
        <v>56668</v>
      </c>
      <c r="Z49" s="62">
        <v>50506</v>
      </c>
      <c r="AA49" s="62">
        <v>44587</v>
      </c>
      <c r="AB49" s="62">
        <v>39036</v>
      </c>
      <c r="AC49" s="62">
        <v>32722</v>
      </c>
      <c r="AD49" s="62">
        <v>26673</v>
      </c>
      <c r="AE49" s="62">
        <v>20654</v>
      </c>
      <c r="AF49" s="62">
        <v>19610</v>
      </c>
      <c r="AG49" s="62">
        <v>16463</v>
      </c>
      <c r="AH49" s="62">
        <v>13981</v>
      </c>
      <c r="AI49" s="62">
        <v>11121</v>
      </c>
      <c r="AJ49" s="62">
        <v>8277</v>
      </c>
      <c r="AK49" s="62">
        <v>5391</v>
      </c>
      <c r="AL49" s="62">
        <v>3753</v>
      </c>
      <c r="AM49" s="22">
        <v>2376</v>
      </c>
      <c r="AN49" s="22">
        <v>1539</v>
      </c>
      <c r="AO49" s="22">
        <v>972</v>
      </c>
      <c r="AP49" s="22">
        <v>392</v>
      </c>
      <c r="AQ49" s="22">
        <v>752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7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42753</v>
      </c>
      <c r="BG49" s="22" t="s">
        <v>445</v>
      </c>
      <c r="BH49" s="22" t="s">
        <v>445</v>
      </c>
      <c r="BI49" s="22">
        <v>0</v>
      </c>
      <c r="BJ49" s="22">
        <v>49282</v>
      </c>
      <c r="BK49" s="22">
        <v>47967</v>
      </c>
    </row>
    <row r="50" spans="1:63" ht="15" customHeight="1" x14ac:dyDescent="0.2">
      <c r="A50" s="49" t="s">
        <v>69</v>
      </c>
      <c r="B50" s="49" t="s">
        <v>284</v>
      </c>
      <c r="C50" s="51">
        <f t="shared" ref="C50:BH50" si="15">SUM(C51:C55)</f>
        <v>1405538</v>
      </c>
      <c r="D50" s="51">
        <f t="shared" si="15"/>
        <v>1440220</v>
      </c>
      <c r="E50" s="51">
        <f t="shared" si="15"/>
        <v>1479615</v>
      </c>
      <c r="F50" s="51">
        <f t="shared" si="15"/>
        <v>1488258</v>
      </c>
      <c r="G50" s="51">
        <f t="shared" si="15"/>
        <v>694920</v>
      </c>
      <c r="H50" s="51">
        <f t="shared" si="15"/>
        <v>1544956</v>
      </c>
      <c r="I50" s="51">
        <f t="shared" si="15"/>
        <v>1571685</v>
      </c>
      <c r="J50" s="51">
        <f t="shared" si="15"/>
        <v>1578861</v>
      </c>
      <c r="K50" s="51">
        <f t="shared" si="15"/>
        <v>1603173</v>
      </c>
      <c r="L50" s="51">
        <f t="shared" si="15"/>
        <v>1555775</v>
      </c>
      <c r="M50" s="51">
        <f t="shared" si="15"/>
        <v>2226538</v>
      </c>
      <c r="N50" s="51">
        <f t="shared" si="15"/>
        <v>1777501</v>
      </c>
      <c r="O50" s="51">
        <f t="shared" si="15"/>
        <v>1827316</v>
      </c>
      <c r="P50" s="51">
        <f t="shared" si="15"/>
        <v>2226538</v>
      </c>
      <c r="Q50" s="51">
        <f t="shared" si="15"/>
        <v>2306667</v>
      </c>
      <c r="R50" s="51">
        <f t="shared" si="15"/>
        <v>2317533</v>
      </c>
      <c r="S50" s="51">
        <f t="shared" si="15"/>
        <v>2365190</v>
      </c>
      <c r="T50" s="51">
        <f t="shared" si="15"/>
        <v>2402226</v>
      </c>
      <c r="U50" s="51">
        <f t="shared" si="15"/>
        <v>2480866</v>
      </c>
      <c r="V50" s="51">
        <f t="shared" si="15"/>
        <v>2493805</v>
      </c>
      <c r="W50" s="51">
        <f t="shared" si="15"/>
        <v>2541185</v>
      </c>
      <c r="X50" s="51">
        <f t="shared" si="15"/>
        <v>2577989</v>
      </c>
      <c r="Y50" s="51">
        <f t="shared" si="15"/>
        <v>2636918</v>
      </c>
      <c r="Z50" s="51">
        <f t="shared" si="15"/>
        <v>2633980</v>
      </c>
      <c r="AA50" s="51">
        <f t="shared" si="15"/>
        <v>2672326</v>
      </c>
      <c r="AB50" s="51">
        <f t="shared" si="15"/>
        <v>2689337</v>
      </c>
      <c r="AC50" s="51">
        <f t="shared" si="15"/>
        <v>2732699</v>
      </c>
      <c r="AD50" s="51">
        <f t="shared" si="15"/>
        <v>2741538</v>
      </c>
      <c r="AE50" s="51">
        <f t="shared" si="15"/>
        <v>2776980</v>
      </c>
      <c r="AF50" s="51">
        <f t="shared" si="15"/>
        <v>2750482</v>
      </c>
      <c r="AG50" s="51">
        <f t="shared" si="15"/>
        <v>2797924</v>
      </c>
      <c r="AH50" s="51">
        <f t="shared" si="15"/>
        <v>2806635</v>
      </c>
      <c r="AI50" s="51">
        <f t="shared" si="15"/>
        <v>2807108</v>
      </c>
      <c r="AJ50" s="51">
        <f t="shared" si="15"/>
        <v>2790184</v>
      </c>
      <c r="AK50" s="51">
        <f t="shared" si="15"/>
        <v>2827829</v>
      </c>
      <c r="AL50" s="51">
        <f t="shared" si="15"/>
        <v>2846334</v>
      </c>
      <c r="AM50" s="51">
        <f t="shared" si="15"/>
        <v>2900283</v>
      </c>
      <c r="AN50" s="51">
        <f t="shared" si="15"/>
        <v>2872547</v>
      </c>
      <c r="AO50" s="51">
        <f t="shared" si="15"/>
        <v>2960702</v>
      </c>
      <c r="AP50" s="51">
        <f t="shared" si="15"/>
        <v>3000062</v>
      </c>
      <c r="AQ50" s="51">
        <f t="shared" si="15"/>
        <v>3008206</v>
      </c>
      <c r="AR50" s="51">
        <f t="shared" si="15"/>
        <v>3050930</v>
      </c>
      <c r="AS50" s="51">
        <f t="shared" si="15"/>
        <v>3113410</v>
      </c>
      <c r="AT50" s="51">
        <f t="shared" si="15"/>
        <v>3149328</v>
      </c>
      <c r="AU50" s="51">
        <f t="shared" si="15"/>
        <v>3191280</v>
      </c>
      <c r="AV50" s="51">
        <f t="shared" si="15"/>
        <v>3468091</v>
      </c>
      <c r="AW50" s="51">
        <f t="shared" si="15"/>
        <v>3409691</v>
      </c>
      <c r="AX50" s="209">
        <f t="shared" si="15"/>
        <v>3410804</v>
      </c>
      <c r="AY50" s="51">
        <f t="shared" si="15"/>
        <v>3418906</v>
      </c>
      <c r="AZ50" s="51">
        <f t="shared" si="15"/>
        <v>3252538</v>
      </c>
      <c r="BA50" s="51">
        <f t="shared" si="15"/>
        <v>4015938</v>
      </c>
      <c r="BB50" s="51">
        <f t="shared" si="15"/>
        <v>4107688</v>
      </c>
      <c r="BC50" s="51">
        <f t="shared" si="15"/>
        <v>4051669</v>
      </c>
      <c r="BD50" s="51">
        <f t="shared" si="15"/>
        <v>4119802</v>
      </c>
      <c r="BE50" s="51">
        <f t="shared" si="15"/>
        <v>4169943</v>
      </c>
      <c r="BF50" s="51">
        <f t="shared" si="15"/>
        <v>4177518</v>
      </c>
      <c r="BG50" s="51">
        <f t="shared" si="15"/>
        <v>4234679</v>
      </c>
      <c r="BH50" s="51">
        <f t="shared" si="15"/>
        <v>4159817</v>
      </c>
      <c r="BI50" s="51">
        <f>SUM(BI51:BI55)</f>
        <v>4263948</v>
      </c>
      <c r="BJ50" s="51">
        <f>SUM(BJ51:BJ55)</f>
        <v>4310020</v>
      </c>
      <c r="BK50" s="51">
        <f>SUM(BK51:BK55)</f>
        <v>4409459</v>
      </c>
    </row>
    <row r="51" spans="1:63" ht="15" customHeight="1" x14ac:dyDescent="0.2">
      <c r="A51" s="181" t="s">
        <v>70</v>
      </c>
      <c r="B51" s="181" t="s">
        <v>285</v>
      </c>
      <c r="C51" s="9">
        <v>818125</v>
      </c>
      <c r="D51" s="9">
        <v>818125</v>
      </c>
      <c r="E51" s="9">
        <v>818125</v>
      </c>
      <c r="F51" s="9">
        <v>823859</v>
      </c>
      <c r="G51" s="9" t="s">
        <v>14</v>
      </c>
      <c r="H51" s="9">
        <v>823859</v>
      </c>
      <c r="I51" s="9">
        <v>823859</v>
      </c>
      <c r="J51" s="9">
        <v>823859</v>
      </c>
      <c r="K51" s="9">
        <v>823859</v>
      </c>
      <c r="L51" s="9">
        <v>823859</v>
      </c>
      <c r="M51" s="9">
        <v>1186729</v>
      </c>
      <c r="N51" s="9">
        <v>823859</v>
      </c>
      <c r="O51" s="9">
        <v>823859</v>
      </c>
      <c r="P51" s="9">
        <v>1186729</v>
      </c>
      <c r="Q51" s="9">
        <v>1233163</v>
      </c>
      <c r="R51" s="9">
        <v>1232002</v>
      </c>
      <c r="S51" s="9">
        <v>1232002</v>
      </c>
      <c r="T51" s="9">
        <v>1231313</v>
      </c>
      <c r="U51" s="9">
        <v>1231313</v>
      </c>
      <c r="V51" s="9">
        <v>1231313</v>
      </c>
      <c r="W51" s="9">
        <v>1231313</v>
      </c>
      <c r="X51" s="9">
        <v>1231313</v>
      </c>
      <c r="Y51" s="9">
        <v>1231313</v>
      </c>
      <c r="Z51" s="9">
        <v>1231313</v>
      </c>
      <c r="AA51" s="9">
        <v>1231313</v>
      </c>
      <c r="AB51" s="9">
        <v>1231313</v>
      </c>
      <c r="AC51" s="9">
        <v>1231313</v>
      </c>
      <c r="AD51" s="9">
        <v>1231313</v>
      </c>
      <c r="AE51" s="9">
        <v>1231313</v>
      </c>
      <c r="AF51" s="9">
        <v>1231313</v>
      </c>
      <c r="AG51" s="9">
        <v>1231313</v>
      </c>
      <c r="AH51" s="9">
        <v>1231313</v>
      </c>
      <c r="AI51" s="9">
        <v>1231313</v>
      </c>
      <c r="AJ51" s="9">
        <v>1231313</v>
      </c>
      <c r="AK51" s="9">
        <v>1231313</v>
      </c>
      <c r="AL51" s="9">
        <v>1231313</v>
      </c>
      <c r="AM51" s="9">
        <v>1231313</v>
      </c>
      <c r="AN51" s="9">
        <v>1231313</v>
      </c>
      <c r="AO51" s="9">
        <v>1231313</v>
      </c>
      <c r="AP51" s="9">
        <v>1231313</v>
      </c>
      <c r="AQ51" s="9">
        <v>1231313</v>
      </c>
      <c r="AR51" s="9">
        <v>1231313</v>
      </c>
      <c r="AS51" s="9">
        <v>1231313</v>
      </c>
      <c r="AT51" s="9">
        <v>1231313</v>
      </c>
      <c r="AU51" s="9">
        <v>1231313</v>
      </c>
      <c r="AV51" s="9">
        <v>1275657</v>
      </c>
      <c r="AW51" s="9">
        <v>1275657</v>
      </c>
      <c r="AX51" s="210">
        <v>2175657</v>
      </c>
      <c r="AY51" s="9">
        <v>1069691</v>
      </c>
      <c r="AZ51" s="9">
        <v>1069691</v>
      </c>
      <c r="BA51" s="9">
        <v>1763960</v>
      </c>
      <c r="BB51" s="9">
        <v>1759393</v>
      </c>
      <c r="BC51" s="9">
        <v>1759393</v>
      </c>
      <c r="BD51" s="9">
        <v>1759393</v>
      </c>
      <c r="BE51" s="9">
        <v>1759393</v>
      </c>
      <c r="BF51" s="9">
        <v>1759393</v>
      </c>
      <c r="BG51" s="9">
        <v>1759393</v>
      </c>
      <c r="BH51" s="9">
        <v>1759393</v>
      </c>
      <c r="BI51" s="9">
        <v>1759393</v>
      </c>
      <c r="BJ51" s="9">
        <v>1759393</v>
      </c>
      <c r="BK51" s="9">
        <v>1759393</v>
      </c>
    </row>
    <row r="52" spans="1:63" ht="15" customHeight="1" x14ac:dyDescent="0.2">
      <c r="A52" s="59" t="s">
        <v>12</v>
      </c>
      <c r="B52" s="59" t="s">
        <v>286</v>
      </c>
      <c r="C52" s="61">
        <v>457622</v>
      </c>
      <c r="D52" s="61">
        <v>457638</v>
      </c>
      <c r="E52" s="61">
        <v>457585</v>
      </c>
      <c r="F52" s="61">
        <v>453818</v>
      </c>
      <c r="G52" s="61">
        <v>453008</v>
      </c>
      <c r="H52" s="61">
        <v>453470</v>
      </c>
      <c r="I52" s="61">
        <v>483960</v>
      </c>
      <c r="J52" s="61">
        <v>455148</v>
      </c>
      <c r="K52" s="61">
        <v>447256</v>
      </c>
      <c r="L52" s="61">
        <v>451784</v>
      </c>
      <c r="M52" s="61">
        <v>469454</v>
      </c>
      <c r="N52" s="61">
        <v>464767</v>
      </c>
      <c r="O52" s="61">
        <v>467244</v>
      </c>
      <c r="P52" s="61">
        <v>469454</v>
      </c>
      <c r="Q52" s="61">
        <v>458185</v>
      </c>
      <c r="R52" s="61">
        <v>457623</v>
      </c>
      <c r="S52" s="61">
        <v>457220</v>
      </c>
      <c r="T52" s="61">
        <v>458890</v>
      </c>
      <c r="U52" s="61">
        <v>470907</v>
      </c>
      <c r="V52" s="61">
        <v>473382</v>
      </c>
      <c r="W52" s="61">
        <v>476250</v>
      </c>
      <c r="X52" s="61">
        <v>471243</v>
      </c>
      <c r="Y52" s="61">
        <v>472514</v>
      </c>
      <c r="Z52" s="61">
        <v>473233</v>
      </c>
      <c r="AA52" s="61">
        <v>473580</v>
      </c>
      <c r="AB52" s="61">
        <v>470751</v>
      </c>
      <c r="AC52" s="61">
        <v>474234</v>
      </c>
      <c r="AD52" s="61">
        <v>472386</v>
      </c>
      <c r="AE52" s="61">
        <v>457799</v>
      </c>
      <c r="AF52" s="61">
        <v>462528</v>
      </c>
      <c r="AG52" s="61">
        <v>457438</v>
      </c>
      <c r="AH52" s="61">
        <v>452713</v>
      </c>
      <c r="AI52" s="61">
        <v>448965</v>
      </c>
      <c r="AJ52" s="61">
        <v>441714</v>
      </c>
      <c r="AK52" s="61">
        <v>443009</v>
      </c>
      <c r="AL52" s="61">
        <v>445313</v>
      </c>
      <c r="AM52" s="61">
        <v>444911</v>
      </c>
      <c r="AN52" s="61">
        <v>446781</v>
      </c>
      <c r="AO52" s="61">
        <v>448401</v>
      </c>
      <c r="AP52" s="61">
        <v>450021</v>
      </c>
      <c r="AQ52" s="61">
        <v>446448</v>
      </c>
      <c r="AR52" s="61">
        <v>442754</v>
      </c>
      <c r="AS52" s="61">
        <v>444703</v>
      </c>
      <c r="AT52" s="61">
        <v>446652</v>
      </c>
      <c r="AU52" s="61">
        <v>448789</v>
      </c>
      <c r="AV52" s="61">
        <v>446488</v>
      </c>
      <c r="AW52" s="61">
        <v>448625</v>
      </c>
      <c r="AX52" s="212">
        <v>448809</v>
      </c>
      <c r="AY52" s="61">
        <v>1427048</v>
      </c>
      <c r="AZ52" s="61">
        <v>1426550</v>
      </c>
      <c r="BA52" s="61">
        <v>1432890</v>
      </c>
      <c r="BB52" s="61">
        <v>1436280</v>
      </c>
      <c r="BC52" s="14">
        <v>1439832</v>
      </c>
      <c r="BD52" s="14">
        <v>1429390</v>
      </c>
      <c r="BE52" s="14">
        <v>1419600</v>
      </c>
      <c r="BF52" s="14">
        <v>1396133</v>
      </c>
      <c r="BG52" s="14">
        <v>1372229</v>
      </c>
      <c r="BH52" s="14">
        <v>1348680</v>
      </c>
      <c r="BI52" s="14">
        <v>1351635</v>
      </c>
      <c r="BJ52" s="14">
        <v>1351419</v>
      </c>
      <c r="BK52" s="14">
        <v>1343423</v>
      </c>
    </row>
    <row r="53" spans="1:63" ht="15" customHeight="1" x14ac:dyDescent="0.2">
      <c r="A53" s="59" t="s">
        <v>71</v>
      </c>
      <c r="B53" s="59" t="s">
        <v>287</v>
      </c>
      <c r="C53" s="61">
        <v>129586</v>
      </c>
      <c r="D53" s="61">
        <v>104946</v>
      </c>
      <c r="E53" s="61">
        <v>104946</v>
      </c>
      <c r="F53" s="61">
        <v>210424</v>
      </c>
      <c r="G53" s="61">
        <v>241912</v>
      </c>
      <c r="H53" s="61">
        <v>267449</v>
      </c>
      <c r="I53" s="61">
        <v>263659</v>
      </c>
      <c r="J53" s="61">
        <v>299687</v>
      </c>
      <c r="K53" s="61">
        <v>331890</v>
      </c>
      <c r="L53" s="61">
        <v>279949</v>
      </c>
      <c r="M53" s="61">
        <v>483084</v>
      </c>
      <c r="N53" s="61">
        <v>484486</v>
      </c>
      <c r="O53" s="61">
        <v>484486</v>
      </c>
      <c r="P53" s="61">
        <v>483084</v>
      </c>
      <c r="Q53" s="61">
        <v>483084</v>
      </c>
      <c r="R53" s="61">
        <v>623866</v>
      </c>
      <c r="S53" s="61">
        <v>623866</v>
      </c>
      <c r="T53" s="61">
        <v>607716</v>
      </c>
      <c r="U53" s="61">
        <v>607693</v>
      </c>
      <c r="V53" s="61">
        <v>782493</v>
      </c>
      <c r="W53" s="61">
        <v>782493</v>
      </c>
      <c r="X53" s="61">
        <v>776939</v>
      </c>
      <c r="Y53" s="61">
        <v>776939</v>
      </c>
      <c r="Z53" s="61">
        <v>922646</v>
      </c>
      <c r="AA53" s="61">
        <v>922646</v>
      </c>
      <c r="AB53" s="61">
        <v>908031</v>
      </c>
      <c r="AC53" s="61">
        <v>908031</v>
      </c>
      <c r="AD53" s="61">
        <v>1031238</v>
      </c>
      <c r="AE53" s="61">
        <v>1031238</v>
      </c>
      <c r="AF53" s="61">
        <v>949614</v>
      </c>
      <c r="AG53" s="61">
        <v>949614</v>
      </c>
      <c r="AH53" s="61">
        <v>1114104</v>
      </c>
      <c r="AI53" s="61">
        <v>1061075</v>
      </c>
      <c r="AJ53" s="61">
        <v>992312</v>
      </c>
      <c r="AK53" s="61">
        <v>963561</v>
      </c>
      <c r="AL53" s="61">
        <v>1159038</v>
      </c>
      <c r="AM53" s="61">
        <v>1159038</v>
      </c>
      <c r="AN53" s="61">
        <v>1069924</v>
      </c>
      <c r="AO53" s="61">
        <v>1069924</v>
      </c>
      <c r="AP53" s="61">
        <v>1306397</v>
      </c>
      <c r="AQ53" s="61">
        <v>1306397</v>
      </c>
      <c r="AR53" s="61">
        <v>1306397</v>
      </c>
      <c r="AS53" s="61">
        <v>1306397</v>
      </c>
      <c r="AT53" s="61">
        <v>1460607</v>
      </c>
      <c r="AU53" s="61">
        <v>1460607</v>
      </c>
      <c r="AV53" s="61">
        <v>1416263</v>
      </c>
      <c r="AW53" s="61">
        <v>1414295</v>
      </c>
      <c r="AX53" s="212">
        <v>775046</v>
      </c>
      <c r="AY53" s="61">
        <v>928391</v>
      </c>
      <c r="AZ53" s="61">
        <v>895156</v>
      </c>
      <c r="BA53" s="61">
        <v>891884</v>
      </c>
      <c r="BB53" s="61">
        <v>897656</v>
      </c>
      <c r="BC53" s="14">
        <v>789453</v>
      </c>
      <c r="BD53" s="14">
        <v>789453</v>
      </c>
      <c r="BE53" s="14">
        <v>789453</v>
      </c>
      <c r="BF53" s="14">
        <v>1021797</v>
      </c>
      <c r="BG53" s="14">
        <v>1021797</v>
      </c>
      <c r="BH53" s="14">
        <v>894166</v>
      </c>
      <c r="BI53" s="14">
        <v>894166</v>
      </c>
      <c r="BJ53" s="14">
        <v>1198992</v>
      </c>
      <c r="BK53" s="14">
        <v>1198992</v>
      </c>
    </row>
    <row r="54" spans="1:63" ht="15" customHeight="1" x14ac:dyDescent="0.2">
      <c r="A54" s="59" t="s">
        <v>72</v>
      </c>
      <c r="B54" s="59" t="s">
        <v>288</v>
      </c>
      <c r="C54" s="61">
        <v>0</v>
      </c>
      <c r="D54" s="61">
        <v>59334</v>
      </c>
      <c r="E54" s="61">
        <v>98771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83028</v>
      </c>
      <c r="N54" s="61">
        <v>0</v>
      </c>
      <c r="O54" s="61">
        <v>47328</v>
      </c>
      <c r="P54" s="61">
        <v>83028</v>
      </c>
      <c r="Q54" s="61">
        <v>128087</v>
      </c>
      <c r="R54" s="61">
        <v>0</v>
      </c>
      <c r="S54" s="61">
        <v>48191</v>
      </c>
      <c r="T54" s="61">
        <v>97823</v>
      </c>
      <c r="U54" s="61">
        <v>164418</v>
      </c>
      <c r="V54" s="61">
        <v>0</v>
      </c>
      <c r="W54" s="61">
        <v>44515</v>
      </c>
      <c r="X54" s="61">
        <v>91746</v>
      </c>
      <c r="Y54" s="61">
        <v>149609</v>
      </c>
      <c r="Z54" s="61">
        <v>0</v>
      </c>
      <c r="AA54" s="61">
        <v>38209</v>
      </c>
      <c r="AB54" s="61">
        <v>72629</v>
      </c>
      <c r="AC54" s="61">
        <v>112685</v>
      </c>
      <c r="AD54" s="61">
        <v>0</v>
      </c>
      <c r="AE54" s="61">
        <v>50010</v>
      </c>
      <c r="AF54" s="61">
        <v>100378</v>
      </c>
      <c r="AG54" s="61">
        <v>152794</v>
      </c>
      <c r="AH54" s="61">
        <v>0</v>
      </c>
      <c r="AI54" s="61">
        <v>57337</v>
      </c>
      <c r="AJ54" s="61">
        <v>116942</v>
      </c>
      <c r="AK54" s="61">
        <v>181424</v>
      </c>
      <c r="AL54" s="61">
        <v>0</v>
      </c>
      <c r="AM54" s="61">
        <v>54399</v>
      </c>
      <c r="AN54" s="61">
        <v>113459</v>
      </c>
      <c r="AO54" s="61">
        <v>199469</v>
      </c>
      <c r="AP54" s="61">
        <v>0</v>
      </c>
      <c r="AQ54" s="61">
        <v>11834</v>
      </c>
      <c r="AR54" s="61">
        <v>58621</v>
      </c>
      <c r="AS54" s="61">
        <v>120364</v>
      </c>
      <c r="AT54" s="61">
        <v>0</v>
      </c>
      <c r="AU54" s="61">
        <v>40350</v>
      </c>
      <c r="AV54" s="61">
        <v>318754</v>
      </c>
      <c r="AW54" s="61">
        <v>260007</v>
      </c>
      <c r="AX54" s="212">
        <v>0</v>
      </c>
      <c r="AY54" s="61">
        <v>-17333</v>
      </c>
      <c r="AZ54" s="61">
        <v>-150641</v>
      </c>
      <c r="BA54" s="61">
        <v>-85827</v>
      </c>
      <c r="BB54" s="61">
        <v>0</v>
      </c>
      <c r="BC54" s="14">
        <v>47816</v>
      </c>
      <c r="BD54" s="14">
        <v>125194</v>
      </c>
      <c r="BE54" s="14">
        <v>184900</v>
      </c>
      <c r="BF54" s="14">
        <v>0</v>
      </c>
      <c r="BG54" s="14">
        <v>81063</v>
      </c>
      <c r="BH54" s="14">
        <v>157381</v>
      </c>
      <c r="BI54" s="14">
        <v>258556</v>
      </c>
      <c r="BJ54" s="14">
        <v>0</v>
      </c>
      <c r="BK54" s="14">
        <v>107434</v>
      </c>
    </row>
    <row r="55" spans="1:63" ht="15" customHeight="1" x14ac:dyDescent="0.2">
      <c r="A55" s="59" t="s">
        <v>73</v>
      </c>
      <c r="B55" s="59" t="s">
        <v>289</v>
      </c>
      <c r="C55" s="61">
        <v>205</v>
      </c>
      <c r="D55" s="61">
        <v>177</v>
      </c>
      <c r="E55" s="61">
        <v>188</v>
      </c>
      <c r="F55" s="61">
        <v>157</v>
      </c>
      <c r="G55" s="61">
        <v>0</v>
      </c>
      <c r="H55" s="61">
        <v>178</v>
      </c>
      <c r="I55" s="61">
        <v>207</v>
      </c>
      <c r="J55" s="61">
        <v>167</v>
      </c>
      <c r="K55" s="61">
        <v>168</v>
      </c>
      <c r="L55" s="61">
        <v>183</v>
      </c>
      <c r="M55" s="61">
        <v>4243</v>
      </c>
      <c r="N55" s="61">
        <v>4389</v>
      </c>
      <c r="O55" s="61">
        <v>4399</v>
      </c>
      <c r="P55" s="61">
        <v>4243</v>
      </c>
      <c r="Q55" s="61">
        <v>4148</v>
      </c>
      <c r="R55" s="61">
        <v>4042</v>
      </c>
      <c r="S55" s="61">
        <v>3911</v>
      </c>
      <c r="T55" s="61">
        <v>6484</v>
      </c>
      <c r="U55" s="61">
        <v>6535</v>
      </c>
      <c r="V55" s="61">
        <v>6617</v>
      </c>
      <c r="W55" s="61">
        <v>6614</v>
      </c>
      <c r="X55" s="61">
        <v>6748</v>
      </c>
      <c r="Y55" s="61">
        <v>6543</v>
      </c>
      <c r="Z55" s="61">
        <v>6788</v>
      </c>
      <c r="AA55" s="61">
        <v>6578</v>
      </c>
      <c r="AB55" s="61">
        <v>6613</v>
      </c>
      <c r="AC55" s="61">
        <v>6436</v>
      </c>
      <c r="AD55" s="61">
        <v>6601</v>
      </c>
      <c r="AE55" s="61">
        <v>6620</v>
      </c>
      <c r="AF55" s="61">
        <v>6649</v>
      </c>
      <c r="AG55" s="61">
        <v>6765</v>
      </c>
      <c r="AH55" s="61">
        <v>8505</v>
      </c>
      <c r="AI55" s="61">
        <v>8418</v>
      </c>
      <c r="AJ55" s="61">
        <v>7903</v>
      </c>
      <c r="AK55" s="61">
        <v>8522</v>
      </c>
      <c r="AL55" s="61">
        <v>10670</v>
      </c>
      <c r="AM55" s="61">
        <v>10622</v>
      </c>
      <c r="AN55" s="61">
        <v>11070</v>
      </c>
      <c r="AO55" s="61">
        <v>11595</v>
      </c>
      <c r="AP55" s="61">
        <v>12331</v>
      </c>
      <c r="AQ55" s="61">
        <v>12214</v>
      </c>
      <c r="AR55" s="61">
        <v>11845</v>
      </c>
      <c r="AS55" s="61">
        <v>10633</v>
      </c>
      <c r="AT55" s="61">
        <v>10756</v>
      </c>
      <c r="AU55" s="61">
        <v>10221</v>
      </c>
      <c r="AV55" s="61">
        <v>10929</v>
      </c>
      <c r="AW55" s="61">
        <v>11107</v>
      </c>
      <c r="AX55" s="212">
        <v>11292</v>
      </c>
      <c r="AY55" s="61">
        <v>11109</v>
      </c>
      <c r="AZ55" s="61">
        <v>11782</v>
      </c>
      <c r="BA55" s="61">
        <v>13031</v>
      </c>
      <c r="BB55" s="61">
        <v>14359</v>
      </c>
      <c r="BC55" s="14">
        <v>15175</v>
      </c>
      <c r="BD55" s="14">
        <v>16372</v>
      </c>
      <c r="BE55" s="14">
        <v>16597</v>
      </c>
      <c r="BF55" s="14">
        <v>195</v>
      </c>
      <c r="BG55" s="14">
        <v>197</v>
      </c>
      <c r="BH55" s="14">
        <v>197</v>
      </c>
      <c r="BI55" s="14">
        <v>198</v>
      </c>
      <c r="BJ55" s="14">
        <v>216</v>
      </c>
      <c r="BK55" s="14">
        <v>217</v>
      </c>
    </row>
    <row r="56" spans="1:63" ht="15" customHeight="1" x14ac:dyDescent="0.2">
      <c r="A56" s="65" t="s">
        <v>5</v>
      </c>
      <c r="B56" s="65" t="s">
        <v>290</v>
      </c>
      <c r="C56" s="66">
        <v>2021064</v>
      </c>
      <c r="D56" s="66">
        <v>2032093</v>
      </c>
      <c r="E56" s="66">
        <v>2159021</v>
      </c>
      <c r="F56" s="66">
        <v>2294331</v>
      </c>
      <c r="G56" s="66">
        <v>2751091</v>
      </c>
      <c r="H56" s="66">
        <v>2825327</v>
      </c>
      <c r="I56" s="66">
        <v>2804576</v>
      </c>
      <c r="J56" s="66">
        <v>2897032</v>
      </c>
      <c r="K56" s="66">
        <v>3278740</v>
      </c>
      <c r="L56" s="66">
        <v>3202899</v>
      </c>
      <c r="M56" s="66">
        <v>4250536</v>
      </c>
      <c r="N56" s="66">
        <v>3530150</v>
      </c>
      <c r="O56" s="66">
        <v>4069742</v>
      </c>
      <c r="P56" s="66">
        <v>4250536</v>
      </c>
      <c r="Q56" s="66">
        <v>4548358</v>
      </c>
      <c r="R56" s="66">
        <v>4618823</v>
      </c>
      <c r="S56" s="66">
        <v>4595586</v>
      </c>
      <c r="T56" s="66">
        <v>4592363</v>
      </c>
      <c r="U56" s="66">
        <v>4849709</v>
      </c>
      <c r="V56" s="66">
        <v>4910968</v>
      </c>
      <c r="W56" s="66">
        <v>4720641</v>
      </c>
      <c r="X56" s="66">
        <v>4741653</v>
      </c>
      <c r="Y56" s="66">
        <v>4910060</v>
      </c>
      <c r="Z56" s="66">
        <v>5057018</v>
      </c>
      <c r="AA56" s="66">
        <v>4985057</v>
      </c>
      <c r="AB56" s="66">
        <v>5000244</v>
      </c>
      <c r="AC56" s="66">
        <v>5195822</v>
      </c>
      <c r="AD56" s="66">
        <v>5150934</v>
      </c>
      <c r="AE56" s="66">
        <v>5037124</v>
      </c>
      <c r="AF56" s="66">
        <v>5034349</v>
      </c>
      <c r="AG56" s="66">
        <v>5272804</v>
      </c>
      <c r="AH56" s="66">
        <v>5062802</v>
      </c>
      <c r="AI56" s="66">
        <v>4915105</v>
      </c>
      <c r="AJ56" s="66">
        <v>5184786</v>
      </c>
      <c r="AK56" s="66">
        <v>5150612</v>
      </c>
      <c r="AL56" s="66">
        <v>5290203</v>
      </c>
      <c r="AM56" s="66">
        <v>5248769</v>
      </c>
      <c r="AN56" s="66">
        <v>5285962</v>
      </c>
      <c r="AO56" s="66">
        <v>5325599</v>
      </c>
      <c r="AP56" s="66">
        <v>5628893</v>
      </c>
      <c r="AQ56" s="66">
        <v>5895909</v>
      </c>
      <c r="AR56" s="66">
        <v>6245908</v>
      </c>
      <c r="AS56" s="66">
        <v>6294659</v>
      </c>
      <c r="AT56" s="66">
        <v>6865047</v>
      </c>
      <c r="AU56" s="66">
        <v>6828029</v>
      </c>
      <c r="AV56" s="66">
        <v>7031203</v>
      </c>
      <c r="AW56" s="66">
        <v>7053990</v>
      </c>
      <c r="AX56" s="226">
        <v>7137812</v>
      </c>
      <c r="AY56" s="66">
        <v>7244233</v>
      </c>
      <c r="AZ56" s="66">
        <v>6919601</v>
      </c>
      <c r="BA56" s="66">
        <v>7556042</v>
      </c>
      <c r="BB56" s="66">
        <v>8048137</v>
      </c>
      <c r="BC56" s="66">
        <v>7998013</v>
      </c>
      <c r="BD56" s="66">
        <v>7414405</v>
      </c>
      <c r="BE56" s="66">
        <v>7267227</v>
      </c>
      <c r="BF56" s="66">
        <f>SUM(BF50,BF42,BF32)</f>
        <v>7853200</v>
      </c>
      <c r="BG56" s="66">
        <v>7759445</v>
      </c>
      <c r="BH56" s="66">
        <v>8434479</v>
      </c>
      <c r="BI56" s="66">
        <f>SUM(BI50,BI42,BI32)</f>
        <v>8360860</v>
      </c>
      <c r="BJ56" s="66">
        <f>SUM(BJ50,BJ42,BJ32)</f>
        <v>8503874</v>
      </c>
      <c r="BK56" s="66">
        <f>SUM(BK50,BK42,BK32)</f>
        <v>8951480</v>
      </c>
    </row>
    <row r="57" spans="1:63" ht="15" customHeight="1" x14ac:dyDescent="0.2">
      <c r="AO57" s="58"/>
      <c r="AP57" s="58"/>
      <c r="AQ57" s="58"/>
      <c r="AR57" s="58"/>
      <c r="AS57" s="58"/>
      <c r="AT57" s="58"/>
      <c r="AU57" s="58"/>
      <c r="AV57" s="58"/>
      <c r="AW57" s="58"/>
      <c r="AX57" s="223"/>
      <c r="AY57" s="58"/>
      <c r="BE57" s="3"/>
      <c r="BF57" s="3"/>
      <c r="BG57" s="3"/>
      <c r="BH57" s="3"/>
      <c r="BI57" s="3"/>
      <c r="BJ57" s="3"/>
      <c r="BK57" s="3"/>
    </row>
    <row r="58" spans="1:63" ht="15" customHeight="1" x14ac:dyDescent="0.2">
      <c r="AM58" s="51"/>
      <c r="AN58" s="51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130"/>
    </row>
    <row r="59" spans="1:63" ht="15" customHeight="1" x14ac:dyDescent="0.2">
      <c r="A59" s="184" t="s">
        <v>138</v>
      </c>
      <c r="B59" s="184" t="s">
        <v>291</v>
      </c>
      <c r="C59" s="96" t="str">
        <f t="shared" ref="C59:AQ59" si="16">C5</f>
        <v>1Q10</v>
      </c>
      <c r="D59" s="96" t="str">
        <f t="shared" si="16"/>
        <v>2Q10</v>
      </c>
      <c r="E59" s="96" t="str">
        <f t="shared" si="16"/>
        <v>3Q10</v>
      </c>
      <c r="F59" s="96" t="str">
        <f t="shared" si="16"/>
        <v>4Q10</v>
      </c>
      <c r="G59" s="96" t="str">
        <f t="shared" si="16"/>
        <v>1Q11</v>
      </c>
      <c r="H59" s="96" t="str">
        <f t="shared" si="16"/>
        <v>2Q11</v>
      </c>
      <c r="I59" s="96" t="str">
        <f t="shared" si="16"/>
        <v>3Q11</v>
      </c>
      <c r="J59" s="96" t="str">
        <f t="shared" si="16"/>
        <v>4Q11</v>
      </c>
      <c r="K59" s="96" t="str">
        <f t="shared" si="16"/>
        <v>1Q12</v>
      </c>
      <c r="L59" s="96" t="str">
        <f t="shared" si="16"/>
        <v>2Q12</v>
      </c>
      <c r="M59" s="96" t="str">
        <f t="shared" si="16"/>
        <v>3Q12</v>
      </c>
      <c r="N59" s="96" t="str">
        <f t="shared" si="16"/>
        <v>4Q12</v>
      </c>
      <c r="O59" s="96" t="str">
        <f t="shared" si="16"/>
        <v>1Q13</v>
      </c>
      <c r="P59" s="96" t="str">
        <f t="shared" si="16"/>
        <v>2Q13</v>
      </c>
      <c r="Q59" s="96" t="str">
        <f t="shared" si="16"/>
        <v>3Q13</v>
      </c>
      <c r="R59" s="96" t="str">
        <f t="shared" si="16"/>
        <v>4Q13</v>
      </c>
      <c r="S59" s="96" t="str">
        <f t="shared" si="16"/>
        <v>1Q14</v>
      </c>
      <c r="T59" s="96" t="str">
        <f t="shared" si="16"/>
        <v>2Q14</v>
      </c>
      <c r="U59" s="96" t="str">
        <f t="shared" si="16"/>
        <v>3Q14</v>
      </c>
      <c r="V59" s="96" t="str">
        <f t="shared" si="16"/>
        <v>4Q14</v>
      </c>
      <c r="W59" s="96" t="str">
        <f t="shared" si="16"/>
        <v>1Q15</v>
      </c>
      <c r="X59" s="96" t="str">
        <f t="shared" si="16"/>
        <v>2Q15</v>
      </c>
      <c r="Y59" s="96" t="str">
        <f t="shared" si="16"/>
        <v>3Q15</v>
      </c>
      <c r="Z59" s="96" t="str">
        <f t="shared" si="16"/>
        <v>4Q15</v>
      </c>
      <c r="AA59" s="96" t="str">
        <f t="shared" si="16"/>
        <v>1Q16</v>
      </c>
      <c r="AB59" s="96" t="str">
        <f t="shared" si="16"/>
        <v>2Q16</v>
      </c>
      <c r="AC59" s="96" t="str">
        <f t="shared" si="16"/>
        <v>3Q16</v>
      </c>
      <c r="AD59" s="96" t="str">
        <f t="shared" si="16"/>
        <v>4Q16</v>
      </c>
      <c r="AE59" s="96" t="str">
        <f t="shared" si="16"/>
        <v>1Q17</v>
      </c>
      <c r="AF59" s="96" t="str">
        <f t="shared" si="16"/>
        <v>2Q17</v>
      </c>
      <c r="AG59" s="96" t="str">
        <f t="shared" si="16"/>
        <v>3Q17</v>
      </c>
      <c r="AH59" s="96" t="str">
        <f t="shared" si="16"/>
        <v>4Q17</v>
      </c>
      <c r="AI59" s="96" t="str">
        <f t="shared" si="16"/>
        <v>1Q18</v>
      </c>
      <c r="AJ59" s="96" t="str">
        <f t="shared" si="16"/>
        <v>2Q18</v>
      </c>
      <c r="AK59" s="96" t="str">
        <f t="shared" si="16"/>
        <v>3Q18</v>
      </c>
      <c r="AL59" s="96" t="str">
        <f t="shared" si="16"/>
        <v>4Q18</v>
      </c>
      <c r="AM59" s="96" t="str">
        <f t="shared" si="16"/>
        <v>1Q19</v>
      </c>
      <c r="AN59" s="96" t="str">
        <f t="shared" si="16"/>
        <v>2Q19</v>
      </c>
      <c r="AO59" s="96" t="str">
        <f t="shared" si="16"/>
        <v>3Q19</v>
      </c>
      <c r="AP59" s="96" t="str">
        <f t="shared" si="16"/>
        <v>4Q19</v>
      </c>
      <c r="AQ59" s="96" t="str">
        <f t="shared" si="16"/>
        <v>1Q20</v>
      </c>
      <c r="AR59" s="96" t="str">
        <f t="shared" ref="AR59:AS59" si="17">AR5</f>
        <v>2Q20</v>
      </c>
      <c r="AS59" s="96" t="str">
        <f t="shared" si="17"/>
        <v>3Q20</v>
      </c>
      <c r="AT59" s="96" t="str">
        <f t="shared" ref="AT59:AU59" si="18">AT5</f>
        <v>4Q20</v>
      </c>
      <c r="AU59" s="96" t="str">
        <f t="shared" si="18"/>
        <v>1Q21</v>
      </c>
      <c r="AV59" s="96" t="str">
        <f t="shared" ref="AV59:AW59" si="19">AV5</f>
        <v>2Q21</v>
      </c>
      <c r="AW59" s="96" t="str">
        <f t="shared" si="19"/>
        <v>3Q21</v>
      </c>
      <c r="AX59" s="96" t="str">
        <f t="shared" ref="AX59:BG59" si="20">AX5</f>
        <v>4Q21</v>
      </c>
      <c r="AY59" s="111" t="str">
        <f t="shared" si="20"/>
        <v>1Q22</v>
      </c>
      <c r="AZ59" s="96" t="str">
        <f t="shared" si="20"/>
        <v>2Q22</v>
      </c>
      <c r="BA59" s="96" t="str">
        <f t="shared" si="20"/>
        <v>3Q22</v>
      </c>
      <c r="BB59" s="96" t="str">
        <f t="shared" si="20"/>
        <v>4Q22</v>
      </c>
      <c r="BC59" s="96" t="str">
        <f t="shared" si="20"/>
        <v>1Q23</v>
      </c>
      <c r="BD59" s="96" t="str">
        <f t="shared" si="20"/>
        <v>2Q23</v>
      </c>
      <c r="BE59" s="96" t="str">
        <f t="shared" si="20"/>
        <v>3Q23</v>
      </c>
      <c r="BF59" s="96" t="str">
        <f t="shared" si="20"/>
        <v>4Q23</v>
      </c>
      <c r="BG59" s="96" t="str">
        <f t="shared" si="20"/>
        <v>1Q24</v>
      </c>
      <c r="BH59" s="96" t="str">
        <f>BH$5</f>
        <v>2Q24</v>
      </c>
      <c r="BI59" s="96" t="str">
        <f>BI$5</f>
        <v>3Q24</v>
      </c>
      <c r="BJ59" s="96" t="str">
        <f>BJ$5</f>
        <v>4Q24</v>
      </c>
      <c r="BK59" s="96" t="str">
        <f>BK$5</f>
        <v>1Q25</v>
      </c>
    </row>
    <row r="60" spans="1:63" ht="15" customHeight="1" x14ac:dyDescent="0.2">
      <c r="A60" s="4" t="s">
        <v>139</v>
      </c>
      <c r="B60" s="4" t="s">
        <v>292</v>
      </c>
      <c r="C60" s="60">
        <v>341132</v>
      </c>
      <c r="D60" s="60">
        <v>377495</v>
      </c>
      <c r="E60" s="60">
        <v>445638</v>
      </c>
      <c r="F60" s="60">
        <v>498391</v>
      </c>
      <c r="G60" s="60">
        <v>906569</v>
      </c>
      <c r="H60" s="60">
        <v>981296</v>
      </c>
      <c r="I60" s="60">
        <v>981193</v>
      </c>
      <c r="J60" s="60">
        <v>1083895</v>
      </c>
      <c r="K60" s="60">
        <v>1443019</v>
      </c>
      <c r="L60" s="60">
        <v>1375493</v>
      </c>
      <c r="M60" s="60">
        <v>1761371</v>
      </c>
      <c r="N60" s="60">
        <v>1497709</v>
      </c>
      <c r="O60" s="60">
        <v>1915914</v>
      </c>
      <c r="P60" s="60">
        <v>1761371</v>
      </c>
      <c r="Q60" s="60">
        <v>1896847</v>
      </c>
      <c r="R60" s="60">
        <v>1972837</v>
      </c>
      <c r="S60" s="60">
        <v>1932581</v>
      </c>
      <c r="T60" s="60">
        <v>1872395</v>
      </c>
      <c r="U60" s="60">
        <v>2058360</v>
      </c>
      <c r="V60" s="60">
        <v>2076366</v>
      </c>
      <c r="W60" s="60">
        <v>1857133</v>
      </c>
      <c r="X60" s="60">
        <v>1868763</v>
      </c>
      <c r="Y60" s="60">
        <v>2038055</v>
      </c>
      <c r="Z60" s="60">
        <v>2083200</v>
      </c>
      <c r="AA60" s="60">
        <v>2025795</v>
      </c>
      <c r="AB60" s="60">
        <v>2028306</v>
      </c>
      <c r="AC60" s="60">
        <v>2243591</v>
      </c>
      <c r="AD60" s="60">
        <v>2240046</v>
      </c>
      <c r="AE60" s="60">
        <v>2014482</v>
      </c>
      <c r="AF60" s="60">
        <v>2015762</v>
      </c>
      <c r="AG60" s="60">
        <v>2236057</v>
      </c>
      <c r="AH60" s="60">
        <v>2092436</v>
      </c>
      <c r="AI60" s="60">
        <v>1908484</v>
      </c>
      <c r="AJ60" s="60">
        <v>2175229</v>
      </c>
      <c r="AK60" s="60">
        <v>2160834</v>
      </c>
      <c r="AL60" s="60">
        <v>2186154</v>
      </c>
      <c r="AM60" s="60">
        <v>2113236</v>
      </c>
      <c r="AN60" s="60">
        <v>2127318</v>
      </c>
      <c r="AO60" s="60">
        <v>2110291</v>
      </c>
      <c r="AP60" s="60">
        <v>2315664</v>
      </c>
      <c r="AQ60" s="60">
        <v>2464241</v>
      </c>
      <c r="AR60" s="60">
        <v>2758942</v>
      </c>
      <c r="AS60" s="60">
        <v>2880758</v>
      </c>
      <c r="AT60" s="60">
        <v>3379504</v>
      </c>
      <c r="AU60" s="60">
        <v>3286558</v>
      </c>
      <c r="AV60" s="60">
        <v>3081801</v>
      </c>
      <c r="AW60" s="60">
        <v>3293849</v>
      </c>
      <c r="AX60" s="192">
        <v>3253794</v>
      </c>
      <c r="AY60" s="60">
        <v>3380252</v>
      </c>
      <c r="AZ60" s="60">
        <v>3335584</v>
      </c>
      <c r="BA60" s="60">
        <v>3240725</v>
      </c>
      <c r="BB60" s="60">
        <v>3100412</v>
      </c>
      <c r="BC60" s="60">
        <v>3706947</v>
      </c>
      <c r="BD60" s="60">
        <v>3087858.0187224103</v>
      </c>
      <c r="BE60" s="60">
        <v>2898907.0121671176</v>
      </c>
      <c r="BF60" s="60">
        <v>3367009</v>
      </c>
      <c r="BG60" s="60">
        <v>3339402</v>
      </c>
      <c r="BH60" s="60">
        <v>4000133</v>
      </c>
      <c r="BI60" s="60">
        <v>3490877.2796629658</v>
      </c>
      <c r="BJ60" s="60">
        <v>3436200.0531314798</v>
      </c>
      <c r="BK60" s="60">
        <v>4125023.6718439423</v>
      </c>
    </row>
    <row r="61" spans="1:63" ht="15" customHeight="1" x14ac:dyDescent="0.2">
      <c r="A61" s="4" t="s">
        <v>758</v>
      </c>
      <c r="B61" s="4" t="s">
        <v>293</v>
      </c>
      <c r="C61" s="60">
        <v>618027</v>
      </c>
      <c r="D61" s="60">
        <v>557788</v>
      </c>
      <c r="E61" s="60">
        <v>592831</v>
      </c>
      <c r="F61" s="60">
        <v>628246</v>
      </c>
      <c r="G61" s="60">
        <v>1004289</v>
      </c>
      <c r="H61" s="60">
        <v>942908</v>
      </c>
      <c r="I61" s="60">
        <v>830561</v>
      </c>
      <c r="J61" s="60">
        <v>721488</v>
      </c>
      <c r="K61" s="60">
        <v>1048966</v>
      </c>
      <c r="L61" s="60">
        <v>784842</v>
      </c>
      <c r="M61" s="60">
        <v>1261990</v>
      </c>
      <c r="N61" s="60">
        <v>929742</v>
      </c>
      <c r="O61" s="60">
        <v>1281906</v>
      </c>
      <c r="P61" s="60">
        <v>1261990</v>
      </c>
      <c r="Q61" s="60">
        <v>1280712</v>
      </c>
      <c r="R61" s="60">
        <v>1057145</v>
      </c>
      <c r="S61" s="60">
        <v>942703</v>
      </c>
      <c r="T61" s="60">
        <v>560430</v>
      </c>
      <c r="U61" s="60">
        <v>682059</v>
      </c>
      <c r="V61" s="60">
        <v>656490</v>
      </c>
      <c r="W61" s="60">
        <v>411449</v>
      </c>
      <c r="X61" s="60">
        <v>368580</v>
      </c>
      <c r="Y61" s="60">
        <v>419859</v>
      </c>
      <c r="Z61" s="60">
        <v>392936</v>
      </c>
      <c r="AA61" s="60">
        <v>291091</v>
      </c>
      <c r="AB61" s="60">
        <v>300511</v>
      </c>
      <c r="AC61" s="60">
        <v>465718</v>
      </c>
      <c r="AD61" s="60">
        <v>556916</v>
      </c>
      <c r="AE61" s="60">
        <v>364134</v>
      </c>
      <c r="AF61" s="60">
        <v>359300</v>
      </c>
      <c r="AG61" s="60">
        <v>560649</v>
      </c>
      <c r="AH61" s="60">
        <v>489416</v>
      </c>
      <c r="AI61" s="60">
        <v>374296</v>
      </c>
      <c r="AJ61" s="60">
        <v>631650</v>
      </c>
      <c r="AK61" s="60">
        <v>599938</v>
      </c>
      <c r="AL61" s="60">
        <v>683303</v>
      </c>
      <c r="AM61" s="60">
        <v>647988</v>
      </c>
      <c r="AN61" s="60">
        <v>681884</v>
      </c>
      <c r="AO61" s="60">
        <v>713437</v>
      </c>
      <c r="AP61" s="60">
        <v>1022560</v>
      </c>
      <c r="AQ61" s="60">
        <v>960736</v>
      </c>
      <c r="AR61" s="60">
        <v>1197839</v>
      </c>
      <c r="AS61" s="60">
        <v>1166253</v>
      </c>
      <c r="AT61" s="60">
        <v>1674197</v>
      </c>
      <c r="AU61" s="60">
        <v>1615617</v>
      </c>
      <c r="AV61" s="60">
        <v>1776919</v>
      </c>
      <c r="AW61" s="60">
        <v>1811416</v>
      </c>
      <c r="AX61" s="192">
        <v>1840102</v>
      </c>
      <c r="AY61" s="60">
        <v>1937228</v>
      </c>
      <c r="AZ61" s="60">
        <v>1636362</v>
      </c>
      <c r="BA61" s="60">
        <v>2069337</v>
      </c>
      <c r="BB61" s="60">
        <v>1906816</v>
      </c>
      <c r="BC61" s="60">
        <v>1840877</v>
      </c>
      <c r="BD61" s="60">
        <v>1212358</v>
      </c>
      <c r="BE61" s="60">
        <v>1071337</v>
      </c>
      <c r="BF61" s="60">
        <v>1609863</v>
      </c>
      <c r="BG61" s="60">
        <v>1603412</v>
      </c>
      <c r="BH61" s="60">
        <v>2258226</v>
      </c>
      <c r="BI61" s="60">
        <v>1869490</v>
      </c>
      <c r="BJ61" s="60">
        <v>1549878</v>
      </c>
      <c r="BK61" s="60">
        <v>2284613</v>
      </c>
    </row>
    <row r="62" spans="1:63" ht="15" customHeight="1" x14ac:dyDescent="0.2">
      <c r="A62" s="4" t="s">
        <v>759</v>
      </c>
      <c r="B62" s="4" t="s">
        <v>294</v>
      </c>
      <c r="C62" s="60">
        <f t="shared" ref="C62:BH62" si="21">C60-C61</f>
        <v>-276895</v>
      </c>
      <c r="D62" s="60">
        <f t="shared" si="21"/>
        <v>-180293</v>
      </c>
      <c r="E62" s="60">
        <f t="shared" si="21"/>
        <v>-147193</v>
      </c>
      <c r="F62" s="60">
        <f t="shared" si="21"/>
        <v>-129855</v>
      </c>
      <c r="G62" s="60">
        <f t="shared" si="21"/>
        <v>-97720</v>
      </c>
      <c r="H62" s="60">
        <f t="shared" si="21"/>
        <v>38388</v>
      </c>
      <c r="I62" s="60">
        <f t="shared" si="21"/>
        <v>150632</v>
      </c>
      <c r="J62" s="60">
        <f t="shared" si="21"/>
        <v>362407</v>
      </c>
      <c r="K62" s="60">
        <f t="shared" si="21"/>
        <v>394053</v>
      </c>
      <c r="L62" s="60">
        <f t="shared" si="21"/>
        <v>590651</v>
      </c>
      <c r="M62" s="60">
        <f t="shared" si="21"/>
        <v>499381</v>
      </c>
      <c r="N62" s="60">
        <f t="shared" si="21"/>
        <v>567967</v>
      </c>
      <c r="O62" s="60">
        <f t="shared" si="21"/>
        <v>634008</v>
      </c>
      <c r="P62" s="60">
        <f t="shared" si="21"/>
        <v>499381</v>
      </c>
      <c r="Q62" s="60">
        <f t="shared" si="21"/>
        <v>616135</v>
      </c>
      <c r="R62" s="60">
        <f t="shared" si="21"/>
        <v>915692</v>
      </c>
      <c r="S62" s="60">
        <f t="shared" si="21"/>
        <v>989878</v>
      </c>
      <c r="T62" s="60">
        <f t="shared" si="21"/>
        <v>1311965</v>
      </c>
      <c r="U62" s="60">
        <f t="shared" si="21"/>
        <v>1376301</v>
      </c>
      <c r="V62" s="60">
        <f t="shared" si="21"/>
        <v>1419876</v>
      </c>
      <c r="W62" s="60">
        <f t="shared" si="21"/>
        <v>1445684</v>
      </c>
      <c r="X62" s="60">
        <f t="shared" si="21"/>
        <v>1500183</v>
      </c>
      <c r="Y62" s="60">
        <f t="shared" si="21"/>
        <v>1618196</v>
      </c>
      <c r="Z62" s="60">
        <f t="shared" si="21"/>
        <v>1690264</v>
      </c>
      <c r="AA62" s="60">
        <f t="shared" si="21"/>
        <v>1734704</v>
      </c>
      <c r="AB62" s="60">
        <f t="shared" si="21"/>
        <v>1727795</v>
      </c>
      <c r="AC62" s="60">
        <f t="shared" si="21"/>
        <v>1777873</v>
      </c>
      <c r="AD62" s="60">
        <f t="shared" si="21"/>
        <v>1683130</v>
      </c>
      <c r="AE62" s="60">
        <f t="shared" si="21"/>
        <v>1650348</v>
      </c>
      <c r="AF62" s="60">
        <f t="shared" si="21"/>
        <v>1656462</v>
      </c>
      <c r="AG62" s="60">
        <f t="shared" si="21"/>
        <v>1675408</v>
      </c>
      <c r="AH62" s="60">
        <f t="shared" si="21"/>
        <v>1603020</v>
      </c>
      <c r="AI62" s="60">
        <f t="shared" si="21"/>
        <v>1534188</v>
      </c>
      <c r="AJ62" s="60">
        <f t="shared" si="21"/>
        <v>1543579</v>
      </c>
      <c r="AK62" s="60">
        <f t="shared" si="21"/>
        <v>1560896</v>
      </c>
      <c r="AL62" s="60">
        <f t="shared" si="21"/>
        <v>1502851</v>
      </c>
      <c r="AM62" s="60">
        <f t="shared" si="21"/>
        <v>1465248</v>
      </c>
      <c r="AN62" s="60">
        <f t="shared" si="21"/>
        <v>1445434</v>
      </c>
      <c r="AO62" s="60">
        <f t="shared" si="21"/>
        <v>1396854</v>
      </c>
      <c r="AP62" s="60">
        <f t="shared" si="21"/>
        <v>1293104</v>
      </c>
      <c r="AQ62" s="60">
        <f t="shared" si="21"/>
        <v>1503505</v>
      </c>
      <c r="AR62" s="60">
        <f t="shared" si="21"/>
        <v>1561103</v>
      </c>
      <c r="AS62" s="60">
        <f t="shared" si="21"/>
        <v>1714505</v>
      </c>
      <c r="AT62" s="60">
        <f t="shared" si="21"/>
        <v>1705307</v>
      </c>
      <c r="AU62" s="60">
        <f t="shared" si="21"/>
        <v>1670941</v>
      </c>
      <c r="AV62" s="60">
        <f t="shared" si="21"/>
        <v>1304882</v>
      </c>
      <c r="AW62" s="60">
        <f t="shared" si="21"/>
        <v>1482433</v>
      </c>
      <c r="AX62" s="192">
        <f t="shared" si="21"/>
        <v>1413692</v>
      </c>
      <c r="AY62" s="60">
        <f t="shared" si="21"/>
        <v>1443024</v>
      </c>
      <c r="AZ62" s="60">
        <f t="shared" si="21"/>
        <v>1699222</v>
      </c>
      <c r="BA62" s="60">
        <f t="shared" si="21"/>
        <v>1171388</v>
      </c>
      <c r="BB62" s="60">
        <f t="shared" si="21"/>
        <v>1193596</v>
      </c>
      <c r="BC62" s="60">
        <f t="shared" si="21"/>
        <v>1866070</v>
      </c>
      <c r="BD62" s="60">
        <f t="shared" si="21"/>
        <v>1875500.0187224103</v>
      </c>
      <c r="BE62" s="60">
        <f t="shared" si="21"/>
        <v>1827570.0121671176</v>
      </c>
      <c r="BF62" s="60">
        <f t="shared" si="21"/>
        <v>1757146</v>
      </c>
      <c r="BG62" s="60">
        <f t="shared" si="21"/>
        <v>1735990</v>
      </c>
      <c r="BH62" s="60">
        <f t="shared" si="21"/>
        <v>1741907</v>
      </c>
      <c r="BI62" s="60">
        <f>BI60-BI61</f>
        <v>1621387.2796629658</v>
      </c>
      <c r="BJ62" s="60">
        <f>BJ60-BJ61</f>
        <v>1886322.0531314798</v>
      </c>
      <c r="BK62" s="60">
        <f>BK60-BK61</f>
        <v>1840410.6718439423</v>
      </c>
    </row>
    <row r="63" spans="1:63" ht="15" customHeight="1" x14ac:dyDescent="0.2">
      <c r="A63" s="4" t="s">
        <v>295</v>
      </c>
      <c r="B63" s="4" t="s">
        <v>295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9">
        <v>458481</v>
      </c>
      <c r="X63" s="9">
        <v>480673</v>
      </c>
      <c r="Y63" s="9">
        <v>502948</v>
      </c>
      <c r="Z63" s="9">
        <v>503804</v>
      </c>
      <c r="AA63" s="9">
        <v>530154</v>
      </c>
      <c r="AB63" s="9">
        <v>529375</v>
      </c>
      <c r="AC63" s="9">
        <v>522570</v>
      </c>
      <c r="AD63" s="9">
        <v>521302</v>
      </c>
      <c r="AE63" s="9">
        <v>518036</v>
      </c>
      <c r="AF63" s="9">
        <v>526921</v>
      </c>
      <c r="AG63" s="9">
        <v>532839</v>
      </c>
      <c r="AH63" s="9">
        <v>540559</v>
      </c>
      <c r="AI63" s="9">
        <v>540573</v>
      </c>
      <c r="AJ63" s="9">
        <v>542615</v>
      </c>
      <c r="AK63" s="9">
        <v>549966</v>
      </c>
      <c r="AL63" s="9">
        <v>558524</v>
      </c>
      <c r="AM63" s="9">
        <v>562158</v>
      </c>
      <c r="AN63" s="9">
        <v>567316</v>
      </c>
      <c r="AO63" s="9">
        <v>594641</v>
      </c>
      <c r="AP63" s="9">
        <v>635795</v>
      </c>
      <c r="AQ63" s="9">
        <v>609294</v>
      </c>
      <c r="AR63" s="9">
        <v>586552</v>
      </c>
      <c r="AS63" s="9">
        <v>552103</v>
      </c>
      <c r="AT63" s="9">
        <v>514153</v>
      </c>
      <c r="AU63" s="9">
        <v>512681</v>
      </c>
      <c r="AV63" s="9">
        <v>506656</v>
      </c>
      <c r="AW63" s="9">
        <v>526109</v>
      </c>
      <c r="AX63" s="210">
        <v>550078</v>
      </c>
      <c r="AY63" s="9">
        <v>522277.06981999992</v>
      </c>
      <c r="AZ63" s="9">
        <v>627486</v>
      </c>
      <c r="BA63" s="9">
        <v>639023</v>
      </c>
      <c r="BB63" s="9">
        <v>667899</v>
      </c>
      <c r="BC63" s="60">
        <v>698603</v>
      </c>
      <c r="BD63" s="60">
        <v>727430</v>
      </c>
      <c r="BE63" s="60">
        <v>772877</v>
      </c>
      <c r="BF63" s="60">
        <v>833283</v>
      </c>
      <c r="BG63" s="60">
        <v>853306</v>
      </c>
      <c r="BH63" s="60">
        <v>868627</v>
      </c>
      <c r="BI63" s="60">
        <v>884901</v>
      </c>
      <c r="BJ63" s="60">
        <v>941877.27315156604</v>
      </c>
      <c r="BK63" s="60">
        <v>972462.11780156719</v>
      </c>
    </row>
    <row r="64" spans="1:63" ht="15" customHeight="1" x14ac:dyDescent="0.2">
      <c r="A64" s="4" t="s">
        <v>361</v>
      </c>
      <c r="B64" s="4" t="s">
        <v>299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12">
        <v>0</v>
      </c>
      <c r="AY64" s="9">
        <v>562251.53541000001</v>
      </c>
      <c r="AZ64" s="9">
        <v>632060.63841000025</v>
      </c>
      <c r="BA64" s="9">
        <v>660801.86641000048</v>
      </c>
      <c r="BB64" s="9">
        <v>714111.17100000056</v>
      </c>
      <c r="BC64" s="60">
        <v>761352.84300000034</v>
      </c>
      <c r="BD64" s="60">
        <v>794169.90243999939</v>
      </c>
      <c r="BE64" s="60">
        <v>859685.25242999941</v>
      </c>
      <c r="BF64" s="60">
        <v>919700</v>
      </c>
      <c r="BG64" s="60">
        <v>945880</v>
      </c>
      <c r="BH64" s="60">
        <v>969865</v>
      </c>
      <c r="BI64" s="60">
        <v>972939</v>
      </c>
      <c r="BJ64" s="60">
        <v>1024264.6221515667</v>
      </c>
      <c r="BK64" s="60">
        <v>1043382.2598015668</v>
      </c>
    </row>
    <row r="65" spans="1:63" s="155" customFormat="1" ht="15" customHeight="1" x14ac:dyDescent="0.2">
      <c r="A65" s="232" t="s">
        <v>362</v>
      </c>
      <c r="B65" s="187" t="s">
        <v>296</v>
      </c>
      <c r="C65" s="22">
        <v>0</v>
      </c>
      <c r="D65" s="22">
        <v>0</v>
      </c>
      <c r="E65" s="22">
        <v>0</v>
      </c>
      <c r="F65" s="284">
        <v>-0.7023403231127866</v>
      </c>
      <c r="G65" s="284">
        <v>-0.51151859044488301</v>
      </c>
      <c r="H65" s="284">
        <v>0.19281053958623184</v>
      </c>
      <c r="I65" s="284">
        <v>0.72123109923678741</v>
      </c>
      <c r="J65" s="284">
        <v>1.5422558886737452</v>
      </c>
      <c r="K65" s="284">
        <v>1.5495900430602254</v>
      </c>
      <c r="L65" s="284">
        <v>2.1168389929217812</v>
      </c>
      <c r="M65" s="284">
        <v>1.3267965173587402</v>
      </c>
      <c r="N65" s="284">
        <v>1.4200453040773671</v>
      </c>
      <c r="O65" s="284">
        <v>1.5135212558725792</v>
      </c>
      <c r="P65" s="284">
        <v>1.2336578581363005</v>
      </c>
      <c r="Q65" s="284">
        <v>1.9430979945693481</v>
      </c>
      <c r="R65" s="284">
        <v>2.7249575198116887</v>
      </c>
      <c r="S65" s="284">
        <v>2.8128166584734471</v>
      </c>
      <c r="T65" s="284">
        <v>3.4191933407348336</v>
      </c>
      <c r="U65" s="284">
        <v>3.26590415623554</v>
      </c>
      <c r="V65" s="284">
        <v>3.1472300848274748</v>
      </c>
      <c r="W65" s="284">
        <v>3.1538916316339463</v>
      </c>
      <c r="X65" s="284">
        <v>3.121667766053299</v>
      </c>
      <c r="Y65" s="284">
        <v>3.2180299212692378</v>
      </c>
      <c r="Z65" s="284">
        <v>3.3556758645471638</v>
      </c>
      <c r="AA65" s="284">
        <v>3.2725447952942774</v>
      </c>
      <c r="AB65" s="284">
        <v>3.2641539019579691</v>
      </c>
      <c r="AC65" s="284">
        <v>3.4023477493718222</v>
      </c>
      <c r="AD65" s="284">
        <v>3.2287414444001103</v>
      </c>
      <c r="AE65" s="284">
        <v>3.1857785945378314</v>
      </c>
      <c r="AF65" s="284">
        <v>3.1436629020289568</v>
      </c>
      <c r="AG65" s="284">
        <v>3.1443102781708512</v>
      </c>
      <c r="AH65" s="284">
        <v>2.9654912146337673</v>
      </c>
      <c r="AI65" s="284">
        <v>2.8380773734537241</v>
      </c>
      <c r="AJ65" s="284">
        <v>2.8447038876551516</v>
      </c>
      <c r="AK65" s="284">
        <v>2.8381681776691652</v>
      </c>
      <c r="AL65" s="284">
        <v>2.690754560233759</v>
      </c>
      <c r="AM65" s="284">
        <v>2.606470067134151</v>
      </c>
      <c r="AN65" s="284">
        <v>2.5478463501822617</v>
      </c>
      <c r="AO65" s="284">
        <v>2.3490711202221171</v>
      </c>
      <c r="AP65" s="284">
        <v>2.0338379509118507</v>
      </c>
      <c r="AQ65" s="284">
        <v>2.4676182598220233</v>
      </c>
      <c r="AR65" s="284">
        <v>2.6614912232845511</v>
      </c>
      <c r="AS65" s="284">
        <v>3.1054078677348249</v>
      </c>
      <c r="AT65" s="284">
        <v>3.3167306229857649</v>
      </c>
      <c r="AU65" s="284">
        <v>3.2592216212420588</v>
      </c>
      <c r="AV65" s="284">
        <v>2.5754792206151707</v>
      </c>
      <c r="AW65" s="284">
        <v>2.8177297860329324</v>
      </c>
      <c r="AX65" s="285">
        <v>2.5699846203629302</v>
      </c>
      <c r="AY65" s="195">
        <f>AY62/AY63</f>
        <v>2.7629472618764037</v>
      </c>
      <c r="AZ65" s="195">
        <f t="shared" ref="AZ65:BE65" si="22">AZ62/AZ63</f>
        <v>2.7079839231472893</v>
      </c>
      <c r="BA65" s="195">
        <f>BA62/BA63</f>
        <v>1.8330920796278067</v>
      </c>
      <c r="BB65" s="195">
        <f t="shared" si="22"/>
        <v>1.7870905630941205</v>
      </c>
      <c r="BC65" s="195">
        <f t="shared" si="22"/>
        <v>2.6711451282058625</v>
      </c>
      <c r="BD65" s="195">
        <f t="shared" si="22"/>
        <v>2.5782549781042992</v>
      </c>
      <c r="BE65" s="195">
        <f t="shared" si="22"/>
        <v>2.3646324216752697</v>
      </c>
      <c r="BF65" s="195" t="s">
        <v>446</v>
      </c>
      <c r="BG65" s="195" t="s">
        <v>447</v>
      </c>
      <c r="BH65" s="195" t="s">
        <v>448</v>
      </c>
      <c r="BI65" s="195">
        <f>BI62/BI63</f>
        <v>1.8322809892439558</v>
      </c>
      <c r="BJ65" s="195">
        <f>BJ62/BJ63</f>
        <v>2.0027259462581113</v>
      </c>
      <c r="BK65" s="195">
        <f>BK62/BK63</f>
        <v>1.892526853389966</v>
      </c>
    </row>
    <row r="66" spans="1:63" s="155" customFormat="1" ht="15" customHeight="1" x14ac:dyDescent="0.2">
      <c r="A66" s="232" t="s">
        <v>363</v>
      </c>
      <c r="B66" s="188" t="s">
        <v>360</v>
      </c>
      <c r="C66" s="286">
        <v>0</v>
      </c>
      <c r="D66" s="286">
        <v>0</v>
      </c>
      <c r="E66" s="286">
        <v>0</v>
      </c>
      <c r="F66" s="286">
        <v>0</v>
      </c>
      <c r="G66" s="286">
        <v>0</v>
      </c>
      <c r="H66" s="286">
        <v>0</v>
      </c>
      <c r="I66" s="286">
        <v>0</v>
      </c>
      <c r="J66" s="286">
        <v>0</v>
      </c>
      <c r="K66" s="286">
        <v>0</v>
      </c>
      <c r="L66" s="286">
        <v>0</v>
      </c>
      <c r="M66" s="286">
        <v>0</v>
      </c>
      <c r="N66" s="286">
        <v>0</v>
      </c>
      <c r="O66" s="286">
        <v>0</v>
      </c>
      <c r="P66" s="286">
        <v>0</v>
      </c>
      <c r="Q66" s="286">
        <v>0</v>
      </c>
      <c r="R66" s="286">
        <v>0</v>
      </c>
      <c r="S66" s="286">
        <v>0</v>
      </c>
      <c r="T66" s="286">
        <v>0</v>
      </c>
      <c r="U66" s="286">
        <v>0</v>
      </c>
      <c r="V66" s="286">
        <v>0</v>
      </c>
      <c r="W66" s="286">
        <v>0</v>
      </c>
      <c r="X66" s="286">
        <v>0</v>
      </c>
      <c r="Y66" s="286">
        <v>0</v>
      </c>
      <c r="Z66" s="286">
        <v>0</v>
      </c>
      <c r="AA66" s="286">
        <v>0</v>
      </c>
      <c r="AB66" s="286">
        <v>0</v>
      </c>
      <c r="AC66" s="286">
        <v>0</v>
      </c>
      <c r="AD66" s="286">
        <v>0</v>
      </c>
      <c r="AE66" s="286">
        <v>0</v>
      </c>
      <c r="AF66" s="286">
        <v>0</v>
      </c>
      <c r="AG66" s="286">
        <v>0</v>
      </c>
      <c r="AH66" s="286">
        <v>0</v>
      </c>
      <c r="AI66" s="286">
        <v>0</v>
      </c>
      <c r="AJ66" s="286">
        <v>0</v>
      </c>
      <c r="AK66" s="286">
        <v>0</v>
      </c>
      <c r="AL66" s="286">
        <v>0</v>
      </c>
      <c r="AM66" s="286">
        <v>0</v>
      </c>
      <c r="AN66" s="286">
        <v>0</v>
      </c>
      <c r="AO66" s="286">
        <v>0</v>
      </c>
      <c r="AP66" s="286">
        <v>0</v>
      </c>
      <c r="AQ66" s="286">
        <v>0</v>
      </c>
      <c r="AR66" s="286">
        <v>0</v>
      </c>
      <c r="AS66" s="286">
        <v>0</v>
      </c>
      <c r="AT66" s="286">
        <v>0</v>
      </c>
      <c r="AU66" s="286">
        <v>0</v>
      </c>
      <c r="AV66" s="286">
        <v>0</v>
      </c>
      <c r="AW66" s="286">
        <v>0</v>
      </c>
      <c r="AX66" s="226">
        <v>0</v>
      </c>
      <c r="AY66" s="195">
        <f t="shared" ref="AY66:BC66" si="23">AY62/AY64</f>
        <v>2.5665096653719779</v>
      </c>
      <c r="AZ66" s="195">
        <f t="shared" si="23"/>
        <v>2.6883844630390694</v>
      </c>
      <c r="BA66" s="195">
        <f t="shared" si="23"/>
        <v>1.7726765911905003</v>
      </c>
      <c r="BB66" s="195">
        <f t="shared" si="23"/>
        <v>1.6714428347739698</v>
      </c>
      <c r="BC66" s="195">
        <f t="shared" si="23"/>
        <v>2.4509923580859332</v>
      </c>
      <c r="BD66" s="195">
        <f>BD62/BD64</f>
        <v>2.3615853647439211</v>
      </c>
      <c r="BE66" s="195">
        <f>BE62/BE64</f>
        <v>2.1258594433268225</v>
      </c>
      <c r="BF66" s="195" t="s">
        <v>449</v>
      </c>
      <c r="BG66" s="195" t="s">
        <v>450</v>
      </c>
      <c r="BH66" s="195" t="s">
        <v>451</v>
      </c>
      <c r="BI66" s="195">
        <f>BI62/BI64</f>
        <v>1.666484003275607</v>
      </c>
      <c r="BJ66" s="195">
        <f>BJ62/BJ64</f>
        <v>1.841635464445778</v>
      </c>
      <c r="BK66" s="195">
        <f>BK62/BK64</f>
        <v>1.7638891734597408</v>
      </c>
    </row>
    <row r="67" spans="1:63" s="155" customFormat="1" ht="15" customHeight="1" x14ac:dyDescent="0.2">
      <c r="A67" s="4"/>
      <c r="B67" s="49"/>
      <c r="C67" s="286"/>
      <c r="D67" s="286"/>
      <c r="E67" s="286"/>
      <c r="F67" s="286"/>
      <c r="G67" s="286"/>
      <c r="H67" s="286"/>
      <c r="I67" s="286"/>
      <c r="J67" s="286"/>
      <c r="K67" s="286"/>
      <c r="L67" s="286"/>
      <c r="M67" s="286"/>
      <c r="N67" s="286"/>
      <c r="O67" s="286"/>
      <c r="P67" s="286"/>
      <c r="Q67" s="286"/>
      <c r="R67" s="286"/>
      <c r="S67" s="286"/>
      <c r="T67" s="286"/>
      <c r="U67" s="286"/>
      <c r="V67" s="286"/>
      <c r="W67" s="286"/>
      <c r="X67" s="286"/>
      <c r="Y67" s="286"/>
      <c r="Z67" s="286"/>
      <c r="AA67" s="286"/>
      <c r="AB67" s="286"/>
      <c r="AC67" s="286"/>
      <c r="AD67" s="286"/>
      <c r="AE67" s="286"/>
      <c r="AF67" s="286"/>
      <c r="AG67" s="286"/>
      <c r="AH67" s="286"/>
      <c r="AI67" s="286"/>
      <c r="AJ67" s="286"/>
      <c r="AK67" s="286"/>
      <c r="AL67" s="286"/>
      <c r="AM67" s="286"/>
      <c r="AN67" s="286"/>
      <c r="AO67" s="286"/>
      <c r="AP67" s="286"/>
      <c r="AQ67" s="286"/>
      <c r="AR67" s="286"/>
      <c r="AS67" s="286"/>
      <c r="AT67" s="286"/>
      <c r="AU67" s="286"/>
      <c r="AV67" s="286"/>
      <c r="AW67" s="286"/>
      <c r="AX67" s="225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</row>
    <row r="68" spans="1:63" s="155" customFormat="1" ht="15" customHeight="1" x14ac:dyDescent="0.2">
      <c r="A68" s="233" t="s">
        <v>364</v>
      </c>
      <c r="B68" s="156" t="s">
        <v>297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73">
        <v>0</v>
      </c>
      <c r="V68" s="73">
        <v>0</v>
      </c>
      <c r="W68" s="73">
        <v>0</v>
      </c>
      <c r="X68" s="73">
        <v>0</v>
      </c>
      <c r="Y68" s="190">
        <v>4.2</v>
      </c>
      <c r="Z68" s="190">
        <v>4.5</v>
      </c>
      <c r="AA68" s="289">
        <v>5</v>
      </c>
      <c r="AB68" s="289">
        <v>5</v>
      </c>
      <c r="AC68" s="190">
        <v>4.9000000000000004</v>
      </c>
      <c r="AD68" s="190">
        <v>4.7</v>
      </c>
      <c r="AE68" s="190">
        <v>4.9000000000000004</v>
      </c>
      <c r="AF68" s="190">
        <v>4.7</v>
      </c>
      <c r="AG68" s="190">
        <v>4.8</v>
      </c>
      <c r="AH68" s="190">
        <v>4.8</v>
      </c>
      <c r="AI68" s="190">
        <v>4.9000000000000004</v>
      </c>
      <c r="AJ68" s="190">
        <v>4.7</v>
      </c>
      <c r="AK68" s="190">
        <v>4.5</v>
      </c>
      <c r="AL68" s="289">
        <v>5</v>
      </c>
      <c r="AM68" s="190">
        <v>4.9000000000000004</v>
      </c>
      <c r="AN68" s="190">
        <v>4.5999999999999996</v>
      </c>
      <c r="AO68" s="190">
        <v>4.4000000000000004</v>
      </c>
      <c r="AP68" s="190">
        <v>3.9</v>
      </c>
      <c r="AQ68" s="190">
        <v>3.9</v>
      </c>
      <c r="AR68" s="190">
        <v>3.6</v>
      </c>
      <c r="AS68" s="190">
        <v>3.5</v>
      </c>
      <c r="AT68" s="190">
        <v>3.7</v>
      </c>
      <c r="AU68" s="190">
        <v>3.5</v>
      </c>
      <c r="AV68" s="190">
        <v>3.4</v>
      </c>
      <c r="AW68" s="190">
        <v>3.8</v>
      </c>
      <c r="AX68" s="194">
        <v>3.6</v>
      </c>
      <c r="AY68" s="228">
        <v>3.3227223502320751</v>
      </c>
      <c r="AZ68" s="228">
        <v>3.1270637014634577</v>
      </c>
      <c r="BA68" s="228">
        <v>2.9526129819866846</v>
      </c>
      <c r="BB68" s="228">
        <v>2.8279678144236087</v>
      </c>
      <c r="BC68" s="228">
        <v>4.1575408383131798</v>
      </c>
      <c r="BD68" s="229">
        <v>4.7</v>
      </c>
      <c r="BE68" s="230">
        <v>4.7109193061210579</v>
      </c>
      <c r="BF68" s="230">
        <v>4.5999999999999996</v>
      </c>
      <c r="BG68" s="230">
        <v>4.3</v>
      </c>
      <c r="BH68" s="230">
        <v>4.7</v>
      </c>
      <c r="BI68" s="230">
        <v>5.4847959892219418</v>
      </c>
      <c r="BJ68" s="230">
        <v>5.2963887773544718</v>
      </c>
      <c r="BK68" s="230">
        <v>5.0623054935811016</v>
      </c>
    </row>
    <row r="69" spans="1:63" s="155" customFormat="1" ht="15" customHeight="1" x14ac:dyDescent="0.2">
      <c r="A69" s="234" t="s">
        <v>365</v>
      </c>
      <c r="B69" s="188" t="s">
        <v>298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86">
        <v>0</v>
      </c>
      <c r="V69" s="286">
        <v>0</v>
      </c>
      <c r="W69" s="286">
        <v>0</v>
      </c>
      <c r="X69" s="286">
        <v>0</v>
      </c>
      <c r="Y69" s="288">
        <v>0.94199999999999995</v>
      </c>
      <c r="Z69" s="288">
        <v>0.94799999999999995</v>
      </c>
      <c r="AA69" s="288">
        <v>0.98099999999999998</v>
      </c>
      <c r="AB69" s="288">
        <v>1.0029999999999999</v>
      </c>
      <c r="AC69" s="288">
        <v>1.012</v>
      </c>
      <c r="AD69" s="288">
        <v>1.0149999999999999</v>
      </c>
      <c r="AE69" s="288">
        <v>1.0349999999999999</v>
      </c>
      <c r="AF69" s="288">
        <v>1.02</v>
      </c>
      <c r="AG69" s="288">
        <v>1.0389999999999999</v>
      </c>
      <c r="AH69" s="288">
        <v>1.032</v>
      </c>
      <c r="AI69" s="288">
        <v>1.1100000000000001</v>
      </c>
      <c r="AJ69" s="288">
        <v>1.0980000000000001</v>
      </c>
      <c r="AK69" s="288">
        <v>1.1040000000000001</v>
      </c>
      <c r="AL69" s="288">
        <v>1.101</v>
      </c>
      <c r="AM69" s="288">
        <v>1.101</v>
      </c>
      <c r="AN69" s="288">
        <v>1.085</v>
      </c>
      <c r="AO69" s="288">
        <v>1.139</v>
      </c>
      <c r="AP69" s="288">
        <v>1.109</v>
      </c>
      <c r="AQ69" s="288">
        <v>1.1839999999999999</v>
      </c>
      <c r="AR69" s="288">
        <v>1.5049999999999999</v>
      </c>
      <c r="AS69" s="288">
        <v>1.643</v>
      </c>
      <c r="AT69" s="288">
        <v>1.742</v>
      </c>
      <c r="AU69" s="288">
        <v>1.4570000000000001</v>
      </c>
      <c r="AV69" s="288">
        <v>1.248</v>
      </c>
      <c r="AW69" s="288">
        <v>1.149</v>
      </c>
      <c r="AX69" s="287">
        <v>1.075</v>
      </c>
      <c r="AY69" s="231">
        <v>1.1266551605453194</v>
      </c>
      <c r="AZ69" s="231">
        <v>1.0620105863289249</v>
      </c>
      <c r="BA69" s="231">
        <v>1.060851317372576</v>
      </c>
      <c r="BB69" s="231">
        <v>1.0607050565182419</v>
      </c>
      <c r="BC69" s="231">
        <v>1.0278969755964329</v>
      </c>
      <c r="BD69" s="231">
        <v>1.0097361537882346</v>
      </c>
      <c r="BE69" s="231">
        <v>1.0202772876121715</v>
      </c>
      <c r="BF69" s="231">
        <v>1.0580000000000001</v>
      </c>
      <c r="BG69" s="231">
        <v>1.073</v>
      </c>
      <c r="BH69" s="231">
        <v>1.0680000000000001</v>
      </c>
      <c r="BI69" s="231">
        <v>1.0579428594059588</v>
      </c>
      <c r="BJ69" s="231">
        <v>1.050151971761687</v>
      </c>
      <c r="BK69" s="231">
        <v>1.0253544811509296</v>
      </c>
    </row>
    <row r="70" spans="1:63" ht="15" customHeight="1" x14ac:dyDescent="0.2"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</row>
    <row r="71" spans="1:63" ht="15" customHeight="1" x14ac:dyDescent="0.2">
      <c r="A71" s="191" t="s">
        <v>359</v>
      </c>
      <c r="B71" s="4" t="s">
        <v>761</v>
      </c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</row>
    <row r="72" spans="1:63" ht="15" customHeight="1" x14ac:dyDescent="0.2">
      <c r="A72" s="4" t="s">
        <v>760</v>
      </c>
      <c r="B72" s="4" t="s">
        <v>762</v>
      </c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</row>
    <row r="73" spans="1:63" ht="15" customHeight="1" x14ac:dyDescent="0.2"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</row>
    <row r="74" spans="1:63" ht="15" customHeight="1" x14ac:dyDescent="0.2"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</row>
    <row r="75" spans="1:63" ht="15" customHeight="1" x14ac:dyDescent="0.2"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</row>
    <row r="76" spans="1:63" ht="15" customHeight="1" x14ac:dyDescent="0.2"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</row>
    <row r="77" spans="1:63" ht="15" customHeight="1" x14ac:dyDescent="0.2"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</row>
    <row r="78" spans="1:63" ht="15" customHeight="1" x14ac:dyDescent="0.2"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</row>
    <row r="79" spans="1:63" ht="15" customHeight="1" x14ac:dyDescent="0.2"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</row>
    <row r="80" spans="1:63" ht="15" customHeight="1" x14ac:dyDescent="0.2"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</row>
    <row r="81" spans="27:42" ht="15" customHeight="1" x14ac:dyDescent="0.2"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</row>
    <row r="82" spans="27:42" ht="15" customHeight="1" x14ac:dyDescent="0.2"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</row>
    <row r="83" spans="27:42" ht="15" customHeight="1" x14ac:dyDescent="0.2"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</row>
    <row r="84" spans="27:42" ht="15" customHeight="1" x14ac:dyDescent="0.2"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</row>
    <row r="85" spans="27:42" ht="15" customHeight="1" x14ac:dyDescent="0.2"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</row>
    <row r="86" spans="27:42" ht="15" customHeight="1" x14ac:dyDescent="0.2"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</row>
    <row r="87" spans="27:42" ht="15" customHeight="1" x14ac:dyDescent="0.2"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</row>
    <row r="88" spans="27:42" ht="15" customHeight="1" x14ac:dyDescent="0.2"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</row>
    <row r="89" spans="27:42" ht="15" customHeight="1" x14ac:dyDescent="0.2"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</row>
    <row r="90" spans="27:42" ht="15" customHeight="1" x14ac:dyDescent="0.2"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</row>
    <row r="91" spans="27:42" ht="15" customHeight="1" x14ac:dyDescent="0.2"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</row>
    <row r="92" spans="27:42" ht="15" customHeight="1" x14ac:dyDescent="0.2"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</row>
    <row r="93" spans="27:42" ht="15" customHeight="1" x14ac:dyDescent="0.2"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</row>
    <row r="94" spans="27:42" ht="15" customHeight="1" x14ac:dyDescent="0.2"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</row>
    <row r="95" spans="27:42" ht="15" customHeight="1" x14ac:dyDescent="0.2"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</row>
    <row r="96" spans="27:42" ht="15" customHeight="1" x14ac:dyDescent="0.2"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</row>
    <row r="97" spans="27:42" ht="15" customHeight="1" x14ac:dyDescent="0.2"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</row>
    <row r="98" spans="27:42" ht="15" customHeight="1" x14ac:dyDescent="0.2"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</row>
    <row r="99" spans="27:42" ht="15" customHeight="1" x14ac:dyDescent="0.2"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</row>
    <row r="100" spans="27:42" ht="15" customHeight="1" x14ac:dyDescent="0.2"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</row>
    <row r="101" spans="27:42" ht="15" customHeight="1" x14ac:dyDescent="0.2"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</row>
    <row r="102" spans="27:42" ht="15" customHeight="1" x14ac:dyDescent="0.2"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</row>
    <row r="103" spans="27:42" ht="15" customHeight="1" x14ac:dyDescent="0.2"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</row>
    <row r="104" spans="27:42" ht="15" customHeight="1" x14ac:dyDescent="0.2"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</row>
    <row r="105" spans="27:42" ht="15" customHeight="1" x14ac:dyDescent="0.2"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</row>
    <row r="106" spans="27:42" ht="15" customHeight="1" x14ac:dyDescent="0.2"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</row>
    <row r="107" spans="27:42" ht="15" customHeight="1" x14ac:dyDescent="0.2"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</row>
    <row r="108" spans="27:42" ht="15" customHeight="1" x14ac:dyDescent="0.2"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</row>
    <row r="109" spans="27:42" ht="15" customHeight="1" x14ac:dyDescent="0.2"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</row>
    <row r="110" spans="27:42" ht="15" customHeight="1" x14ac:dyDescent="0.2"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</row>
    <row r="111" spans="27:42" ht="15" customHeight="1" x14ac:dyDescent="0.2"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</row>
    <row r="112" spans="27:42" ht="15" customHeight="1" x14ac:dyDescent="0.2"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</row>
    <row r="113" spans="27:42" ht="15" customHeight="1" x14ac:dyDescent="0.2"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</row>
    <row r="114" spans="27:42" ht="15" customHeight="1" x14ac:dyDescent="0.2"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</row>
    <row r="115" spans="27:42" ht="15" customHeight="1" x14ac:dyDescent="0.2"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</row>
    <row r="116" spans="27:42" x14ac:dyDescent="0.2"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</row>
    <row r="117" spans="27:42" x14ac:dyDescent="0.2"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</row>
    <row r="118" spans="27:42" x14ac:dyDescent="0.2"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</row>
    <row r="119" spans="27:42" x14ac:dyDescent="0.2"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</row>
    <row r="120" spans="27:42" x14ac:dyDescent="0.2"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</row>
    <row r="121" spans="27:42" x14ac:dyDescent="0.2"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</row>
    <row r="122" spans="27:42" x14ac:dyDescent="0.2"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</row>
    <row r="123" spans="27:42" x14ac:dyDescent="0.2"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</row>
    <row r="124" spans="27:42" x14ac:dyDescent="0.2"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</row>
    <row r="125" spans="27:42" x14ac:dyDescent="0.2"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57FA-EEE4-4A4A-89F9-251B7288CC4D}">
  <dimension ref="A2:BD59"/>
  <sheetViews>
    <sheetView showGridLines="0" zoomScale="85" zoomScaleNormal="85" workbookViewId="0">
      <pane xSplit="2" ySplit="4" topLeftCell="AV35" activePane="bottomRight" state="frozen"/>
      <selection pane="topRight" activeCell="C1" sqref="C1"/>
      <selection pane="bottomLeft" activeCell="A5" sqref="A5"/>
      <selection pane="bottomRight" activeCell="BC14" sqref="BC14"/>
    </sheetView>
  </sheetViews>
  <sheetFormatPr defaultRowHeight="12.75" x14ac:dyDescent="0.2"/>
  <cols>
    <col min="1" max="1" width="33.85546875" customWidth="1"/>
    <col min="2" max="2" width="47.7109375" bestFit="1" customWidth="1"/>
    <col min="3" max="4" width="17.140625" customWidth="1"/>
    <col min="5" max="5" width="8.5703125" bestFit="1" customWidth="1"/>
    <col min="6" max="7" width="17.140625" bestFit="1" customWidth="1"/>
    <col min="8" max="8" width="8.5703125" bestFit="1" customWidth="1"/>
    <col min="9" max="10" width="17.140625" bestFit="1" customWidth="1"/>
    <col min="11" max="11" width="9.5703125" bestFit="1" customWidth="1"/>
    <col min="12" max="13" width="17.140625" bestFit="1" customWidth="1"/>
    <col min="14" max="14" width="9.5703125" bestFit="1" customWidth="1"/>
    <col min="15" max="16" width="17.140625" bestFit="1" customWidth="1"/>
    <col min="17" max="17" width="8.5703125" bestFit="1" customWidth="1"/>
    <col min="18" max="19" width="17.140625" bestFit="1" customWidth="1"/>
    <col min="20" max="20" width="9.5703125" bestFit="1" customWidth="1"/>
    <col min="21" max="22" width="17.140625" bestFit="1" customWidth="1"/>
    <col min="23" max="23" width="9.5703125" bestFit="1" customWidth="1"/>
    <col min="24" max="25" width="17.140625" bestFit="1" customWidth="1"/>
    <col min="26" max="26" width="9.5703125" bestFit="1" customWidth="1"/>
    <col min="27" max="28" width="17.140625" bestFit="1" customWidth="1"/>
    <col min="29" max="29" width="9.5703125" bestFit="1" customWidth="1"/>
    <col min="30" max="31" width="17.140625" bestFit="1" customWidth="1"/>
    <col min="32" max="32" width="9.5703125" bestFit="1" customWidth="1"/>
    <col min="33" max="34" width="17.140625" bestFit="1" customWidth="1"/>
    <col min="35" max="35" width="9.5703125" bestFit="1" customWidth="1"/>
    <col min="36" max="36" width="16" bestFit="1" customWidth="1"/>
    <col min="37" max="37" width="17.140625" bestFit="1" customWidth="1"/>
    <col min="38" max="38" width="9.5703125" bestFit="1" customWidth="1"/>
    <col min="39" max="40" width="17.140625" bestFit="1" customWidth="1"/>
    <col min="41" max="41" width="9.5703125" bestFit="1" customWidth="1"/>
    <col min="42" max="43" width="17.140625" bestFit="1" customWidth="1"/>
    <col min="44" max="44" width="9.5703125" bestFit="1" customWidth="1"/>
    <col min="45" max="46" width="17.140625" bestFit="1" customWidth="1"/>
    <col min="47" max="47" width="9.5703125" bestFit="1" customWidth="1"/>
    <col min="48" max="49" width="17.140625" bestFit="1" customWidth="1"/>
    <col min="50" max="50" width="8.5703125" bestFit="1" customWidth="1"/>
    <col min="51" max="52" width="17.140625" bestFit="1" customWidth="1"/>
    <col min="53" max="53" width="8.5703125" bestFit="1" customWidth="1"/>
    <col min="54" max="55" width="17.140625" bestFit="1" customWidth="1"/>
    <col min="56" max="56" width="8.5703125" bestFit="1" customWidth="1"/>
  </cols>
  <sheetData>
    <row r="2" spans="1:56" s="24" customFormat="1" ht="26.1" customHeight="1" x14ac:dyDescent="0.2">
      <c r="A2" s="4"/>
      <c r="B2" s="4"/>
    </row>
    <row r="3" spans="1:56" s="24" customFormat="1" ht="6" customHeight="1" x14ac:dyDescent="0.2">
      <c r="A3" s="4"/>
      <c r="B3" s="4"/>
    </row>
    <row r="4" spans="1:56" s="24" customFormat="1" ht="20.100000000000001" customHeight="1" x14ac:dyDescent="0.2">
      <c r="A4" s="97"/>
      <c r="B4" s="97"/>
      <c r="C4" s="452" t="s">
        <v>176</v>
      </c>
      <c r="D4" s="453"/>
      <c r="E4" s="454"/>
      <c r="F4" s="458" t="s">
        <v>176</v>
      </c>
      <c r="G4" s="458"/>
      <c r="H4" s="458"/>
      <c r="I4" s="452" t="s">
        <v>176</v>
      </c>
      <c r="J4" s="453"/>
      <c r="K4" s="454"/>
      <c r="L4" s="452" t="s">
        <v>176</v>
      </c>
      <c r="M4" s="453"/>
      <c r="N4" s="454"/>
      <c r="O4" s="452" t="s">
        <v>176</v>
      </c>
      <c r="P4" s="453"/>
      <c r="Q4" s="454"/>
      <c r="R4" s="455" t="s">
        <v>175</v>
      </c>
      <c r="S4" s="456"/>
      <c r="T4" s="457"/>
      <c r="U4" s="455" t="s">
        <v>175</v>
      </c>
      <c r="V4" s="456"/>
      <c r="W4" s="457"/>
      <c r="X4" s="455" t="s">
        <v>175</v>
      </c>
      <c r="Y4" s="456"/>
      <c r="Z4" s="457"/>
      <c r="AA4" s="455" t="s">
        <v>175</v>
      </c>
      <c r="AB4" s="456"/>
      <c r="AC4" s="457"/>
      <c r="AD4" s="455" t="s">
        <v>175</v>
      </c>
      <c r="AE4" s="456"/>
      <c r="AF4" s="457"/>
      <c r="AG4" s="455" t="s">
        <v>175</v>
      </c>
      <c r="AH4" s="456"/>
      <c r="AI4" s="457"/>
      <c r="AJ4" s="455" t="s">
        <v>175</v>
      </c>
      <c r="AK4" s="456"/>
      <c r="AL4" s="457"/>
      <c r="AM4" s="455" t="s">
        <v>175</v>
      </c>
      <c r="AN4" s="456"/>
      <c r="AO4" s="457"/>
      <c r="AP4" s="455" t="s">
        <v>175</v>
      </c>
      <c r="AQ4" s="456"/>
      <c r="AR4" s="457"/>
      <c r="AS4" s="455" t="s">
        <v>175</v>
      </c>
      <c r="AT4" s="456"/>
      <c r="AU4" s="457"/>
      <c r="AV4" s="455" t="s">
        <v>175</v>
      </c>
      <c r="AW4" s="456"/>
      <c r="AX4" s="457"/>
      <c r="AY4" s="455" t="s">
        <v>175</v>
      </c>
      <c r="AZ4" s="456"/>
      <c r="BA4" s="457"/>
      <c r="BB4" s="455" t="s">
        <v>175</v>
      </c>
      <c r="BC4" s="456"/>
      <c r="BD4" s="457"/>
    </row>
    <row r="5" spans="1:56" s="24" customFormat="1" ht="75.75" customHeight="1" x14ac:dyDescent="0.2">
      <c r="A5" s="358" t="s">
        <v>561</v>
      </c>
      <c r="B5" s="358" t="s">
        <v>560</v>
      </c>
      <c r="C5" s="359" t="s">
        <v>565</v>
      </c>
      <c r="D5" s="360" t="s">
        <v>566</v>
      </c>
      <c r="E5" s="361" t="s">
        <v>593</v>
      </c>
      <c r="F5" s="359" t="s">
        <v>563</v>
      </c>
      <c r="G5" s="360" t="s">
        <v>564</v>
      </c>
      <c r="H5" s="361" t="s">
        <v>593</v>
      </c>
      <c r="I5" s="359" t="s">
        <v>567</v>
      </c>
      <c r="J5" s="360" t="s">
        <v>568</v>
      </c>
      <c r="K5" s="361" t="s">
        <v>593</v>
      </c>
      <c r="L5" s="359" t="s">
        <v>569</v>
      </c>
      <c r="M5" s="360" t="s">
        <v>570</v>
      </c>
      <c r="N5" s="361" t="s">
        <v>593</v>
      </c>
      <c r="O5" s="359" t="s">
        <v>571</v>
      </c>
      <c r="P5" s="360" t="s">
        <v>572</v>
      </c>
      <c r="Q5" s="361" t="s">
        <v>593</v>
      </c>
      <c r="R5" s="359" t="s">
        <v>573</v>
      </c>
      <c r="S5" s="360" t="s">
        <v>574</v>
      </c>
      <c r="T5" s="361" t="s">
        <v>593</v>
      </c>
      <c r="U5" s="359" t="s">
        <v>575</v>
      </c>
      <c r="V5" s="360" t="s">
        <v>576</v>
      </c>
      <c r="W5" s="361" t="s">
        <v>593</v>
      </c>
      <c r="X5" s="359" t="s">
        <v>577</v>
      </c>
      <c r="Y5" s="360" t="s">
        <v>578</v>
      </c>
      <c r="Z5" s="361" t="s">
        <v>593</v>
      </c>
      <c r="AA5" s="359" t="s">
        <v>579</v>
      </c>
      <c r="AB5" s="360" t="s">
        <v>580</v>
      </c>
      <c r="AC5" s="361" t="s">
        <v>593</v>
      </c>
      <c r="AD5" s="359" t="s">
        <v>581</v>
      </c>
      <c r="AE5" s="360" t="s">
        <v>582</v>
      </c>
      <c r="AF5" s="361" t="s">
        <v>593</v>
      </c>
      <c r="AG5" s="359" t="s">
        <v>583</v>
      </c>
      <c r="AH5" s="360" t="s">
        <v>584</v>
      </c>
      <c r="AI5" s="361" t="s">
        <v>593</v>
      </c>
      <c r="AJ5" s="359" t="s">
        <v>585</v>
      </c>
      <c r="AK5" s="360" t="s">
        <v>586</v>
      </c>
      <c r="AL5" s="361" t="s">
        <v>593</v>
      </c>
      <c r="AM5" s="359" t="s">
        <v>587</v>
      </c>
      <c r="AN5" s="360" t="s">
        <v>588</v>
      </c>
      <c r="AO5" s="361" t="s">
        <v>593</v>
      </c>
      <c r="AP5" s="359" t="s">
        <v>589</v>
      </c>
      <c r="AQ5" s="360" t="s">
        <v>590</v>
      </c>
      <c r="AR5" s="361" t="s">
        <v>593</v>
      </c>
      <c r="AS5" s="359" t="s">
        <v>591</v>
      </c>
      <c r="AT5" s="360" t="s">
        <v>592</v>
      </c>
      <c r="AU5" s="361" t="s">
        <v>593</v>
      </c>
      <c r="AV5" s="359" t="s">
        <v>622</v>
      </c>
      <c r="AW5" s="360" t="s">
        <v>623</v>
      </c>
      <c r="AX5" s="361" t="s">
        <v>593</v>
      </c>
      <c r="AY5" s="359" t="s">
        <v>737</v>
      </c>
      <c r="AZ5" s="360" t="s">
        <v>738</v>
      </c>
      <c r="BA5" s="361" t="s">
        <v>593</v>
      </c>
      <c r="BB5" s="359" t="s">
        <v>742</v>
      </c>
      <c r="BC5" s="360" t="s">
        <v>743</v>
      </c>
      <c r="BD5" s="361" t="s">
        <v>593</v>
      </c>
    </row>
    <row r="6" spans="1:56" s="24" customFormat="1" ht="15" customHeight="1" x14ac:dyDescent="0.2">
      <c r="A6" s="4" t="str">
        <f>'DRE | P&amp;L'!A8</f>
        <v>Aluguel Mínimo Mensal</v>
      </c>
      <c r="B6" s="4" t="str">
        <f>'DRE | P&amp;L'!B8</f>
        <v>Minimum monthly rent</v>
      </c>
      <c r="C6" s="362">
        <f>'DRE | P&amp;L'!AT8</f>
        <v>137449</v>
      </c>
      <c r="D6" s="362">
        <f>'DRE | P&amp;L'!AT43</f>
        <v>137449</v>
      </c>
      <c r="E6" s="362">
        <f>C6-D6</f>
        <v>0</v>
      </c>
      <c r="F6" s="362">
        <f>'DRE | P&amp;L'!AU8</f>
        <v>138981</v>
      </c>
      <c r="G6" s="362">
        <f>'DRE | P&amp;L'!AU43</f>
        <v>138981</v>
      </c>
      <c r="H6" s="362">
        <f>F6-G6</f>
        <v>0</v>
      </c>
      <c r="I6" s="362">
        <f>'DRE | P&amp;L'!AV8</f>
        <v>148005</v>
      </c>
      <c r="J6" s="362">
        <f>'DRE | P&amp;L'!AV43</f>
        <v>148005</v>
      </c>
      <c r="K6" s="362">
        <f>I6-J6</f>
        <v>0</v>
      </c>
      <c r="L6" s="362">
        <f>'DRE | P&amp;L'!AW8</f>
        <v>156305</v>
      </c>
      <c r="M6" s="362">
        <f>'DRE | P&amp;L'!AW43</f>
        <v>156305</v>
      </c>
      <c r="N6" s="362">
        <f>L6-M6</f>
        <v>0</v>
      </c>
      <c r="O6" s="362">
        <f>'DRE | P&amp;L'!AX8</f>
        <v>170717</v>
      </c>
      <c r="P6" s="362">
        <f>'DRE | P&amp;L'!AW43</f>
        <v>156305</v>
      </c>
      <c r="Q6" s="362">
        <f>O6-P6</f>
        <v>14412</v>
      </c>
      <c r="R6" s="362">
        <f>'DRE | P&amp;L'!AY8</f>
        <v>173254</v>
      </c>
      <c r="S6" s="362">
        <f>'DRE | P&amp;L'!AY43</f>
        <v>173254</v>
      </c>
      <c r="T6" s="362">
        <f>R6-S6</f>
        <v>0</v>
      </c>
      <c r="U6" s="362">
        <f>'DRE | P&amp;L'!AZ8</f>
        <v>177374.86600000004</v>
      </c>
      <c r="V6" s="362">
        <f>'DRE | P&amp;L'!AZ43</f>
        <v>177374.86600000004</v>
      </c>
      <c r="W6" s="362">
        <f>U6-V6</f>
        <v>0</v>
      </c>
      <c r="X6" s="362">
        <f>'DRE | P&amp;L'!BA8</f>
        <v>182763.40300000008</v>
      </c>
      <c r="Y6" s="362">
        <f>'DRE | P&amp;L'!BA43</f>
        <v>182763.40300000008</v>
      </c>
      <c r="Z6" s="362">
        <f>X6-Y6</f>
        <v>0</v>
      </c>
      <c r="AA6" s="362">
        <f>'DRE | P&amp;L'!BB8</f>
        <v>195193</v>
      </c>
      <c r="AB6" s="362">
        <f>'DRE | P&amp;L'!BB43</f>
        <v>195193</v>
      </c>
      <c r="AC6" s="362">
        <f>AA6-AB6</f>
        <v>0</v>
      </c>
      <c r="AD6" s="362">
        <f>'DRE | P&amp;L'!BC8</f>
        <v>202018</v>
      </c>
      <c r="AE6" s="362">
        <f>'DRE | P&amp;L'!BC43</f>
        <v>202018</v>
      </c>
      <c r="AF6" s="362">
        <f>AD6-AE6</f>
        <v>0</v>
      </c>
      <c r="AG6" s="362">
        <f>'DRE | P&amp;L'!BD8</f>
        <v>202277.04799999989</v>
      </c>
      <c r="AH6" s="362">
        <f>'DRE | P&amp;L'!BD43</f>
        <v>202277.04799999989</v>
      </c>
      <c r="AI6" s="362">
        <f>AG6-AH6</f>
        <v>0</v>
      </c>
      <c r="AJ6" s="362">
        <f>'DRE | P&amp;L'!BE8</f>
        <v>202852.21099999998</v>
      </c>
      <c r="AK6" s="362">
        <f>'DRE | P&amp;L'!BE43</f>
        <v>202852.21099999998</v>
      </c>
      <c r="AL6" s="362">
        <f>AJ6-AK6</f>
        <v>0</v>
      </c>
      <c r="AM6" s="362">
        <f>'DRE | P&amp;L'!BF8</f>
        <v>199147.69199999989</v>
      </c>
      <c r="AN6" s="362">
        <f>'DRE | P&amp;L'!BF43</f>
        <v>199147.69199999989</v>
      </c>
      <c r="AO6" s="362">
        <f>AM6-AN6</f>
        <v>0</v>
      </c>
      <c r="AP6" s="362">
        <f>'DRE | P&amp;L'!BG8</f>
        <v>202014.78600000002</v>
      </c>
      <c r="AQ6" s="362">
        <f>'DRE | P&amp;L'!BG43</f>
        <v>202014.78600000002</v>
      </c>
      <c r="AR6" s="362">
        <f>AP6-AQ6</f>
        <v>0</v>
      </c>
      <c r="AS6" s="362">
        <f>'DRE | P&amp;L'!BH8</f>
        <v>203537.34899999999</v>
      </c>
      <c r="AT6" s="362">
        <f>'DRE | P&amp;L'!BH43</f>
        <v>203537.34899999999</v>
      </c>
      <c r="AU6" s="362">
        <f t="shared" ref="AU6:AU32" si="0">AS6-AT6</f>
        <v>0</v>
      </c>
      <c r="AV6" s="362">
        <f>'DRE | P&amp;L'!BI8</f>
        <v>203167.43899999993</v>
      </c>
      <c r="AW6" s="362">
        <f>'DRE | P&amp;L'!BI43</f>
        <v>203167.43899999993</v>
      </c>
      <c r="AX6" s="362">
        <f t="shared" ref="AX6:AX32" si="1">AV6-AW6</f>
        <v>0</v>
      </c>
      <c r="AY6" s="362">
        <v>212280.10499999998</v>
      </c>
      <c r="AZ6" s="362">
        <v>212280.10499999998</v>
      </c>
      <c r="BA6" s="362">
        <f t="shared" ref="BA6:BA32" si="2">AY6-AZ6</f>
        <v>0</v>
      </c>
      <c r="BB6" s="362">
        <v>210484.17899999992</v>
      </c>
      <c r="BC6" s="362">
        <v>210484.17899999992</v>
      </c>
      <c r="BD6" s="362">
        <f t="shared" ref="BD6:BD31" si="3">BB6-BC6</f>
        <v>0</v>
      </c>
    </row>
    <row r="7" spans="1:56" s="24" customFormat="1" ht="15" customHeight="1" x14ac:dyDescent="0.2">
      <c r="A7" s="4" t="str">
        <f>'DRE | P&amp;L'!A9</f>
        <v>Aluguel Percentual</v>
      </c>
      <c r="B7" s="4" t="str">
        <f>'DRE | P&amp;L'!B9</f>
        <v>Overage</v>
      </c>
      <c r="C7" s="362">
        <f>'DRE | P&amp;L'!AT9</f>
        <v>14725</v>
      </c>
      <c r="D7" s="362">
        <f>'DRE | P&amp;L'!AT44</f>
        <v>14725</v>
      </c>
      <c r="E7" s="362">
        <f t="shared" ref="E7:E32" si="4">C7-D7</f>
        <v>0</v>
      </c>
      <c r="F7" s="362">
        <f>'DRE | P&amp;L'!AU9</f>
        <v>5787</v>
      </c>
      <c r="G7" s="362">
        <f>'DRE | P&amp;L'!AU44</f>
        <v>5787</v>
      </c>
      <c r="H7" s="362">
        <f t="shared" ref="H7:H32" si="5">F7-G7</f>
        <v>0</v>
      </c>
      <c r="I7" s="362">
        <f>'DRE | P&amp;L'!AV9</f>
        <v>13195</v>
      </c>
      <c r="J7" s="362">
        <f>'DRE | P&amp;L'!AV44</f>
        <v>13195</v>
      </c>
      <c r="K7" s="362">
        <f t="shared" ref="K7:K32" si="6">I7-J7</f>
        <v>0</v>
      </c>
      <c r="L7" s="362">
        <f>'DRE | P&amp;L'!AW9</f>
        <v>14210</v>
      </c>
      <c r="M7" s="362">
        <f>'DRE | P&amp;L'!AW44</f>
        <v>14210</v>
      </c>
      <c r="N7" s="362">
        <f t="shared" ref="N7:N32" si="7">L7-M7</f>
        <v>0</v>
      </c>
      <c r="O7" s="362">
        <f>'DRE | P&amp;L'!AX9</f>
        <v>22510</v>
      </c>
      <c r="P7" s="362">
        <f>'DRE | P&amp;L'!AW44</f>
        <v>14210</v>
      </c>
      <c r="Q7" s="362">
        <f t="shared" ref="Q7:Q32" si="8">O7-P7</f>
        <v>8300</v>
      </c>
      <c r="R7" s="362">
        <f>'DRE | P&amp;L'!AY9</f>
        <v>8471</v>
      </c>
      <c r="S7" s="362">
        <f>'DRE | P&amp;L'!AY44</f>
        <v>8471</v>
      </c>
      <c r="T7" s="362">
        <f t="shared" ref="T7:T32" si="9">R7-S7</f>
        <v>0</v>
      </c>
      <c r="U7" s="362">
        <f>'DRE | P&amp;L'!AZ9</f>
        <v>17370.785000000003</v>
      </c>
      <c r="V7" s="362">
        <f>'DRE | P&amp;L'!AZ44</f>
        <v>17370.785000000003</v>
      </c>
      <c r="W7" s="362">
        <f t="shared" ref="W7:W32" si="10">U7-V7</f>
        <v>0</v>
      </c>
      <c r="X7" s="362">
        <f>'DRE | P&amp;L'!BA9</f>
        <v>11691.766999999998</v>
      </c>
      <c r="Y7" s="362">
        <f>'DRE | P&amp;L'!BA44</f>
        <v>11691.766999999998</v>
      </c>
      <c r="Z7" s="362">
        <f t="shared" ref="Z7:Z32" si="11">X7-Y7</f>
        <v>0</v>
      </c>
      <c r="AA7" s="362">
        <f>'DRE | P&amp;L'!BB9</f>
        <v>16809</v>
      </c>
      <c r="AB7" s="362">
        <f>'DRE | P&amp;L'!BB44</f>
        <v>16809</v>
      </c>
      <c r="AC7" s="362">
        <f t="shared" ref="AC7:AC32" si="12">AA7-AB7</f>
        <v>0</v>
      </c>
      <c r="AD7" s="362">
        <f>'DRE | P&amp;L'!BC9</f>
        <v>13215</v>
      </c>
      <c r="AE7" s="362">
        <f>'DRE | P&amp;L'!BC44</f>
        <v>13215</v>
      </c>
      <c r="AF7" s="362">
        <f t="shared" ref="AF7:AF32" si="13">AD7-AE7</f>
        <v>0</v>
      </c>
      <c r="AG7" s="362">
        <f>'DRE | P&amp;L'!BD9</f>
        <v>18685.813999999998</v>
      </c>
      <c r="AH7" s="362">
        <f>'DRE | P&amp;L'!BD44</f>
        <v>18685.813999999998</v>
      </c>
      <c r="AI7" s="362">
        <f t="shared" ref="AI7:AI32" si="14">AG7-AH7</f>
        <v>0</v>
      </c>
      <c r="AJ7" s="362">
        <f>'DRE | P&amp;L'!BE9</f>
        <v>15986.064000000006</v>
      </c>
      <c r="AK7" s="362">
        <f>'DRE | P&amp;L'!BE44</f>
        <v>15986.064000000006</v>
      </c>
      <c r="AL7" s="362">
        <f t="shared" ref="AL7:AL32" si="15">AJ7-AK7</f>
        <v>0</v>
      </c>
      <c r="AM7" s="362">
        <f>'DRE | P&amp;L'!BF9</f>
        <v>23068.157000000007</v>
      </c>
      <c r="AN7" s="362">
        <f>'DRE | P&amp;L'!BF44</f>
        <v>23068.157000000007</v>
      </c>
      <c r="AO7" s="362">
        <f t="shared" ref="AO7:AO32" si="16">AM7-AN7</f>
        <v>0</v>
      </c>
      <c r="AP7" s="362">
        <f>'DRE | P&amp;L'!BG9</f>
        <v>13044.797000000002</v>
      </c>
      <c r="AQ7" s="362">
        <f>'DRE | P&amp;L'!BG44</f>
        <v>13044.797000000002</v>
      </c>
      <c r="AR7" s="362">
        <f t="shared" ref="AR7:AR32" si="17">AP7-AQ7</f>
        <v>0</v>
      </c>
      <c r="AS7" s="362">
        <f>'DRE | P&amp;L'!BH9</f>
        <v>22004.209000000006</v>
      </c>
      <c r="AT7" s="362">
        <f>'DRE | P&amp;L'!BH44</f>
        <v>22004.209000000006</v>
      </c>
      <c r="AU7" s="362">
        <f t="shared" si="0"/>
        <v>0</v>
      </c>
      <c r="AV7" s="362">
        <f>'DRE | P&amp;L'!BI9</f>
        <v>19557.135000000009</v>
      </c>
      <c r="AW7" s="362">
        <f>'DRE | P&amp;L'!BI44</f>
        <v>19557.135000000009</v>
      </c>
      <c r="AX7" s="362">
        <f t="shared" si="1"/>
        <v>0</v>
      </c>
      <c r="AY7" s="362">
        <v>28290.026999999995</v>
      </c>
      <c r="AZ7" s="362">
        <v>28290.026999999995</v>
      </c>
      <c r="BA7" s="362">
        <f t="shared" si="2"/>
        <v>0</v>
      </c>
      <c r="BB7" s="362">
        <v>15593.897000000001</v>
      </c>
      <c r="BC7" s="362">
        <v>15593.897000000001</v>
      </c>
      <c r="BD7" s="362">
        <f t="shared" si="3"/>
        <v>0</v>
      </c>
    </row>
    <row r="8" spans="1:56" s="24" customFormat="1" ht="15" customHeight="1" x14ac:dyDescent="0.2">
      <c r="A8" s="4" t="str">
        <f>'DRE | P&amp;L'!A10</f>
        <v>Locação Temporária</v>
      </c>
      <c r="B8" s="4" t="str">
        <f>'DRE | P&amp;L'!B10</f>
        <v>Temporary rent</v>
      </c>
      <c r="C8" s="362">
        <f>'DRE | P&amp;L'!AT10</f>
        <v>11443</v>
      </c>
      <c r="D8" s="362">
        <f>'DRE | P&amp;L'!AT45</f>
        <v>11443</v>
      </c>
      <c r="E8" s="362">
        <f t="shared" si="4"/>
        <v>0</v>
      </c>
      <c r="F8" s="362">
        <f>'DRE | P&amp;L'!AU10</f>
        <v>8118</v>
      </c>
      <c r="G8" s="362">
        <f>'DRE | P&amp;L'!AU45</f>
        <v>8118</v>
      </c>
      <c r="H8" s="362">
        <f t="shared" si="5"/>
        <v>0</v>
      </c>
      <c r="I8" s="362">
        <f>'DRE | P&amp;L'!AV10</f>
        <v>8234</v>
      </c>
      <c r="J8" s="362">
        <f>'DRE | P&amp;L'!AV45</f>
        <v>8234</v>
      </c>
      <c r="K8" s="362">
        <f t="shared" si="6"/>
        <v>0</v>
      </c>
      <c r="L8" s="362">
        <f>'DRE | P&amp;L'!AW10</f>
        <v>12038</v>
      </c>
      <c r="M8" s="362">
        <f>'DRE | P&amp;L'!AW45</f>
        <v>12038</v>
      </c>
      <c r="N8" s="362">
        <f t="shared" si="7"/>
        <v>0</v>
      </c>
      <c r="O8" s="362">
        <f>'DRE | P&amp;L'!AX10</f>
        <v>19564</v>
      </c>
      <c r="P8" s="362">
        <f>'DRE | P&amp;L'!AW45</f>
        <v>12038</v>
      </c>
      <c r="Q8" s="362">
        <f t="shared" si="8"/>
        <v>7526</v>
      </c>
      <c r="R8" s="362">
        <f>'DRE | P&amp;L'!AY10</f>
        <v>15311</v>
      </c>
      <c r="S8" s="362">
        <f>'DRE | P&amp;L'!AY45</f>
        <v>15311</v>
      </c>
      <c r="T8" s="362">
        <f t="shared" si="9"/>
        <v>0</v>
      </c>
      <c r="U8" s="362">
        <f>'DRE | P&amp;L'!AZ10</f>
        <v>16208.871000000003</v>
      </c>
      <c r="V8" s="362">
        <f>'DRE | P&amp;L'!AZ45</f>
        <v>16208.871000000003</v>
      </c>
      <c r="W8" s="362">
        <f t="shared" si="10"/>
        <v>0</v>
      </c>
      <c r="X8" s="362">
        <f>'DRE | P&amp;L'!BA10</f>
        <v>18594.694999999996</v>
      </c>
      <c r="Y8" s="362">
        <f>'DRE | P&amp;L'!BA45</f>
        <v>18594.694999999996</v>
      </c>
      <c r="Z8" s="362">
        <f t="shared" si="11"/>
        <v>0</v>
      </c>
      <c r="AA8" s="362">
        <f>'DRE | P&amp;L'!BB10</f>
        <v>23986</v>
      </c>
      <c r="AB8" s="362">
        <f>'DRE | P&amp;L'!BB45</f>
        <v>23986</v>
      </c>
      <c r="AC8" s="362">
        <f t="shared" si="12"/>
        <v>0</v>
      </c>
      <c r="AD8" s="362">
        <f>'DRE | P&amp;L'!BC10</f>
        <v>18429</v>
      </c>
      <c r="AE8" s="362">
        <f>'DRE | P&amp;L'!BC45</f>
        <v>18429</v>
      </c>
      <c r="AF8" s="362">
        <f t="shared" si="13"/>
        <v>0</v>
      </c>
      <c r="AG8" s="362">
        <f>'DRE | P&amp;L'!BD10</f>
        <v>21993.080999999995</v>
      </c>
      <c r="AH8" s="362">
        <f>'DRE | P&amp;L'!BD45</f>
        <v>21993.080999999995</v>
      </c>
      <c r="AI8" s="362">
        <f t="shared" si="14"/>
        <v>0</v>
      </c>
      <c r="AJ8" s="362">
        <f>'DRE | P&amp;L'!BE10</f>
        <v>22145.502999999986</v>
      </c>
      <c r="AK8" s="362">
        <f>'DRE | P&amp;L'!BE45</f>
        <v>22145.502999999986</v>
      </c>
      <c r="AL8" s="362">
        <f t="shared" si="15"/>
        <v>0</v>
      </c>
      <c r="AM8" s="362">
        <f>'DRE | P&amp;L'!BF10</f>
        <v>32141.422999999999</v>
      </c>
      <c r="AN8" s="362">
        <f>'DRE | P&amp;L'!BF45</f>
        <v>32141.422999999999</v>
      </c>
      <c r="AO8" s="362">
        <f t="shared" si="16"/>
        <v>0</v>
      </c>
      <c r="AP8" s="362">
        <f>'DRE | P&amp;L'!BG10</f>
        <v>21921.009999999991</v>
      </c>
      <c r="AQ8" s="362">
        <f>'DRE | P&amp;L'!BG45</f>
        <v>21921.009999999991</v>
      </c>
      <c r="AR8" s="362">
        <f t="shared" si="17"/>
        <v>0</v>
      </c>
      <c r="AS8" s="362">
        <f>'DRE | P&amp;L'!BH10</f>
        <v>25363.030000000002</v>
      </c>
      <c r="AT8" s="362">
        <f>'DRE | P&amp;L'!BH45</f>
        <v>25363.030000000002</v>
      </c>
      <c r="AU8" s="362">
        <f t="shared" si="0"/>
        <v>0</v>
      </c>
      <c r="AV8" s="362">
        <f>'DRE | P&amp;L'!BI10</f>
        <v>25688.416000000012</v>
      </c>
      <c r="AW8" s="362">
        <f>'DRE | P&amp;L'!BI45</f>
        <v>25688.416000000012</v>
      </c>
      <c r="AX8" s="362">
        <f t="shared" si="1"/>
        <v>0</v>
      </c>
      <c r="AY8" s="362">
        <v>34795.487999999983</v>
      </c>
      <c r="AZ8" s="362">
        <v>34795.487999999983</v>
      </c>
      <c r="BA8" s="362">
        <f t="shared" si="2"/>
        <v>0</v>
      </c>
      <c r="BB8" s="362">
        <v>23908.807000000008</v>
      </c>
      <c r="BC8" s="362">
        <v>23908.807000000008</v>
      </c>
      <c r="BD8" s="362">
        <f t="shared" si="3"/>
        <v>0</v>
      </c>
    </row>
    <row r="9" spans="1:56" s="24" customFormat="1" ht="15" customHeight="1" x14ac:dyDescent="0.2">
      <c r="A9" s="4" t="str">
        <f>'DRE | P&amp;L'!A11</f>
        <v>Taxa de Administração</v>
      </c>
      <c r="B9" s="4" t="str">
        <f>'DRE | P&amp;L'!B11</f>
        <v>Management Fee</v>
      </c>
      <c r="C9" s="362">
        <f>'DRE | P&amp;L'!AT11</f>
        <v>11978</v>
      </c>
      <c r="D9" s="362">
        <f>'DRE | P&amp;L'!AT46</f>
        <v>11978</v>
      </c>
      <c r="E9" s="362">
        <f t="shared" si="4"/>
        <v>0</v>
      </c>
      <c r="F9" s="362">
        <f>'DRE | P&amp;L'!AU11</f>
        <v>10322</v>
      </c>
      <c r="G9" s="362">
        <f>'DRE | P&amp;L'!AU46</f>
        <v>10322</v>
      </c>
      <c r="H9" s="362">
        <f t="shared" si="5"/>
        <v>0</v>
      </c>
      <c r="I9" s="362">
        <f>'DRE | P&amp;L'!AV11</f>
        <v>10664</v>
      </c>
      <c r="J9" s="362">
        <f>'DRE | P&amp;L'!AV46</f>
        <v>10664</v>
      </c>
      <c r="K9" s="362">
        <f t="shared" si="6"/>
        <v>0</v>
      </c>
      <c r="L9" s="362">
        <f>'DRE | P&amp;L'!AW11</f>
        <v>12182</v>
      </c>
      <c r="M9" s="362">
        <f>'DRE | P&amp;L'!AW46</f>
        <v>12182</v>
      </c>
      <c r="N9" s="362">
        <f t="shared" si="7"/>
        <v>0</v>
      </c>
      <c r="O9" s="362">
        <f>'DRE | P&amp;L'!AX11</f>
        <v>15226</v>
      </c>
      <c r="P9" s="362">
        <f>'DRE | P&amp;L'!AW46</f>
        <v>12182</v>
      </c>
      <c r="Q9" s="362">
        <f t="shared" si="8"/>
        <v>3044</v>
      </c>
      <c r="R9" s="362">
        <f>'DRE | P&amp;L'!AY11</f>
        <v>13817</v>
      </c>
      <c r="S9" s="362">
        <f>'DRE | P&amp;L'!AY46</f>
        <v>13817</v>
      </c>
      <c r="T9" s="362">
        <f t="shared" si="9"/>
        <v>0</v>
      </c>
      <c r="U9" s="362">
        <f>'DRE | P&amp;L'!AZ11</f>
        <v>14543.913000000006</v>
      </c>
      <c r="V9" s="362">
        <f>'DRE | P&amp;L'!AZ46</f>
        <v>14543.913000000006</v>
      </c>
      <c r="W9" s="362">
        <f t="shared" si="10"/>
        <v>0</v>
      </c>
      <c r="X9" s="362">
        <f>'DRE | P&amp;L'!BA11</f>
        <v>14988.620000000004</v>
      </c>
      <c r="Y9" s="362">
        <f>'DRE | P&amp;L'!BA46</f>
        <v>14988.620000000004</v>
      </c>
      <c r="Z9" s="362">
        <f t="shared" si="11"/>
        <v>0</v>
      </c>
      <c r="AA9" s="362">
        <f>'DRE | P&amp;L'!BB11</f>
        <v>17507</v>
      </c>
      <c r="AB9" s="362">
        <f>'DRE | P&amp;L'!BB46</f>
        <v>17507</v>
      </c>
      <c r="AC9" s="362">
        <f t="shared" si="12"/>
        <v>0</v>
      </c>
      <c r="AD9" s="362">
        <f>'DRE | P&amp;L'!BC11</f>
        <v>14843</v>
      </c>
      <c r="AE9" s="362">
        <f>'DRE | P&amp;L'!BC46</f>
        <v>14843</v>
      </c>
      <c r="AF9" s="362">
        <f t="shared" si="13"/>
        <v>0</v>
      </c>
      <c r="AG9" s="362">
        <f>'DRE | P&amp;L'!BD11</f>
        <v>15537.188999999998</v>
      </c>
      <c r="AH9" s="362">
        <f>'DRE | P&amp;L'!BD46</f>
        <v>15537.188999999998</v>
      </c>
      <c r="AI9" s="362">
        <f t="shared" si="14"/>
        <v>0</v>
      </c>
      <c r="AJ9" s="362">
        <f>'DRE | P&amp;L'!BE11</f>
        <v>15545.071000000009</v>
      </c>
      <c r="AK9" s="362">
        <f>'DRE | P&amp;L'!BE46</f>
        <v>15545.071000000009</v>
      </c>
      <c r="AL9" s="362">
        <f t="shared" si="15"/>
        <v>0</v>
      </c>
      <c r="AM9" s="362">
        <f>'DRE | P&amp;L'!BF11</f>
        <v>17276.010000000002</v>
      </c>
      <c r="AN9" s="362">
        <f>'DRE | P&amp;L'!BF46</f>
        <v>17276.010000000002</v>
      </c>
      <c r="AO9" s="362">
        <f t="shared" si="16"/>
        <v>0</v>
      </c>
      <c r="AP9" s="362">
        <f>'DRE | P&amp;L'!BG11</f>
        <v>15223.785000000005</v>
      </c>
      <c r="AQ9" s="362">
        <f>'DRE | P&amp;L'!BG46</f>
        <v>15223.785000000005</v>
      </c>
      <c r="AR9" s="362">
        <f t="shared" si="17"/>
        <v>0</v>
      </c>
      <c r="AS9" s="362">
        <f>'DRE | P&amp;L'!BH11</f>
        <v>16053.65</v>
      </c>
      <c r="AT9" s="362">
        <f>'DRE | P&amp;L'!BH46</f>
        <v>16053.65</v>
      </c>
      <c r="AU9" s="362">
        <f t="shared" si="0"/>
        <v>0</v>
      </c>
      <c r="AV9" s="362">
        <f>'DRE | P&amp;L'!BI11</f>
        <v>16104.987000000008</v>
      </c>
      <c r="AW9" s="362">
        <f>'DRE | P&amp;L'!BI46</f>
        <v>16104.987000000008</v>
      </c>
      <c r="AX9" s="362">
        <f t="shared" si="1"/>
        <v>0</v>
      </c>
      <c r="AY9" s="362">
        <v>19873.853000000006</v>
      </c>
      <c r="AZ9" s="362">
        <v>19873.853000000006</v>
      </c>
      <c r="BA9" s="362">
        <f t="shared" si="2"/>
        <v>0</v>
      </c>
      <c r="BB9" s="362">
        <v>19219.21</v>
      </c>
      <c r="BC9" s="362">
        <v>19219.21</v>
      </c>
      <c r="BD9" s="362">
        <f t="shared" si="3"/>
        <v>0</v>
      </c>
    </row>
    <row r="10" spans="1:56" s="24" customFormat="1" ht="15" customHeight="1" x14ac:dyDescent="0.2">
      <c r="A10" s="4" t="str">
        <f>'DRE | P&amp;L'!A12</f>
        <v>Estacionamento</v>
      </c>
      <c r="B10" s="4" t="str">
        <f>'DRE | P&amp;L'!B12</f>
        <v>Parking</v>
      </c>
      <c r="C10" s="362">
        <f>'DRE | P&amp;L'!AT12</f>
        <v>27704</v>
      </c>
      <c r="D10" s="362">
        <f>'DRE | P&amp;L'!AT47</f>
        <v>27704</v>
      </c>
      <c r="E10" s="362">
        <f t="shared" si="4"/>
        <v>0</v>
      </c>
      <c r="F10" s="362">
        <f>'DRE | P&amp;L'!AU12</f>
        <v>16061</v>
      </c>
      <c r="G10" s="362">
        <f>'DRE | P&amp;L'!AU47</f>
        <v>16061</v>
      </c>
      <c r="H10" s="362">
        <f t="shared" si="5"/>
        <v>0</v>
      </c>
      <c r="I10" s="362">
        <f>'DRE | P&amp;L'!AV12</f>
        <v>20373</v>
      </c>
      <c r="J10" s="362">
        <f>'DRE | P&amp;L'!AV47</f>
        <v>20373</v>
      </c>
      <c r="K10" s="362">
        <f t="shared" si="6"/>
        <v>0</v>
      </c>
      <c r="L10" s="362">
        <f>'DRE | P&amp;L'!AW12</f>
        <v>28963</v>
      </c>
      <c r="M10" s="362">
        <f>'DRE | P&amp;L'!AW47</f>
        <v>28963</v>
      </c>
      <c r="N10" s="362">
        <f t="shared" si="7"/>
        <v>0</v>
      </c>
      <c r="O10" s="362">
        <f>'DRE | P&amp;L'!AX12</f>
        <v>40852</v>
      </c>
      <c r="P10" s="362">
        <f>'DRE | P&amp;L'!AW47</f>
        <v>28963</v>
      </c>
      <c r="Q10" s="362">
        <f t="shared" si="8"/>
        <v>11889</v>
      </c>
      <c r="R10" s="362">
        <f>'DRE | P&amp;L'!AY12</f>
        <v>35387</v>
      </c>
      <c r="S10" s="362">
        <f>'DRE | P&amp;L'!AY47</f>
        <v>35387</v>
      </c>
      <c r="T10" s="362">
        <f t="shared" si="9"/>
        <v>0</v>
      </c>
      <c r="U10" s="362">
        <f>'DRE | P&amp;L'!AZ12</f>
        <v>43599.863999999994</v>
      </c>
      <c r="V10" s="362">
        <f>'DRE | P&amp;L'!AZ47</f>
        <v>43599.863999999994</v>
      </c>
      <c r="W10" s="362">
        <f t="shared" si="10"/>
        <v>0</v>
      </c>
      <c r="X10" s="362">
        <f>'DRE | P&amp;L'!BA12</f>
        <v>42987.18</v>
      </c>
      <c r="Y10" s="362">
        <f>'DRE | P&amp;L'!BA47</f>
        <v>42987.18</v>
      </c>
      <c r="Z10" s="362">
        <f t="shared" si="11"/>
        <v>0</v>
      </c>
      <c r="AA10" s="362">
        <f>'DRE | P&amp;L'!BB12</f>
        <v>48398</v>
      </c>
      <c r="AB10" s="362">
        <f>'DRE | P&amp;L'!BB47</f>
        <v>48398</v>
      </c>
      <c r="AC10" s="362">
        <f t="shared" si="12"/>
        <v>0</v>
      </c>
      <c r="AD10" s="362">
        <f>'DRE | P&amp;L'!BC12</f>
        <v>42978</v>
      </c>
      <c r="AE10" s="362">
        <f>'DRE | P&amp;L'!BC47</f>
        <v>42978</v>
      </c>
      <c r="AF10" s="362">
        <f t="shared" si="13"/>
        <v>0</v>
      </c>
      <c r="AG10" s="362">
        <f>'DRE | P&amp;L'!BD12</f>
        <v>50789.945000000007</v>
      </c>
      <c r="AH10" s="362">
        <f>'DRE | P&amp;L'!BD47</f>
        <v>50789.945000000007</v>
      </c>
      <c r="AI10" s="362">
        <f t="shared" si="14"/>
        <v>0</v>
      </c>
      <c r="AJ10" s="362">
        <f>'DRE | P&amp;L'!BE12</f>
        <v>51204.945999999996</v>
      </c>
      <c r="AK10" s="362">
        <f>'DRE | P&amp;L'!BE47</f>
        <v>51204.945999999996</v>
      </c>
      <c r="AL10" s="362">
        <f t="shared" si="15"/>
        <v>0</v>
      </c>
      <c r="AM10" s="362">
        <f>'DRE | P&amp;L'!BF12</f>
        <v>58021.88499999998</v>
      </c>
      <c r="AN10" s="362">
        <f>'DRE | P&amp;L'!BF47</f>
        <v>58021.88499999998</v>
      </c>
      <c r="AO10" s="362">
        <f t="shared" si="16"/>
        <v>0</v>
      </c>
      <c r="AP10" s="362">
        <f>'DRE | P&amp;L'!BG12</f>
        <v>53271.913</v>
      </c>
      <c r="AQ10" s="362">
        <f>'DRE | P&amp;L'!BG47</f>
        <v>53271.913</v>
      </c>
      <c r="AR10" s="362">
        <f t="shared" si="17"/>
        <v>0</v>
      </c>
      <c r="AS10" s="362">
        <f>'DRE | P&amp;L'!BH12</f>
        <v>54386.750000000044</v>
      </c>
      <c r="AT10" s="362">
        <f>'DRE | P&amp;L'!BH47</f>
        <v>54386.750000000044</v>
      </c>
      <c r="AU10" s="362">
        <f t="shared" si="0"/>
        <v>0</v>
      </c>
      <c r="AV10" s="362">
        <f>'DRE | P&amp;L'!BI12</f>
        <v>55120.792000000009</v>
      </c>
      <c r="AW10" s="362">
        <f>'DRE | P&amp;L'!BI47</f>
        <v>55120.792000000009</v>
      </c>
      <c r="AX10" s="362">
        <f t="shared" si="1"/>
        <v>0</v>
      </c>
      <c r="AY10" s="362">
        <v>65534.905000000021</v>
      </c>
      <c r="AZ10" s="362">
        <v>65534.905000000021</v>
      </c>
      <c r="BA10" s="362">
        <f t="shared" si="2"/>
        <v>0</v>
      </c>
      <c r="BB10" s="362">
        <v>60052.239000000038</v>
      </c>
      <c r="BC10" s="362">
        <v>60052.239000000038</v>
      </c>
      <c r="BD10" s="362">
        <f t="shared" si="3"/>
        <v>0</v>
      </c>
    </row>
    <row r="11" spans="1:56" s="24" customFormat="1" ht="15" customHeight="1" x14ac:dyDescent="0.2">
      <c r="A11" s="4" t="str">
        <f>'DRE | P&amp;L'!A13</f>
        <v xml:space="preserve">Outros </v>
      </c>
      <c r="B11" s="4" t="str">
        <f>'DRE | P&amp;L'!B13</f>
        <v xml:space="preserve">Others </v>
      </c>
      <c r="C11" s="362">
        <f>'DRE | P&amp;L'!AT13</f>
        <v>2049</v>
      </c>
      <c r="D11" s="362">
        <f>'DRE | P&amp;L'!AT48</f>
        <v>24837</v>
      </c>
      <c r="E11" s="362">
        <f t="shared" si="4"/>
        <v>-22788</v>
      </c>
      <c r="F11" s="362">
        <f>'DRE | P&amp;L'!AU13</f>
        <v>7753.1627600000065</v>
      </c>
      <c r="G11" s="362">
        <f>'DRE | P&amp;L'!AU48</f>
        <v>16853</v>
      </c>
      <c r="H11" s="362">
        <f t="shared" si="5"/>
        <v>-9099.8372399999935</v>
      </c>
      <c r="I11" s="362">
        <f>'DRE | P&amp;L'!AV13</f>
        <v>6039.9959899999958</v>
      </c>
      <c r="J11" s="362">
        <f>'DRE | P&amp;L'!AV48</f>
        <v>27688</v>
      </c>
      <c r="K11" s="362">
        <f t="shared" si="6"/>
        <v>-21648.004010000004</v>
      </c>
      <c r="L11" s="362">
        <f>'DRE | P&amp;L'!AW13</f>
        <v>4805.9358699999866</v>
      </c>
      <c r="M11" s="362">
        <f>'DRE | P&amp;L'!AW48</f>
        <v>31540</v>
      </c>
      <c r="N11" s="362">
        <f t="shared" si="7"/>
        <v>-26734.064130000013</v>
      </c>
      <c r="O11" s="362">
        <f>'DRE | P&amp;L'!AX13</f>
        <v>5535</v>
      </c>
      <c r="P11" s="362">
        <f>'DRE | P&amp;L'!AW48</f>
        <v>31540</v>
      </c>
      <c r="Q11" s="362">
        <f t="shared" si="8"/>
        <v>-26005</v>
      </c>
      <c r="R11" s="362">
        <f>'DRE | P&amp;L'!AY13</f>
        <v>3217</v>
      </c>
      <c r="S11" s="362">
        <f>'DRE | P&amp;L'!AY48</f>
        <v>3217</v>
      </c>
      <c r="T11" s="362">
        <f t="shared" si="9"/>
        <v>0</v>
      </c>
      <c r="U11" s="362">
        <f>'DRE | P&amp;L'!AZ13</f>
        <v>4413.0319999999992</v>
      </c>
      <c r="V11" s="362">
        <f>'DRE | P&amp;L'!AZ48</f>
        <v>4413.0319999999992</v>
      </c>
      <c r="W11" s="362">
        <f t="shared" si="10"/>
        <v>0</v>
      </c>
      <c r="X11" s="362">
        <f>'DRE | P&amp;L'!BA13</f>
        <v>3361.3030000000012</v>
      </c>
      <c r="Y11" s="362">
        <f>'DRE | P&amp;L'!BA48</f>
        <v>3361.3030000000012</v>
      </c>
      <c r="Z11" s="362">
        <f t="shared" si="11"/>
        <v>0</v>
      </c>
      <c r="AA11" s="362">
        <f>'DRE | P&amp;L'!BB13</f>
        <v>3167</v>
      </c>
      <c r="AB11" s="362">
        <f>'DRE | P&amp;L'!BB48</f>
        <v>3167</v>
      </c>
      <c r="AC11" s="362">
        <f t="shared" si="12"/>
        <v>0</v>
      </c>
      <c r="AD11" s="362">
        <f>'DRE | P&amp;L'!BC13</f>
        <v>4613</v>
      </c>
      <c r="AE11" s="362">
        <f>'DRE | P&amp;L'!BC48</f>
        <v>4613</v>
      </c>
      <c r="AF11" s="362">
        <f t="shared" si="13"/>
        <v>0</v>
      </c>
      <c r="AG11" s="362">
        <f>'DRE | P&amp;L'!BD13</f>
        <v>4235.9670000000006</v>
      </c>
      <c r="AH11" s="362">
        <f>'DRE | P&amp;L'!BD48</f>
        <v>4235.9670000000006</v>
      </c>
      <c r="AI11" s="362">
        <f t="shared" si="14"/>
        <v>0</v>
      </c>
      <c r="AJ11" s="362">
        <f>'DRE | P&amp;L'!BE13</f>
        <v>4454.7959999999985</v>
      </c>
      <c r="AK11" s="362">
        <f>'DRE | P&amp;L'!BE48</f>
        <v>4454.7959999999985</v>
      </c>
      <c r="AL11" s="362">
        <f t="shared" si="15"/>
        <v>0</v>
      </c>
      <c r="AM11" s="362">
        <f>'DRE | P&amp;L'!BF13</f>
        <v>5424.9229999999989</v>
      </c>
      <c r="AN11" s="362">
        <f>'DRE | P&amp;L'!BF48</f>
        <v>5424.9229999999989</v>
      </c>
      <c r="AO11" s="362">
        <f t="shared" si="16"/>
        <v>0</v>
      </c>
      <c r="AP11" s="362">
        <f>'DRE | P&amp;L'!BG13</f>
        <v>10546.018</v>
      </c>
      <c r="AQ11" s="362">
        <f>'DRE | P&amp;L'!BG48</f>
        <v>10546.018</v>
      </c>
      <c r="AR11" s="362">
        <f t="shared" si="17"/>
        <v>0</v>
      </c>
      <c r="AS11" s="362">
        <f>'DRE | P&amp;L'!BH13</f>
        <v>3832.1779999999999</v>
      </c>
      <c r="AT11" s="362">
        <f>'DRE | P&amp;L'!BH48</f>
        <v>3832.1779999999999</v>
      </c>
      <c r="AU11" s="362">
        <f t="shared" si="0"/>
        <v>0</v>
      </c>
      <c r="AV11" s="362">
        <f>'DRE | P&amp;L'!BI13</f>
        <v>5157.5689999999995</v>
      </c>
      <c r="AW11" s="362">
        <f>'DRE | P&amp;L'!BI48</f>
        <v>5157.5689999999995</v>
      </c>
      <c r="AX11" s="362">
        <f t="shared" si="1"/>
        <v>0</v>
      </c>
      <c r="AY11" s="362">
        <v>6896.4710000000014</v>
      </c>
      <c r="AZ11" s="362">
        <v>6896.4710000000014</v>
      </c>
      <c r="BA11" s="362">
        <f t="shared" si="2"/>
        <v>0</v>
      </c>
      <c r="BB11" s="362">
        <v>6755.8690000000006</v>
      </c>
      <c r="BC11" s="362">
        <v>6755.8690000000006</v>
      </c>
      <c r="BD11" s="362">
        <f t="shared" si="3"/>
        <v>0</v>
      </c>
    </row>
    <row r="12" spans="1:56" s="24" customFormat="1" ht="15" customHeight="1" x14ac:dyDescent="0.2">
      <c r="A12" s="4" t="str">
        <f>'DRE | P&amp;L'!A14</f>
        <v>Varejo (Iguatemi 365 e I-Retail)</v>
      </c>
      <c r="B12" s="4" t="str">
        <f>'DRE | P&amp;L'!B14</f>
        <v>Retail (Iguatemi 365 and I-Retail)</v>
      </c>
      <c r="C12" s="362">
        <f>'DRE | P&amp;L'!AT14</f>
        <v>0</v>
      </c>
      <c r="D12" s="362">
        <f>'DRE | P&amp;L'!AT49</f>
        <v>0</v>
      </c>
      <c r="E12" s="362">
        <f t="shared" si="4"/>
        <v>0</v>
      </c>
      <c r="F12" s="362">
        <f>'DRE | P&amp;L'!AU14</f>
        <v>0</v>
      </c>
      <c r="G12" s="362">
        <f>'DRE | P&amp;L'!AU49</f>
        <v>0</v>
      </c>
      <c r="H12" s="362">
        <f t="shared" si="5"/>
        <v>0</v>
      </c>
      <c r="I12" s="362">
        <f>'DRE | P&amp;L'!AV14</f>
        <v>0</v>
      </c>
      <c r="J12" s="362">
        <f>'DRE | P&amp;L'!AV49</f>
        <v>0</v>
      </c>
      <c r="K12" s="362">
        <f t="shared" si="6"/>
        <v>0</v>
      </c>
      <c r="L12" s="362">
        <f>'DRE | P&amp;L'!AW14</f>
        <v>0</v>
      </c>
      <c r="M12" s="362">
        <f>'DRE | P&amp;L'!AW49</f>
        <v>0</v>
      </c>
      <c r="N12" s="362">
        <f t="shared" si="7"/>
        <v>0</v>
      </c>
      <c r="O12" s="362">
        <f>'DRE | P&amp;L'!AX14</f>
        <v>48779</v>
      </c>
      <c r="P12" s="362">
        <f>'DRE | P&amp;L'!AW49</f>
        <v>0</v>
      </c>
      <c r="Q12" s="362">
        <f t="shared" si="8"/>
        <v>48779</v>
      </c>
      <c r="R12" s="362">
        <f>'DRE | P&amp;L'!AY14</f>
        <v>25986</v>
      </c>
      <c r="S12" s="362">
        <f>'DRE | P&amp;L'!AY49</f>
        <v>25986</v>
      </c>
      <c r="T12" s="362">
        <f t="shared" si="9"/>
        <v>0</v>
      </c>
      <c r="U12" s="362">
        <f>'DRE | P&amp;L'!AZ14</f>
        <v>32345.756999999991</v>
      </c>
      <c r="V12" s="362">
        <f>'DRE | P&amp;L'!AZ49</f>
        <v>32345.756999999991</v>
      </c>
      <c r="W12" s="362">
        <f t="shared" si="10"/>
        <v>0</v>
      </c>
      <c r="X12" s="362">
        <f>'DRE | P&amp;L'!BA14</f>
        <v>35585.181000000004</v>
      </c>
      <c r="Y12" s="362">
        <f>'DRE | P&amp;L'!BA49</f>
        <v>35585.181000000004</v>
      </c>
      <c r="Z12" s="362">
        <f t="shared" si="11"/>
        <v>0</v>
      </c>
      <c r="AA12" s="362">
        <f>'DRE | P&amp;L'!BB14</f>
        <v>46092</v>
      </c>
      <c r="AB12" s="362">
        <f>'DRE | P&amp;L'!BB49</f>
        <v>46092</v>
      </c>
      <c r="AC12" s="362">
        <f t="shared" si="12"/>
        <v>0</v>
      </c>
      <c r="AD12" s="362">
        <f>'DRE | P&amp;L'!BC14</f>
        <v>30177</v>
      </c>
      <c r="AE12" s="362">
        <f>'DRE | P&amp;L'!BC49</f>
        <v>30177</v>
      </c>
      <c r="AF12" s="362">
        <f t="shared" si="13"/>
        <v>0</v>
      </c>
      <c r="AG12" s="362">
        <f>'DRE | P&amp;L'!BD14</f>
        <v>39487.920999999995</v>
      </c>
      <c r="AH12" s="362">
        <f>'DRE | P&amp;L'!BD49</f>
        <v>39487.920999999995</v>
      </c>
      <c r="AI12" s="362">
        <f t="shared" si="14"/>
        <v>0</v>
      </c>
      <c r="AJ12" s="362">
        <f>'DRE | P&amp;L'!BE14</f>
        <v>29337.215000000004</v>
      </c>
      <c r="AK12" s="362">
        <f>'DRE | P&amp;L'!BE49</f>
        <v>29337.215000000004</v>
      </c>
      <c r="AL12" s="362">
        <f t="shared" si="15"/>
        <v>0</v>
      </c>
      <c r="AM12" s="362">
        <f>'DRE | P&amp;L'!BF14</f>
        <v>46994.986000000004</v>
      </c>
      <c r="AN12" s="362">
        <f>'DRE | P&amp;L'!BF49</f>
        <v>46994.986000000004</v>
      </c>
      <c r="AO12" s="362">
        <f t="shared" si="16"/>
        <v>0</v>
      </c>
      <c r="AP12" s="362">
        <f>'DRE | P&amp;L'!BG14</f>
        <v>25768.088</v>
      </c>
      <c r="AQ12" s="362">
        <f>'DRE | P&amp;L'!BG49</f>
        <v>25768.088</v>
      </c>
      <c r="AR12" s="362">
        <f t="shared" si="17"/>
        <v>0</v>
      </c>
      <c r="AS12" s="362">
        <f>'DRE | P&amp;L'!BH14</f>
        <v>38095.537000000004</v>
      </c>
      <c r="AT12" s="362">
        <f>'DRE | P&amp;L'!BH49</f>
        <v>38095.537000000004</v>
      </c>
      <c r="AU12" s="362">
        <f t="shared" si="0"/>
        <v>0</v>
      </c>
      <c r="AV12" s="362">
        <f>'DRE | P&amp;L'!BI14</f>
        <v>41821.828000000001</v>
      </c>
      <c r="AW12" s="362">
        <f>'DRE | P&amp;L'!BI49</f>
        <v>41821.828000000001</v>
      </c>
      <c r="AX12" s="362">
        <f t="shared" si="1"/>
        <v>0</v>
      </c>
      <c r="AY12" s="362">
        <v>62301.779999999992</v>
      </c>
      <c r="AZ12" s="362">
        <v>62301.779999999992</v>
      </c>
      <c r="BA12" s="362">
        <f t="shared" si="2"/>
        <v>0</v>
      </c>
      <c r="BB12" s="362">
        <v>35426.594999999987</v>
      </c>
      <c r="BC12" s="362">
        <v>35426.594999999987</v>
      </c>
      <c r="BD12" s="362">
        <f t="shared" si="3"/>
        <v>0</v>
      </c>
    </row>
    <row r="13" spans="1:56" s="155" customFormat="1" ht="15" customHeight="1" x14ac:dyDescent="0.2">
      <c r="A13" s="187" t="str">
        <f>'DRE | P&amp;L'!A15</f>
        <v>Receita Bruta</v>
      </c>
      <c r="B13" s="187" t="str">
        <f>'DRE | P&amp;L'!B15</f>
        <v>Gross Revenue</v>
      </c>
      <c r="C13" s="363">
        <f>'DRE | P&amp;L'!AT15</f>
        <v>205348</v>
      </c>
      <c r="D13" s="363">
        <f>'DRE | P&amp;L'!AT50</f>
        <v>228136</v>
      </c>
      <c r="E13" s="363">
        <f t="shared" si="4"/>
        <v>-22788</v>
      </c>
      <c r="F13" s="363">
        <f>'DRE | P&amp;L'!AU15</f>
        <v>187022.16276000001</v>
      </c>
      <c r="G13" s="363">
        <f>'DRE | P&amp;L'!AU50</f>
        <v>196122</v>
      </c>
      <c r="H13" s="363">
        <f t="shared" si="5"/>
        <v>-9099.8372399999935</v>
      </c>
      <c r="I13" s="364">
        <f>'DRE | P&amp;L'!AV15</f>
        <v>206510.99599</v>
      </c>
      <c r="J13" s="365">
        <f>'DRE | P&amp;L'!AV50</f>
        <v>228159</v>
      </c>
      <c r="K13" s="365">
        <f t="shared" si="6"/>
        <v>-21648.004010000004</v>
      </c>
      <c r="L13" s="365">
        <f>'DRE | P&amp;L'!AW15</f>
        <v>228503.93586999999</v>
      </c>
      <c r="M13" s="365">
        <f>'DRE | P&amp;L'!AW50</f>
        <v>255238</v>
      </c>
      <c r="N13" s="365">
        <f t="shared" si="7"/>
        <v>-26734.064130000013</v>
      </c>
      <c r="O13" s="365">
        <f>'DRE | P&amp;L'!AX15</f>
        <v>323183</v>
      </c>
      <c r="P13" s="365">
        <f>'DRE | P&amp;L'!AW50</f>
        <v>255238</v>
      </c>
      <c r="Q13" s="365">
        <f t="shared" si="8"/>
        <v>67945</v>
      </c>
      <c r="R13" s="365">
        <f>'DRE | P&amp;L'!AY15</f>
        <v>275443</v>
      </c>
      <c r="S13" s="365">
        <f>'DRE | P&amp;L'!AY50</f>
        <v>275443</v>
      </c>
      <c r="T13" s="365">
        <f t="shared" si="9"/>
        <v>0</v>
      </c>
      <c r="U13" s="365">
        <f>'DRE | P&amp;L'!AZ15</f>
        <v>305857.08800000005</v>
      </c>
      <c r="V13" s="365">
        <f>'DRE | P&amp;L'!AZ50</f>
        <v>305857.08800000005</v>
      </c>
      <c r="W13" s="365">
        <f t="shared" si="10"/>
        <v>0</v>
      </c>
      <c r="X13" s="365">
        <f>'DRE | P&amp;L'!BA15</f>
        <v>309972.14900000009</v>
      </c>
      <c r="Y13" s="365">
        <f>'DRE | P&amp;L'!BA50</f>
        <v>309972.14900000009</v>
      </c>
      <c r="Z13" s="365">
        <f t="shared" si="11"/>
        <v>0</v>
      </c>
      <c r="AA13" s="365">
        <f>'DRE | P&amp;L'!BB15</f>
        <v>351152</v>
      </c>
      <c r="AB13" s="365">
        <f>'DRE | P&amp;L'!BB50</f>
        <v>351152</v>
      </c>
      <c r="AC13" s="365">
        <f t="shared" si="12"/>
        <v>0</v>
      </c>
      <c r="AD13" s="365">
        <f>'DRE | P&amp;L'!BC15</f>
        <v>326273</v>
      </c>
      <c r="AE13" s="365">
        <f>'DRE | P&amp;L'!BC50</f>
        <v>326273</v>
      </c>
      <c r="AF13" s="365">
        <f t="shared" si="13"/>
        <v>0</v>
      </c>
      <c r="AG13" s="365">
        <f>'DRE | P&amp;L'!BD15</f>
        <v>353006.96499999991</v>
      </c>
      <c r="AH13" s="365">
        <f>'DRE | P&amp;L'!BD50</f>
        <v>353006.96499999991</v>
      </c>
      <c r="AI13" s="365">
        <f t="shared" si="14"/>
        <v>0</v>
      </c>
      <c r="AJ13" s="365">
        <f>'DRE | P&amp;L'!BE15</f>
        <v>341525.80599999998</v>
      </c>
      <c r="AK13" s="365">
        <f>'DRE | P&amp;L'!BE50</f>
        <v>341525.80599999998</v>
      </c>
      <c r="AL13" s="365">
        <f t="shared" si="15"/>
        <v>0</v>
      </c>
      <c r="AM13" s="365">
        <f>'DRE | P&amp;L'!BF15</f>
        <v>382075.07599999988</v>
      </c>
      <c r="AN13" s="365">
        <f>'DRE | P&amp;L'!BF50</f>
        <v>382075.07599999988</v>
      </c>
      <c r="AO13" s="365">
        <f t="shared" si="16"/>
        <v>0</v>
      </c>
      <c r="AP13" s="365">
        <f>'DRE | P&amp;L'!BG15</f>
        <v>341790.39699999994</v>
      </c>
      <c r="AQ13" s="365">
        <f>'DRE | P&amp;L'!BG50</f>
        <v>341790.39699999994</v>
      </c>
      <c r="AR13" s="365">
        <f t="shared" si="17"/>
        <v>0</v>
      </c>
      <c r="AS13" s="365">
        <f>'DRE | P&amp;L'!BH15</f>
        <v>363272.7030000001</v>
      </c>
      <c r="AT13" s="365">
        <f>'DRE | P&amp;L'!BH50</f>
        <v>363272.7030000001</v>
      </c>
      <c r="AU13" s="365">
        <f t="shared" si="0"/>
        <v>0</v>
      </c>
      <c r="AV13" s="365">
        <f>'DRE | P&amp;L'!BI15</f>
        <v>366618.16599999997</v>
      </c>
      <c r="AW13" s="365">
        <f>'DRE | P&amp;L'!BI50</f>
        <v>366618.16599999997</v>
      </c>
      <c r="AX13" s="365">
        <f t="shared" si="1"/>
        <v>0</v>
      </c>
      <c r="AY13" s="365">
        <f>'DRE | P&amp;L'!BJ15</f>
        <v>429972.62900000002</v>
      </c>
      <c r="AZ13" s="365">
        <f>'DRE | P&amp;L'!BJ50</f>
        <v>429972.62900000002</v>
      </c>
      <c r="BA13" s="365">
        <f t="shared" si="2"/>
        <v>0</v>
      </c>
      <c r="BB13" s="365">
        <f>'DRE | P&amp;L'!BK15</f>
        <v>371440.79599999997</v>
      </c>
      <c r="BC13" s="365">
        <f>'DRE | P&amp;L'!BK50</f>
        <v>371440.79599999997</v>
      </c>
      <c r="BD13" s="365"/>
    </row>
    <row r="14" spans="1:56" s="24" customFormat="1" ht="15" customHeight="1" x14ac:dyDescent="0.2">
      <c r="A14" s="4" t="str">
        <f>'DRE | P&amp;L'!A16</f>
        <v>Impostos e descontos</v>
      </c>
      <c r="B14" s="4" t="str">
        <f>'DRE | P&amp;L'!B16</f>
        <v>Taxes and discounts</v>
      </c>
      <c r="C14" s="362">
        <f>'DRE | P&amp;L'!AT16</f>
        <v>-59173</v>
      </c>
      <c r="D14" s="362">
        <f>'DRE | P&amp;L'!AT51</f>
        <v>-58029</v>
      </c>
      <c r="E14" s="362">
        <f t="shared" si="4"/>
        <v>-1144</v>
      </c>
      <c r="F14" s="362">
        <f>'DRE | P&amp;L'!AU16</f>
        <v>-56399</v>
      </c>
      <c r="G14" s="362">
        <f>'DRE | P&amp;L'!AU51</f>
        <v>-54202</v>
      </c>
      <c r="H14" s="362">
        <f t="shared" si="5"/>
        <v>-2197</v>
      </c>
      <c r="I14" s="362">
        <f>'DRE | P&amp;L'!AV16</f>
        <v>-60570</v>
      </c>
      <c r="J14" s="362">
        <f>'DRE | P&amp;L'!AV51</f>
        <v>-60369</v>
      </c>
      <c r="K14" s="362">
        <f t="shared" si="6"/>
        <v>-201</v>
      </c>
      <c r="L14" s="362">
        <f>'DRE | P&amp;L'!AW16</f>
        <v>-58644</v>
      </c>
      <c r="M14" s="362">
        <f>'DRE | P&amp;L'!AW51</f>
        <v>-57489</v>
      </c>
      <c r="N14" s="362">
        <f t="shared" si="7"/>
        <v>-1155</v>
      </c>
      <c r="O14" s="362">
        <f>'DRE | P&amp;L'!AX16</f>
        <v>-68321</v>
      </c>
      <c r="P14" s="362">
        <f>'DRE | P&amp;L'!AW51</f>
        <v>-57489</v>
      </c>
      <c r="Q14" s="362">
        <f t="shared" si="8"/>
        <v>-10832</v>
      </c>
      <c r="R14" s="362">
        <f>'DRE | P&amp;L'!AY16</f>
        <v>-42224</v>
      </c>
      <c r="S14" s="362">
        <f>'DRE | P&amp;L'!AY51</f>
        <v>-42563</v>
      </c>
      <c r="T14" s="362">
        <f t="shared" si="9"/>
        <v>339</v>
      </c>
      <c r="U14" s="362">
        <f>'DRE | P&amp;L'!AZ16</f>
        <v>-40387</v>
      </c>
      <c r="V14" s="362">
        <f>'DRE | P&amp;L'!AZ51</f>
        <v>-41215</v>
      </c>
      <c r="W14" s="362">
        <f t="shared" si="10"/>
        <v>828</v>
      </c>
      <c r="X14" s="362">
        <f>'DRE | P&amp;L'!BA16</f>
        <v>-40450.358000000007</v>
      </c>
      <c r="Y14" s="362">
        <f>'DRE | P&amp;L'!BA51</f>
        <v>-41519</v>
      </c>
      <c r="Z14" s="362">
        <f t="shared" si="11"/>
        <v>1068.6419999999925</v>
      </c>
      <c r="AA14" s="362">
        <f>'DRE | P&amp;L'!BB16</f>
        <v>-46183</v>
      </c>
      <c r="AB14" s="362">
        <f>'DRE | P&amp;L'!BB51</f>
        <v>-47069</v>
      </c>
      <c r="AC14" s="362">
        <f t="shared" si="12"/>
        <v>886</v>
      </c>
      <c r="AD14" s="362">
        <f>'DRE | P&amp;L'!BC16</f>
        <v>-38541</v>
      </c>
      <c r="AE14" s="362">
        <f>'DRE | P&amp;L'!BC51</f>
        <v>-39768</v>
      </c>
      <c r="AF14" s="362">
        <f t="shared" si="13"/>
        <v>1227</v>
      </c>
      <c r="AG14" s="362">
        <f>'DRE | P&amp;L'!BD16</f>
        <v>-44605.039000000033</v>
      </c>
      <c r="AH14" s="362">
        <f>'DRE | P&amp;L'!BD51</f>
        <v>-45006</v>
      </c>
      <c r="AI14" s="362">
        <f t="shared" si="14"/>
        <v>400.96099999996659</v>
      </c>
      <c r="AJ14" s="362">
        <f>'DRE | P&amp;L'!BE16</f>
        <v>-38263.561000000002</v>
      </c>
      <c r="AK14" s="362">
        <f>'DRE | P&amp;L'!BE51</f>
        <v>-39702</v>
      </c>
      <c r="AL14" s="362">
        <f t="shared" si="15"/>
        <v>1438.4389999999985</v>
      </c>
      <c r="AM14" s="362">
        <f>'DRE | P&amp;L'!BF16</f>
        <v>-50261.697999999997</v>
      </c>
      <c r="AN14" s="362">
        <f>'DRE | P&amp;L'!BF51</f>
        <v>-51430.207999999991</v>
      </c>
      <c r="AO14" s="362">
        <f t="shared" si="16"/>
        <v>1168.5099999999948</v>
      </c>
      <c r="AP14" s="362">
        <f>'DRE | P&amp;L'!BG16</f>
        <v>-36153.891000000003</v>
      </c>
      <c r="AQ14" s="362">
        <f>'DRE | P&amp;L'!BG51</f>
        <v>-37727.981000000007</v>
      </c>
      <c r="AR14" s="362">
        <f t="shared" si="17"/>
        <v>1574.0900000000038</v>
      </c>
      <c r="AS14" s="362">
        <f>'DRE | P&amp;L'!BH16</f>
        <v>-43447.937999999966</v>
      </c>
      <c r="AT14" s="362">
        <f>'DRE | P&amp;L'!BH51</f>
        <v>-44739.507999999965</v>
      </c>
      <c r="AU14" s="362">
        <f t="shared" si="0"/>
        <v>1291.5699999999997</v>
      </c>
      <c r="AV14" s="362">
        <f>'DRE | P&amp;L'!BI16</f>
        <v>-41876.616000000038</v>
      </c>
      <c r="AW14" s="362">
        <f>'DRE | P&amp;L'!BI51</f>
        <v>-42862.846000000041</v>
      </c>
      <c r="AX14" s="362">
        <f t="shared" si="1"/>
        <v>986.2300000000032</v>
      </c>
      <c r="AY14" s="362">
        <v>-53859.842708900032</v>
      </c>
      <c r="AZ14" s="362">
        <v>-54727.982708900032</v>
      </c>
      <c r="BA14" s="362">
        <f t="shared" si="2"/>
        <v>868.13999999999942</v>
      </c>
      <c r="BB14" s="362">
        <v>-40371.105999999985</v>
      </c>
      <c r="BC14" s="362">
        <v>-41466.255999999987</v>
      </c>
      <c r="BD14" s="362">
        <f t="shared" si="3"/>
        <v>1095.1500000000015</v>
      </c>
    </row>
    <row r="15" spans="1:56" s="24" customFormat="1" ht="15" customHeight="1" x14ac:dyDescent="0.2">
      <c r="A15" s="4" t="s">
        <v>562</v>
      </c>
      <c r="B15" s="4" t="str">
        <f>'DRE | P&amp;L'!B17</f>
        <v>Straight-line effect on discounts (1)</v>
      </c>
      <c r="C15" s="362">
        <f>'DRE | P&amp;L'!AT17</f>
        <v>15440</v>
      </c>
      <c r="D15" s="362">
        <f>'DRE | P&amp;L'!AT52</f>
        <v>0</v>
      </c>
      <c r="E15" s="362">
        <f t="shared" si="4"/>
        <v>15440</v>
      </c>
      <c r="F15" s="362">
        <f>'DRE | P&amp;L'!AU17</f>
        <v>29666</v>
      </c>
      <c r="G15" s="362">
        <f>'DRE | P&amp;L'!AU52</f>
        <v>0</v>
      </c>
      <c r="H15" s="362">
        <f t="shared" si="5"/>
        <v>29666</v>
      </c>
      <c r="I15" s="362">
        <f>'DRE | P&amp;L'!AV17</f>
        <v>2713</v>
      </c>
      <c r="J15" s="362">
        <f>'DRE | P&amp;L'!AV52</f>
        <v>0</v>
      </c>
      <c r="K15" s="362">
        <f t="shared" si="6"/>
        <v>2713</v>
      </c>
      <c r="L15" s="362">
        <f>'DRE | P&amp;L'!AW17</f>
        <v>15600</v>
      </c>
      <c r="M15" s="362">
        <f>'DRE | P&amp;L'!AW52</f>
        <v>0</v>
      </c>
      <c r="N15" s="362">
        <f t="shared" si="7"/>
        <v>15600</v>
      </c>
      <c r="O15" s="362">
        <f>'DRE | P&amp;L'!AX17</f>
        <v>60616</v>
      </c>
      <c r="P15" s="362">
        <f>'DRE | P&amp;L'!AW52</f>
        <v>0</v>
      </c>
      <c r="Q15" s="362">
        <f t="shared" si="8"/>
        <v>60616</v>
      </c>
      <c r="R15" s="362">
        <f>'DRE | P&amp;L'!AY17</f>
        <v>-4846</v>
      </c>
      <c r="S15" s="362">
        <f>'DRE | P&amp;L'!AY52</f>
        <v>0</v>
      </c>
      <c r="T15" s="362">
        <f t="shared" si="9"/>
        <v>-4846</v>
      </c>
      <c r="U15" s="362">
        <f>'DRE | P&amp;L'!AZ17</f>
        <v>-11829</v>
      </c>
      <c r="V15" s="362">
        <f>'DRE | P&amp;L'!AZ52</f>
        <v>0</v>
      </c>
      <c r="W15" s="362">
        <f t="shared" si="10"/>
        <v>-11829</v>
      </c>
      <c r="X15" s="362">
        <f>'DRE | P&amp;L'!BA17</f>
        <v>-15261.006000000005</v>
      </c>
      <c r="Y15" s="362">
        <f>'DRE | P&amp;L'!BA52</f>
        <v>0</v>
      </c>
      <c r="Z15" s="362">
        <f t="shared" si="11"/>
        <v>-15261.006000000005</v>
      </c>
      <c r="AA15" s="362">
        <f>'DRE | P&amp;L'!BB17</f>
        <v>-12655</v>
      </c>
      <c r="AB15" s="362">
        <f>'DRE | P&amp;L'!BB52</f>
        <v>0</v>
      </c>
      <c r="AC15" s="362">
        <f t="shared" si="12"/>
        <v>-12655</v>
      </c>
      <c r="AD15" s="362">
        <f>'DRE | P&amp;L'!BC17</f>
        <v>-17515</v>
      </c>
      <c r="AE15" s="362">
        <f>'DRE | P&amp;L'!BC52</f>
        <v>0</v>
      </c>
      <c r="AF15" s="362">
        <f t="shared" si="13"/>
        <v>-17515</v>
      </c>
      <c r="AG15" s="362">
        <f>'DRE | P&amp;L'!BD17</f>
        <v>-5729.7280000000028</v>
      </c>
      <c r="AH15" s="362">
        <f>'DRE | P&amp;L'!BD52</f>
        <v>0</v>
      </c>
      <c r="AI15" s="362">
        <f t="shared" si="14"/>
        <v>-5729.7280000000028</v>
      </c>
      <c r="AJ15" s="362">
        <f>'DRE | P&amp;L'!BE17</f>
        <v>-20556.294999999998</v>
      </c>
      <c r="AK15" s="362">
        <f>'DRE | P&amp;L'!BE52</f>
        <v>0</v>
      </c>
      <c r="AL15" s="362">
        <f t="shared" si="15"/>
        <v>-20556.294999999998</v>
      </c>
      <c r="AM15" s="362">
        <f>'DRE | P&amp;L'!BF17</f>
        <v>-16693.275999999998</v>
      </c>
      <c r="AN15" s="362">
        <f>'DRE | P&amp;L'!BF52</f>
        <v>0</v>
      </c>
      <c r="AO15" s="362">
        <f t="shared" si="16"/>
        <v>-16693.275999999998</v>
      </c>
      <c r="AP15" s="362">
        <f>'DRE | P&amp;L'!BG17</f>
        <v>-22486.855</v>
      </c>
      <c r="AQ15" s="362">
        <f>'DRE | P&amp;L'!BG52</f>
        <v>0</v>
      </c>
      <c r="AR15" s="362">
        <f t="shared" si="17"/>
        <v>-22486.855</v>
      </c>
      <c r="AS15" s="362">
        <f>'DRE | P&amp;L'!BH17</f>
        <v>-18450.679000000004</v>
      </c>
      <c r="AT15" s="362">
        <f>'DRE | P&amp;L'!BH52</f>
        <v>0</v>
      </c>
      <c r="AU15" s="362">
        <f t="shared" si="0"/>
        <v>-18450.679000000004</v>
      </c>
      <c r="AV15" s="362">
        <f>'DRE | P&amp;L'!BI17</f>
        <v>-14088.730999999998</v>
      </c>
      <c r="AW15" s="362">
        <f>'DRE | P&amp;L'!BI52</f>
        <v>0</v>
      </c>
      <c r="AX15" s="362">
        <f t="shared" si="1"/>
        <v>-14088.730999999998</v>
      </c>
      <c r="AY15" s="362">
        <v>-12401.864</v>
      </c>
      <c r="AZ15" s="362">
        <f>'DRE | P&amp;L'!BL52</f>
        <v>0</v>
      </c>
      <c r="BA15" s="362">
        <f t="shared" si="2"/>
        <v>-12401.864</v>
      </c>
      <c r="BB15" s="362">
        <v>-15644.953000000007</v>
      </c>
      <c r="BC15" s="362">
        <f>'DRE | P&amp;L'!BO52</f>
        <v>0</v>
      </c>
      <c r="BD15" s="362">
        <f t="shared" si="3"/>
        <v>-15644.953000000007</v>
      </c>
    </row>
    <row r="16" spans="1:56" s="155" customFormat="1" ht="15" customHeight="1" x14ac:dyDescent="0.2">
      <c r="A16" s="187" t="str">
        <f>'DRE | P&amp;L'!A18</f>
        <v>Receita Líquida</v>
      </c>
      <c r="B16" s="187" t="str">
        <f>'DRE | P&amp;L'!B18</f>
        <v>Net Revenue</v>
      </c>
      <c r="C16" s="363">
        <f>'DRE | P&amp;L'!AT18</f>
        <v>161615</v>
      </c>
      <c r="D16" s="363">
        <f>'DRE | P&amp;L'!AT53</f>
        <v>170107</v>
      </c>
      <c r="E16" s="363">
        <f t="shared" si="4"/>
        <v>-8492</v>
      </c>
      <c r="F16" s="363">
        <f>'DRE | P&amp;L'!AU18</f>
        <v>160289.16276000001</v>
      </c>
      <c r="G16" s="363">
        <f>'DRE | P&amp;L'!AU53</f>
        <v>141920</v>
      </c>
      <c r="H16" s="363">
        <f t="shared" si="5"/>
        <v>18369.162760000007</v>
      </c>
      <c r="I16" s="364">
        <f>'DRE | P&amp;L'!AV18</f>
        <v>148653.99599</v>
      </c>
      <c r="J16" s="365">
        <f>'DRE | P&amp;L'!AV53</f>
        <v>167790</v>
      </c>
      <c r="K16" s="365">
        <f t="shared" si="6"/>
        <v>-19136.004010000004</v>
      </c>
      <c r="L16" s="365">
        <f>'DRE | P&amp;L'!AW18</f>
        <v>185459.93586999999</v>
      </c>
      <c r="M16" s="365">
        <f>'DRE | P&amp;L'!AW53</f>
        <v>197749</v>
      </c>
      <c r="N16" s="365">
        <f t="shared" si="7"/>
        <v>-12289.064130000013</v>
      </c>
      <c r="O16" s="365">
        <f>'DRE | P&amp;L'!AX18</f>
        <v>315478</v>
      </c>
      <c r="P16" s="365">
        <f>'DRE | P&amp;L'!AW53</f>
        <v>197749</v>
      </c>
      <c r="Q16" s="365">
        <f t="shared" si="8"/>
        <v>117729</v>
      </c>
      <c r="R16" s="365">
        <f>'DRE | P&amp;L'!AY18</f>
        <v>228373</v>
      </c>
      <c r="S16" s="365">
        <f>'DRE | P&amp;L'!AY53</f>
        <v>232880</v>
      </c>
      <c r="T16" s="365">
        <f t="shared" si="9"/>
        <v>-4507</v>
      </c>
      <c r="U16" s="365">
        <f>'DRE | P&amp;L'!AZ18</f>
        <v>253641.08800000005</v>
      </c>
      <c r="V16" s="365">
        <f>'DRE | P&amp;L'!AZ53</f>
        <v>264642.08800000005</v>
      </c>
      <c r="W16" s="365">
        <f t="shared" si="10"/>
        <v>-11001</v>
      </c>
      <c r="X16" s="365">
        <f>'DRE | P&amp;L'!BA18</f>
        <v>254260.78500000009</v>
      </c>
      <c r="Y16" s="365">
        <f>'DRE | P&amp;L'!BA53</f>
        <v>268453.14900000009</v>
      </c>
      <c r="Z16" s="365">
        <f t="shared" si="11"/>
        <v>-14192.364000000001</v>
      </c>
      <c r="AA16" s="365">
        <f>'DRE | P&amp;L'!BB18</f>
        <v>292314</v>
      </c>
      <c r="AB16" s="365">
        <f>'DRE | P&amp;L'!BB53</f>
        <v>304083</v>
      </c>
      <c r="AC16" s="365">
        <f t="shared" si="12"/>
        <v>-11769</v>
      </c>
      <c r="AD16" s="365">
        <f>'DRE | P&amp;L'!BC18</f>
        <v>270217</v>
      </c>
      <c r="AE16" s="365">
        <f>'DRE | P&amp;L'!BC53</f>
        <v>286505</v>
      </c>
      <c r="AF16" s="365">
        <f t="shared" si="13"/>
        <v>-16288</v>
      </c>
      <c r="AG16" s="365">
        <f>'DRE | P&amp;L'!BD18</f>
        <v>302672.19799999986</v>
      </c>
      <c r="AH16" s="365">
        <f>'DRE | P&amp;L'!BD53</f>
        <v>308000.96499999991</v>
      </c>
      <c r="AI16" s="365">
        <f t="shared" si="14"/>
        <v>-5328.7670000000508</v>
      </c>
      <c r="AJ16" s="365">
        <f>'DRE | P&amp;L'!BE18</f>
        <v>282705.95</v>
      </c>
      <c r="AK16" s="365">
        <f>'DRE | P&amp;L'!BE53</f>
        <v>301823.80599999998</v>
      </c>
      <c r="AL16" s="365">
        <f t="shared" si="15"/>
        <v>-19117.855999999971</v>
      </c>
      <c r="AM16" s="365">
        <f>'DRE | P&amp;L'!BF18</f>
        <v>315120.1019999999</v>
      </c>
      <c r="AN16" s="365">
        <f>'DRE | P&amp;L'!BF53</f>
        <v>330644.8679999999</v>
      </c>
      <c r="AO16" s="365">
        <f t="shared" si="16"/>
        <v>-15524.766000000003</v>
      </c>
      <c r="AP16" s="365">
        <f>'DRE | P&amp;L'!BG18</f>
        <v>283149.65099999995</v>
      </c>
      <c r="AQ16" s="365">
        <f>'DRE | P&amp;L'!BG53</f>
        <v>304062.41599999991</v>
      </c>
      <c r="AR16" s="365">
        <f t="shared" si="17"/>
        <v>-20912.764999999956</v>
      </c>
      <c r="AS16" s="365">
        <f>'DRE | P&amp;L'!BH18</f>
        <v>301374.08600000013</v>
      </c>
      <c r="AT16" s="365">
        <f>'DRE | P&amp;L'!BH53</f>
        <v>318533.19500000012</v>
      </c>
      <c r="AU16" s="365">
        <f t="shared" si="0"/>
        <v>-17159.108999999997</v>
      </c>
      <c r="AV16" s="365">
        <f>'DRE | P&amp;L'!BI18</f>
        <v>310652.81899999996</v>
      </c>
      <c r="AW16" s="365">
        <f>'DRE | P&amp;L'!BI53</f>
        <v>323755.31999999995</v>
      </c>
      <c r="AX16" s="365">
        <f t="shared" si="1"/>
        <v>-13102.500999999989</v>
      </c>
      <c r="AY16" s="365">
        <f>'DRE | P&amp;L'!BJ18</f>
        <v>363710.92229109997</v>
      </c>
      <c r="AZ16" s="365">
        <f>'DRE | P&amp;L'!BJ53</f>
        <v>375244.64629109995</v>
      </c>
      <c r="BA16" s="365">
        <f t="shared" si="2"/>
        <v>-11533.723999999987</v>
      </c>
      <c r="BB16" s="365">
        <f>SUM(BB13:BB15)</f>
        <v>315424.73700000002</v>
      </c>
      <c r="BC16" s="365">
        <f>SUM(BC13:BC15)</f>
        <v>329974.53999999998</v>
      </c>
      <c r="BD16" s="365">
        <f t="shared" si="3"/>
        <v>-14549.802999999956</v>
      </c>
    </row>
    <row r="17" spans="1:56" s="24" customFormat="1" ht="15" customHeight="1" x14ac:dyDescent="0.2">
      <c r="A17" s="4" t="str">
        <f>'DRE | P&amp;L'!A19</f>
        <v>Custos</v>
      </c>
      <c r="B17" s="4" t="str">
        <f>'DRE | P&amp;L'!B19</f>
        <v>Costs</v>
      </c>
      <c r="C17" s="362">
        <f>'DRE | P&amp;L'!AT19</f>
        <v>-52890</v>
      </c>
      <c r="D17" s="362">
        <f>'DRE | P&amp;L'!AT54</f>
        <v>-52890</v>
      </c>
      <c r="E17" s="362">
        <f t="shared" si="4"/>
        <v>0</v>
      </c>
      <c r="F17" s="362">
        <f>'DRE | P&amp;L'!AU19</f>
        <v>-47286</v>
      </c>
      <c r="G17" s="362">
        <f>'DRE | P&amp;L'!AU54</f>
        <v>-47286</v>
      </c>
      <c r="H17" s="362">
        <f t="shared" si="5"/>
        <v>0</v>
      </c>
      <c r="I17" s="362">
        <f>'DRE | P&amp;L'!AV19</f>
        <v>-54020</v>
      </c>
      <c r="J17" s="362">
        <f>'DRE | P&amp;L'!AV54</f>
        <v>-54020</v>
      </c>
      <c r="K17" s="362">
        <f t="shared" si="6"/>
        <v>0</v>
      </c>
      <c r="L17" s="362">
        <f>'DRE | P&amp;L'!AW19</f>
        <v>-62302</v>
      </c>
      <c r="M17" s="362">
        <f>'DRE | P&amp;L'!AW54</f>
        <v>-62302</v>
      </c>
      <c r="N17" s="362">
        <f t="shared" si="7"/>
        <v>0</v>
      </c>
      <c r="O17" s="362">
        <f>'DRE | P&amp;L'!AX19</f>
        <v>-77442</v>
      </c>
      <c r="P17" s="362">
        <f>'DRE | P&amp;L'!AW54</f>
        <v>-62302</v>
      </c>
      <c r="Q17" s="362">
        <f t="shared" si="8"/>
        <v>-15140</v>
      </c>
      <c r="R17" s="362">
        <f>'DRE | P&amp;L'!AY19</f>
        <v>-63562</v>
      </c>
      <c r="S17" s="362">
        <f>'DRE | P&amp;L'!AY54</f>
        <v>-63562</v>
      </c>
      <c r="T17" s="362">
        <f t="shared" si="9"/>
        <v>0</v>
      </c>
      <c r="U17" s="362">
        <f>'DRE | P&amp;L'!AZ19</f>
        <v>-71321.310999999725</v>
      </c>
      <c r="V17" s="362">
        <f>'DRE | P&amp;L'!AZ54</f>
        <v>-71321.310999999725</v>
      </c>
      <c r="W17" s="362">
        <f t="shared" si="10"/>
        <v>0</v>
      </c>
      <c r="X17" s="362">
        <f>'DRE | P&amp;L'!BA19</f>
        <v>-68699.117999999842</v>
      </c>
      <c r="Y17" s="362">
        <f>'DRE | P&amp;L'!BA54</f>
        <v>-68699.117999999842</v>
      </c>
      <c r="Z17" s="362">
        <f t="shared" si="11"/>
        <v>0</v>
      </c>
      <c r="AA17" s="362">
        <f>'DRE | P&amp;L'!BB19</f>
        <v>-85318</v>
      </c>
      <c r="AB17" s="362">
        <f>'DRE | P&amp;L'!BB54</f>
        <v>-85318</v>
      </c>
      <c r="AC17" s="362">
        <f t="shared" si="12"/>
        <v>0</v>
      </c>
      <c r="AD17" s="362">
        <f>'DRE | P&amp;L'!BC19</f>
        <v>-66614</v>
      </c>
      <c r="AE17" s="362">
        <f>'DRE | P&amp;L'!BC54</f>
        <v>-66614</v>
      </c>
      <c r="AF17" s="362">
        <f t="shared" si="13"/>
        <v>0</v>
      </c>
      <c r="AG17" s="362">
        <f>'DRE | P&amp;L'!BD19</f>
        <v>-78529.478999999963</v>
      </c>
      <c r="AH17" s="362">
        <f>'DRE | P&amp;L'!BD54</f>
        <v>-78529.478999999963</v>
      </c>
      <c r="AI17" s="362">
        <f t="shared" si="14"/>
        <v>0</v>
      </c>
      <c r="AJ17" s="362">
        <f>'DRE | P&amp;L'!BE19</f>
        <v>-58646.27999999981</v>
      </c>
      <c r="AK17" s="362">
        <f>'DRE | P&amp;L'!BE54</f>
        <v>-58646.27999999981</v>
      </c>
      <c r="AL17" s="362">
        <f t="shared" si="15"/>
        <v>0</v>
      </c>
      <c r="AM17" s="362">
        <f>'DRE | P&amp;L'!BF19</f>
        <v>-68759.184999999896</v>
      </c>
      <c r="AN17" s="362">
        <f>'DRE | P&amp;L'!BF54</f>
        <v>-68759.184999999896</v>
      </c>
      <c r="AO17" s="362">
        <f t="shared" si="16"/>
        <v>0</v>
      </c>
      <c r="AP17" s="362">
        <f>'DRE | P&amp;L'!BG19</f>
        <v>-56265.842000000041</v>
      </c>
      <c r="AQ17" s="362">
        <f>'DRE | P&amp;L'!BG54</f>
        <v>-56265.841999999924</v>
      </c>
      <c r="AR17" s="362">
        <f t="shared" si="17"/>
        <v>-1.1641532182693481E-10</v>
      </c>
      <c r="AS17" s="362">
        <f>'DRE | P&amp;L'!BH19</f>
        <v>-63838.881179999851</v>
      </c>
      <c r="AT17" s="362">
        <f>'DRE | P&amp;L'!BH54</f>
        <v>-63838.881179999851</v>
      </c>
      <c r="AU17" s="362">
        <f t="shared" si="0"/>
        <v>0</v>
      </c>
      <c r="AV17" s="362">
        <f>'DRE | P&amp;L'!BI19</f>
        <v>-63402.672599999903</v>
      </c>
      <c r="AW17" s="362">
        <f>'DRE | P&amp;L'!BI54</f>
        <v>-63402.672599999903</v>
      </c>
      <c r="AX17" s="362">
        <f t="shared" si="1"/>
        <v>0</v>
      </c>
      <c r="AY17" s="362">
        <v>-67376.568775419102</v>
      </c>
      <c r="AZ17" s="362">
        <v>-67376.568775419131</v>
      </c>
      <c r="BA17" s="362">
        <f t="shared" si="2"/>
        <v>0</v>
      </c>
      <c r="BB17" s="362">
        <v>-61040.086500000194</v>
      </c>
      <c r="BC17" s="362">
        <v>-61040.086500000194</v>
      </c>
      <c r="BD17" s="362">
        <f t="shared" si="3"/>
        <v>0</v>
      </c>
    </row>
    <row r="18" spans="1:56" s="24" customFormat="1" ht="15" customHeight="1" x14ac:dyDescent="0.2">
      <c r="A18" s="4" t="str">
        <f>'DRE | P&amp;L'!A20</f>
        <v>Despesas administrativas</v>
      </c>
      <c r="B18" s="4" t="str">
        <f>'DRE | P&amp;L'!B20</f>
        <v>Administrative Expenses</v>
      </c>
      <c r="C18" s="362">
        <f>'DRE | P&amp;L'!AT20</f>
        <v>-15192</v>
      </c>
      <c r="D18" s="362">
        <f>'DRE | P&amp;L'!AT55</f>
        <v>-15192</v>
      </c>
      <c r="E18" s="362">
        <f t="shared" si="4"/>
        <v>0</v>
      </c>
      <c r="F18" s="362">
        <f>'DRE | P&amp;L'!AU20</f>
        <v>-16468</v>
      </c>
      <c r="G18" s="362">
        <f>'DRE | P&amp;L'!AU55</f>
        <v>-16468</v>
      </c>
      <c r="H18" s="362">
        <f t="shared" si="5"/>
        <v>0</v>
      </c>
      <c r="I18" s="362">
        <f>'DRE | P&amp;L'!AV20</f>
        <v>-20416</v>
      </c>
      <c r="J18" s="362">
        <f>'DRE | P&amp;L'!AV55</f>
        <v>-20416</v>
      </c>
      <c r="K18" s="362">
        <f t="shared" si="6"/>
        <v>0</v>
      </c>
      <c r="L18" s="362">
        <f>'DRE | P&amp;L'!AW20</f>
        <v>-19774</v>
      </c>
      <c r="M18" s="362">
        <f>'DRE | P&amp;L'!AW55</f>
        <v>-19774</v>
      </c>
      <c r="N18" s="362">
        <f t="shared" si="7"/>
        <v>0</v>
      </c>
      <c r="O18" s="362">
        <f>'DRE | P&amp;L'!AX20</f>
        <v>-25980</v>
      </c>
      <c r="P18" s="362">
        <f>'DRE | P&amp;L'!AW55</f>
        <v>-19774</v>
      </c>
      <c r="Q18" s="362">
        <f t="shared" si="8"/>
        <v>-6206</v>
      </c>
      <c r="R18" s="362">
        <f>'DRE | P&amp;L'!AY20</f>
        <v>-21505</v>
      </c>
      <c r="S18" s="362">
        <f>'DRE | P&amp;L'!AY55</f>
        <v>-21505</v>
      </c>
      <c r="T18" s="362">
        <f t="shared" si="9"/>
        <v>0</v>
      </c>
      <c r="U18" s="362">
        <f>'DRE | P&amp;L'!AZ20</f>
        <v>-28077.270999999953</v>
      </c>
      <c r="V18" s="362">
        <f>'DRE | P&amp;L'!AZ55</f>
        <v>-28077.270999999953</v>
      </c>
      <c r="W18" s="362">
        <f t="shared" si="10"/>
        <v>0</v>
      </c>
      <c r="X18" s="362">
        <f>'DRE | P&amp;L'!BA20</f>
        <v>-28270.915999999997</v>
      </c>
      <c r="Y18" s="362">
        <f>'DRE | P&amp;L'!BA55</f>
        <v>-28270.915999999997</v>
      </c>
      <c r="Z18" s="362">
        <f t="shared" si="11"/>
        <v>0</v>
      </c>
      <c r="AA18" s="362">
        <f>'DRE | P&amp;L'!BB20</f>
        <v>-36561</v>
      </c>
      <c r="AB18" s="362">
        <f>'DRE | P&amp;L'!BB55</f>
        <v>-36561</v>
      </c>
      <c r="AC18" s="362">
        <f t="shared" si="12"/>
        <v>0</v>
      </c>
      <c r="AD18" s="362">
        <f>'DRE | P&amp;L'!BC20</f>
        <v>-24736</v>
      </c>
      <c r="AE18" s="362">
        <f>'DRE | P&amp;L'!BC55</f>
        <v>-24736</v>
      </c>
      <c r="AF18" s="362">
        <f t="shared" si="13"/>
        <v>0</v>
      </c>
      <c r="AG18" s="362">
        <f>'DRE | P&amp;L'!BD20</f>
        <v>-29989.573000000059</v>
      </c>
      <c r="AH18" s="362">
        <f>'DRE | P&amp;L'!BD55</f>
        <v>-29989.573000000059</v>
      </c>
      <c r="AI18" s="362">
        <f t="shared" si="14"/>
        <v>0</v>
      </c>
      <c r="AJ18" s="362">
        <f>'DRE | P&amp;L'!BE20</f>
        <v>-26312.487000000008</v>
      </c>
      <c r="AK18" s="362">
        <f>'DRE | P&amp;L'!BE55</f>
        <v>-26312.487000000008</v>
      </c>
      <c r="AL18" s="362">
        <f t="shared" si="15"/>
        <v>0</v>
      </c>
      <c r="AM18" s="362">
        <f>'DRE | P&amp;L'!BF20</f>
        <v>-30913.322000000087</v>
      </c>
      <c r="AN18" s="362">
        <f>'DRE | P&amp;L'!BF55</f>
        <v>-30913.322000000087</v>
      </c>
      <c r="AO18" s="362">
        <f t="shared" si="16"/>
        <v>0</v>
      </c>
      <c r="AP18" s="362">
        <f>'DRE | P&amp;L'!BG20</f>
        <v>-28226.275749999997</v>
      </c>
      <c r="AQ18" s="362">
        <f>'DRE | P&amp;L'!BG55</f>
        <v>-28226.275749999997</v>
      </c>
      <c r="AR18" s="362">
        <f t="shared" si="17"/>
        <v>0</v>
      </c>
      <c r="AS18" s="362">
        <f>'DRE | P&amp;L'!BH20</f>
        <v>-28186.916520000006</v>
      </c>
      <c r="AT18" s="362">
        <f>'DRE | P&amp;L'!BH55</f>
        <v>-28186.916520000006</v>
      </c>
      <c r="AU18" s="362">
        <f t="shared" si="0"/>
        <v>0</v>
      </c>
      <c r="AV18" s="362">
        <f>'DRE | P&amp;L'!BI20</f>
        <v>-25340.357140000051</v>
      </c>
      <c r="AW18" s="362">
        <f>'DRE | P&amp;L'!BI55</f>
        <v>-25340.357140000051</v>
      </c>
      <c r="AX18" s="362">
        <f t="shared" si="1"/>
        <v>0</v>
      </c>
      <c r="AY18" s="362">
        <v>-41827.401729999998</v>
      </c>
      <c r="AZ18" s="362">
        <v>-41827.401729999954</v>
      </c>
      <c r="BA18" s="362">
        <f t="shared" si="2"/>
        <v>0</v>
      </c>
      <c r="BB18" s="362">
        <v>-35876.288599999985</v>
      </c>
      <c r="BC18" s="362">
        <v>-35876.288599999985</v>
      </c>
      <c r="BD18" s="362">
        <f t="shared" si="3"/>
        <v>0</v>
      </c>
    </row>
    <row r="19" spans="1:56" s="24" customFormat="1" ht="15" customHeight="1" x14ac:dyDescent="0.2">
      <c r="A19" s="4" t="str">
        <f>'DRE | P&amp;L'!A21</f>
        <v>Despesas Pré-operacionais</v>
      </c>
      <c r="B19" s="4" t="str">
        <f>'DRE | P&amp;L'!B21</f>
        <v>Pre-Operating Expenses</v>
      </c>
      <c r="C19" s="362">
        <f>'DRE | P&amp;L'!AT21</f>
        <v>0</v>
      </c>
      <c r="D19" s="362">
        <f>'DRE | P&amp;L'!AT56</f>
        <v>0</v>
      </c>
      <c r="E19" s="362">
        <f t="shared" si="4"/>
        <v>0</v>
      </c>
      <c r="F19" s="362">
        <f>'DRE | P&amp;L'!AU21</f>
        <v>0</v>
      </c>
      <c r="G19" s="362">
        <f>'DRE | P&amp;L'!AU56</f>
        <v>0</v>
      </c>
      <c r="H19" s="362">
        <f t="shared" si="5"/>
        <v>0</v>
      </c>
      <c r="I19" s="362">
        <f>'DRE | P&amp;L'!AV21</f>
        <v>0</v>
      </c>
      <c r="J19" s="362">
        <f>'DRE | P&amp;L'!AV56</f>
        <v>0</v>
      </c>
      <c r="K19" s="362">
        <f t="shared" si="6"/>
        <v>0</v>
      </c>
      <c r="L19" s="362">
        <f>'DRE | P&amp;L'!AW21</f>
        <v>0</v>
      </c>
      <c r="M19" s="362">
        <f>'DRE | P&amp;L'!AW56</f>
        <v>0</v>
      </c>
      <c r="N19" s="362">
        <f t="shared" si="7"/>
        <v>0</v>
      </c>
      <c r="O19" s="362">
        <f>'DRE | P&amp;L'!AX21</f>
        <v>0</v>
      </c>
      <c r="P19" s="362">
        <f>'DRE | P&amp;L'!AW56</f>
        <v>0</v>
      </c>
      <c r="Q19" s="362">
        <f t="shared" si="8"/>
        <v>0</v>
      </c>
      <c r="R19" s="362">
        <f>'DRE | P&amp;L'!AY21</f>
        <v>0</v>
      </c>
      <c r="S19" s="362">
        <f>'DRE | P&amp;L'!AY56</f>
        <v>0</v>
      </c>
      <c r="T19" s="362">
        <f t="shared" si="9"/>
        <v>0</v>
      </c>
      <c r="U19" s="362">
        <f>'DRE | P&amp;L'!AZ21</f>
        <v>0</v>
      </c>
      <c r="V19" s="362">
        <f>'DRE | P&amp;L'!AZ56</f>
        <v>0</v>
      </c>
      <c r="W19" s="362">
        <f t="shared" si="10"/>
        <v>0</v>
      </c>
      <c r="X19" s="362">
        <f>'DRE | P&amp;L'!BA21</f>
        <v>0</v>
      </c>
      <c r="Y19" s="362">
        <f>'DRE | P&amp;L'!BA56</f>
        <v>0</v>
      </c>
      <c r="Z19" s="362">
        <f t="shared" si="11"/>
        <v>0</v>
      </c>
      <c r="AA19" s="362">
        <f>'DRE | P&amp;L'!BB21</f>
        <v>0</v>
      </c>
      <c r="AB19" s="362">
        <f>'DRE | P&amp;L'!BB56</f>
        <v>0</v>
      </c>
      <c r="AC19" s="362">
        <f t="shared" si="12"/>
        <v>0</v>
      </c>
      <c r="AD19" s="362">
        <f>'DRE | P&amp;L'!BC21</f>
        <v>0</v>
      </c>
      <c r="AE19" s="362">
        <f>'DRE | P&amp;L'!BC56</f>
        <v>0</v>
      </c>
      <c r="AF19" s="362">
        <f t="shared" si="13"/>
        <v>0</v>
      </c>
      <c r="AG19" s="362">
        <f>'DRE | P&amp;L'!BD21</f>
        <v>0</v>
      </c>
      <c r="AH19" s="362">
        <f>'DRE | P&amp;L'!BD56</f>
        <v>0</v>
      </c>
      <c r="AI19" s="362">
        <f t="shared" si="14"/>
        <v>0</v>
      </c>
      <c r="AJ19" s="362">
        <f>'DRE | P&amp;L'!BE21</f>
        <v>0</v>
      </c>
      <c r="AK19" s="362">
        <f>'DRE | P&amp;L'!BE56</f>
        <v>0</v>
      </c>
      <c r="AL19" s="362">
        <f t="shared" si="15"/>
        <v>0</v>
      </c>
      <c r="AM19" s="362">
        <f>'DRE | P&amp;L'!BF21</f>
        <v>0</v>
      </c>
      <c r="AN19" s="362">
        <f>'DRE | P&amp;L'!BF56</f>
        <v>0</v>
      </c>
      <c r="AO19" s="362">
        <f t="shared" si="16"/>
        <v>0</v>
      </c>
      <c r="AP19" s="362">
        <f>'DRE | P&amp;L'!BG21</f>
        <v>-492.52125000000001</v>
      </c>
      <c r="AQ19" s="362">
        <f>'DRE | P&amp;L'!BG56</f>
        <v>-492.52125000000001</v>
      </c>
      <c r="AR19" s="362">
        <f t="shared" si="17"/>
        <v>0</v>
      </c>
      <c r="AS19" s="362">
        <f>'DRE | P&amp;L'!BH21</f>
        <v>-622.45429999999999</v>
      </c>
      <c r="AT19" s="362">
        <f>'DRE | P&amp;L'!BH56</f>
        <v>-622.45429999999999</v>
      </c>
      <c r="AU19" s="362">
        <f t="shared" si="0"/>
        <v>0</v>
      </c>
      <c r="AV19" s="362">
        <f>'DRE | P&amp;L'!BI21</f>
        <v>-655.98226</v>
      </c>
      <c r="AW19" s="362">
        <f>'DRE | P&amp;L'!BI56</f>
        <v>-655.98226</v>
      </c>
      <c r="AX19" s="362">
        <f t="shared" si="1"/>
        <v>0</v>
      </c>
      <c r="AY19" s="362">
        <v>-1155.6798899999999</v>
      </c>
      <c r="AZ19" s="362">
        <v>-1155.6798899999999</v>
      </c>
      <c r="BA19" s="362">
        <f t="shared" si="2"/>
        <v>0</v>
      </c>
      <c r="BB19" s="362">
        <v>-454.76890000000003</v>
      </c>
      <c r="BC19" s="362">
        <v>-454.76890000000003</v>
      </c>
      <c r="BD19" s="362">
        <f t="shared" si="3"/>
        <v>0</v>
      </c>
    </row>
    <row r="20" spans="1:56" s="24" customFormat="1" ht="14.25" customHeight="1" x14ac:dyDescent="0.2">
      <c r="A20" s="4" t="str">
        <f>'DRE | P&amp;L'!A22</f>
        <v xml:space="preserve">Outras Receitas (Desp.) Operacionais </v>
      </c>
      <c r="B20" s="4" t="str">
        <f>'DRE | P&amp;L'!B22</f>
        <v xml:space="preserve">Other Operational Revenue (Expenses) </v>
      </c>
      <c r="C20" s="362">
        <f>'DRE | P&amp;L'!AT22</f>
        <v>45583</v>
      </c>
      <c r="D20" s="362">
        <f>'DRE | P&amp;L'!AT57</f>
        <v>45583</v>
      </c>
      <c r="E20" s="362">
        <f t="shared" si="4"/>
        <v>0</v>
      </c>
      <c r="F20" s="362">
        <f>'DRE | P&amp;L'!AU22</f>
        <v>-4432</v>
      </c>
      <c r="G20" s="362">
        <f>'DRE | P&amp;L'!AU57</f>
        <v>-4432</v>
      </c>
      <c r="H20" s="362">
        <f t="shared" si="5"/>
        <v>0</v>
      </c>
      <c r="I20" s="362">
        <f>'DRE | P&amp;L'!AV22</f>
        <v>12788</v>
      </c>
      <c r="J20" s="362">
        <f>'DRE | P&amp;L'!AV57</f>
        <v>12788</v>
      </c>
      <c r="K20" s="362">
        <f t="shared" si="6"/>
        <v>0</v>
      </c>
      <c r="L20" s="362">
        <f>'DRE | P&amp;L'!AW22</f>
        <v>23166</v>
      </c>
      <c r="M20" s="362">
        <f>'DRE | P&amp;L'!AW57</f>
        <v>23166</v>
      </c>
      <c r="N20" s="362">
        <f t="shared" si="7"/>
        <v>0</v>
      </c>
      <c r="O20" s="362">
        <f>'DRE | P&amp;L'!AX22</f>
        <v>-26398</v>
      </c>
      <c r="P20" s="362">
        <f>'DRE | P&amp;L'!AW57</f>
        <v>23166</v>
      </c>
      <c r="Q20" s="362">
        <f t="shared" si="8"/>
        <v>-49564</v>
      </c>
      <c r="R20" s="362">
        <f>'DRE | P&amp;L'!AY22</f>
        <v>3672</v>
      </c>
      <c r="S20" s="362">
        <f>'DRE | P&amp;L'!AY57</f>
        <v>3672</v>
      </c>
      <c r="T20" s="362">
        <f t="shared" si="9"/>
        <v>0</v>
      </c>
      <c r="U20" s="362">
        <f>'DRE | P&amp;L'!AZ22</f>
        <v>17551</v>
      </c>
      <c r="V20" s="362">
        <f>'DRE | P&amp;L'!AZ57</f>
        <v>10649</v>
      </c>
      <c r="W20" s="362">
        <f t="shared" si="10"/>
        <v>6902</v>
      </c>
      <c r="X20" s="362">
        <f>'DRE | P&amp;L'!BA22</f>
        <v>10469</v>
      </c>
      <c r="Y20" s="362">
        <f>'DRE | P&amp;L'!BA57</f>
        <v>10467</v>
      </c>
      <c r="Z20" s="362">
        <f t="shared" si="11"/>
        <v>2</v>
      </c>
      <c r="AA20" s="362">
        <f>'DRE | P&amp;L'!BB22</f>
        <v>21437</v>
      </c>
      <c r="AB20" s="362">
        <f>'DRE | P&amp;L'!BB57</f>
        <v>21400</v>
      </c>
      <c r="AC20" s="362">
        <f t="shared" si="12"/>
        <v>37</v>
      </c>
      <c r="AD20" s="362">
        <f>'DRE | P&amp;L'!BC22</f>
        <v>3468</v>
      </c>
      <c r="AE20" s="362">
        <f>'DRE | P&amp;L'!BC57</f>
        <v>3468</v>
      </c>
      <c r="AF20" s="362">
        <f t="shared" si="13"/>
        <v>0</v>
      </c>
      <c r="AG20" s="362">
        <f>'DRE | P&amp;L'!BD22</f>
        <v>9138</v>
      </c>
      <c r="AH20" s="362">
        <f>'DRE | P&amp;L'!BD57</f>
        <v>9138</v>
      </c>
      <c r="AI20" s="362">
        <f t="shared" si="14"/>
        <v>0</v>
      </c>
      <c r="AJ20" s="362">
        <f>'DRE | P&amp;L'!BE22</f>
        <v>30523</v>
      </c>
      <c r="AK20" s="362">
        <f>'DRE | P&amp;L'!BE57</f>
        <v>30523</v>
      </c>
      <c r="AL20" s="362">
        <f t="shared" si="15"/>
        <v>0</v>
      </c>
      <c r="AM20" s="362">
        <f>'DRE | P&amp;L'!BF22</f>
        <v>32555</v>
      </c>
      <c r="AN20" s="362">
        <f>'DRE | P&amp;L'!BF57</f>
        <v>32555.447999999931</v>
      </c>
      <c r="AO20" s="362">
        <f t="shared" si="16"/>
        <v>-0.44799999993119854</v>
      </c>
      <c r="AP20" s="362">
        <f>'DRE | P&amp;L'!BG22</f>
        <v>5788.1229999999996</v>
      </c>
      <c r="AQ20" s="362">
        <f>'DRE | P&amp;L'!BG57</f>
        <v>5676.5210000002489</v>
      </c>
      <c r="AR20" s="362">
        <f t="shared" si="17"/>
        <v>111.60199999975066</v>
      </c>
      <c r="AS20" s="362">
        <f>'DRE | P&amp;L'!BH22</f>
        <v>6690</v>
      </c>
      <c r="AT20" s="362">
        <f>'DRE | P&amp;L'!BH57</f>
        <v>6690.3030000001099</v>
      </c>
      <c r="AU20" s="362">
        <f t="shared" si="0"/>
        <v>-0.30300000010993244</v>
      </c>
      <c r="AV20" s="362">
        <f>'DRE | P&amp;L'!BI22</f>
        <v>15874.296</v>
      </c>
      <c r="AW20" s="362">
        <f>'DRE | P&amp;L'!BI57</f>
        <v>16060.296000000177</v>
      </c>
      <c r="AX20" s="362">
        <f t="shared" si="1"/>
        <v>-186.00000000017644</v>
      </c>
      <c r="AY20" s="362">
        <v>49967.210000000094</v>
      </c>
      <c r="AZ20" s="362">
        <v>49967.310472871723</v>
      </c>
      <c r="BA20" s="362">
        <f t="shared" si="2"/>
        <v>-0.10047287162888097</v>
      </c>
      <c r="BB20" s="362">
        <v>11292.035999999938</v>
      </c>
      <c r="BC20" s="362">
        <v>11292.036000000377</v>
      </c>
      <c r="BD20" s="362">
        <f t="shared" si="3"/>
        <v>-4.3837644625455141E-10</v>
      </c>
    </row>
    <row r="21" spans="1:56" s="24" customFormat="1" ht="15" customHeight="1" x14ac:dyDescent="0.2">
      <c r="A21" s="4" t="str">
        <f>'DRE | P&amp;L'!A23</f>
        <v>Linearização revenda de ponto</v>
      </c>
      <c r="B21" s="4" t="str">
        <f>'DRE | P&amp;L'!B23</f>
        <v>Straight-line effect on key money</v>
      </c>
      <c r="C21" s="362">
        <f>'DRE | P&amp;L'!AT23</f>
        <v>0</v>
      </c>
      <c r="D21" s="362">
        <f>'DRE | P&amp;L'!AT58</f>
        <v>0</v>
      </c>
      <c r="E21" s="362">
        <f t="shared" si="4"/>
        <v>0</v>
      </c>
      <c r="F21" s="362">
        <f>'DRE | P&amp;L'!AU23</f>
        <v>0</v>
      </c>
      <c r="G21" s="362">
        <f>'DRE | P&amp;L'!AU58</f>
        <v>0</v>
      </c>
      <c r="H21" s="362">
        <f t="shared" si="5"/>
        <v>0</v>
      </c>
      <c r="I21" s="362">
        <f>'DRE | P&amp;L'!AV23</f>
        <v>0</v>
      </c>
      <c r="J21" s="362">
        <f>'DRE | P&amp;L'!AV58</f>
        <v>0</v>
      </c>
      <c r="K21" s="362">
        <f t="shared" si="6"/>
        <v>0</v>
      </c>
      <c r="L21" s="362">
        <f>'DRE | P&amp;L'!AW23</f>
        <v>0</v>
      </c>
      <c r="M21" s="362">
        <f>'DRE | P&amp;L'!AW58</f>
        <v>0</v>
      </c>
      <c r="N21" s="362">
        <f t="shared" si="7"/>
        <v>0</v>
      </c>
      <c r="O21" s="362">
        <f>'DRE | P&amp;L'!AX23</f>
        <v>0</v>
      </c>
      <c r="P21" s="362">
        <f>'DRE | P&amp;L'!AW58</f>
        <v>0</v>
      </c>
      <c r="Q21" s="362">
        <f t="shared" si="8"/>
        <v>0</v>
      </c>
      <c r="R21" s="362">
        <f>'DRE | P&amp;L'!AY23</f>
        <v>576</v>
      </c>
      <c r="S21" s="362">
        <f>'DRE | P&amp;L'!AY58</f>
        <v>0</v>
      </c>
      <c r="T21" s="362">
        <f t="shared" si="9"/>
        <v>576</v>
      </c>
      <c r="U21" s="362">
        <f>'DRE | P&amp;L'!AZ23</f>
        <v>-5432</v>
      </c>
      <c r="V21" s="362">
        <f>'DRE | P&amp;L'!AZ58</f>
        <v>0</v>
      </c>
      <c r="W21" s="362">
        <f t="shared" si="10"/>
        <v>-5432</v>
      </c>
      <c r="X21" s="362">
        <f>'DRE | P&amp;L'!BA23</f>
        <v>-2211</v>
      </c>
      <c r="Y21" s="362">
        <f>'DRE | P&amp;L'!BA58</f>
        <v>0</v>
      </c>
      <c r="Z21" s="362">
        <f t="shared" si="11"/>
        <v>-2211</v>
      </c>
      <c r="AA21" s="362">
        <f>'DRE | P&amp;L'!BB23</f>
        <v>-2211</v>
      </c>
      <c r="AB21" s="362">
        <f>'DRE | P&amp;L'!BB58</f>
        <v>0</v>
      </c>
      <c r="AC21" s="362">
        <f t="shared" si="12"/>
        <v>-2211</v>
      </c>
      <c r="AD21" s="362">
        <f>'DRE | P&amp;L'!BC23</f>
        <v>1764</v>
      </c>
      <c r="AE21" s="362">
        <f>'DRE | P&amp;L'!BC58</f>
        <v>0</v>
      </c>
      <c r="AF21" s="362">
        <f t="shared" si="13"/>
        <v>1764</v>
      </c>
      <c r="AG21" s="362">
        <f>'DRE | P&amp;L'!BD23</f>
        <v>-3450</v>
      </c>
      <c r="AH21" s="362">
        <f>'DRE | P&amp;L'!BD58</f>
        <v>0</v>
      </c>
      <c r="AI21" s="362">
        <f t="shared" si="14"/>
        <v>-3450</v>
      </c>
      <c r="AJ21" s="362">
        <f>'DRE | P&amp;L'!BE23</f>
        <v>-17441</v>
      </c>
      <c r="AK21" s="362">
        <f>'DRE | P&amp;L'!BE58</f>
        <v>0</v>
      </c>
      <c r="AL21" s="362">
        <f t="shared" si="15"/>
        <v>-17441</v>
      </c>
      <c r="AM21" s="362">
        <f>'DRE | P&amp;L'!BF23</f>
        <v>391</v>
      </c>
      <c r="AN21" s="362">
        <f>'DRE | P&amp;L'!BF58</f>
        <v>0</v>
      </c>
      <c r="AO21" s="362">
        <f t="shared" si="16"/>
        <v>391</v>
      </c>
      <c r="AP21" s="362">
        <f>'DRE | P&amp;L'!BG23</f>
        <v>1945</v>
      </c>
      <c r="AQ21" s="362">
        <f>'DRE | P&amp;L'!BG58</f>
        <v>0</v>
      </c>
      <c r="AR21" s="362">
        <f t="shared" si="17"/>
        <v>1945</v>
      </c>
      <c r="AS21" s="362">
        <f>'DRE | P&amp;L'!BH23</f>
        <v>-983</v>
      </c>
      <c r="AT21" s="362">
        <f>'DRE | P&amp;L'!BH58</f>
        <v>0</v>
      </c>
      <c r="AU21" s="362">
        <f t="shared" si="0"/>
        <v>-983</v>
      </c>
      <c r="AV21" s="362">
        <f>'DRE | P&amp;L'!BI23</f>
        <v>-10072</v>
      </c>
      <c r="AW21" s="362">
        <f>'DRE | P&amp;L'!BI58</f>
        <v>0</v>
      </c>
      <c r="AX21" s="362">
        <f t="shared" si="1"/>
        <v>-10072</v>
      </c>
      <c r="AY21" s="362">
        <v>-2685</v>
      </c>
      <c r="AZ21" s="362">
        <f>'DRE | P&amp;L'!BL58</f>
        <v>0</v>
      </c>
      <c r="BA21" s="362">
        <f t="shared" si="2"/>
        <v>-2685</v>
      </c>
      <c r="BB21" s="362">
        <v>3393.2450000005701</v>
      </c>
      <c r="BC21" s="362">
        <f>'DRE | P&amp;L'!BO58</f>
        <v>0</v>
      </c>
      <c r="BD21" s="362">
        <f t="shared" si="3"/>
        <v>3393.2450000005701</v>
      </c>
    </row>
    <row r="22" spans="1:56" s="24" customFormat="1" ht="15" customHeight="1" x14ac:dyDescent="0.2">
      <c r="A22" s="4" t="str">
        <f>'DRE | P&amp;L'!A24</f>
        <v>Resultado de Equivalência Patrimonial</v>
      </c>
      <c r="B22" s="4" t="str">
        <f>'DRE | P&amp;L'!B24</f>
        <v>Income using the equity method</v>
      </c>
      <c r="C22" s="362">
        <f>'DRE | P&amp;L'!AT24</f>
        <v>338</v>
      </c>
      <c r="D22" s="362">
        <f>'DRE | P&amp;L'!AT59</f>
        <v>338</v>
      </c>
      <c r="E22" s="362">
        <f t="shared" si="4"/>
        <v>0</v>
      </c>
      <c r="F22" s="362">
        <f>'DRE | P&amp;L'!AU24</f>
        <v>236</v>
      </c>
      <c r="G22" s="362">
        <f>'DRE | P&amp;L'!AU59</f>
        <v>236</v>
      </c>
      <c r="H22" s="362">
        <f t="shared" si="5"/>
        <v>0</v>
      </c>
      <c r="I22" s="362">
        <f>'DRE | P&amp;L'!AV24</f>
        <v>251</v>
      </c>
      <c r="J22" s="362">
        <f>'DRE | P&amp;L'!AV59</f>
        <v>251</v>
      </c>
      <c r="K22" s="362">
        <f t="shared" si="6"/>
        <v>0</v>
      </c>
      <c r="L22" s="362">
        <f>'DRE | P&amp;L'!AW24</f>
        <v>238</v>
      </c>
      <c r="M22" s="362">
        <f>'DRE | P&amp;L'!AW59</f>
        <v>238</v>
      </c>
      <c r="N22" s="362">
        <f t="shared" si="7"/>
        <v>0</v>
      </c>
      <c r="O22" s="362">
        <f>'DRE | P&amp;L'!AX24</f>
        <v>249</v>
      </c>
      <c r="P22" s="362">
        <f>'DRE | P&amp;L'!AW59</f>
        <v>238</v>
      </c>
      <c r="Q22" s="362">
        <f t="shared" si="8"/>
        <v>11</v>
      </c>
      <c r="R22" s="362">
        <f>'DRE | P&amp;L'!AY24</f>
        <v>262</v>
      </c>
      <c r="S22" s="362">
        <f>'DRE | P&amp;L'!AY59</f>
        <v>262</v>
      </c>
      <c r="T22" s="362">
        <f t="shared" si="9"/>
        <v>0</v>
      </c>
      <c r="U22" s="362">
        <f>'DRE | P&amp;L'!AZ24</f>
        <v>300.43</v>
      </c>
      <c r="V22" s="362">
        <f>'DRE | P&amp;L'!AZ59</f>
        <v>300</v>
      </c>
      <c r="W22" s="362">
        <f t="shared" si="10"/>
        <v>0.43000000000000682</v>
      </c>
      <c r="X22" s="362">
        <f>'DRE | P&amp;L'!BA24</f>
        <v>309.44100000000003</v>
      </c>
      <c r="Y22" s="362">
        <f>'DRE | P&amp;L'!BA59</f>
        <v>309</v>
      </c>
      <c r="Z22" s="362">
        <f t="shared" si="11"/>
        <v>0.44100000000003092</v>
      </c>
      <c r="AA22" s="362">
        <f>'DRE | P&amp;L'!BB24</f>
        <v>-2094</v>
      </c>
      <c r="AB22" s="362">
        <f>'DRE | P&amp;L'!BB59</f>
        <v>308</v>
      </c>
      <c r="AC22" s="362">
        <f t="shared" si="12"/>
        <v>-2402</v>
      </c>
      <c r="AD22" s="362">
        <f>'DRE | P&amp;L'!BC24</f>
        <v>-5579</v>
      </c>
      <c r="AE22" s="362">
        <f>'DRE | P&amp;L'!BC59</f>
        <v>367</v>
      </c>
      <c r="AF22" s="362">
        <f t="shared" si="13"/>
        <v>-5946</v>
      </c>
      <c r="AG22" s="362">
        <f>'DRE | P&amp;L'!BD24</f>
        <v>-4347.9515599999995</v>
      </c>
      <c r="AH22" s="362">
        <f>'DRE | P&amp;L'!BD59</f>
        <v>389</v>
      </c>
      <c r="AI22" s="362">
        <f t="shared" si="14"/>
        <v>-4736.9515599999995</v>
      </c>
      <c r="AJ22" s="362">
        <f>'DRE | P&amp;L'!BE24</f>
        <v>386.91998999999998</v>
      </c>
      <c r="AK22" s="362">
        <f>'DRE | P&amp;L'!BE59</f>
        <v>387</v>
      </c>
      <c r="AL22" s="362">
        <f t="shared" si="15"/>
        <v>-8.001000000001568E-2</v>
      </c>
      <c r="AM22" s="362">
        <f>'DRE | P&amp;L'!BF24</f>
        <v>-21171.429900000003</v>
      </c>
      <c r="AN22" s="362">
        <f>'DRE | P&amp;L'!BF59</f>
        <v>398.67009999999993</v>
      </c>
      <c r="AO22" s="362">
        <f t="shared" si="16"/>
        <v>-21570.100000000002</v>
      </c>
      <c r="AP22" s="362">
        <f>'DRE | P&amp;L'!BG24</f>
        <v>-7351.5386200000003</v>
      </c>
      <c r="AQ22" s="362">
        <f>'DRE | P&amp;L'!BG59</f>
        <v>416.46137999999974</v>
      </c>
      <c r="AR22" s="362">
        <f t="shared" si="17"/>
        <v>-7768</v>
      </c>
      <c r="AS22" s="362">
        <f>'DRE | P&amp;L'!BH24</f>
        <v>-3623.4766</v>
      </c>
      <c r="AT22" s="362">
        <f>'DRE | P&amp;L'!BH59</f>
        <v>418.52340000000004</v>
      </c>
      <c r="AU22" s="362">
        <f t="shared" si="0"/>
        <v>-4042</v>
      </c>
      <c r="AV22" s="362">
        <f>'DRE | P&amp;L'!BI24</f>
        <v>431.64394000000004</v>
      </c>
      <c r="AW22" s="362">
        <f>'DRE | P&amp;L'!BI59</f>
        <v>431.64394000000004</v>
      </c>
      <c r="AX22" s="362">
        <f t="shared" si="1"/>
        <v>0</v>
      </c>
      <c r="AY22" s="362">
        <v>399.91217</v>
      </c>
      <c r="AZ22" s="362">
        <v>399.91217</v>
      </c>
      <c r="BA22" s="362">
        <f t="shared" si="2"/>
        <v>0</v>
      </c>
      <c r="BB22" s="362">
        <v>392.96503000000001</v>
      </c>
      <c r="BC22" s="362">
        <v>392.96503000000001</v>
      </c>
      <c r="BD22" s="362">
        <f t="shared" si="3"/>
        <v>0</v>
      </c>
    </row>
    <row r="23" spans="1:56" s="155" customFormat="1" ht="15" customHeight="1" x14ac:dyDescent="0.2">
      <c r="A23" s="187" t="str">
        <f>'DRE | P&amp;L'!A25</f>
        <v>EBITDA</v>
      </c>
      <c r="B23" s="187" t="str">
        <f>'DRE | P&amp;L'!B25</f>
        <v>EBITDA</v>
      </c>
      <c r="C23" s="363">
        <f>'DRE | P&amp;L'!AT25</f>
        <v>139454</v>
      </c>
      <c r="D23" s="363">
        <f>'DRE | P&amp;L'!AT60</f>
        <v>147946</v>
      </c>
      <c r="E23" s="363">
        <f t="shared" si="4"/>
        <v>-8492</v>
      </c>
      <c r="F23" s="363">
        <f>'DRE | P&amp;L'!AU25</f>
        <v>92339.162760000007</v>
      </c>
      <c r="G23" s="363">
        <f>'DRE | P&amp;L'!AU60</f>
        <v>73970</v>
      </c>
      <c r="H23" s="363">
        <f t="shared" si="5"/>
        <v>18369.162760000007</v>
      </c>
      <c r="I23" s="364">
        <f>'DRE | P&amp;L'!AV25</f>
        <v>87256.995989999996</v>
      </c>
      <c r="J23" s="365">
        <f>'DRE | P&amp;L'!AV60</f>
        <v>106393</v>
      </c>
      <c r="K23" s="365">
        <f t="shared" si="6"/>
        <v>-19136.004010000004</v>
      </c>
      <c r="L23" s="365">
        <f>'DRE | P&amp;L'!AW25</f>
        <v>126787.93586999999</v>
      </c>
      <c r="M23" s="365">
        <f>'DRE | P&amp;L'!AW60</f>
        <v>139077</v>
      </c>
      <c r="N23" s="365">
        <f t="shared" si="7"/>
        <v>-12289.064130000013</v>
      </c>
      <c r="O23" s="365">
        <f>'DRE | P&amp;L'!AX25</f>
        <v>185907</v>
      </c>
      <c r="P23" s="365">
        <f>'DRE | P&amp;L'!AW60</f>
        <v>139077</v>
      </c>
      <c r="Q23" s="365">
        <f t="shared" si="8"/>
        <v>46830</v>
      </c>
      <c r="R23" s="365">
        <f>'DRE | P&amp;L'!AY25</f>
        <v>147816</v>
      </c>
      <c r="S23" s="365">
        <f>'DRE | P&amp;L'!AY60</f>
        <v>151747</v>
      </c>
      <c r="T23" s="365">
        <f t="shared" si="9"/>
        <v>-3931</v>
      </c>
      <c r="U23" s="365">
        <f>'DRE | P&amp;L'!AZ25</f>
        <v>166661.93600000037</v>
      </c>
      <c r="V23" s="365">
        <f>'DRE | P&amp;L'!AZ60</f>
        <v>176192.50600000037</v>
      </c>
      <c r="W23" s="365">
        <f t="shared" si="10"/>
        <v>-9530.570000000007</v>
      </c>
      <c r="X23" s="365">
        <f>'DRE | P&amp;L'!BA25</f>
        <v>165858.19200000024</v>
      </c>
      <c r="Y23" s="365">
        <f>'DRE | P&amp;L'!BA60</f>
        <v>182259.11500000025</v>
      </c>
      <c r="Z23" s="365">
        <f t="shared" si="11"/>
        <v>-16400.92300000001</v>
      </c>
      <c r="AA23" s="365">
        <f>'DRE | P&amp;L'!BB25</f>
        <v>187567</v>
      </c>
      <c r="AB23" s="365">
        <f>'DRE | P&amp;L'!BB60</f>
        <v>203912</v>
      </c>
      <c r="AC23" s="365">
        <f t="shared" si="12"/>
        <v>-16345</v>
      </c>
      <c r="AD23" s="365">
        <f>'DRE | P&amp;L'!BC25</f>
        <v>178520</v>
      </c>
      <c r="AE23" s="365">
        <f>'DRE | P&amp;L'!BC60</f>
        <v>198990</v>
      </c>
      <c r="AF23" s="365">
        <f t="shared" si="13"/>
        <v>-20470</v>
      </c>
      <c r="AG23" s="365">
        <f>'DRE | P&amp;L'!BD25</f>
        <v>195493.19443999985</v>
      </c>
      <c r="AH23" s="365">
        <f>'DRE | P&amp;L'!BD60</f>
        <v>209008.91299999988</v>
      </c>
      <c r="AI23" s="365">
        <f t="shared" si="14"/>
        <v>-13515.718560000038</v>
      </c>
      <c r="AJ23" s="365">
        <f>'DRE | P&amp;L'!BE25</f>
        <v>211216.10299000019</v>
      </c>
      <c r="AK23" s="365">
        <f>'DRE | P&amp;L'!BE60</f>
        <v>247775.03900000016</v>
      </c>
      <c r="AL23" s="365">
        <f t="shared" si="15"/>
        <v>-36558.936009999976</v>
      </c>
      <c r="AM23" s="365">
        <f>'DRE | P&amp;L'!BF25</f>
        <v>227222.16509999993</v>
      </c>
      <c r="AN23" s="365">
        <f>'DRE | P&amp;L'!BF60</f>
        <v>263926.47909999982</v>
      </c>
      <c r="AO23" s="365">
        <f t="shared" si="16"/>
        <v>-36704.313999999897</v>
      </c>
      <c r="AP23" s="365">
        <f>'DRE | P&amp;L'!BG25</f>
        <v>198546.59637999992</v>
      </c>
      <c r="AQ23" s="365">
        <f>'DRE | P&amp;L'!BG60</f>
        <v>225170.75938000024</v>
      </c>
      <c r="AR23" s="365">
        <f t="shared" si="17"/>
        <v>-26624.163000000321</v>
      </c>
      <c r="AS23" s="365">
        <f>'DRE | P&amp;L'!BH25</f>
        <v>210809.35740000027</v>
      </c>
      <c r="AT23" s="365">
        <f>'DRE | P&amp;L'!BH60</f>
        <v>232993.76940000037</v>
      </c>
      <c r="AU23" s="365">
        <f t="shared" si="0"/>
        <v>-22184.412000000098</v>
      </c>
      <c r="AV23" s="365">
        <f>'DRE | P&amp;L'!BI25</f>
        <v>227487.74694000001</v>
      </c>
      <c r="AW23" s="365">
        <f>'DRE | P&amp;L'!BI60</f>
        <v>250848.24794000018</v>
      </c>
      <c r="AX23" s="365">
        <f t="shared" si="1"/>
        <v>-23360.501000000164</v>
      </c>
      <c r="AY23" s="365">
        <f>'DRE | P&amp;L'!BJ25</f>
        <v>301033.39406568103</v>
      </c>
      <c r="AZ23" s="365">
        <f>'DRE | P&amp;L'!BJ60</f>
        <v>315252.21853855258</v>
      </c>
      <c r="BA23" s="365">
        <f t="shared" si="2"/>
        <v>-14218.824472871551</v>
      </c>
      <c r="BB23" s="365">
        <f>'DRE | P&amp;L'!BK25</f>
        <v>233131.83903000035</v>
      </c>
      <c r="BC23" s="365">
        <f>'DRE | P&amp;L'!BK60</f>
        <v>244288.39703000017</v>
      </c>
      <c r="BD23" s="365">
        <f t="shared" si="3"/>
        <v>-11156.557999999815</v>
      </c>
    </row>
    <row r="24" spans="1:56" s="24" customFormat="1" ht="15" customHeight="1" x14ac:dyDescent="0.2">
      <c r="A24" s="4" t="str">
        <f>'DRE | P&amp;L'!A26</f>
        <v>Depreciação e Amortização</v>
      </c>
      <c r="B24" s="4" t="str">
        <f>'DRE | P&amp;L'!B26</f>
        <v>Depreciation and amortization</v>
      </c>
      <c r="C24" s="362">
        <f>'DRE | P&amp;L'!AT26</f>
        <v>-38205</v>
      </c>
      <c r="D24" s="362">
        <f>'DRE | P&amp;L'!AT61</f>
        <v>-38205</v>
      </c>
      <c r="E24" s="362">
        <f t="shared" si="4"/>
        <v>0</v>
      </c>
      <c r="F24" s="362">
        <f>'DRE | P&amp;L'!AU26</f>
        <v>-37144</v>
      </c>
      <c r="G24" s="362">
        <f>'DRE | P&amp;L'!AU61</f>
        <v>-37144</v>
      </c>
      <c r="H24" s="362">
        <f t="shared" si="5"/>
        <v>0</v>
      </c>
      <c r="I24" s="362">
        <f>'DRE | P&amp;L'!AV26</f>
        <v>-38727</v>
      </c>
      <c r="J24" s="362">
        <f>'DRE | P&amp;L'!AV61</f>
        <v>-38727</v>
      </c>
      <c r="K24" s="362">
        <f t="shared" si="6"/>
        <v>0</v>
      </c>
      <c r="L24" s="362">
        <f>'DRE | P&amp;L'!AW26</f>
        <v>-39679</v>
      </c>
      <c r="M24" s="362">
        <f>'DRE | P&amp;L'!AW61</f>
        <v>-39679</v>
      </c>
      <c r="N24" s="362">
        <f t="shared" si="7"/>
        <v>0</v>
      </c>
      <c r="O24" s="362">
        <f>'DRE | P&amp;L'!AX26</f>
        <v>-39834</v>
      </c>
      <c r="P24" s="362">
        <f>'DRE | P&amp;L'!AW61</f>
        <v>-39679</v>
      </c>
      <c r="Q24" s="362">
        <f t="shared" si="8"/>
        <v>-155</v>
      </c>
      <c r="R24" s="362">
        <f>'DRE | P&amp;L'!AY26</f>
        <v>-38634</v>
      </c>
      <c r="S24" s="362">
        <f>'DRE | P&amp;L'!AY61</f>
        <v>-38634</v>
      </c>
      <c r="T24" s="362">
        <f t="shared" si="9"/>
        <v>0</v>
      </c>
      <c r="U24" s="362">
        <f>'DRE | P&amp;L'!AZ26</f>
        <v>-38860.008999999962</v>
      </c>
      <c r="V24" s="362">
        <f>'DRE | P&amp;L'!AZ61</f>
        <v>-38860.008999999962</v>
      </c>
      <c r="W24" s="362">
        <f t="shared" si="10"/>
        <v>0</v>
      </c>
      <c r="X24" s="362">
        <f>'DRE | P&amp;L'!BA26</f>
        <v>-41155.865999999929</v>
      </c>
      <c r="Y24" s="362">
        <f>'DRE | P&amp;L'!BA61</f>
        <v>-41155.865999999929</v>
      </c>
      <c r="Z24" s="362">
        <f t="shared" si="11"/>
        <v>0</v>
      </c>
      <c r="AA24" s="362">
        <f>'DRE | P&amp;L'!BB26</f>
        <v>-39931</v>
      </c>
      <c r="AB24" s="362">
        <f>'DRE | P&amp;L'!BB61</f>
        <v>-39931</v>
      </c>
      <c r="AC24" s="362">
        <f t="shared" si="12"/>
        <v>0</v>
      </c>
      <c r="AD24" s="362">
        <f>'DRE | P&amp;L'!BC26</f>
        <v>-44296</v>
      </c>
      <c r="AE24" s="362">
        <f>'DRE | P&amp;L'!BC61</f>
        <v>-44296</v>
      </c>
      <c r="AF24" s="362">
        <f t="shared" si="13"/>
        <v>0</v>
      </c>
      <c r="AG24" s="362">
        <f>'DRE | P&amp;L'!BD26</f>
        <v>-43481.478999999912</v>
      </c>
      <c r="AH24" s="362">
        <f>'DRE | P&amp;L'!BD61</f>
        <v>-43481</v>
      </c>
      <c r="AI24" s="362">
        <f t="shared" si="14"/>
        <v>-0.47899999991204822</v>
      </c>
      <c r="AJ24" s="362">
        <f>'DRE | P&amp;L'!BE26</f>
        <v>-43290.249999999905</v>
      </c>
      <c r="AK24" s="362">
        <f>'DRE | P&amp;L'!BE61</f>
        <v>-43290</v>
      </c>
      <c r="AL24" s="362">
        <f t="shared" si="15"/>
        <v>-0.24999999990541255</v>
      </c>
      <c r="AM24" s="362">
        <f>'DRE | P&amp;L'!BF26</f>
        <v>-43297.378999999935</v>
      </c>
      <c r="AN24" s="362">
        <f>'DRE | P&amp;L'!BF61</f>
        <v>-43297.378999999935</v>
      </c>
      <c r="AO24" s="362">
        <f t="shared" si="16"/>
        <v>0</v>
      </c>
      <c r="AP24" s="362">
        <f>'DRE | P&amp;L'!BG26</f>
        <v>-45305.639999999992</v>
      </c>
      <c r="AQ24" s="362">
        <f>'DRE | P&amp;L'!BG61</f>
        <v>-45305.639999999847</v>
      </c>
      <c r="AR24" s="362">
        <f t="shared" si="17"/>
        <v>-1.4551915228366852E-10</v>
      </c>
      <c r="AS24" s="362">
        <f>'DRE | P&amp;L'!BH26</f>
        <v>-47348.298999999854</v>
      </c>
      <c r="AT24" s="362">
        <f>'DRE | P&amp;L'!BH61</f>
        <v>-47348.298999999854</v>
      </c>
      <c r="AU24" s="362">
        <f t="shared" si="0"/>
        <v>0</v>
      </c>
      <c r="AV24" s="362">
        <f>'DRE | P&amp;L'!BI26</f>
        <v>-47879.052999999847</v>
      </c>
      <c r="AW24" s="362">
        <f>'DRE | P&amp;L'!BI61</f>
        <v>-47879.052999999847</v>
      </c>
      <c r="AX24" s="362">
        <f t="shared" si="1"/>
        <v>0</v>
      </c>
      <c r="AY24" s="362">
        <f>'DRE | P&amp;L'!BJ26</f>
        <v>-55185.647074073997</v>
      </c>
      <c r="AZ24" s="362">
        <f>'DRE | P&amp;L'!BJ61</f>
        <v>-55185.647074073997</v>
      </c>
      <c r="BA24" s="362">
        <f t="shared" si="2"/>
        <v>0</v>
      </c>
      <c r="BB24" s="362">
        <f>'DRE | P&amp;L'!BK26</f>
        <v>-24621.012999999984</v>
      </c>
      <c r="BC24" s="362">
        <f>'DRE | P&amp;L'!BK61</f>
        <v>-24621.012999999984</v>
      </c>
      <c r="BD24" s="362">
        <f t="shared" si="3"/>
        <v>0</v>
      </c>
    </row>
    <row r="25" spans="1:56" s="155" customFormat="1" ht="15" customHeight="1" x14ac:dyDescent="0.2">
      <c r="A25" s="187" t="str">
        <f>'DRE | P&amp;L'!A27</f>
        <v>EBIT</v>
      </c>
      <c r="B25" s="187" t="str">
        <f>'DRE | P&amp;L'!B27</f>
        <v>EBIT</v>
      </c>
      <c r="C25" s="363">
        <f>'DRE | P&amp;L'!AT27</f>
        <v>101249</v>
      </c>
      <c r="D25" s="363">
        <f>'DRE | P&amp;L'!AT62</f>
        <v>109741</v>
      </c>
      <c r="E25" s="363">
        <f t="shared" si="4"/>
        <v>-8492</v>
      </c>
      <c r="F25" s="363">
        <f>'DRE | P&amp;L'!AU27</f>
        <v>55195.162760000007</v>
      </c>
      <c r="G25" s="363">
        <f>'DRE | P&amp;L'!AU62</f>
        <v>36826</v>
      </c>
      <c r="H25" s="363">
        <f t="shared" si="5"/>
        <v>18369.162760000007</v>
      </c>
      <c r="I25" s="364">
        <f>'DRE | P&amp;L'!AV27</f>
        <v>48529.995989999996</v>
      </c>
      <c r="J25" s="365">
        <f>'DRE | P&amp;L'!AV62</f>
        <v>67666</v>
      </c>
      <c r="K25" s="365">
        <f t="shared" si="6"/>
        <v>-19136.004010000004</v>
      </c>
      <c r="L25" s="365">
        <f>'DRE | P&amp;L'!AW27</f>
        <v>87108.935869999987</v>
      </c>
      <c r="M25" s="365">
        <f>'DRE | P&amp;L'!AW62</f>
        <v>99398</v>
      </c>
      <c r="N25" s="365">
        <f t="shared" si="7"/>
        <v>-12289.064130000013</v>
      </c>
      <c r="O25" s="365">
        <f>'DRE | P&amp;L'!AX27</f>
        <v>146073</v>
      </c>
      <c r="P25" s="365">
        <f>'DRE | P&amp;L'!AW62</f>
        <v>99398</v>
      </c>
      <c r="Q25" s="365">
        <f t="shared" si="8"/>
        <v>46675</v>
      </c>
      <c r="R25" s="365">
        <f>'DRE | P&amp;L'!AY27</f>
        <v>109182</v>
      </c>
      <c r="S25" s="365">
        <f>'DRE | P&amp;L'!AY62</f>
        <v>113113</v>
      </c>
      <c r="T25" s="365">
        <f t="shared" si="9"/>
        <v>-3931</v>
      </c>
      <c r="U25" s="365">
        <f>'DRE | P&amp;L'!AZ27</f>
        <v>127801.9270000004</v>
      </c>
      <c r="V25" s="365">
        <f>'DRE | P&amp;L'!AZ62</f>
        <v>137332.49700000041</v>
      </c>
      <c r="W25" s="365">
        <f t="shared" si="10"/>
        <v>-9530.570000000007</v>
      </c>
      <c r="X25" s="365">
        <f>'DRE | P&amp;L'!BA27</f>
        <v>124702.32600000032</v>
      </c>
      <c r="Y25" s="365">
        <f>'DRE | P&amp;L'!BA62</f>
        <v>141103.24900000033</v>
      </c>
      <c r="Z25" s="365">
        <f t="shared" si="11"/>
        <v>-16400.92300000001</v>
      </c>
      <c r="AA25" s="365">
        <f>'DRE | P&amp;L'!BB27</f>
        <v>147636</v>
      </c>
      <c r="AB25" s="365">
        <f>'DRE | P&amp;L'!BB62</f>
        <v>163981</v>
      </c>
      <c r="AC25" s="365">
        <f t="shared" si="12"/>
        <v>-16345</v>
      </c>
      <c r="AD25" s="365">
        <f>'DRE | P&amp;L'!BC27</f>
        <v>134224</v>
      </c>
      <c r="AE25" s="365">
        <f>'DRE | P&amp;L'!BC62</f>
        <v>154694</v>
      </c>
      <c r="AF25" s="365">
        <f t="shared" si="13"/>
        <v>-20470</v>
      </c>
      <c r="AG25" s="365">
        <f>'DRE | P&amp;L'!BD27</f>
        <v>152011.71543999994</v>
      </c>
      <c r="AH25" s="365">
        <f>'DRE | P&amp;L'!BD62</f>
        <v>165527.91299999988</v>
      </c>
      <c r="AI25" s="365">
        <f t="shared" si="14"/>
        <v>-13516.197559999942</v>
      </c>
      <c r="AJ25" s="365">
        <f>'DRE | P&amp;L'!BE27</f>
        <v>167925.85299000028</v>
      </c>
      <c r="AK25" s="365">
        <f>'DRE | P&amp;L'!BE62</f>
        <v>204485.03900000016</v>
      </c>
      <c r="AL25" s="365">
        <f t="shared" si="15"/>
        <v>-36559.186009999888</v>
      </c>
      <c r="AM25" s="365">
        <f>'DRE | P&amp;L'!BF27</f>
        <v>183924.7861</v>
      </c>
      <c r="AN25" s="365">
        <f>'DRE | P&amp;L'!BF62</f>
        <v>220629.10009999989</v>
      </c>
      <c r="AO25" s="365">
        <f t="shared" si="16"/>
        <v>-36704.313999999897</v>
      </c>
      <c r="AP25" s="365">
        <f>'DRE | P&amp;L'!BG27</f>
        <v>153240.95637999993</v>
      </c>
      <c r="AQ25" s="365">
        <f>'DRE | P&amp;L'!BG62</f>
        <v>179865.1193800004</v>
      </c>
      <c r="AR25" s="365">
        <f t="shared" si="17"/>
        <v>-26624.163000000466</v>
      </c>
      <c r="AS25" s="365">
        <f>'DRE | P&amp;L'!BH27</f>
        <v>163461.05840000042</v>
      </c>
      <c r="AT25" s="365">
        <f>'DRE | P&amp;L'!BH62</f>
        <v>185645.47040000051</v>
      </c>
      <c r="AU25" s="365">
        <f t="shared" si="0"/>
        <v>-22184.412000000098</v>
      </c>
      <c r="AV25" s="365">
        <f>'DRE | P&amp;L'!BI27</f>
        <v>179608.69394000017</v>
      </c>
      <c r="AW25" s="365">
        <f>'DRE | P&amp;L'!BI62</f>
        <v>202969.19494000034</v>
      </c>
      <c r="AX25" s="365">
        <f t="shared" si="1"/>
        <v>-23360.501000000164</v>
      </c>
      <c r="AY25" s="365">
        <f>'DRE | P&amp;L'!BJ27</f>
        <v>245847.74699160704</v>
      </c>
      <c r="AZ25" s="365">
        <f>'DRE | P&amp;L'!BJ62</f>
        <v>260066.57146447859</v>
      </c>
      <c r="BA25" s="365">
        <f t="shared" si="2"/>
        <v>-14218.824472871551</v>
      </c>
      <c r="BB25" s="365">
        <f>'DRE | P&amp;L'!BK27</f>
        <v>208510.82603000037</v>
      </c>
      <c r="BC25" s="365">
        <f>'DRE | P&amp;L'!BK27</f>
        <v>208510.82603000037</v>
      </c>
      <c r="BD25" s="365">
        <f t="shared" si="3"/>
        <v>0</v>
      </c>
    </row>
    <row r="26" spans="1:56" s="24" customFormat="1" ht="15" customHeight="1" x14ac:dyDescent="0.2">
      <c r="A26" s="4" t="str">
        <f>'DRE | P&amp;L'!A28</f>
        <v>Receitas Financeiras</v>
      </c>
      <c r="B26" s="4" t="str">
        <f>'DRE | P&amp;L'!B28</f>
        <v>Financial revenue</v>
      </c>
      <c r="C26" s="362">
        <f>'DRE | P&amp;L'!AT28</f>
        <v>25566</v>
      </c>
      <c r="D26" s="362">
        <f>'DRE | P&amp;L'!AT63</f>
        <v>25566</v>
      </c>
      <c r="E26" s="362">
        <f t="shared" si="4"/>
        <v>0</v>
      </c>
      <c r="F26" s="362">
        <f>'DRE | P&amp;L'!AU28</f>
        <v>37148</v>
      </c>
      <c r="G26" s="362">
        <f>'DRE | P&amp;L'!AU63</f>
        <v>37148</v>
      </c>
      <c r="H26" s="362">
        <f t="shared" si="5"/>
        <v>0</v>
      </c>
      <c r="I26" s="362">
        <f>'DRE | P&amp;L'!AV28</f>
        <v>450238</v>
      </c>
      <c r="J26" s="362">
        <f>'DRE | P&amp;L'!AV63</f>
        <v>450238</v>
      </c>
      <c r="K26" s="362">
        <f t="shared" si="6"/>
        <v>0</v>
      </c>
      <c r="L26" s="362">
        <f>'DRE | P&amp;L'!AW28</f>
        <v>-153144</v>
      </c>
      <c r="M26" s="362">
        <f>'DRE | P&amp;L'!AW63</f>
        <v>-153144</v>
      </c>
      <c r="N26" s="362">
        <f t="shared" si="7"/>
        <v>0</v>
      </c>
      <c r="O26" s="362">
        <f>'DRE | P&amp;L'!AX28</f>
        <v>40228</v>
      </c>
      <c r="P26" s="362">
        <f>'DRE | P&amp;L'!AW63</f>
        <v>-153144</v>
      </c>
      <c r="Q26" s="362">
        <f t="shared" si="8"/>
        <v>193372</v>
      </c>
      <c r="R26" s="362">
        <f>'DRE | P&amp;L'!AY28</f>
        <v>45418.289905254001</v>
      </c>
      <c r="S26" s="362">
        <f>'DRE | P&amp;L'!AY63</f>
        <v>45418.289905254001</v>
      </c>
      <c r="T26" s="362">
        <f t="shared" si="9"/>
        <v>0</v>
      </c>
      <c r="U26" s="362">
        <f>'DRE | P&amp;L'!AZ28</f>
        <v>21808.930999999997</v>
      </c>
      <c r="V26" s="362">
        <f>'DRE | P&amp;L'!AZ63</f>
        <v>21809</v>
      </c>
      <c r="W26" s="362">
        <f t="shared" si="10"/>
        <v>-6.9000000003143214E-2</v>
      </c>
      <c r="X26" s="362">
        <f>'DRE | P&amp;L'!BA28</f>
        <v>36447.522000000106</v>
      </c>
      <c r="Y26" s="362">
        <f>'DRE | P&amp;L'!BA63</f>
        <v>36447.522000000106</v>
      </c>
      <c r="Z26" s="362">
        <f t="shared" si="11"/>
        <v>0</v>
      </c>
      <c r="AA26" s="362">
        <f>'DRE | P&amp;L'!BB28</f>
        <v>43426</v>
      </c>
      <c r="AB26" s="362">
        <f>'DRE | P&amp;L'!BB63</f>
        <v>50264</v>
      </c>
      <c r="AC26" s="362">
        <f t="shared" si="12"/>
        <v>-6838</v>
      </c>
      <c r="AD26" s="362">
        <f>'DRE | P&amp;L'!BC28</f>
        <v>45617.396887305214</v>
      </c>
      <c r="AE26" s="362">
        <f>'DRE | P&amp;L'!BC63</f>
        <v>45617.396887305214</v>
      </c>
      <c r="AF26" s="362">
        <f t="shared" si="13"/>
        <v>0</v>
      </c>
      <c r="AG26" s="362">
        <f>'DRE | P&amp;L'!BD28</f>
        <v>53182.58600000001</v>
      </c>
      <c r="AH26" s="362">
        <f>'DRE | P&amp;L'!BD63</f>
        <v>53182.58600000001</v>
      </c>
      <c r="AI26" s="362">
        <f t="shared" si="14"/>
        <v>0</v>
      </c>
      <c r="AJ26" s="362">
        <f>'DRE | P&amp;L'!BE28</f>
        <v>31527.060999999994</v>
      </c>
      <c r="AK26" s="362">
        <f>'DRE | P&amp;L'!BE63</f>
        <v>31527.060999999994</v>
      </c>
      <c r="AL26" s="362">
        <f t="shared" si="15"/>
        <v>0</v>
      </c>
      <c r="AM26" s="362">
        <f>'DRE | P&amp;L'!BF28</f>
        <v>28991.969999999994</v>
      </c>
      <c r="AN26" s="362">
        <f>'DRE | P&amp;L'!BF63</f>
        <v>28991.969999999994</v>
      </c>
      <c r="AO26" s="362">
        <f t="shared" si="16"/>
        <v>0</v>
      </c>
      <c r="AP26" s="362">
        <f>'DRE | P&amp;L'!BG28</f>
        <v>46379.133000000002</v>
      </c>
      <c r="AQ26" s="362">
        <f>'DRE | P&amp;L'!BG63</f>
        <v>46379.133000000002</v>
      </c>
      <c r="AR26" s="362">
        <f t="shared" si="17"/>
        <v>0</v>
      </c>
      <c r="AS26" s="362">
        <f>'DRE | P&amp;L'!BH28</f>
        <v>35792.408999999971</v>
      </c>
      <c r="AT26" s="362">
        <f>'DRE | P&amp;L'!BH63</f>
        <v>35792.408999999963</v>
      </c>
      <c r="AU26" s="362">
        <f t="shared" si="0"/>
        <v>0</v>
      </c>
      <c r="AV26" s="362">
        <f>'DRE | P&amp;L'!BI28</f>
        <v>54368.716000000029</v>
      </c>
      <c r="AW26" s="362">
        <f>'DRE | P&amp;L'!BI63</f>
        <v>54368.716000000029</v>
      </c>
      <c r="AX26" s="362">
        <f t="shared" si="1"/>
        <v>0</v>
      </c>
      <c r="AY26" s="362">
        <v>31468.606264393504</v>
      </c>
      <c r="AZ26" s="362">
        <v>31468.606264393482</v>
      </c>
      <c r="BA26" s="362">
        <f t="shared" si="2"/>
        <v>0</v>
      </c>
      <c r="BB26" s="362">
        <v>37638.921000000038</v>
      </c>
      <c r="BC26" s="362">
        <v>37638.921000000031</v>
      </c>
      <c r="BD26" s="362">
        <f t="shared" si="3"/>
        <v>0</v>
      </c>
    </row>
    <row r="27" spans="1:56" s="24" customFormat="1" ht="15" customHeight="1" x14ac:dyDescent="0.2">
      <c r="A27" s="4" t="str">
        <f>'DRE | P&amp;L'!A29</f>
        <v xml:space="preserve">Resultado operação SWAP </v>
      </c>
      <c r="B27" s="4" t="str">
        <f>'DRE | P&amp;L'!B29</f>
        <v>Result from SWAP operation</v>
      </c>
      <c r="C27" s="362">
        <f>'DRE | P&amp;L'!AT29</f>
        <v>0</v>
      </c>
      <c r="D27" s="362">
        <f>'DRE | P&amp;L'!AT64</f>
        <v>0</v>
      </c>
      <c r="E27" s="362">
        <f t="shared" si="4"/>
        <v>0</v>
      </c>
      <c r="F27" s="362">
        <f>'DRE | P&amp;L'!AU29</f>
        <v>0</v>
      </c>
      <c r="G27" s="362">
        <f>'DRE | P&amp;L'!AU64</f>
        <v>0</v>
      </c>
      <c r="H27" s="362">
        <f t="shared" si="5"/>
        <v>0</v>
      </c>
      <c r="I27" s="362">
        <f>'DRE | P&amp;L'!AV29</f>
        <v>0</v>
      </c>
      <c r="J27" s="362">
        <f>'DRE | P&amp;L'!AV64</f>
        <v>0</v>
      </c>
      <c r="K27" s="362">
        <f t="shared" si="6"/>
        <v>0</v>
      </c>
      <c r="L27" s="362">
        <f>'DRE | P&amp;L'!AW29</f>
        <v>0</v>
      </c>
      <c r="M27" s="362">
        <f>'DRE | P&amp;L'!AW64</f>
        <v>0</v>
      </c>
      <c r="N27" s="362">
        <f t="shared" si="7"/>
        <v>0</v>
      </c>
      <c r="O27" s="362">
        <f>'DRE | P&amp;L'!AX29</f>
        <v>0</v>
      </c>
      <c r="P27" s="362">
        <f>'DRE | P&amp;L'!AW64</f>
        <v>0</v>
      </c>
      <c r="Q27" s="362">
        <f t="shared" si="8"/>
        <v>0</v>
      </c>
      <c r="R27" s="362">
        <f>'DRE | P&amp;L'!AY29</f>
        <v>18562</v>
      </c>
      <c r="S27" s="362">
        <f>'DRE | P&amp;L'!AY64</f>
        <v>0</v>
      </c>
      <c r="T27" s="362">
        <f t="shared" si="9"/>
        <v>18562</v>
      </c>
      <c r="U27" s="362">
        <f>'DRE | P&amp;L'!AZ29</f>
        <v>-3682.4119999999984</v>
      </c>
      <c r="V27" s="362">
        <f>'DRE | P&amp;L'!AZ64</f>
        <v>0</v>
      </c>
      <c r="W27" s="362">
        <f t="shared" si="10"/>
        <v>-3682.4119999999984</v>
      </c>
      <c r="X27" s="362">
        <f>'DRE | P&amp;L'!BA29</f>
        <v>9669.5320000000011</v>
      </c>
      <c r="Y27" s="362">
        <f>'DRE | P&amp;L'!BA64</f>
        <v>0</v>
      </c>
      <c r="Z27" s="362">
        <f t="shared" si="11"/>
        <v>9669.5320000000011</v>
      </c>
      <c r="AA27" s="362">
        <f>'DRE | P&amp;L'!BB29</f>
        <v>-14958</v>
      </c>
      <c r="AB27" s="362">
        <f>'DRE | P&amp;L'!BB64</f>
        <v>0</v>
      </c>
      <c r="AC27" s="362">
        <f t="shared" si="12"/>
        <v>-14958</v>
      </c>
      <c r="AD27" s="362">
        <f>'DRE | P&amp;L'!BC29</f>
        <v>5473</v>
      </c>
      <c r="AE27" s="362">
        <f>'DRE | P&amp;L'!BC64</f>
        <v>0</v>
      </c>
      <c r="AF27" s="362">
        <f t="shared" si="13"/>
        <v>5473</v>
      </c>
      <c r="AG27" s="362">
        <f>'DRE | P&amp;L'!BD29</f>
        <v>7019.7569999999996</v>
      </c>
      <c r="AH27" s="362">
        <f>'DRE | P&amp;L'!BD64</f>
        <v>0</v>
      </c>
      <c r="AI27" s="362">
        <f t="shared" si="14"/>
        <v>7019.7569999999996</v>
      </c>
      <c r="AJ27" s="362">
        <f>'DRE | P&amp;L'!BE29</f>
        <v>-22331.827000000001</v>
      </c>
      <c r="AK27" s="362">
        <f>'DRE | P&amp;L'!BE64</f>
        <v>0</v>
      </c>
      <c r="AL27" s="362">
        <f t="shared" si="15"/>
        <v>-22331.827000000001</v>
      </c>
      <c r="AM27" s="362">
        <f>'DRE | P&amp;L'!BF29</f>
        <v>27523.35</v>
      </c>
      <c r="AN27" s="362">
        <f>'DRE | P&amp;L'!BF64</f>
        <v>0</v>
      </c>
      <c r="AO27" s="362">
        <f t="shared" si="16"/>
        <v>27523.35</v>
      </c>
      <c r="AP27" s="362">
        <f>'DRE | P&amp;L'!BG29</f>
        <v>-8161.9400000000005</v>
      </c>
      <c r="AQ27" s="362">
        <f>'DRE | P&amp;L'!BG64</f>
        <v>0</v>
      </c>
      <c r="AR27" s="362">
        <f t="shared" si="17"/>
        <v>-8161.9400000000005</v>
      </c>
      <c r="AS27" s="362">
        <f>'DRE | P&amp;L'!BH29</f>
        <v>-19067.360999999997</v>
      </c>
      <c r="AT27" s="362">
        <f>'DRE | P&amp;L'!BH64</f>
        <v>0</v>
      </c>
      <c r="AU27" s="362">
        <f t="shared" si="0"/>
        <v>-19067.360999999997</v>
      </c>
      <c r="AV27" s="362">
        <f>'DRE | P&amp;L'!BI29</f>
        <v>307.03500000000122</v>
      </c>
      <c r="AW27" s="362">
        <f>'DRE | P&amp;L'!BI64</f>
        <v>0</v>
      </c>
      <c r="AX27" s="362">
        <f t="shared" si="1"/>
        <v>307.03500000000122</v>
      </c>
      <c r="AY27" s="362">
        <v>-19114.250000000004</v>
      </c>
      <c r="AZ27" s="362">
        <f>'DRE | P&amp;L'!BL64</f>
        <v>0</v>
      </c>
      <c r="BA27" s="362">
        <f t="shared" si="2"/>
        <v>-19114.250000000004</v>
      </c>
      <c r="BB27" s="362">
        <v>2949.7439999999992</v>
      </c>
      <c r="BC27" s="362">
        <f>'DRE | P&amp;L'!BO64</f>
        <v>0</v>
      </c>
      <c r="BD27" s="362">
        <f t="shared" si="3"/>
        <v>2949.7439999999992</v>
      </c>
    </row>
    <row r="28" spans="1:56" s="24" customFormat="1" ht="15" customHeight="1" x14ac:dyDescent="0.2">
      <c r="A28" s="4" t="str">
        <f>'DRE | P&amp;L'!A30</f>
        <v>Despesas Financeiras</v>
      </c>
      <c r="B28" s="4" t="str">
        <f>'DRE | P&amp;L'!B30</f>
        <v>Financial expenses</v>
      </c>
      <c r="C28" s="362">
        <f>'DRE | P&amp;L'!AT30</f>
        <v>-52507</v>
      </c>
      <c r="D28" s="362">
        <f>'DRE | P&amp;L'!AT65</f>
        <v>-52507</v>
      </c>
      <c r="E28" s="362">
        <f t="shared" si="4"/>
        <v>0</v>
      </c>
      <c r="F28" s="362">
        <f>'DRE | P&amp;L'!AU30</f>
        <v>-44652</v>
      </c>
      <c r="G28" s="362">
        <f>'DRE | P&amp;L'!AU65</f>
        <v>-44652</v>
      </c>
      <c r="H28" s="362">
        <f t="shared" si="5"/>
        <v>0</v>
      </c>
      <c r="I28" s="362">
        <f>'DRE | P&amp;L'!AV30</f>
        <v>-84716</v>
      </c>
      <c r="J28" s="362">
        <f>'DRE | P&amp;L'!AV65</f>
        <v>-84716</v>
      </c>
      <c r="K28" s="362">
        <f t="shared" si="6"/>
        <v>0</v>
      </c>
      <c r="L28" s="362">
        <f>'DRE | P&amp;L'!AW30</f>
        <v>-58389</v>
      </c>
      <c r="M28" s="362">
        <f>'DRE | P&amp;L'!AW65</f>
        <v>-58389</v>
      </c>
      <c r="N28" s="362">
        <f t="shared" si="7"/>
        <v>0</v>
      </c>
      <c r="O28" s="362">
        <f>'DRE | P&amp;L'!AX30</f>
        <v>-90123</v>
      </c>
      <c r="P28" s="362">
        <f>'DRE | P&amp;L'!AW65</f>
        <v>-58389</v>
      </c>
      <c r="Q28" s="362">
        <f t="shared" si="8"/>
        <v>-31734</v>
      </c>
      <c r="R28" s="362">
        <f>'DRE | P&amp;L'!AY30</f>
        <v>-103711</v>
      </c>
      <c r="S28" s="362">
        <f>'DRE | P&amp;L'!AY65</f>
        <v>-103711</v>
      </c>
      <c r="T28" s="362">
        <f t="shared" si="9"/>
        <v>0</v>
      </c>
      <c r="U28" s="362">
        <f>'DRE | P&amp;L'!AZ30</f>
        <v>-105880.88099999999</v>
      </c>
      <c r="V28" s="362">
        <f>'DRE | P&amp;L'!AZ65</f>
        <v>-108766</v>
      </c>
      <c r="W28" s="362">
        <f t="shared" si="10"/>
        <v>2885.1190000000061</v>
      </c>
      <c r="X28" s="362">
        <f>'DRE | P&amp;L'!BA30</f>
        <v>-138073.65200000003</v>
      </c>
      <c r="Y28" s="362">
        <f>'DRE | P&amp;L'!BA65</f>
        <v>-117875</v>
      </c>
      <c r="Z28" s="362">
        <f t="shared" si="11"/>
        <v>-20198.652000000031</v>
      </c>
      <c r="AA28" s="362">
        <f>'DRE | P&amp;L'!BB30</f>
        <v>-112173</v>
      </c>
      <c r="AB28" s="362">
        <f>'DRE | P&amp;L'!BB65</f>
        <v>-119011</v>
      </c>
      <c r="AC28" s="362">
        <f t="shared" si="12"/>
        <v>6838</v>
      </c>
      <c r="AD28" s="362">
        <f>'DRE | P&amp;L'!BC30</f>
        <v>-117079</v>
      </c>
      <c r="AE28" s="362">
        <f>'DRE | P&amp;L'!BC65</f>
        <v>-117079</v>
      </c>
      <c r="AF28" s="362">
        <f t="shared" si="13"/>
        <v>0</v>
      </c>
      <c r="AG28" s="362">
        <f>'DRE | P&amp;L'!BD30</f>
        <v>-117129.61500000001</v>
      </c>
      <c r="AH28" s="362">
        <f>'DRE | P&amp;L'!BD65</f>
        <v>-117129.61500000001</v>
      </c>
      <c r="AI28" s="362">
        <f t="shared" si="14"/>
        <v>0</v>
      </c>
      <c r="AJ28" s="362">
        <f>'DRE | P&amp;L'!BE30</f>
        <v>-109334.33299999997</v>
      </c>
      <c r="AK28" s="362">
        <f>'DRE | P&amp;L'!BE65</f>
        <v>-109334</v>
      </c>
      <c r="AL28" s="362">
        <f t="shared" si="15"/>
        <v>-0.3329999999696156</v>
      </c>
      <c r="AM28" s="362">
        <f>'DRE | P&amp;L'!BF30</f>
        <v>-97747.78</v>
      </c>
      <c r="AN28" s="362">
        <f>'DRE | P&amp;L'!BF65</f>
        <v>-97747.78</v>
      </c>
      <c r="AO28" s="362">
        <f t="shared" si="16"/>
        <v>0</v>
      </c>
      <c r="AP28" s="362">
        <f>'DRE | P&amp;L'!BG30</f>
        <v>-97583.59699999998</v>
      </c>
      <c r="AQ28" s="362">
        <f>'DRE | P&amp;L'!BG65</f>
        <v>-97583.59699999998</v>
      </c>
      <c r="AR28" s="362">
        <f t="shared" si="17"/>
        <v>0</v>
      </c>
      <c r="AS28" s="362">
        <f>'DRE | P&amp;L'!BH30</f>
        <v>-93014.067999999999</v>
      </c>
      <c r="AT28" s="362">
        <f>'DRE | P&amp;L'!BH65</f>
        <v>-93014.067999999999</v>
      </c>
      <c r="AU28" s="362">
        <f t="shared" si="0"/>
        <v>0</v>
      </c>
      <c r="AV28" s="362">
        <f>'DRE | P&amp;L'!BI30</f>
        <v>-112248.69</v>
      </c>
      <c r="AW28" s="362">
        <f>'DRE | P&amp;L'!BI65</f>
        <v>-112248.69</v>
      </c>
      <c r="AX28" s="362">
        <f t="shared" si="1"/>
        <v>0</v>
      </c>
      <c r="AY28" s="362">
        <v>-91393.284</v>
      </c>
      <c r="AZ28" s="362">
        <v>-91393.284</v>
      </c>
      <c r="BA28" s="362">
        <f t="shared" si="2"/>
        <v>0</v>
      </c>
      <c r="BB28" s="362">
        <v>-119678.516</v>
      </c>
      <c r="BC28" s="362">
        <v>-119678.516</v>
      </c>
      <c r="BD28" s="362">
        <f t="shared" si="3"/>
        <v>0</v>
      </c>
    </row>
    <row r="29" spans="1:56" s="24" customFormat="1" ht="15" customHeight="1" x14ac:dyDescent="0.2">
      <c r="A29" s="4" t="str">
        <f>'DRE | P&amp;L'!A31</f>
        <v>Valor justo de instrumento de capital</v>
      </c>
      <c r="B29" s="4" t="str">
        <f>'DRE | P&amp;L'!B31</f>
        <v>Fair value of capital instrument</v>
      </c>
      <c r="C29" s="362">
        <f>'DRE | P&amp;L'!AT31</f>
        <v>0</v>
      </c>
      <c r="D29" s="362">
        <f>'DRE | P&amp;L'!AT66</f>
        <v>0</v>
      </c>
      <c r="E29" s="362">
        <f t="shared" si="4"/>
        <v>0</v>
      </c>
      <c r="F29" s="362">
        <f>'DRE | P&amp;L'!AU31</f>
        <v>0</v>
      </c>
      <c r="G29" s="362">
        <f>'DRE | P&amp;L'!AU66</f>
        <v>0</v>
      </c>
      <c r="H29" s="362">
        <f t="shared" si="5"/>
        <v>0</v>
      </c>
      <c r="I29" s="362">
        <f>'DRE | P&amp;L'!AV31</f>
        <v>0</v>
      </c>
      <c r="J29" s="362">
        <f>'DRE | P&amp;L'!AV66</f>
        <v>0</v>
      </c>
      <c r="K29" s="362">
        <f t="shared" si="6"/>
        <v>0</v>
      </c>
      <c r="L29" s="362">
        <f>'DRE | P&amp;L'!AW31</f>
        <v>0</v>
      </c>
      <c r="M29" s="362">
        <f>'DRE | P&amp;L'!AW66</f>
        <v>0</v>
      </c>
      <c r="N29" s="362">
        <f t="shared" si="7"/>
        <v>0</v>
      </c>
      <c r="O29" s="362">
        <f>'DRE | P&amp;L'!AX31</f>
        <v>29047</v>
      </c>
      <c r="P29" s="362">
        <f>'DRE | P&amp;L'!AW66</f>
        <v>0</v>
      </c>
      <c r="Q29" s="362">
        <f t="shared" si="8"/>
        <v>29047</v>
      </c>
      <c r="R29" s="362">
        <f>'DRE | P&amp;L'!AY31</f>
        <v>-86862.289905254001</v>
      </c>
      <c r="S29" s="362">
        <f>'DRE | P&amp;L'!AY66</f>
        <v>0</v>
      </c>
      <c r="T29" s="362">
        <f t="shared" si="9"/>
        <v>-86862.289905254001</v>
      </c>
      <c r="U29" s="362">
        <f>'DRE | P&amp;L'!AZ31</f>
        <v>-258142</v>
      </c>
      <c r="V29" s="362">
        <f>'DRE | P&amp;L'!AZ66</f>
        <v>0</v>
      </c>
      <c r="W29" s="362">
        <f t="shared" si="10"/>
        <v>-258142</v>
      </c>
      <c r="X29" s="362">
        <f>'DRE | P&amp;L'!BA31</f>
        <v>32763.479999999996</v>
      </c>
      <c r="Y29" s="362">
        <f>'DRE | P&amp;L'!BA66</f>
        <v>0</v>
      </c>
      <c r="Z29" s="362">
        <f t="shared" si="11"/>
        <v>32763.479999999996</v>
      </c>
      <c r="AA29" s="362">
        <f>'DRE | P&amp;L'!BB31</f>
        <v>-11154</v>
      </c>
      <c r="AB29" s="362">
        <f>'DRE | P&amp;L'!BB66</f>
        <v>0</v>
      </c>
      <c r="AC29" s="362">
        <f t="shared" si="12"/>
        <v>-11154</v>
      </c>
      <c r="AD29" s="362">
        <f>'DRE | P&amp;L'!BC31</f>
        <v>-8260.3968873052163</v>
      </c>
      <c r="AE29" s="362">
        <f>'DRE | P&amp;L'!BC66</f>
        <v>0</v>
      </c>
      <c r="AF29" s="362">
        <f t="shared" si="13"/>
        <v>-8260.3968873052163</v>
      </c>
      <c r="AG29" s="362">
        <f>'DRE | P&amp;L'!BD31</f>
        <v>-2141</v>
      </c>
      <c r="AH29" s="362">
        <f>'DRE | P&amp;L'!BD66</f>
        <v>0</v>
      </c>
      <c r="AI29" s="362">
        <f t="shared" si="14"/>
        <v>-2141</v>
      </c>
      <c r="AJ29" s="362">
        <f>'DRE | P&amp;L'!BE31</f>
        <v>0</v>
      </c>
      <c r="AK29" s="362">
        <f>'DRE | P&amp;L'!BE66</f>
        <v>0</v>
      </c>
      <c r="AL29" s="362">
        <f t="shared" si="15"/>
        <v>0</v>
      </c>
      <c r="AM29" s="362">
        <f>'DRE | P&amp;L'!BF31</f>
        <v>0</v>
      </c>
      <c r="AN29" s="362">
        <f>'DRE | P&amp;L'!BF66</f>
        <v>0</v>
      </c>
      <c r="AO29" s="362">
        <f t="shared" si="16"/>
        <v>0</v>
      </c>
      <c r="AP29" s="362">
        <f>'DRE | P&amp;L'!BG31</f>
        <v>0</v>
      </c>
      <c r="AQ29" s="362">
        <f>'DRE | P&amp;L'!BG66</f>
        <v>0</v>
      </c>
      <c r="AR29" s="362">
        <f t="shared" si="17"/>
        <v>0</v>
      </c>
      <c r="AS29" s="362">
        <f>'DRE | P&amp;L'!BH31</f>
        <v>0</v>
      </c>
      <c r="AT29" s="362">
        <f>'DRE | P&amp;L'!BH66</f>
        <v>0</v>
      </c>
      <c r="AU29" s="362">
        <f t="shared" si="0"/>
        <v>0</v>
      </c>
      <c r="AV29" s="362">
        <f>'DRE | P&amp;L'!BI31</f>
        <v>0</v>
      </c>
      <c r="AW29" s="362">
        <f>'DRE | P&amp;L'!BI66</f>
        <v>0</v>
      </c>
      <c r="AX29" s="362">
        <f t="shared" si="1"/>
        <v>0</v>
      </c>
      <c r="AY29" s="362">
        <v>0</v>
      </c>
      <c r="AZ29" s="362">
        <v>0</v>
      </c>
      <c r="BA29" s="362">
        <f t="shared" si="2"/>
        <v>0</v>
      </c>
      <c r="BB29" s="362">
        <v>0</v>
      </c>
      <c r="BC29" s="362">
        <v>0</v>
      </c>
      <c r="BD29" s="362">
        <f t="shared" si="3"/>
        <v>0</v>
      </c>
    </row>
    <row r="30" spans="1:56" s="24" customFormat="1" ht="15" customHeight="1" x14ac:dyDescent="0.2">
      <c r="A30" s="4" t="str">
        <f>'DRE | P&amp;L'!A32</f>
        <v>IR e CSLL</v>
      </c>
      <c r="B30" s="4" t="str">
        <f>'DRE | P&amp;L'!B32</f>
        <v>Income Tax &amp; Social Contribution</v>
      </c>
      <c r="C30" s="362">
        <f>'DRE | P&amp;L'!AT32</f>
        <v>-15080</v>
      </c>
      <c r="D30" s="362">
        <f>'DRE | P&amp;L'!AT67</f>
        <v>-10679</v>
      </c>
      <c r="E30" s="362">
        <f t="shared" si="4"/>
        <v>-4401</v>
      </c>
      <c r="F30" s="362">
        <f>'DRE | P&amp;L'!AU32</f>
        <v>-16952</v>
      </c>
      <c r="G30" s="362">
        <f>'DRE | P&amp;L'!AU67</f>
        <v>-8497</v>
      </c>
      <c r="H30" s="362">
        <f t="shared" si="5"/>
        <v>-8455</v>
      </c>
      <c r="I30" s="362">
        <f>'DRE | P&amp;L'!AV32</f>
        <v>-156692</v>
      </c>
      <c r="J30" s="362">
        <f>'DRE | P&amp;L'!AV67</f>
        <v>-155919</v>
      </c>
      <c r="K30" s="362">
        <f t="shared" si="6"/>
        <v>-773</v>
      </c>
      <c r="L30" s="362">
        <f>'DRE | P&amp;L'!AW32</f>
        <v>39733</v>
      </c>
      <c r="M30" s="362">
        <f>'DRE | P&amp;L'!AW67</f>
        <v>44179</v>
      </c>
      <c r="N30" s="362">
        <f t="shared" si="7"/>
        <v>-4446</v>
      </c>
      <c r="O30" s="362">
        <f>'DRE | P&amp;L'!AX32</f>
        <v>-42337</v>
      </c>
      <c r="P30" s="362">
        <f>'DRE | P&amp;L'!AW67</f>
        <v>44179</v>
      </c>
      <c r="Q30" s="362">
        <f t="shared" si="8"/>
        <v>-86516</v>
      </c>
      <c r="R30" s="362">
        <f>'DRE | P&amp;L'!AY32</f>
        <v>1059</v>
      </c>
      <c r="S30" s="362">
        <f>'DRE | P&amp;L'!AY67</f>
        <v>-15328</v>
      </c>
      <c r="T30" s="362">
        <f t="shared" si="9"/>
        <v>16387</v>
      </c>
      <c r="U30" s="362">
        <f>'DRE | P&amp;L'!AZ32</f>
        <v>98537.658999999985</v>
      </c>
      <c r="V30" s="362">
        <f>'DRE | P&amp;L'!AZ67</f>
        <v>-3062</v>
      </c>
      <c r="W30" s="362">
        <f t="shared" si="10"/>
        <v>101599.65899999999</v>
      </c>
      <c r="X30" s="362">
        <f>'DRE | P&amp;L'!BA32</f>
        <v>640.82800000000134</v>
      </c>
      <c r="Y30" s="362">
        <f>'DRE | P&amp;L'!BA67</f>
        <v>-1793</v>
      </c>
      <c r="Z30" s="362">
        <f t="shared" si="11"/>
        <v>2433.8280000000013</v>
      </c>
      <c r="AA30" s="362">
        <f>'DRE | P&amp;L'!BB32</f>
        <v>42043</v>
      </c>
      <c r="AB30" s="362">
        <f>'DRE | P&amp;L'!BB67</f>
        <v>29079</v>
      </c>
      <c r="AC30" s="362">
        <f t="shared" si="12"/>
        <v>12964</v>
      </c>
      <c r="AD30" s="362">
        <f>'DRE | P&amp;L'!BC32</f>
        <v>-11171</v>
      </c>
      <c r="AE30" s="362">
        <f>'DRE | P&amp;L'!BC67</f>
        <v>-15750</v>
      </c>
      <c r="AF30" s="362">
        <f t="shared" si="13"/>
        <v>4579</v>
      </c>
      <c r="AG30" s="362">
        <f>'DRE | P&amp;L'!BD32</f>
        <v>-14243.747000000003</v>
      </c>
      <c r="AH30" s="362">
        <f>'DRE | P&amp;L'!BD67</f>
        <v>-14780</v>
      </c>
      <c r="AI30" s="362">
        <f t="shared" si="14"/>
        <v>536.25299999999697</v>
      </c>
      <c r="AJ30" s="362">
        <f>'DRE | P&amp;L'!BE32</f>
        <v>-6570.1030000000046</v>
      </c>
      <c r="AK30" s="362">
        <f>'DRE | P&amp;L'!BE67</f>
        <v>-23303</v>
      </c>
      <c r="AL30" s="362">
        <f t="shared" si="15"/>
        <v>16732.896999999997</v>
      </c>
      <c r="AM30" s="362">
        <f>'DRE | P&amp;L'!BF32</f>
        <v>-22469.748999999996</v>
      </c>
      <c r="AN30" s="362">
        <f>'DRE | P&amp;L'!BF67</f>
        <v>-16895.301499999998</v>
      </c>
      <c r="AO30" s="362">
        <f t="shared" si="16"/>
        <v>-5574.4474999999984</v>
      </c>
      <c r="AP30" s="362">
        <f>'DRE | P&amp;L'!BG32</f>
        <v>-12783.683999999997</v>
      </c>
      <c r="AQ30" s="362">
        <f>'DRE | P&amp;L'!BG67</f>
        <v>-20272.401500000004</v>
      </c>
      <c r="AR30" s="362">
        <f t="shared" si="17"/>
        <v>7488.7175000000061</v>
      </c>
      <c r="AS30" s="362">
        <f>'DRE | P&amp;L'!BH32</f>
        <v>-10831.757000000005</v>
      </c>
      <c r="AT30" s="362">
        <f>'DRE | P&amp;L'!BH67</f>
        <v>-21850.484500000006</v>
      </c>
      <c r="AU30" s="362">
        <f t="shared" si="0"/>
        <v>11018.727500000001</v>
      </c>
      <c r="AV30" s="362">
        <f>'DRE | P&amp;L'!BI32</f>
        <v>-20831.448999999997</v>
      </c>
      <c r="AW30" s="362">
        <f>'DRE | P&amp;L'!BI67</f>
        <v>-26583.751499999995</v>
      </c>
      <c r="AX30" s="362">
        <f t="shared" si="1"/>
        <v>5752.302499999998</v>
      </c>
      <c r="AY30" s="362">
        <v>-25958.290073640888</v>
      </c>
      <c r="AZ30" s="362">
        <v>-36012.105073640887</v>
      </c>
      <c r="BA30" s="362">
        <f t="shared" si="2"/>
        <v>10053.814999999999</v>
      </c>
      <c r="BB30" s="362">
        <v>-21916.601999999995</v>
      </c>
      <c r="BC30" s="362">
        <v>-23702.814499999997</v>
      </c>
      <c r="BD30" s="362">
        <f t="shared" si="3"/>
        <v>1786.2125000000015</v>
      </c>
    </row>
    <row r="31" spans="1:56" s="24" customFormat="1" ht="15" customHeight="1" x14ac:dyDescent="0.2">
      <c r="A31" s="4" t="str">
        <f>'DRE | P&amp;L'!A35</f>
        <v>Participação dos minoritários</v>
      </c>
      <c r="B31" s="4" t="str">
        <f>'DRE | P&amp;L'!B35</f>
        <v>Minority interest</v>
      </c>
      <c r="C31" s="362">
        <f>'DRE | P&amp;L'!AT35</f>
        <v>0</v>
      </c>
      <c r="D31" s="362">
        <f>'DRE | P&amp;L'!AT70</f>
        <v>0</v>
      </c>
      <c r="E31" s="362">
        <f t="shared" si="4"/>
        <v>0</v>
      </c>
      <c r="F31" s="362">
        <f>'DRE | P&amp;L'!AU35</f>
        <v>0</v>
      </c>
      <c r="G31" s="362">
        <f>'DRE | P&amp;L'!AU70</f>
        <v>0</v>
      </c>
      <c r="H31" s="362">
        <f t="shared" si="5"/>
        <v>0</v>
      </c>
      <c r="I31" s="362">
        <f>'DRE | P&amp;L'!AV35</f>
        <v>0</v>
      </c>
      <c r="J31" s="362">
        <f>'DRE | P&amp;L'!AV70</f>
        <v>0</v>
      </c>
      <c r="K31" s="362">
        <f t="shared" si="6"/>
        <v>0</v>
      </c>
      <c r="L31" s="362">
        <f>'DRE | P&amp;L'!AW35</f>
        <v>0</v>
      </c>
      <c r="M31" s="362">
        <f>'DRE | P&amp;L'!AW70</f>
        <v>0</v>
      </c>
      <c r="N31" s="362">
        <f t="shared" si="7"/>
        <v>0</v>
      </c>
      <c r="O31" s="362">
        <f>'DRE | P&amp;L'!AX35</f>
        <v>0</v>
      </c>
      <c r="P31" s="362">
        <f>'DRE | P&amp;L'!AW70</f>
        <v>0</v>
      </c>
      <c r="Q31" s="362">
        <f t="shared" si="8"/>
        <v>0</v>
      </c>
      <c r="R31" s="362">
        <f>'DRE | P&amp;L'!AY35</f>
        <v>-979</v>
      </c>
      <c r="S31" s="362">
        <f>'DRE | P&amp;L'!AY70</f>
        <v>-979</v>
      </c>
      <c r="T31" s="362">
        <f t="shared" si="9"/>
        <v>0</v>
      </c>
      <c r="U31" s="362">
        <f>'DRE | P&amp;L'!AZ35</f>
        <v>-1511.6620000000003</v>
      </c>
      <c r="V31" s="362">
        <f>'DRE | P&amp;L'!AZ70</f>
        <v>-1512</v>
      </c>
      <c r="W31" s="362">
        <f t="shared" si="10"/>
        <v>0.33799999999973807</v>
      </c>
      <c r="X31" s="362">
        <f>'DRE | P&amp;L'!BA35</f>
        <v>-1336.8050000000001</v>
      </c>
      <c r="Y31" s="362">
        <f>'DRE | P&amp;L'!BA70</f>
        <v>-1337</v>
      </c>
      <c r="Z31" s="362">
        <f t="shared" si="11"/>
        <v>0.19499999999993634</v>
      </c>
      <c r="AA31" s="362">
        <f>'DRE | P&amp;L'!BB35</f>
        <v>-1425</v>
      </c>
      <c r="AB31" s="362">
        <f>'DRE | P&amp;L'!BB70</f>
        <v>-1425</v>
      </c>
      <c r="AC31" s="362">
        <f t="shared" si="12"/>
        <v>0</v>
      </c>
      <c r="AD31" s="362">
        <f>'DRE | P&amp;L'!BC35</f>
        <v>-990</v>
      </c>
      <c r="AE31" s="362">
        <f>'DRE | P&amp;L'!BC70</f>
        <v>-990</v>
      </c>
      <c r="AF31" s="362">
        <f t="shared" si="13"/>
        <v>0</v>
      </c>
      <c r="AG31" s="362">
        <f>'DRE | P&amp;L'!BD35</f>
        <v>-1323.336</v>
      </c>
      <c r="AH31" s="362">
        <f>'DRE | P&amp;L'!BD70</f>
        <v>1323</v>
      </c>
      <c r="AI31" s="362">
        <f t="shared" si="14"/>
        <v>-2646.3360000000002</v>
      </c>
      <c r="AJ31" s="362">
        <f>'DRE | P&amp;L'!BE35</f>
        <v>-1507.076</v>
      </c>
      <c r="AK31" s="362">
        <f>'DRE | P&amp;L'!BE70</f>
        <v>-1507</v>
      </c>
      <c r="AL31" s="362">
        <f t="shared" si="15"/>
        <v>-7.6000000000021828E-2</v>
      </c>
      <c r="AM31" s="362">
        <f>'DRE | P&amp;L'!BF35</f>
        <v>-400.54499999999996</v>
      </c>
      <c r="AN31" s="362">
        <f>'DRE | P&amp;L'!BF70</f>
        <v>-400.54499999999996</v>
      </c>
      <c r="AO31" s="362">
        <f t="shared" si="16"/>
        <v>0</v>
      </c>
      <c r="AP31" s="362">
        <f>'DRE | P&amp;L'!BG35</f>
        <v>-25.215000000000003</v>
      </c>
      <c r="AQ31" s="362">
        <f>'DRE | P&amp;L'!BG70</f>
        <v>-25.215000000000003</v>
      </c>
      <c r="AR31" s="362">
        <f t="shared" si="17"/>
        <v>0</v>
      </c>
      <c r="AS31" s="362">
        <f>'DRE | P&amp;L'!BH35</f>
        <v>-26.610000000000003</v>
      </c>
      <c r="AT31" s="362">
        <f>'DRE | P&amp;L'!BH70</f>
        <v>-26.610000000000003</v>
      </c>
      <c r="AU31" s="362">
        <f t="shared" si="0"/>
        <v>0</v>
      </c>
      <c r="AV31" s="362">
        <f>'DRE | P&amp;L'!BI35</f>
        <v>-33.722000000000001</v>
      </c>
      <c r="AW31" s="362">
        <f>'DRE | P&amp;L'!BI70</f>
        <v>-33.722000000000001</v>
      </c>
      <c r="AX31" s="362">
        <f t="shared" si="1"/>
        <v>0</v>
      </c>
      <c r="AY31" s="362">
        <v>-46.179000000000002</v>
      </c>
      <c r="AZ31" s="362">
        <v>-46.179000000000002</v>
      </c>
      <c r="BA31" s="362">
        <f t="shared" si="2"/>
        <v>0</v>
      </c>
      <c r="BB31" s="362">
        <v>-26.536999999999999</v>
      </c>
      <c r="BC31" s="362">
        <v>-26.536999999999999</v>
      </c>
      <c r="BD31" s="362">
        <f t="shared" si="3"/>
        <v>0</v>
      </c>
    </row>
    <row r="32" spans="1:56" s="155" customFormat="1" ht="15" customHeight="1" x14ac:dyDescent="0.2">
      <c r="A32" s="187" t="str">
        <f>'DRE | P&amp;L'!A36</f>
        <v>Lucro Líquido</v>
      </c>
      <c r="B32" s="187" t="str">
        <f>'DRE | P&amp;L'!B36</f>
        <v>Net Income</v>
      </c>
      <c r="C32" s="363">
        <f>'DRE | P&amp;L'!AT36</f>
        <v>59228</v>
      </c>
      <c r="D32" s="363">
        <f>'DRE | P&amp;L'!AT71</f>
        <v>72121</v>
      </c>
      <c r="E32" s="363">
        <f t="shared" si="4"/>
        <v>-12893</v>
      </c>
      <c r="F32" s="363">
        <f>'DRE | P&amp;L'!AU36</f>
        <v>30739.162760000007</v>
      </c>
      <c r="G32" s="363">
        <f>'DRE | P&amp;L'!AU71</f>
        <v>20825</v>
      </c>
      <c r="H32" s="363">
        <f t="shared" si="5"/>
        <v>9914.1627600000065</v>
      </c>
      <c r="I32" s="363">
        <f>'DRE | P&amp;L'!AV36</f>
        <v>257359.99598999997</v>
      </c>
      <c r="J32" s="365">
        <f>'DRE | P&amp;L'!AV71</f>
        <v>277269</v>
      </c>
      <c r="K32" s="365">
        <f t="shared" si="6"/>
        <v>-19909.004010000033</v>
      </c>
      <c r="L32" s="365">
        <f>'DRE | P&amp;L'!AW36</f>
        <v>-84691.064130000013</v>
      </c>
      <c r="M32" s="365">
        <f>'DRE | P&amp;L'!AW71</f>
        <v>-67956</v>
      </c>
      <c r="N32" s="365">
        <f t="shared" si="7"/>
        <v>-16735.064130000013</v>
      </c>
      <c r="O32" s="365">
        <f>'DRE | P&amp;L'!AX36</f>
        <v>82888</v>
      </c>
      <c r="P32" s="365">
        <f>'DRE | P&amp;L'!AW71</f>
        <v>-67956</v>
      </c>
      <c r="Q32" s="365">
        <f t="shared" si="8"/>
        <v>150844</v>
      </c>
      <c r="R32" s="365">
        <f>'DRE | P&amp;L'!AY36</f>
        <v>-17331</v>
      </c>
      <c r="S32" s="365">
        <f>'DRE | P&amp;L'!AY71</f>
        <v>38513.289905254001</v>
      </c>
      <c r="T32" s="365">
        <f t="shared" si="9"/>
        <v>-55844.289905254001</v>
      </c>
      <c r="U32" s="365">
        <f>'DRE | P&amp;L'!AZ36</f>
        <v>-121068.43799999962</v>
      </c>
      <c r="V32" s="365">
        <f>'DRE | P&amp;L'!AZ71</f>
        <v>45801.49700000041</v>
      </c>
      <c r="W32" s="365">
        <f t="shared" si="10"/>
        <v>-166869.93500000003</v>
      </c>
      <c r="X32" s="365">
        <f>'DRE | P&amp;L'!BA36</f>
        <v>64813.231000000414</v>
      </c>
      <c r="Y32" s="365">
        <f>'DRE | P&amp;L'!BA71</f>
        <v>56545.771000000444</v>
      </c>
      <c r="Z32" s="365">
        <f t="shared" si="11"/>
        <v>8267.45999999997</v>
      </c>
      <c r="AA32" s="365">
        <f>'DRE | P&amp;L'!BB36</f>
        <v>93395</v>
      </c>
      <c r="AB32" s="365">
        <f>'DRE | P&amp;L'!BB71</f>
        <v>122888</v>
      </c>
      <c r="AC32" s="365">
        <f t="shared" si="12"/>
        <v>-29493</v>
      </c>
      <c r="AD32" s="365">
        <f>'DRE | P&amp;L'!BC36</f>
        <v>47814.000000000007</v>
      </c>
      <c r="AE32" s="365">
        <f>'DRE | P&amp;L'!BC71</f>
        <v>66492.396887305222</v>
      </c>
      <c r="AF32" s="365">
        <f t="shared" si="13"/>
        <v>-18678.396887305214</v>
      </c>
      <c r="AG32" s="365">
        <f>'DRE | P&amp;L'!BD36</f>
        <v>77376.360439999946</v>
      </c>
      <c r="AH32" s="365">
        <f>'DRE | P&amp;L'!BD71</f>
        <v>88123.883999999889</v>
      </c>
      <c r="AI32" s="365">
        <f t="shared" si="14"/>
        <v>-10747.523559999943</v>
      </c>
      <c r="AJ32" s="365">
        <f>'DRE | P&amp;L'!BE36</f>
        <v>59709.574990000299</v>
      </c>
      <c r="AK32" s="365">
        <f>'DRE | P&amp;L'!BE71</f>
        <v>101868.10000000015</v>
      </c>
      <c r="AL32" s="365">
        <f t="shared" si="15"/>
        <v>-42158.525009999852</v>
      </c>
      <c r="AM32" s="365">
        <f>'DRE | P&amp;L'!BF36</f>
        <v>119822.0321</v>
      </c>
      <c r="AN32" s="365">
        <f>'DRE | P&amp;L'!BF71</f>
        <v>134577.44359999988</v>
      </c>
      <c r="AO32" s="365">
        <f t="shared" si="16"/>
        <v>-14755.411499999886</v>
      </c>
      <c r="AP32" s="365">
        <f>'DRE | P&amp;L'!BG36</f>
        <v>81065.65337999996</v>
      </c>
      <c r="AQ32" s="365">
        <f>'DRE | P&amp;L'!BG71</f>
        <v>108363.03888000041</v>
      </c>
      <c r="AR32" s="365">
        <f t="shared" si="17"/>
        <v>-27297.385500000455</v>
      </c>
      <c r="AS32" s="365">
        <f>'DRE | P&amp;L'!BH36</f>
        <v>76313.67140000037</v>
      </c>
      <c r="AT32" s="365">
        <f>'DRE | P&amp;L'!BH71</f>
        <v>106546.71690000047</v>
      </c>
      <c r="AU32" s="365">
        <f t="shared" si="0"/>
        <v>-30233.045500000095</v>
      </c>
      <c r="AV32" s="365">
        <f>'DRE | P&amp;L'!BI36</f>
        <v>101170.58394000022</v>
      </c>
      <c r="AW32" s="365">
        <f>'DRE | P&amp;L'!BI71</f>
        <v>118471.74744000038</v>
      </c>
      <c r="AX32" s="365">
        <f t="shared" si="1"/>
        <v>-17301.16350000017</v>
      </c>
      <c r="AY32" s="365">
        <f>'DRE | P&amp;L'!BJ36</f>
        <v>140804.35018235969</v>
      </c>
      <c r="AZ32" s="365">
        <f>'DRE | P&amp;L'!BJ71</f>
        <v>164083.60965523118</v>
      </c>
      <c r="BA32" s="365">
        <f t="shared" si="2"/>
        <v>-23279.25947287149</v>
      </c>
      <c r="BB32" s="365">
        <f>'DRE | P&amp;L'!BK36</f>
        <v>107477.8360300004</v>
      </c>
      <c r="BC32" s="365">
        <f>'DRE | P&amp;L'!BK71</f>
        <v>113898.43753000023</v>
      </c>
      <c r="BD32" s="365">
        <f t="shared" ref="BD32" si="18">BB32-BC32</f>
        <v>-6420.6014999998297</v>
      </c>
    </row>
    <row r="33" spans="1:56" x14ac:dyDescent="0.2"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</row>
    <row r="34" spans="1:56" x14ac:dyDescent="0.2"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</row>
    <row r="35" spans="1:56" s="24" customFormat="1" ht="45" customHeight="1" x14ac:dyDescent="0.2">
      <c r="A35" s="358" t="s">
        <v>674</v>
      </c>
      <c r="B35" s="358" t="s">
        <v>675</v>
      </c>
      <c r="C35" s="423" t="s">
        <v>704</v>
      </c>
      <c r="D35" s="424" t="s">
        <v>705</v>
      </c>
      <c r="E35" s="425" t="s">
        <v>593</v>
      </c>
      <c r="F35" s="423" t="s">
        <v>707</v>
      </c>
      <c r="G35" s="424" t="s">
        <v>706</v>
      </c>
      <c r="H35" s="425" t="s">
        <v>593</v>
      </c>
      <c r="I35" s="423" t="s">
        <v>708</v>
      </c>
      <c r="J35" s="424" t="s">
        <v>709</v>
      </c>
      <c r="K35" s="425" t="s">
        <v>593</v>
      </c>
      <c r="L35" s="423" t="s">
        <v>710</v>
      </c>
      <c r="M35" s="424" t="s">
        <v>711</v>
      </c>
      <c r="N35" s="425" t="s">
        <v>593</v>
      </c>
      <c r="O35" s="423" t="s">
        <v>712</v>
      </c>
      <c r="P35" s="424" t="s">
        <v>713</v>
      </c>
      <c r="Q35" s="425" t="s">
        <v>593</v>
      </c>
      <c r="R35" s="423" t="s">
        <v>715</v>
      </c>
      <c r="S35" s="424" t="s">
        <v>714</v>
      </c>
      <c r="T35" s="425" t="s">
        <v>593</v>
      </c>
      <c r="U35" s="423" t="s">
        <v>716</v>
      </c>
      <c r="V35" s="424" t="s">
        <v>717</v>
      </c>
      <c r="W35" s="425" t="s">
        <v>593</v>
      </c>
      <c r="X35" s="423" t="s">
        <v>718</v>
      </c>
      <c r="Y35" s="424" t="s">
        <v>719</v>
      </c>
      <c r="Z35" s="425" t="s">
        <v>593</v>
      </c>
      <c r="AA35" s="423" t="s">
        <v>720</v>
      </c>
      <c r="AB35" s="424" t="s">
        <v>721</v>
      </c>
      <c r="AC35" s="425" t="s">
        <v>593</v>
      </c>
      <c r="AD35" s="423" t="s">
        <v>722</v>
      </c>
      <c r="AE35" s="424" t="s">
        <v>723</v>
      </c>
      <c r="AF35" s="425" t="s">
        <v>593</v>
      </c>
      <c r="AG35" s="423" t="s">
        <v>724</v>
      </c>
      <c r="AH35" s="424" t="s">
        <v>725</v>
      </c>
      <c r="AI35" s="425" t="s">
        <v>593</v>
      </c>
      <c r="AJ35" s="423" t="s">
        <v>726</v>
      </c>
      <c r="AK35" s="424" t="s">
        <v>727</v>
      </c>
      <c r="AL35" s="425" t="s">
        <v>593</v>
      </c>
      <c r="AM35" s="423" t="s">
        <v>728</v>
      </c>
      <c r="AN35" s="424" t="s">
        <v>729</v>
      </c>
      <c r="AO35" s="425" t="s">
        <v>593</v>
      </c>
      <c r="AP35" s="423" t="s">
        <v>730</v>
      </c>
      <c r="AQ35" s="424" t="s">
        <v>731</v>
      </c>
      <c r="AR35" s="425" t="s">
        <v>593</v>
      </c>
      <c r="AS35" s="423" t="s">
        <v>732</v>
      </c>
      <c r="AT35" s="424" t="s">
        <v>733</v>
      </c>
      <c r="AU35" s="425" t="s">
        <v>593</v>
      </c>
      <c r="AV35" s="423" t="s">
        <v>734</v>
      </c>
      <c r="AW35" s="424" t="s">
        <v>735</v>
      </c>
      <c r="AX35" s="425" t="s">
        <v>593</v>
      </c>
      <c r="AY35" s="423" t="s">
        <v>739</v>
      </c>
      <c r="AZ35" s="424" t="s">
        <v>740</v>
      </c>
      <c r="BA35" s="425" t="s">
        <v>593</v>
      </c>
      <c r="BB35" s="423" t="s">
        <v>744</v>
      </c>
      <c r="BC35" s="424" t="s">
        <v>745</v>
      </c>
      <c r="BD35" s="425" t="s">
        <v>593</v>
      </c>
    </row>
    <row r="36" spans="1:56" s="24" customFormat="1" x14ac:dyDescent="0.2">
      <c r="A36" s="426" t="str">
        <f>A13</f>
        <v>Receita Bruta</v>
      </c>
      <c r="B36" s="426" t="str">
        <f>B13</f>
        <v>Gross Revenue</v>
      </c>
      <c r="C36" s="428">
        <f>'DRE | P&amp;L'!AT50</f>
        <v>228136</v>
      </c>
      <c r="D36" s="428">
        <f>'DRE | P&amp;L'!AT115</f>
        <v>225440</v>
      </c>
      <c r="E36" s="428">
        <f>C36-D36</f>
        <v>2696</v>
      </c>
      <c r="F36" s="428">
        <f>'DRE | P&amp;L'!AU50</f>
        <v>196122</v>
      </c>
      <c r="G36" s="428">
        <f>'DRE | P&amp;L'!AU115</f>
        <v>193092</v>
      </c>
      <c r="H36" s="428">
        <f>F36-G36</f>
        <v>3030</v>
      </c>
      <c r="I36" s="428">
        <f>'DRE | P&amp;L'!AV50</f>
        <v>228159</v>
      </c>
      <c r="J36" s="428">
        <f>'DRE | P&amp;L'!AV115</f>
        <v>225580</v>
      </c>
      <c r="K36" s="428">
        <f>I36-J36</f>
        <v>2579</v>
      </c>
      <c r="L36" s="428">
        <f>'DRE | P&amp;L'!AW50</f>
        <v>255238</v>
      </c>
      <c r="M36" s="428">
        <f>'DRE | P&amp;L'!AW115</f>
        <v>252355</v>
      </c>
      <c r="N36" s="428">
        <f>L36-M36</f>
        <v>2883</v>
      </c>
      <c r="O36" s="428">
        <f>'DRE | P&amp;L'!AX50</f>
        <v>323183</v>
      </c>
      <c r="P36" s="428">
        <f>'DRE | P&amp;L'!AX115</f>
        <v>319522</v>
      </c>
      <c r="Q36" s="428">
        <f>O36-P36</f>
        <v>3661</v>
      </c>
      <c r="R36" s="428">
        <f>'DRE | P&amp;L'!AY50</f>
        <v>275443</v>
      </c>
      <c r="S36" s="428">
        <f>'DRE | P&amp;L'!AY115</f>
        <v>272433</v>
      </c>
      <c r="T36" s="428">
        <f>R36-S36</f>
        <v>3010</v>
      </c>
      <c r="U36" s="428">
        <f>'DRE | P&amp;L'!AZ50</f>
        <v>305857.08800000005</v>
      </c>
      <c r="V36" s="428">
        <f>'DRE | P&amp;L'!AZ115</f>
        <v>302438</v>
      </c>
      <c r="W36" s="428">
        <f>U36-V36</f>
        <v>3419.088000000047</v>
      </c>
      <c r="X36" s="428">
        <f>'DRE | P&amp;L'!BA50</f>
        <v>309972.14900000009</v>
      </c>
      <c r="Y36" s="428">
        <f>'DRE | P&amp;L'!BA115</f>
        <v>306596</v>
      </c>
      <c r="Z36" s="428">
        <f>X36-Y36</f>
        <v>3376.1490000000922</v>
      </c>
      <c r="AA36" s="428">
        <f>'DRE | P&amp;L'!BB50</f>
        <v>351152</v>
      </c>
      <c r="AB36" s="428">
        <f>'DRE | P&amp;L'!BB115</f>
        <v>347215</v>
      </c>
      <c r="AC36" s="428">
        <f>AA36-AB36</f>
        <v>3937</v>
      </c>
      <c r="AD36" s="428">
        <f>'DRE | P&amp;L'!BC50</f>
        <v>326273</v>
      </c>
      <c r="AE36" s="428">
        <f>'DRE | P&amp;L'!BC115</f>
        <v>322745</v>
      </c>
      <c r="AF36" s="428">
        <f>AD36-AE36</f>
        <v>3528</v>
      </c>
      <c r="AG36" s="428">
        <f>'DRE | P&amp;L'!BD50</f>
        <v>353006.96499999991</v>
      </c>
      <c r="AH36" s="428">
        <f>'DRE | P&amp;L'!BD115</f>
        <v>349282</v>
      </c>
      <c r="AI36" s="428">
        <f>AG36-AH36</f>
        <v>3724.9649999999092</v>
      </c>
      <c r="AJ36" s="428">
        <f>'DRE | P&amp;L'!BE50</f>
        <v>341525.80599999998</v>
      </c>
      <c r="AK36" s="428">
        <f>'DRE | P&amp;L'!BE115</f>
        <v>337857</v>
      </c>
      <c r="AL36" s="428">
        <f>AJ36-AK36</f>
        <v>3668.8059999999823</v>
      </c>
      <c r="AM36" s="428">
        <f>'DRE | P&amp;L'!BF50</f>
        <v>382075.07599999988</v>
      </c>
      <c r="AN36" s="428">
        <f>'DRE | P&amp;L'!BF115</f>
        <v>377658</v>
      </c>
      <c r="AO36" s="428">
        <f>AM36-AN36</f>
        <v>4417.0759999998845</v>
      </c>
      <c r="AP36" s="428">
        <f>'DRE | P&amp;L'!BG50</f>
        <v>341790.39699999994</v>
      </c>
      <c r="AQ36" s="428">
        <f>'DRE | P&amp;L'!BG115</f>
        <v>342312</v>
      </c>
      <c r="AR36" s="428">
        <f>AP36-AQ36</f>
        <v>-521.603000000061</v>
      </c>
      <c r="AS36" s="428">
        <f>'DRE | P&amp;L'!BH50</f>
        <v>363272.7030000001</v>
      </c>
      <c r="AT36" s="428">
        <f>'DRE | P&amp;L'!BH115</f>
        <v>359552</v>
      </c>
      <c r="AU36" s="428">
        <f>AS36-AT36</f>
        <v>3720.7030000000959</v>
      </c>
      <c r="AV36" s="428">
        <f>'DRE | P&amp;L'!BI50</f>
        <v>366618.16599999997</v>
      </c>
      <c r="AW36" s="428">
        <f>'DRE | P&amp;L'!BI115</f>
        <v>362933</v>
      </c>
      <c r="AX36" s="428">
        <f>AV36-AW36</f>
        <v>3685.1659999999683</v>
      </c>
      <c r="AY36" s="428">
        <f>'DRE | P&amp;L'!BJ50</f>
        <v>429972.62900000002</v>
      </c>
      <c r="AZ36" s="428">
        <f>'DRE | P&amp;L'!BJ115</f>
        <v>416336</v>
      </c>
      <c r="BA36" s="428">
        <f>AY36-AZ36</f>
        <v>13636.629000000015</v>
      </c>
      <c r="BB36" s="428">
        <f>'DRE | P&amp;L'!BK50</f>
        <v>371440.79599999997</v>
      </c>
      <c r="BC36" s="428">
        <f>'DRE | P&amp;L'!BK115</f>
        <v>367841</v>
      </c>
      <c r="BD36" s="428">
        <f t="shared" ref="BD36:BD54" si="19">BB36-BC36</f>
        <v>3599.795999999973</v>
      </c>
    </row>
    <row r="37" spans="1:56" s="24" customFormat="1" x14ac:dyDescent="0.2">
      <c r="A37" s="42" t="s">
        <v>690</v>
      </c>
      <c r="B37" s="42" t="s">
        <v>676</v>
      </c>
      <c r="C37" s="429">
        <f>SUM('DRE | P&amp;L'!AT16,'DRE | P&amp;L'!AT17)</f>
        <v>-43733</v>
      </c>
      <c r="D37" s="429">
        <f>'DRE | P&amp;L'!AT116</f>
        <v>-43585</v>
      </c>
      <c r="E37" s="429">
        <f t="shared" ref="E37:E44" si="20">C37-D37</f>
        <v>-148</v>
      </c>
      <c r="F37" s="429">
        <f>SUM('DRE | P&amp;L'!AU16,'DRE | P&amp;L'!AU17)</f>
        <v>-26733</v>
      </c>
      <c r="G37" s="429">
        <f>'DRE | P&amp;L'!AU116</f>
        <v>-26453</v>
      </c>
      <c r="H37" s="429">
        <f t="shared" ref="H37:H38" si="21">F37-G37</f>
        <v>-280</v>
      </c>
      <c r="I37" s="429">
        <f>SUM('DRE | P&amp;L'!AV16,'DRE | P&amp;L'!AV17)</f>
        <v>-57857</v>
      </c>
      <c r="J37" s="429">
        <f>'DRE | P&amp;L'!AV116</f>
        <v>-57187</v>
      </c>
      <c r="K37" s="429">
        <f t="shared" ref="K37:K44" si="22">I37-J37</f>
        <v>-670</v>
      </c>
      <c r="L37" s="429">
        <f>SUM('DRE | P&amp;L'!AW16,'DRE | P&amp;L'!AW17)</f>
        <v>-43044</v>
      </c>
      <c r="M37" s="429">
        <f>'DRE | P&amp;L'!AW116</f>
        <v>-42711</v>
      </c>
      <c r="N37" s="429">
        <f t="shared" ref="N37:N44" si="23">L37-M37</f>
        <v>-333</v>
      </c>
      <c r="O37" s="429">
        <f>SUM('DRE | P&amp;L'!AX16,'DRE | P&amp;L'!AX17)</f>
        <v>-7705</v>
      </c>
      <c r="P37" s="429">
        <f>'DRE | P&amp;L'!AX116</f>
        <v>-7561</v>
      </c>
      <c r="Q37" s="429">
        <f t="shared" ref="Q37:Q44" si="24">O37-P37</f>
        <v>-144</v>
      </c>
      <c r="R37" s="429">
        <f>SUM('DRE | P&amp;L'!AY16,'DRE | P&amp;L'!AY17)</f>
        <v>-47070</v>
      </c>
      <c r="S37" s="429">
        <f>'DRE | P&amp;L'!AY116</f>
        <v>-46695</v>
      </c>
      <c r="T37" s="429">
        <f t="shared" ref="T37:T44" si="25">R37-S37</f>
        <v>-375</v>
      </c>
      <c r="U37" s="429">
        <f>SUM('DRE | P&amp;L'!AZ16,'DRE | P&amp;L'!AZ17)</f>
        <v>-52216</v>
      </c>
      <c r="V37" s="429">
        <f>'DRE | P&amp;L'!AZ116</f>
        <v>-51848</v>
      </c>
      <c r="W37" s="429">
        <f t="shared" ref="W37:W44" si="26">U37-V37</f>
        <v>-368</v>
      </c>
      <c r="X37" s="429">
        <f>SUM('DRE | P&amp;L'!BA16,'DRE | P&amp;L'!BA17)</f>
        <v>-55711.364000000016</v>
      </c>
      <c r="Y37" s="429">
        <f>'DRE | P&amp;L'!BA116</f>
        <v>-55321</v>
      </c>
      <c r="Z37" s="429">
        <f t="shared" ref="Z37:Z44" si="27">X37-Y37</f>
        <v>-390.36400000001595</v>
      </c>
      <c r="AA37" s="429">
        <f>SUM('DRE | P&amp;L'!BB16,'DRE | P&amp;L'!BB17)</f>
        <v>-58838</v>
      </c>
      <c r="AB37" s="429">
        <f>'DRE | P&amp;L'!BB116</f>
        <v>-58477</v>
      </c>
      <c r="AC37" s="429">
        <f t="shared" ref="AC37:AC44" si="28">AA37-AB37</f>
        <v>-361</v>
      </c>
      <c r="AD37" s="429">
        <f>SUM('DRE | P&amp;L'!BC16,'DRE | P&amp;L'!BC17)</f>
        <v>-56056</v>
      </c>
      <c r="AE37" s="429">
        <f>'DRE | P&amp;L'!BC116</f>
        <v>-55613</v>
      </c>
      <c r="AF37" s="429">
        <f t="shared" ref="AF37:AF44" si="29">AD37-AE37</f>
        <v>-443</v>
      </c>
      <c r="AG37" s="429">
        <f>SUM('DRE | P&amp;L'!BD16,'DRE | P&amp;L'!BD17)</f>
        <v>-50334.767000000036</v>
      </c>
      <c r="AH37" s="429">
        <f>'DRE | P&amp;L'!BD116</f>
        <v>-50008</v>
      </c>
      <c r="AI37" s="429">
        <f t="shared" ref="AI37:AI44" si="30">AG37-AH37</f>
        <v>-326.76700000003621</v>
      </c>
      <c r="AJ37" s="429">
        <f>SUM('DRE | P&amp;L'!BE16,'DRE | P&amp;L'!BE17)</f>
        <v>-58819.856</v>
      </c>
      <c r="AK37" s="429">
        <f>'DRE | P&amp;L'!BE116</f>
        <v>-58311</v>
      </c>
      <c r="AL37" s="429">
        <f t="shared" ref="AL37:AL44" si="31">AJ37-AK37</f>
        <v>-508.85599999999977</v>
      </c>
      <c r="AM37" s="429">
        <f>SUM('DRE | P&amp;L'!BF16,'DRE | P&amp;L'!BF17)</f>
        <v>-66954.973999999987</v>
      </c>
      <c r="AN37" s="429">
        <f>'DRE | P&amp;L'!BF116</f>
        <v>-66447</v>
      </c>
      <c r="AO37" s="429">
        <f t="shared" ref="AO37:AO44" si="32">AM37-AN37</f>
        <v>-507.97399999998743</v>
      </c>
      <c r="AP37" s="429">
        <f>SUM('DRE | P&amp;L'!BG16,'DRE | P&amp;L'!BG17)</f>
        <v>-58640.745999999999</v>
      </c>
      <c r="AQ37" s="429">
        <f>'DRE | P&amp;L'!BG116</f>
        <v>-58682</v>
      </c>
      <c r="AR37" s="429">
        <f t="shared" ref="AR37:AR44" si="33">AP37-AQ37</f>
        <v>41.254000000000815</v>
      </c>
      <c r="AS37" s="429">
        <f>SUM('DRE | P&amp;L'!BH16,'DRE | P&amp;L'!BH17)</f>
        <v>-61898.616999999969</v>
      </c>
      <c r="AT37" s="429">
        <f>'DRE | P&amp;L'!BH116</f>
        <v>-61518</v>
      </c>
      <c r="AU37" s="429">
        <f t="shared" ref="AU37:AU44" si="34">AS37-AT37</f>
        <v>-380.61699999996927</v>
      </c>
      <c r="AV37" s="429">
        <f>SUM('DRE | P&amp;L'!BI16,'DRE | P&amp;L'!BI17)</f>
        <v>-55965.347000000038</v>
      </c>
      <c r="AW37" s="429">
        <f>'DRE | P&amp;L'!BI116</f>
        <v>-55602</v>
      </c>
      <c r="AX37" s="429">
        <f t="shared" ref="AX37:AX44" si="35">AV37-AW37</f>
        <v>-363.34700000003795</v>
      </c>
      <c r="AY37" s="429">
        <f>SUM('DRE | P&amp;L'!BJ16,'DRE | P&amp;L'!BJ17)</f>
        <v>-66261.706708900034</v>
      </c>
      <c r="AZ37" s="429">
        <f>'DRE | P&amp;L'!BJ116</f>
        <v>-65359</v>
      </c>
      <c r="BA37" s="429">
        <f t="shared" ref="BA37:BA44" si="36">AY37-AZ37</f>
        <v>-902.70670890003385</v>
      </c>
      <c r="BB37" s="429">
        <f>SUM('DRE | P&amp;L'!BK16,'DRE | P&amp;L'!BK17)</f>
        <v>-56016.058999999994</v>
      </c>
      <c r="BC37" s="429">
        <f>'DRE | P&amp;L'!BK116</f>
        <v>-55723</v>
      </c>
      <c r="BD37" s="429">
        <f t="shared" si="19"/>
        <v>-293.05899999999383</v>
      </c>
    </row>
    <row r="38" spans="1:56" s="24" customFormat="1" x14ac:dyDescent="0.2">
      <c r="A38" s="426" t="s">
        <v>8</v>
      </c>
      <c r="B38" s="426" t="s">
        <v>214</v>
      </c>
      <c r="C38" s="430">
        <f>C36+C37</f>
        <v>184403</v>
      </c>
      <c r="D38" s="430">
        <f>D36+D37</f>
        <v>181855</v>
      </c>
      <c r="E38" s="428">
        <f t="shared" si="20"/>
        <v>2548</v>
      </c>
      <c r="F38" s="430">
        <f>F36+F37</f>
        <v>169389</v>
      </c>
      <c r="G38" s="430">
        <f>G36+G37</f>
        <v>166639</v>
      </c>
      <c r="H38" s="428">
        <f t="shared" si="21"/>
        <v>2750</v>
      </c>
      <c r="I38" s="430">
        <f>I36+I37</f>
        <v>170302</v>
      </c>
      <c r="J38" s="430">
        <f>J36+J37</f>
        <v>168393</v>
      </c>
      <c r="K38" s="428">
        <f t="shared" si="22"/>
        <v>1909</v>
      </c>
      <c r="L38" s="430">
        <f>L36+L37</f>
        <v>212194</v>
      </c>
      <c r="M38" s="430">
        <f>M36+M37</f>
        <v>209644</v>
      </c>
      <c r="N38" s="428">
        <f t="shared" si="23"/>
        <v>2550</v>
      </c>
      <c r="O38" s="430">
        <f>O36+O37</f>
        <v>315478</v>
      </c>
      <c r="P38" s="430">
        <f>P36+P37</f>
        <v>311961</v>
      </c>
      <c r="Q38" s="428">
        <f t="shared" si="24"/>
        <v>3517</v>
      </c>
      <c r="R38" s="430">
        <f>R36+R37</f>
        <v>228373</v>
      </c>
      <c r="S38" s="430">
        <f>S36+S37</f>
        <v>225738</v>
      </c>
      <c r="T38" s="428">
        <f t="shared" si="25"/>
        <v>2635</v>
      </c>
      <c r="U38" s="430">
        <f>U36+U37</f>
        <v>253641.08800000005</v>
      </c>
      <c r="V38" s="430">
        <f>V36+V37</f>
        <v>250590</v>
      </c>
      <c r="W38" s="428">
        <f t="shared" si="26"/>
        <v>3051.088000000047</v>
      </c>
      <c r="X38" s="430">
        <f>X36+X37</f>
        <v>254260.78500000009</v>
      </c>
      <c r="Y38" s="430">
        <f>Y36+Y37</f>
        <v>251275</v>
      </c>
      <c r="Z38" s="428">
        <f t="shared" si="27"/>
        <v>2985.7850000000908</v>
      </c>
      <c r="AA38" s="430">
        <f>AA36+AA37</f>
        <v>292314</v>
      </c>
      <c r="AB38" s="430">
        <f>AB36+AB37</f>
        <v>288738</v>
      </c>
      <c r="AC38" s="428">
        <f t="shared" si="28"/>
        <v>3576</v>
      </c>
      <c r="AD38" s="430">
        <f>AD36+AD37</f>
        <v>270217</v>
      </c>
      <c r="AE38" s="430">
        <f>AE36+AE37</f>
        <v>267132</v>
      </c>
      <c r="AF38" s="428">
        <f t="shared" si="29"/>
        <v>3085</v>
      </c>
      <c r="AG38" s="430">
        <f>AG36+AG37</f>
        <v>302672.19799999986</v>
      </c>
      <c r="AH38" s="430">
        <f>AH36+AH37</f>
        <v>299274</v>
      </c>
      <c r="AI38" s="428">
        <f t="shared" si="30"/>
        <v>3398.1979999998584</v>
      </c>
      <c r="AJ38" s="430">
        <f>AJ36+AJ37</f>
        <v>282705.94999999995</v>
      </c>
      <c r="AK38" s="430">
        <f>AK36+AK37</f>
        <v>279546</v>
      </c>
      <c r="AL38" s="428">
        <f t="shared" si="31"/>
        <v>3159.9499999999534</v>
      </c>
      <c r="AM38" s="430">
        <f>AM36+AM37</f>
        <v>315120.1019999999</v>
      </c>
      <c r="AN38" s="430">
        <f>AN36+AN37</f>
        <v>311211</v>
      </c>
      <c r="AO38" s="428">
        <f t="shared" si="32"/>
        <v>3909.1019999998971</v>
      </c>
      <c r="AP38" s="430">
        <f>AP36+AP37</f>
        <v>283149.65099999995</v>
      </c>
      <c r="AQ38" s="430">
        <f>AQ36+AQ37</f>
        <v>283630</v>
      </c>
      <c r="AR38" s="428">
        <f t="shared" si="33"/>
        <v>-480.34900000004563</v>
      </c>
      <c r="AS38" s="430">
        <f>AS36+AS37</f>
        <v>301374.08600000013</v>
      </c>
      <c r="AT38" s="430">
        <f>AT36+AT37</f>
        <v>298034</v>
      </c>
      <c r="AU38" s="428">
        <f t="shared" si="34"/>
        <v>3340.0860000001267</v>
      </c>
      <c r="AV38" s="430">
        <f>AV36+AV37</f>
        <v>310652.8189999999</v>
      </c>
      <c r="AW38" s="430">
        <f>AW36+AW37</f>
        <v>307331</v>
      </c>
      <c r="AX38" s="430">
        <f t="shared" si="35"/>
        <v>3321.8189999999013</v>
      </c>
      <c r="AY38" s="430">
        <f>AY36+AY37</f>
        <v>363710.92229109997</v>
      </c>
      <c r="AZ38" s="430">
        <f>AZ36+AZ37</f>
        <v>350977</v>
      </c>
      <c r="BA38" s="430">
        <f t="shared" si="36"/>
        <v>12733.922291099967</v>
      </c>
      <c r="BB38" s="430">
        <f>BB36+BB37</f>
        <v>315424.73699999996</v>
      </c>
      <c r="BC38" s="430">
        <f>BC36+BC37</f>
        <v>312118</v>
      </c>
      <c r="BD38" s="430">
        <f t="shared" si="19"/>
        <v>3306.7369999999646</v>
      </c>
    </row>
    <row r="39" spans="1:56" s="24" customFormat="1" x14ac:dyDescent="0.2">
      <c r="A39" s="42" t="s">
        <v>691</v>
      </c>
      <c r="B39" s="42" t="s">
        <v>677</v>
      </c>
      <c r="C39" s="431">
        <v>-84465</v>
      </c>
      <c r="D39" s="431">
        <v>-84189</v>
      </c>
      <c r="E39" s="429">
        <v>84189</v>
      </c>
      <c r="F39" s="431">
        <v>-77783</v>
      </c>
      <c r="G39" s="431">
        <v>-77637</v>
      </c>
      <c r="H39" s="429">
        <v>-77637</v>
      </c>
      <c r="I39" s="431">
        <v>-86305</v>
      </c>
      <c r="J39" s="431">
        <v>-86083</v>
      </c>
      <c r="K39" s="429">
        <v>86104</v>
      </c>
      <c r="L39" s="431">
        <v>-95493</v>
      </c>
      <c r="M39" s="431">
        <v>-95301</v>
      </c>
      <c r="N39" s="429">
        <v>95311</v>
      </c>
      <c r="O39" s="431">
        <v>-110682</v>
      </c>
      <c r="P39" s="431">
        <v>-110166</v>
      </c>
      <c r="Q39" s="429">
        <v>110171</v>
      </c>
      <c r="R39" s="431">
        <v>-96053</v>
      </c>
      <c r="S39" s="431">
        <v>-95723</v>
      </c>
      <c r="T39" s="429">
        <v>95723</v>
      </c>
      <c r="U39" s="431">
        <v>-104033</v>
      </c>
      <c r="V39" s="431">
        <v>-103793</v>
      </c>
      <c r="W39" s="429">
        <v>103793</v>
      </c>
      <c r="X39" s="431">
        <v>-103322</v>
      </c>
      <c r="Y39" s="431">
        <v>-103123</v>
      </c>
      <c r="Z39" s="429">
        <v>103123</v>
      </c>
      <c r="AA39" s="431">
        <v>-118536</v>
      </c>
      <c r="AB39" s="431">
        <v>-118245</v>
      </c>
      <c r="AC39" s="429">
        <v>118245</v>
      </c>
      <c r="AD39" s="431">
        <v>-103955</v>
      </c>
      <c r="AE39" s="431">
        <v>-103796</v>
      </c>
      <c r="AF39" s="429">
        <v>103796</v>
      </c>
      <c r="AG39" s="431">
        <v>-108067</v>
      </c>
      <c r="AH39" s="431">
        <v>-114841</v>
      </c>
      <c r="AI39" s="429">
        <v>114841</v>
      </c>
      <c r="AJ39" s="431">
        <v>-81040</v>
      </c>
      <c r="AK39" s="431">
        <v>-94761</v>
      </c>
      <c r="AL39" s="429">
        <v>94761</v>
      </c>
      <c r="AM39" s="431">
        <v>-84265</v>
      </c>
      <c r="AN39" s="431">
        <v>-104810</v>
      </c>
      <c r="AO39" s="429">
        <v>104810</v>
      </c>
      <c r="AP39" s="431">
        <v>-73779</v>
      </c>
      <c r="AQ39" s="431">
        <v>-92209</v>
      </c>
      <c r="AR39" s="429">
        <v>92209</v>
      </c>
      <c r="AS39" s="431">
        <v>-101816</v>
      </c>
      <c r="AT39" s="431">
        <v>-102066</v>
      </c>
      <c r="AU39" s="429">
        <v>102066</v>
      </c>
      <c r="AV39" s="431">
        <v>-82998.725599999831</v>
      </c>
      <c r="AW39" s="431">
        <v>-101622</v>
      </c>
      <c r="AX39" s="432">
        <f t="shared" si="35"/>
        <v>18623.274400000169</v>
      </c>
      <c r="AY39" s="431">
        <v>-84674.260454073985</v>
      </c>
      <c r="AZ39" s="431">
        <v>-110982</v>
      </c>
      <c r="BA39" s="432">
        <f t="shared" si="36"/>
        <v>26307.739545926015</v>
      </c>
      <c r="BB39" s="431">
        <v>-74650.033499999961</v>
      </c>
      <c r="BC39" s="431">
        <v>-74443</v>
      </c>
      <c r="BD39" s="432">
        <f t="shared" si="19"/>
        <v>-207.03349999996135</v>
      </c>
    </row>
    <row r="40" spans="1:56" s="24" customFormat="1" x14ac:dyDescent="0.2">
      <c r="A40" s="426" t="s">
        <v>692</v>
      </c>
      <c r="B40" s="426" t="s">
        <v>678</v>
      </c>
      <c r="C40" s="430">
        <f>SUM(C38:C39)</f>
        <v>99938</v>
      </c>
      <c r="D40" s="430">
        <f>SUM(D38:D39)</f>
        <v>97666</v>
      </c>
      <c r="E40" s="428">
        <f t="shared" si="20"/>
        <v>2272</v>
      </c>
      <c r="F40" s="430">
        <f t="shared" ref="F40:G40" si="37">SUM(F38:F39)</f>
        <v>91606</v>
      </c>
      <c r="G40" s="430">
        <f t="shared" si="37"/>
        <v>89002</v>
      </c>
      <c r="H40" s="428">
        <f>F40-G40</f>
        <v>2604</v>
      </c>
      <c r="I40" s="430">
        <f t="shared" ref="I40" si="38">SUM(I38:I39)</f>
        <v>83997</v>
      </c>
      <c r="J40" s="430">
        <f t="shared" ref="J40" si="39">SUM(J38:J39)</f>
        <v>82310</v>
      </c>
      <c r="K40" s="428">
        <f t="shared" si="22"/>
        <v>1687</v>
      </c>
      <c r="L40" s="430">
        <f t="shared" ref="L40" si="40">SUM(L38:L39)</f>
        <v>116701</v>
      </c>
      <c r="M40" s="430">
        <f t="shared" ref="M40" si="41">SUM(M38:M39)</f>
        <v>114343</v>
      </c>
      <c r="N40" s="428">
        <f t="shared" si="23"/>
        <v>2358</v>
      </c>
      <c r="O40" s="430">
        <f t="shared" ref="O40" si="42">SUM(O38:O39)</f>
        <v>204796</v>
      </c>
      <c r="P40" s="430">
        <f t="shared" ref="P40" si="43">SUM(P38:P39)</f>
        <v>201795</v>
      </c>
      <c r="Q40" s="428">
        <f t="shared" si="24"/>
        <v>3001</v>
      </c>
      <c r="R40" s="430">
        <f t="shared" ref="R40" si="44">SUM(R38:R39)</f>
        <v>132320</v>
      </c>
      <c r="S40" s="430">
        <f t="shared" ref="S40" si="45">SUM(S38:S39)</f>
        <v>130015</v>
      </c>
      <c r="T40" s="428">
        <f t="shared" si="25"/>
        <v>2305</v>
      </c>
      <c r="U40" s="430">
        <f t="shared" ref="U40" si="46">SUM(U38:U39)</f>
        <v>149608.08800000005</v>
      </c>
      <c r="V40" s="430">
        <f t="shared" ref="V40" si="47">SUM(V38:V39)</f>
        <v>146797</v>
      </c>
      <c r="W40" s="428">
        <f t="shared" si="26"/>
        <v>2811.088000000047</v>
      </c>
      <c r="X40" s="430">
        <f t="shared" ref="X40" si="48">SUM(X38:X39)</f>
        <v>150938.78500000009</v>
      </c>
      <c r="Y40" s="430">
        <f t="shared" ref="Y40" si="49">SUM(Y38:Y39)</f>
        <v>148152</v>
      </c>
      <c r="Z40" s="428">
        <f t="shared" si="27"/>
        <v>2786.7850000000908</v>
      </c>
      <c r="AA40" s="430">
        <f t="shared" ref="AA40" si="50">SUM(AA38:AA39)</f>
        <v>173778</v>
      </c>
      <c r="AB40" s="430">
        <f t="shared" ref="AB40" si="51">SUM(AB38:AB39)</f>
        <v>170493</v>
      </c>
      <c r="AC40" s="428">
        <f t="shared" si="28"/>
        <v>3285</v>
      </c>
      <c r="AD40" s="430">
        <f t="shared" ref="AD40" si="52">SUM(AD38:AD39)</f>
        <v>166262</v>
      </c>
      <c r="AE40" s="430">
        <f t="shared" ref="AE40" si="53">SUM(AE38:AE39)</f>
        <v>163336</v>
      </c>
      <c r="AF40" s="428">
        <f t="shared" si="29"/>
        <v>2926</v>
      </c>
      <c r="AG40" s="430">
        <f t="shared" ref="AG40" si="54">SUM(AG38:AG39)</f>
        <v>194605.19799999986</v>
      </c>
      <c r="AH40" s="430">
        <f t="shared" ref="AH40" si="55">SUM(AH38:AH39)</f>
        <v>184433</v>
      </c>
      <c r="AI40" s="428">
        <f t="shared" si="30"/>
        <v>10172.197999999858</v>
      </c>
      <c r="AJ40" s="430">
        <f t="shared" ref="AJ40" si="56">SUM(AJ38:AJ39)</f>
        <v>201665.94999999995</v>
      </c>
      <c r="AK40" s="430">
        <f t="shared" ref="AK40" si="57">SUM(AK38:AK39)</f>
        <v>184785</v>
      </c>
      <c r="AL40" s="428">
        <f t="shared" si="31"/>
        <v>16880.949999999953</v>
      </c>
      <c r="AM40" s="430">
        <f t="shared" ref="AM40" si="58">SUM(AM38:AM39)</f>
        <v>230855.1019999999</v>
      </c>
      <c r="AN40" s="430">
        <f t="shared" ref="AN40" si="59">SUM(AN38:AN39)</f>
        <v>206401</v>
      </c>
      <c r="AO40" s="428">
        <f t="shared" si="32"/>
        <v>24454.101999999897</v>
      </c>
      <c r="AP40" s="430">
        <f t="shared" ref="AP40" si="60">SUM(AP38:AP39)</f>
        <v>209370.65099999995</v>
      </c>
      <c r="AQ40" s="430">
        <f t="shared" ref="AQ40" si="61">SUM(AQ38:AQ39)</f>
        <v>191421</v>
      </c>
      <c r="AR40" s="428">
        <f t="shared" si="33"/>
        <v>17949.650999999954</v>
      </c>
      <c r="AS40" s="430">
        <f t="shared" ref="AS40" si="62">SUM(AS38:AS39)</f>
        <v>199558.08600000013</v>
      </c>
      <c r="AT40" s="430">
        <f t="shared" ref="AT40" si="63">SUM(AT38:AT39)</f>
        <v>195968</v>
      </c>
      <c r="AU40" s="428">
        <f t="shared" si="34"/>
        <v>3590.0860000001267</v>
      </c>
      <c r="AV40" s="430">
        <f t="shared" ref="AV40" si="64">SUM(AV38:AV39)</f>
        <v>227654.09340000007</v>
      </c>
      <c r="AW40" s="430">
        <f t="shared" ref="AW40" si="65">SUM(AW38:AW39)</f>
        <v>205709</v>
      </c>
      <c r="AX40" s="430">
        <f t="shared" si="35"/>
        <v>21945.093400000071</v>
      </c>
      <c r="AY40" s="430">
        <f t="shared" ref="AY40:AZ40" si="66">SUM(AY38:AY39)</f>
        <v>279036.66183702601</v>
      </c>
      <c r="AZ40" s="430">
        <f t="shared" si="66"/>
        <v>239995</v>
      </c>
      <c r="BA40" s="430">
        <f t="shared" si="36"/>
        <v>39041.661837026011</v>
      </c>
      <c r="BB40" s="430">
        <f t="shared" ref="BB40:BC40" si="67">SUM(BB38:BB39)</f>
        <v>240774.7035</v>
      </c>
      <c r="BC40" s="430">
        <f t="shared" si="67"/>
        <v>237675</v>
      </c>
      <c r="BD40" s="430">
        <f t="shared" si="19"/>
        <v>3099.7035000000033</v>
      </c>
    </row>
    <row r="41" spans="1:56" s="24" customFormat="1" x14ac:dyDescent="0.2">
      <c r="A41" s="42" t="s">
        <v>693</v>
      </c>
      <c r="B41" s="42" t="s">
        <v>679</v>
      </c>
      <c r="C41" s="431">
        <f t="shared" ref="C41:D41" si="68">SUM(C42:C44)</f>
        <v>24099</v>
      </c>
      <c r="D41" s="431">
        <f t="shared" si="68"/>
        <v>25007</v>
      </c>
      <c r="E41" s="431">
        <f t="shared" si="20"/>
        <v>-908</v>
      </c>
      <c r="F41" s="431">
        <f t="shared" ref="F41:G41" si="69">SUM(F42:F44)</f>
        <v>-27311</v>
      </c>
      <c r="G41" s="431">
        <f t="shared" si="69"/>
        <v>-25820</v>
      </c>
      <c r="H41" s="431">
        <f t="shared" ref="H41:H44" si="70">F41-G41</f>
        <v>-1491</v>
      </c>
      <c r="I41" s="431">
        <f t="shared" ref="I41:J41" si="71">SUM(I42:I44)</f>
        <v>-13819</v>
      </c>
      <c r="J41" s="431">
        <f t="shared" si="71"/>
        <v>-13704</v>
      </c>
      <c r="K41" s="431">
        <f t="shared" si="22"/>
        <v>-115</v>
      </c>
      <c r="L41" s="431">
        <f t="shared" ref="L41:M41" si="72">SUM(L42:L44)</f>
        <v>-2858</v>
      </c>
      <c r="M41" s="431">
        <f t="shared" si="72"/>
        <v>-2569</v>
      </c>
      <c r="N41" s="431">
        <f t="shared" si="23"/>
        <v>-289</v>
      </c>
      <c r="O41" s="431">
        <f t="shared" ref="O41:P41" si="73">SUM(O42:O44)</f>
        <v>-58418</v>
      </c>
      <c r="P41" s="431">
        <f t="shared" si="73"/>
        <v>-58140</v>
      </c>
      <c r="Q41" s="431">
        <f t="shared" si="24"/>
        <v>-278</v>
      </c>
      <c r="R41" s="431">
        <f t="shared" ref="R41:S41" si="74">SUM(R42:R44)</f>
        <v>-23139</v>
      </c>
      <c r="S41" s="431">
        <f t="shared" si="74"/>
        <v>-23889</v>
      </c>
      <c r="T41" s="431">
        <f t="shared" si="25"/>
        <v>750</v>
      </c>
      <c r="U41" s="431">
        <f t="shared" ref="U41:V41" si="75">SUM(U42:U44)</f>
        <v>-21805.57</v>
      </c>
      <c r="V41" s="431">
        <f t="shared" si="75"/>
        <v>-22558</v>
      </c>
      <c r="W41" s="431">
        <f t="shared" si="26"/>
        <v>752.43000000000029</v>
      </c>
      <c r="X41" s="431">
        <f t="shared" ref="X41:Y41" si="76">SUM(X42:X44)</f>
        <v>-26239.559000000001</v>
      </c>
      <c r="Y41" s="431">
        <f t="shared" si="76"/>
        <v>-27401</v>
      </c>
      <c r="Z41" s="431">
        <f t="shared" si="27"/>
        <v>1161.4409999999989</v>
      </c>
      <c r="AA41" s="431">
        <f t="shared" ref="AA41:AB41" si="77">SUM(AA42:AA44)</f>
        <v>-26142</v>
      </c>
      <c r="AB41" s="431">
        <f t="shared" si="77"/>
        <v>-26839</v>
      </c>
      <c r="AC41" s="431">
        <f t="shared" si="28"/>
        <v>697</v>
      </c>
      <c r="AD41" s="431">
        <f t="shared" ref="AD41:AE41" si="78">SUM(AD42:AD44)</f>
        <v>-32038</v>
      </c>
      <c r="AE41" s="431">
        <f t="shared" si="78"/>
        <v>-33108</v>
      </c>
      <c r="AF41" s="431">
        <f t="shared" si="29"/>
        <v>1070</v>
      </c>
      <c r="AG41" s="431">
        <f t="shared" ref="AG41:AH41" si="79">SUM(AG42:AG44)</f>
        <v>-42593.951560000001</v>
      </c>
      <c r="AH41" s="431">
        <f t="shared" si="79"/>
        <v>-36416</v>
      </c>
      <c r="AI41" s="431">
        <f t="shared" si="30"/>
        <v>-6177.9515600000013</v>
      </c>
      <c r="AJ41" s="431">
        <f t="shared" ref="AJ41:AK41" si="80">SUM(AJ42:AJ44)</f>
        <v>-33740.080009999998</v>
      </c>
      <c r="AK41" s="431">
        <f t="shared" si="80"/>
        <v>-20954</v>
      </c>
      <c r="AL41" s="431">
        <f t="shared" si="31"/>
        <v>-12786.080009999998</v>
      </c>
      <c r="AM41" s="431">
        <f t="shared" ref="AM41:AN41" si="81">SUM(AM42:AM44)</f>
        <v>-46930.429900000003</v>
      </c>
      <c r="AN41" s="431">
        <f t="shared" si="81"/>
        <v>-26346</v>
      </c>
      <c r="AO41" s="431">
        <f t="shared" si="32"/>
        <v>-20584.429900000003</v>
      </c>
      <c r="AP41" s="431">
        <f t="shared" ref="AP41:AQ41" si="82">SUM(AP42:AP44)</f>
        <v>-56129.41562</v>
      </c>
      <c r="AQ41" s="431">
        <f t="shared" si="82"/>
        <v>-38283</v>
      </c>
      <c r="AR41" s="431">
        <f t="shared" si="33"/>
        <v>-17846.41562</v>
      </c>
      <c r="AS41" s="431">
        <f t="shared" ref="AS41:AT41" si="83">SUM(AS42:AS44)</f>
        <v>-36094.476600000002</v>
      </c>
      <c r="AT41" s="431">
        <f t="shared" si="83"/>
        <v>-35868</v>
      </c>
      <c r="AU41" s="431">
        <f t="shared" si="34"/>
        <v>-226.47660000000178</v>
      </c>
      <c r="AV41" s="431">
        <f>SUM(AV42:AV44)</f>
        <v>-48045.060059999996</v>
      </c>
      <c r="AW41" s="431">
        <f>SUM(AW42:AW44)</f>
        <v>-29850</v>
      </c>
      <c r="AX41" s="431">
        <f t="shared" si="35"/>
        <v>-18195.060059999996</v>
      </c>
      <c r="AY41" s="431">
        <f>SUM(AY42:AY44)</f>
        <v>-33188.959449999929</v>
      </c>
      <c r="AZ41" s="431">
        <f>SUM(AZ42:AZ44)</f>
        <v>-4582</v>
      </c>
      <c r="BA41" s="431">
        <f t="shared" si="36"/>
        <v>-28606.959449999929</v>
      </c>
      <c r="BB41" s="431">
        <v>-32263.811469999495</v>
      </c>
      <c r="BC41" s="431">
        <f>SUM(BC42:BC44)</f>
        <v>-33060</v>
      </c>
      <c r="BD41" s="431">
        <f t="shared" si="19"/>
        <v>796.18853000050512</v>
      </c>
    </row>
    <row r="42" spans="1:56" s="24" customFormat="1" x14ac:dyDescent="0.2">
      <c r="A42" s="42" t="s">
        <v>694</v>
      </c>
      <c r="B42" s="42" t="s">
        <v>680</v>
      </c>
      <c r="C42" s="431">
        <v>-21822</v>
      </c>
      <c r="D42" s="431">
        <v>-21822</v>
      </c>
      <c r="E42" s="431">
        <f t="shared" si="20"/>
        <v>0</v>
      </c>
      <c r="F42" s="431">
        <v>-23115</v>
      </c>
      <c r="G42" s="431">
        <v>-23115</v>
      </c>
      <c r="H42" s="431">
        <f t="shared" si="70"/>
        <v>0</v>
      </c>
      <c r="I42" s="431">
        <v>-26858</v>
      </c>
      <c r="J42" s="431">
        <v>-26858</v>
      </c>
      <c r="K42" s="431">
        <f t="shared" si="22"/>
        <v>0</v>
      </c>
      <c r="L42" s="431">
        <v>-26262</v>
      </c>
      <c r="M42" s="431">
        <v>-26262</v>
      </c>
      <c r="N42" s="431">
        <f t="shared" si="23"/>
        <v>0</v>
      </c>
      <c r="O42" s="431">
        <v>-32574</v>
      </c>
      <c r="P42" s="431">
        <v>-32574</v>
      </c>
      <c r="Q42" s="431">
        <f t="shared" si="24"/>
        <v>0</v>
      </c>
      <c r="R42" s="431">
        <v>-27649</v>
      </c>
      <c r="S42" s="431">
        <v>-27649</v>
      </c>
      <c r="T42" s="431">
        <f t="shared" si="25"/>
        <v>0</v>
      </c>
      <c r="U42" s="431">
        <v>-34225</v>
      </c>
      <c r="V42" s="431">
        <v>-34228</v>
      </c>
      <c r="W42" s="431">
        <f t="shared" si="26"/>
        <v>3</v>
      </c>
      <c r="X42" s="431">
        <v>-34807</v>
      </c>
      <c r="Y42" s="431">
        <v>-34803</v>
      </c>
      <c r="Z42" s="431">
        <f t="shared" si="27"/>
        <v>-4</v>
      </c>
      <c r="AA42" s="431">
        <v>-43274</v>
      </c>
      <c r="AB42" s="431">
        <v>-43276</v>
      </c>
      <c r="AC42" s="431">
        <f t="shared" si="28"/>
        <v>2</v>
      </c>
      <c r="AD42" s="431">
        <v>-31691</v>
      </c>
      <c r="AE42" s="431">
        <v>-31689</v>
      </c>
      <c r="AF42" s="431">
        <f t="shared" si="29"/>
        <v>-2</v>
      </c>
      <c r="AG42" s="431">
        <v>-43934</v>
      </c>
      <c r="AH42" s="431">
        <v>-36981</v>
      </c>
      <c r="AI42" s="431">
        <f t="shared" si="30"/>
        <v>-6953</v>
      </c>
      <c r="AJ42" s="431">
        <v>-47209</v>
      </c>
      <c r="AK42" s="431">
        <v>-33265</v>
      </c>
      <c r="AL42" s="431">
        <f t="shared" si="31"/>
        <v>-13944</v>
      </c>
      <c r="AM42" s="431">
        <v>-58705</v>
      </c>
      <c r="AN42" s="431">
        <v>-37807</v>
      </c>
      <c r="AO42" s="431">
        <f t="shared" si="32"/>
        <v>-20898</v>
      </c>
      <c r="AP42" s="431">
        <v>-56511</v>
      </c>
      <c r="AQ42" s="431">
        <v>-38093</v>
      </c>
      <c r="AR42" s="431">
        <f t="shared" si="33"/>
        <v>-18418</v>
      </c>
      <c r="AS42" s="431">
        <v>-38178</v>
      </c>
      <c r="AT42" s="431">
        <v>-37732</v>
      </c>
      <c r="AU42" s="431">
        <f t="shared" si="34"/>
        <v>-446</v>
      </c>
      <c r="AV42" s="431">
        <v>-54279</v>
      </c>
      <c r="AW42" s="431">
        <v>-35389</v>
      </c>
      <c r="AX42" s="431">
        <f t="shared" si="35"/>
        <v>-18890</v>
      </c>
      <c r="AY42" s="431">
        <v>-80871.081620000026</v>
      </c>
      <c r="AZ42" s="431">
        <v>-52028</v>
      </c>
      <c r="BA42" s="431">
        <f t="shared" si="36"/>
        <v>-28843.081620000026</v>
      </c>
      <c r="BB42" s="431">
        <v>-47342.057500000003</v>
      </c>
      <c r="BC42" s="431">
        <v>-47266</v>
      </c>
      <c r="BD42" s="431">
        <f t="shared" si="19"/>
        <v>-76.057500000002619</v>
      </c>
    </row>
    <row r="43" spans="1:56" s="24" customFormat="1" x14ac:dyDescent="0.2">
      <c r="A43" s="42" t="s">
        <v>702</v>
      </c>
      <c r="B43" s="42" t="s">
        <v>681</v>
      </c>
      <c r="C43" s="431">
        <f>SUM(C20:C21)</f>
        <v>45583</v>
      </c>
      <c r="D43" s="431">
        <f>'DRE | P&amp;L'!AT119</f>
        <v>45553</v>
      </c>
      <c r="E43" s="431">
        <f t="shared" si="20"/>
        <v>30</v>
      </c>
      <c r="F43" s="431">
        <f>SUM(F20:F21)</f>
        <v>-4432</v>
      </c>
      <c r="G43" s="431">
        <f>'DRE | P&amp;L'!AU119</f>
        <v>-4320</v>
      </c>
      <c r="H43" s="431">
        <f t="shared" si="70"/>
        <v>-112</v>
      </c>
      <c r="I43" s="431">
        <f>SUM(I20:I21)</f>
        <v>12788</v>
      </c>
      <c r="J43" s="431">
        <f>'DRE | P&amp;L'!AV119</f>
        <v>12802</v>
      </c>
      <c r="K43" s="431">
        <f t="shared" si="22"/>
        <v>-14</v>
      </c>
      <c r="L43" s="431">
        <f>SUM(L20:L21)</f>
        <v>23166</v>
      </c>
      <c r="M43" s="431">
        <f>'DRE | P&amp;L'!AW119</f>
        <v>23344</v>
      </c>
      <c r="N43" s="431">
        <f t="shared" si="23"/>
        <v>-178</v>
      </c>
      <c r="O43" s="431">
        <v>-26093</v>
      </c>
      <c r="P43" s="431">
        <f>'DRE | P&amp;L'!AX119</f>
        <v>-26079</v>
      </c>
      <c r="Q43" s="431">
        <f t="shared" si="24"/>
        <v>-14</v>
      </c>
      <c r="R43" s="431">
        <f>SUM(R20:R21)</f>
        <v>4248</v>
      </c>
      <c r="S43" s="431">
        <v>4133</v>
      </c>
      <c r="T43" s="431">
        <f t="shared" si="25"/>
        <v>115</v>
      </c>
      <c r="U43" s="431">
        <f>SUM(U20:U21)</f>
        <v>12119</v>
      </c>
      <c r="V43" s="431">
        <f>'DRE | P&amp;L'!AZ119</f>
        <v>11964</v>
      </c>
      <c r="W43" s="431">
        <f t="shared" si="26"/>
        <v>155</v>
      </c>
      <c r="X43" s="431">
        <f>SUM(X20:X21)</f>
        <v>8258</v>
      </c>
      <c r="Y43" s="431">
        <f>'DRE | P&amp;L'!BA119</f>
        <v>8365</v>
      </c>
      <c r="Z43" s="431">
        <f t="shared" si="27"/>
        <v>-107</v>
      </c>
      <c r="AA43" s="431">
        <f>SUM(AA20:AA21)</f>
        <v>19226</v>
      </c>
      <c r="AB43" s="431">
        <f>'DRE | P&amp;L'!BB119</f>
        <v>19207</v>
      </c>
      <c r="AC43" s="431">
        <f t="shared" si="28"/>
        <v>19</v>
      </c>
      <c r="AD43" s="431">
        <f>SUM(AD20:AD21)</f>
        <v>5232</v>
      </c>
      <c r="AE43" s="431">
        <f>'DRE | P&amp;L'!BC119</f>
        <v>5196</v>
      </c>
      <c r="AF43" s="431">
        <f t="shared" si="29"/>
        <v>36</v>
      </c>
      <c r="AG43" s="431">
        <f>SUM(AG20:AG21)</f>
        <v>5688</v>
      </c>
      <c r="AH43" s="431">
        <f>'DRE | P&amp;L'!BD119</f>
        <v>5681</v>
      </c>
      <c r="AI43" s="431">
        <f t="shared" si="30"/>
        <v>7</v>
      </c>
      <c r="AJ43" s="431">
        <f>SUM(AJ20:AJ21)</f>
        <v>13082</v>
      </c>
      <c r="AK43" s="431">
        <f>'DRE | P&amp;L'!BE119</f>
        <v>12881</v>
      </c>
      <c r="AL43" s="431">
        <f t="shared" si="31"/>
        <v>201</v>
      </c>
      <c r="AM43" s="431">
        <f>SUM(AM20:AM21)</f>
        <v>32946</v>
      </c>
      <c r="AN43" s="431">
        <f>'DRE | P&amp;L'!BF119</f>
        <v>32947</v>
      </c>
      <c r="AO43" s="431">
        <f t="shared" si="32"/>
        <v>-1</v>
      </c>
      <c r="AP43" s="431">
        <f>SUM(AP20:AP21)</f>
        <v>7733.1229999999996</v>
      </c>
      <c r="AQ43" s="431">
        <f>'DRE | P&amp;L'!BG119</f>
        <v>7731</v>
      </c>
      <c r="AR43" s="431">
        <f t="shared" si="33"/>
        <v>2.1229999999995925</v>
      </c>
      <c r="AS43" s="431">
        <f>SUM(AS20:AS21)</f>
        <v>5707</v>
      </c>
      <c r="AT43" s="431">
        <f>'DRE | P&amp;L'!BH119</f>
        <v>5674</v>
      </c>
      <c r="AU43" s="431">
        <f t="shared" si="34"/>
        <v>33</v>
      </c>
      <c r="AV43" s="431">
        <f>SUM(AV20:AV21)</f>
        <v>5802.2960000000003</v>
      </c>
      <c r="AW43" s="431">
        <f>'DRE | P&amp;L'!BI119</f>
        <v>5815</v>
      </c>
      <c r="AX43" s="431">
        <f t="shared" si="35"/>
        <v>-12.703999999999724</v>
      </c>
      <c r="AY43" s="431">
        <v>47282.210000000094</v>
      </c>
      <c r="AZ43" s="431">
        <v>46601</v>
      </c>
      <c r="BA43" s="431">
        <f t="shared" si="36"/>
        <v>681.21000000009371</v>
      </c>
      <c r="BB43" s="431">
        <v>14685.281000000508</v>
      </c>
      <c r="BC43" s="431">
        <v>14681</v>
      </c>
      <c r="BD43" s="431">
        <f t="shared" si="19"/>
        <v>4.2810000005083566</v>
      </c>
    </row>
    <row r="44" spans="1:56" s="24" customFormat="1" x14ac:dyDescent="0.2">
      <c r="A44" s="42" t="s">
        <v>695</v>
      </c>
      <c r="B44" s="42" t="s">
        <v>682</v>
      </c>
      <c r="C44" s="431">
        <f>C22</f>
        <v>338</v>
      </c>
      <c r="D44" s="431">
        <f>'DRE | P&amp;L'!AT120</f>
        <v>1276</v>
      </c>
      <c r="E44" s="431">
        <f t="shared" si="20"/>
        <v>-938</v>
      </c>
      <c r="F44" s="431">
        <f>F22</f>
        <v>236</v>
      </c>
      <c r="G44" s="431">
        <f>'DRE | P&amp;L'!AU120</f>
        <v>1615</v>
      </c>
      <c r="H44" s="431">
        <f t="shared" si="70"/>
        <v>-1379</v>
      </c>
      <c r="I44" s="431">
        <f>I22</f>
        <v>251</v>
      </c>
      <c r="J44" s="431">
        <f>'DRE | P&amp;L'!AV120</f>
        <v>352</v>
      </c>
      <c r="K44" s="431">
        <f t="shared" si="22"/>
        <v>-101</v>
      </c>
      <c r="L44" s="431">
        <f>L22</f>
        <v>238</v>
      </c>
      <c r="M44" s="431">
        <f>'DRE | P&amp;L'!AW120</f>
        <v>349</v>
      </c>
      <c r="N44" s="431">
        <f t="shared" si="23"/>
        <v>-111</v>
      </c>
      <c r="O44" s="431">
        <f>O22</f>
        <v>249</v>
      </c>
      <c r="P44" s="431">
        <f>'DRE | P&amp;L'!AX120</f>
        <v>513</v>
      </c>
      <c r="Q44" s="431">
        <f t="shared" si="24"/>
        <v>-264</v>
      </c>
      <c r="R44" s="431">
        <f>R22</f>
        <v>262</v>
      </c>
      <c r="S44" s="431">
        <f>'DRE | P&amp;L'!AY120</f>
        <v>-373</v>
      </c>
      <c r="T44" s="431">
        <f t="shared" si="25"/>
        <v>635</v>
      </c>
      <c r="U44" s="431">
        <f>U22</f>
        <v>300.43</v>
      </c>
      <c r="V44" s="431">
        <f>'DRE | P&amp;L'!AZ120</f>
        <v>-294</v>
      </c>
      <c r="W44" s="431">
        <f t="shared" si="26"/>
        <v>594.43000000000006</v>
      </c>
      <c r="X44" s="431">
        <f>X22</f>
        <v>309.44100000000003</v>
      </c>
      <c r="Y44" s="431">
        <f>'DRE | P&amp;L'!BA120</f>
        <v>-963</v>
      </c>
      <c r="Z44" s="431">
        <f t="shared" si="27"/>
        <v>1272.441</v>
      </c>
      <c r="AA44" s="431">
        <f>AA22</f>
        <v>-2094</v>
      </c>
      <c r="AB44" s="431">
        <f>'DRE | P&amp;L'!BB120</f>
        <v>-2770</v>
      </c>
      <c r="AC44" s="431">
        <f t="shared" si="28"/>
        <v>676</v>
      </c>
      <c r="AD44" s="431">
        <f>AD22</f>
        <v>-5579</v>
      </c>
      <c r="AE44" s="431">
        <f>'DRE | P&amp;L'!BC120</f>
        <v>-6615</v>
      </c>
      <c r="AF44" s="431">
        <f t="shared" si="29"/>
        <v>1036</v>
      </c>
      <c r="AG44" s="431">
        <f>AG22</f>
        <v>-4347.9515599999995</v>
      </c>
      <c r="AH44" s="431">
        <f>'DRE | P&amp;L'!BD120</f>
        <v>-5116</v>
      </c>
      <c r="AI44" s="431">
        <f t="shared" si="30"/>
        <v>768.04844000000048</v>
      </c>
      <c r="AJ44" s="431">
        <f>AJ22</f>
        <v>386.91998999999998</v>
      </c>
      <c r="AK44" s="431">
        <f>'DRE | P&amp;L'!BE120</f>
        <v>-570</v>
      </c>
      <c r="AL44" s="431">
        <f t="shared" si="31"/>
        <v>956.91998999999998</v>
      </c>
      <c r="AM44" s="431">
        <f>AM22</f>
        <v>-21171.429900000003</v>
      </c>
      <c r="AN44" s="431">
        <f>'DRE | P&amp;L'!BF120</f>
        <v>-21486</v>
      </c>
      <c r="AO44" s="431">
        <f t="shared" si="32"/>
        <v>314.57009999999718</v>
      </c>
      <c r="AP44" s="431">
        <f>AP22</f>
        <v>-7351.5386200000003</v>
      </c>
      <c r="AQ44" s="431">
        <f>'DRE | P&amp;L'!BG120</f>
        <v>-7921</v>
      </c>
      <c r="AR44" s="431">
        <f t="shared" si="33"/>
        <v>569.46137999999974</v>
      </c>
      <c r="AS44" s="431">
        <f>AS22</f>
        <v>-3623.4766</v>
      </c>
      <c r="AT44" s="431">
        <f>'DRE | P&amp;L'!BH120</f>
        <v>-3810</v>
      </c>
      <c r="AU44" s="431">
        <f t="shared" si="34"/>
        <v>186.52340000000004</v>
      </c>
      <c r="AV44" s="431">
        <f>AV22</f>
        <v>431.64394000000004</v>
      </c>
      <c r="AW44" s="431">
        <f>'DRE | P&amp;L'!BI120</f>
        <v>-276</v>
      </c>
      <c r="AX44" s="431">
        <f t="shared" si="35"/>
        <v>707.64394000000004</v>
      </c>
      <c r="AY44" s="431">
        <v>399.91217</v>
      </c>
      <c r="AZ44" s="431">
        <v>845</v>
      </c>
      <c r="BA44" s="431">
        <f t="shared" si="36"/>
        <v>-445.08783</v>
      </c>
      <c r="BB44" s="431">
        <v>392.96503000000001</v>
      </c>
      <c r="BC44" s="431">
        <v>-475</v>
      </c>
      <c r="BD44" s="431">
        <f t="shared" si="19"/>
        <v>867.96503000000007</v>
      </c>
    </row>
    <row r="45" spans="1:56" s="24" customFormat="1" x14ac:dyDescent="0.2">
      <c r="A45" s="426" t="s">
        <v>696</v>
      </c>
      <c r="B45" s="426" t="s">
        <v>683</v>
      </c>
      <c r="C45" s="430">
        <f t="shared" ref="C45:AU45" si="84">SUM(C40:C41)</f>
        <v>124037</v>
      </c>
      <c r="D45" s="430">
        <f t="shared" si="84"/>
        <v>122673</v>
      </c>
      <c r="E45" s="430">
        <f t="shared" si="84"/>
        <v>1364</v>
      </c>
      <c r="F45" s="430">
        <f t="shared" si="84"/>
        <v>64295</v>
      </c>
      <c r="G45" s="430">
        <f t="shared" si="84"/>
        <v>63182</v>
      </c>
      <c r="H45" s="430">
        <f t="shared" si="84"/>
        <v>1113</v>
      </c>
      <c r="I45" s="430">
        <f t="shared" si="84"/>
        <v>70178</v>
      </c>
      <c r="J45" s="430">
        <f t="shared" si="84"/>
        <v>68606</v>
      </c>
      <c r="K45" s="430">
        <f t="shared" si="84"/>
        <v>1572</v>
      </c>
      <c r="L45" s="430">
        <f t="shared" si="84"/>
        <v>113843</v>
      </c>
      <c r="M45" s="430">
        <f t="shared" si="84"/>
        <v>111774</v>
      </c>
      <c r="N45" s="430">
        <f t="shared" si="84"/>
        <v>2069</v>
      </c>
      <c r="O45" s="430">
        <f t="shared" si="84"/>
        <v>146378</v>
      </c>
      <c r="P45" s="430">
        <f t="shared" si="84"/>
        <v>143655</v>
      </c>
      <c r="Q45" s="430">
        <f t="shared" si="84"/>
        <v>2723</v>
      </c>
      <c r="R45" s="430">
        <f t="shared" si="84"/>
        <v>109181</v>
      </c>
      <c r="S45" s="430">
        <f t="shared" si="84"/>
        <v>106126</v>
      </c>
      <c r="T45" s="430">
        <f t="shared" si="84"/>
        <v>3055</v>
      </c>
      <c r="U45" s="430">
        <f t="shared" si="84"/>
        <v>127802.51800000004</v>
      </c>
      <c r="V45" s="430">
        <f t="shared" si="84"/>
        <v>124239</v>
      </c>
      <c r="W45" s="430">
        <f t="shared" si="84"/>
        <v>3563.5180000000473</v>
      </c>
      <c r="X45" s="430">
        <f t="shared" si="84"/>
        <v>124699.22600000008</v>
      </c>
      <c r="Y45" s="430">
        <f t="shared" si="84"/>
        <v>120751</v>
      </c>
      <c r="Z45" s="430">
        <f t="shared" si="84"/>
        <v>3948.2260000000897</v>
      </c>
      <c r="AA45" s="430">
        <f t="shared" si="84"/>
        <v>147636</v>
      </c>
      <c r="AB45" s="430">
        <f t="shared" si="84"/>
        <v>143654</v>
      </c>
      <c r="AC45" s="430">
        <f t="shared" si="84"/>
        <v>3982</v>
      </c>
      <c r="AD45" s="430">
        <f t="shared" si="84"/>
        <v>134224</v>
      </c>
      <c r="AE45" s="430">
        <f t="shared" si="84"/>
        <v>130228</v>
      </c>
      <c r="AF45" s="430">
        <f t="shared" si="84"/>
        <v>3996</v>
      </c>
      <c r="AG45" s="430">
        <f t="shared" si="84"/>
        <v>152011.24643999984</v>
      </c>
      <c r="AH45" s="430">
        <f t="shared" si="84"/>
        <v>148017</v>
      </c>
      <c r="AI45" s="430">
        <f t="shared" si="84"/>
        <v>3994.2464399998571</v>
      </c>
      <c r="AJ45" s="430">
        <f t="shared" si="84"/>
        <v>167925.86998999995</v>
      </c>
      <c r="AK45" s="430">
        <f t="shared" si="84"/>
        <v>163831</v>
      </c>
      <c r="AL45" s="430">
        <f t="shared" si="84"/>
        <v>4094.8699899999556</v>
      </c>
      <c r="AM45" s="430">
        <f t="shared" si="84"/>
        <v>183924.67209999991</v>
      </c>
      <c r="AN45" s="430">
        <f t="shared" si="84"/>
        <v>180055</v>
      </c>
      <c r="AO45" s="430">
        <f t="shared" si="84"/>
        <v>3869.6720999998943</v>
      </c>
      <c r="AP45" s="430">
        <f t="shared" si="84"/>
        <v>153241.23537999997</v>
      </c>
      <c r="AQ45" s="430">
        <f t="shared" si="84"/>
        <v>153138</v>
      </c>
      <c r="AR45" s="430">
        <f t="shared" si="84"/>
        <v>103.2353799999546</v>
      </c>
      <c r="AS45" s="430">
        <f t="shared" si="84"/>
        <v>163463.60940000013</v>
      </c>
      <c r="AT45" s="430">
        <f t="shared" si="84"/>
        <v>160100</v>
      </c>
      <c r="AU45" s="430">
        <f t="shared" si="84"/>
        <v>3363.6094000001249</v>
      </c>
      <c r="AV45" s="430">
        <f t="shared" ref="AV45:BA45" si="85">SUM(AV40:AV41)</f>
        <v>179609.03334000008</v>
      </c>
      <c r="AW45" s="430">
        <f t="shared" si="85"/>
        <v>175859</v>
      </c>
      <c r="AX45" s="430">
        <f t="shared" si="85"/>
        <v>3750.0333400000745</v>
      </c>
      <c r="AY45" s="430">
        <f t="shared" si="85"/>
        <v>245847.70238702607</v>
      </c>
      <c r="AZ45" s="430">
        <f t="shared" si="85"/>
        <v>235413</v>
      </c>
      <c r="BA45" s="430">
        <f t="shared" si="85"/>
        <v>10434.702387026082</v>
      </c>
      <c r="BB45" s="430">
        <f t="shared" ref="BB45:BC45" si="86">SUM(BB40:BB41)</f>
        <v>208510.89203000051</v>
      </c>
      <c r="BC45" s="430">
        <f t="shared" si="86"/>
        <v>204615</v>
      </c>
      <c r="BD45" s="430">
        <f t="shared" si="19"/>
        <v>3895.892030000512</v>
      </c>
    </row>
    <row r="46" spans="1:56" s="24" customFormat="1" x14ac:dyDescent="0.2">
      <c r="A46" s="42" t="s">
        <v>366</v>
      </c>
      <c r="B46" s="42" t="s">
        <v>354</v>
      </c>
      <c r="C46" s="431">
        <f t="shared" ref="C46:AU46" si="87">SUM(C47:C49)</f>
        <v>-26941</v>
      </c>
      <c r="D46" s="431">
        <f t="shared" si="87"/>
        <v>-25881</v>
      </c>
      <c r="E46" s="431">
        <f t="shared" si="87"/>
        <v>-1060</v>
      </c>
      <c r="F46" s="431">
        <f t="shared" si="87"/>
        <v>-7504</v>
      </c>
      <c r="G46" s="431">
        <f t="shared" si="87"/>
        <v>-6853</v>
      </c>
      <c r="H46" s="431">
        <f t="shared" si="87"/>
        <v>-651</v>
      </c>
      <c r="I46" s="431">
        <f t="shared" si="87"/>
        <v>365522</v>
      </c>
      <c r="J46" s="431">
        <f t="shared" si="87"/>
        <v>366864</v>
      </c>
      <c r="K46" s="431">
        <f t="shared" si="87"/>
        <v>-1342</v>
      </c>
      <c r="L46" s="431">
        <f t="shared" si="87"/>
        <v>-211533</v>
      </c>
      <c r="M46" s="431">
        <f t="shared" si="87"/>
        <v>-209767</v>
      </c>
      <c r="N46" s="431">
        <f t="shared" si="87"/>
        <v>-1766</v>
      </c>
      <c r="O46" s="431">
        <f t="shared" si="87"/>
        <v>-20848</v>
      </c>
      <c r="P46" s="431">
        <f t="shared" si="87"/>
        <v>-18551</v>
      </c>
      <c r="Q46" s="431">
        <f t="shared" si="87"/>
        <v>-2297</v>
      </c>
      <c r="R46" s="431">
        <f t="shared" si="87"/>
        <v>-126593</v>
      </c>
      <c r="S46" s="431">
        <f t="shared" si="87"/>
        <v>-123864.289905254</v>
      </c>
      <c r="T46" s="431">
        <f t="shared" si="87"/>
        <v>-2728.7100947459985</v>
      </c>
      <c r="U46" s="431">
        <v>-358132</v>
      </c>
      <c r="V46" s="431">
        <f t="shared" si="87"/>
        <v>-354931</v>
      </c>
      <c r="W46" s="431">
        <f t="shared" si="87"/>
        <v>-3201</v>
      </c>
      <c r="X46" s="431">
        <f t="shared" si="87"/>
        <v>-59193.117999999929</v>
      </c>
      <c r="Y46" s="431">
        <f t="shared" si="87"/>
        <v>-55594</v>
      </c>
      <c r="Z46" s="431">
        <f t="shared" si="87"/>
        <v>-3599.1179999999295</v>
      </c>
      <c r="AA46" s="431">
        <f t="shared" si="87"/>
        <v>-94859</v>
      </c>
      <c r="AB46" s="431">
        <f t="shared" si="87"/>
        <v>-91295</v>
      </c>
      <c r="AC46" s="431">
        <f t="shared" si="87"/>
        <v>-3564</v>
      </c>
      <c r="AD46" s="431">
        <f t="shared" si="87"/>
        <v>-74249</v>
      </c>
      <c r="AE46" s="431">
        <f t="shared" si="87"/>
        <v>-70620</v>
      </c>
      <c r="AF46" s="431">
        <f t="shared" si="87"/>
        <v>-3629.0000000000018</v>
      </c>
      <c r="AG46" s="431">
        <f t="shared" si="87"/>
        <v>-59068.271999999997</v>
      </c>
      <c r="AH46" s="431">
        <f t="shared" si="87"/>
        <v>-55474</v>
      </c>
      <c r="AI46" s="431">
        <f t="shared" si="87"/>
        <v>-3594.2719999999972</v>
      </c>
      <c r="AJ46" s="431">
        <f t="shared" si="87"/>
        <v>-100139.09899999999</v>
      </c>
      <c r="AK46" s="431">
        <f t="shared" si="87"/>
        <v>-96422</v>
      </c>
      <c r="AL46" s="431">
        <f t="shared" si="87"/>
        <v>-3717.0989999999802</v>
      </c>
      <c r="AM46" s="431">
        <f t="shared" si="87"/>
        <v>-41232.46</v>
      </c>
      <c r="AN46" s="431">
        <f t="shared" si="87"/>
        <v>-37815</v>
      </c>
      <c r="AO46" s="431">
        <f t="shared" si="87"/>
        <v>-3417.4599999999991</v>
      </c>
      <c r="AP46" s="431">
        <f t="shared" si="87"/>
        <v>-59366.40399999998</v>
      </c>
      <c r="AQ46" s="431">
        <f t="shared" si="87"/>
        <v>-59211</v>
      </c>
      <c r="AR46" s="431">
        <f t="shared" si="87"/>
        <v>-155.40399999998044</v>
      </c>
      <c r="AS46" s="431">
        <f t="shared" si="87"/>
        <v>-76289.020000000033</v>
      </c>
      <c r="AT46" s="431">
        <f t="shared" si="87"/>
        <v>-73231</v>
      </c>
      <c r="AU46" s="431">
        <f t="shared" si="87"/>
        <v>-3058.0200000000332</v>
      </c>
      <c r="AV46" s="431">
        <f t="shared" ref="AV46:AW46" si="88">SUM(AV47:AV49)</f>
        <v>-57572.938999999969</v>
      </c>
      <c r="AW46" s="431">
        <f t="shared" si="88"/>
        <v>-54300</v>
      </c>
      <c r="AX46" s="431">
        <f>SUM(AX47:AX49)</f>
        <v>-3272.9389999999694</v>
      </c>
      <c r="AY46" s="431">
        <f t="shared" ref="AY46:AZ46" si="89">SUM(AY47:AY49)</f>
        <v>-79038.927735606499</v>
      </c>
      <c r="AZ46" s="431">
        <f t="shared" si="89"/>
        <v>-68468</v>
      </c>
      <c r="BA46" s="431">
        <f>SUM(BA47:BA49)</f>
        <v>-10570.927735606496</v>
      </c>
      <c r="BB46" s="431">
        <f t="shared" ref="BB46:BC46" si="90">SUM(BB47:BB49)</f>
        <v>-79089.850999999966</v>
      </c>
      <c r="BC46" s="431">
        <f t="shared" si="90"/>
        <v>-75447</v>
      </c>
      <c r="BD46" s="431">
        <f t="shared" si="19"/>
        <v>-3642.850999999966</v>
      </c>
    </row>
    <row r="47" spans="1:56" s="24" customFormat="1" x14ac:dyDescent="0.2">
      <c r="A47" s="42" t="s">
        <v>160</v>
      </c>
      <c r="B47" s="42" t="s">
        <v>220</v>
      </c>
      <c r="C47" s="431">
        <f>C26</f>
        <v>25566</v>
      </c>
      <c r="D47" s="431">
        <v>25559</v>
      </c>
      <c r="E47" s="431">
        <f t="shared" ref="E47:E49" si="91">C47-D47</f>
        <v>7</v>
      </c>
      <c r="F47" s="431">
        <f>F26</f>
        <v>37148</v>
      </c>
      <c r="G47" s="431">
        <v>36710</v>
      </c>
      <c r="H47" s="431">
        <f t="shared" ref="H47:H49" si="92">F47-G47</f>
        <v>438</v>
      </c>
      <c r="I47" s="431">
        <f>I26</f>
        <v>450238</v>
      </c>
      <c r="J47" s="431">
        <v>450226</v>
      </c>
      <c r="K47" s="431">
        <f t="shared" ref="K47:K49" si="93">I47-J47</f>
        <v>12</v>
      </c>
      <c r="L47" s="431">
        <f>L26</f>
        <v>-153144</v>
      </c>
      <c r="M47" s="431">
        <v>-153161</v>
      </c>
      <c r="N47" s="431">
        <f t="shared" ref="N47:N49" si="94">L47-M47</f>
        <v>17</v>
      </c>
      <c r="O47" s="431">
        <f>O26</f>
        <v>40228</v>
      </c>
      <c r="P47" s="431">
        <v>40204</v>
      </c>
      <c r="Q47" s="431">
        <f t="shared" ref="Q47:Q49" si="95">O47-P47</f>
        <v>24</v>
      </c>
      <c r="R47" s="431">
        <f>SUM(R26:R27)</f>
        <v>63980.289905254001</v>
      </c>
      <c r="S47" s="431">
        <v>74250</v>
      </c>
      <c r="T47" s="431">
        <f t="shared" ref="T47:T49" si="96">R47-S47</f>
        <v>-10269.710094745999</v>
      </c>
      <c r="U47" s="431">
        <v>35497</v>
      </c>
      <c r="V47" s="431">
        <v>20760</v>
      </c>
      <c r="W47" s="431">
        <f t="shared" ref="W47:W49" si="97">U47-V47</f>
        <v>14737</v>
      </c>
      <c r="X47" s="431">
        <f>SUM(X26:X27)</f>
        <v>46117.054000000106</v>
      </c>
      <c r="Y47" s="431">
        <v>65546</v>
      </c>
      <c r="Z47" s="431">
        <f t="shared" ref="Z47:Z49" si="98">X47-Y47</f>
        <v>-19428.945999999894</v>
      </c>
      <c r="AA47" s="431">
        <f>AA26</f>
        <v>43426</v>
      </c>
      <c r="AB47" s="431">
        <v>36996</v>
      </c>
      <c r="AC47" s="431">
        <f t="shared" ref="AC47:AC49" si="99">AA47-AB47</f>
        <v>6430</v>
      </c>
      <c r="AD47" s="431">
        <f>SUM(AD26:AD27)</f>
        <v>51090.396887305214</v>
      </c>
      <c r="AE47" s="431">
        <v>68947</v>
      </c>
      <c r="AF47" s="431">
        <f t="shared" ref="AF47:AF49" si="100">AD47-AE47</f>
        <v>-17856.603112694786</v>
      </c>
      <c r="AG47" s="431">
        <f>AG26</f>
        <v>53182.58600000001</v>
      </c>
      <c r="AH47" s="431">
        <v>59749</v>
      </c>
      <c r="AI47" s="431">
        <f t="shared" ref="AI47:AI49" si="101">AG47-AH47</f>
        <v>-6566.4139999999898</v>
      </c>
      <c r="AJ47" s="431">
        <f>AJ26</f>
        <v>31527.060999999994</v>
      </c>
      <c r="AK47" s="431">
        <v>24588</v>
      </c>
      <c r="AL47" s="431">
        <f t="shared" ref="AL47:AL49" si="102">AJ47-AK47</f>
        <v>6939.0609999999942</v>
      </c>
      <c r="AM47" s="431">
        <f>AM26</f>
        <v>28991.969999999994</v>
      </c>
      <c r="AN47" s="431">
        <v>59399</v>
      </c>
      <c r="AO47" s="431">
        <f t="shared" ref="AO47:AO49" si="103">AM47-AN47</f>
        <v>-30407.030000000006</v>
      </c>
      <c r="AP47" s="431">
        <f>AP26</f>
        <v>46379.133000000002</v>
      </c>
      <c r="AQ47" s="431">
        <v>55413</v>
      </c>
      <c r="AR47" s="431">
        <f t="shared" ref="AR47:AR51" si="104">AP47-AQ47</f>
        <v>-9033.8669999999984</v>
      </c>
      <c r="AS47" s="431">
        <f>AS26</f>
        <v>35792.408999999971</v>
      </c>
      <c r="AT47" s="431">
        <v>51011</v>
      </c>
      <c r="AU47" s="431">
        <f t="shared" ref="AU47:AU49" si="105">AS47-AT47</f>
        <v>-15218.591000000029</v>
      </c>
      <c r="AV47" s="431">
        <f>AV26</f>
        <v>54368.716000000029</v>
      </c>
      <c r="AW47" s="431">
        <v>74727</v>
      </c>
      <c r="AX47" s="431">
        <f t="shared" ref="AX47:AX49" si="106">AV47-AW47</f>
        <v>-20358.283999999971</v>
      </c>
      <c r="AY47" s="431">
        <v>31468.606264393504</v>
      </c>
      <c r="AZ47" s="431">
        <v>54692</v>
      </c>
      <c r="BA47" s="431">
        <f t="shared" ref="BA47:BA49" si="107">AY47-AZ47</f>
        <v>-23223.393735606496</v>
      </c>
      <c r="BB47" s="431">
        <v>37638.921000000038</v>
      </c>
      <c r="BC47" s="431">
        <v>62643</v>
      </c>
      <c r="BD47" s="431">
        <f t="shared" si="19"/>
        <v>-25004.078999999962</v>
      </c>
    </row>
    <row r="48" spans="1:56" s="24" customFormat="1" x14ac:dyDescent="0.2">
      <c r="A48" s="42" t="s">
        <v>161</v>
      </c>
      <c r="B48" s="42" t="s">
        <v>221</v>
      </c>
      <c r="C48" s="431">
        <f>SUM(C27:C28)</f>
        <v>-52507</v>
      </c>
      <c r="D48" s="431">
        <v>-51440</v>
      </c>
      <c r="E48" s="431">
        <f t="shared" si="91"/>
        <v>-1067</v>
      </c>
      <c r="F48" s="431">
        <f>SUM(F27:F28)</f>
        <v>-44652</v>
      </c>
      <c r="G48" s="431">
        <v>-43563</v>
      </c>
      <c r="H48" s="431">
        <f t="shared" si="92"/>
        <v>-1089</v>
      </c>
      <c r="I48" s="431">
        <f>SUM(I27:I28)</f>
        <v>-84716</v>
      </c>
      <c r="J48" s="431">
        <v>-83362</v>
      </c>
      <c r="K48" s="431">
        <f t="shared" si="93"/>
        <v>-1354</v>
      </c>
      <c r="L48" s="431">
        <f>SUM(L27:L28)</f>
        <v>-58389</v>
      </c>
      <c r="M48" s="431">
        <v>-56606</v>
      </c>
      <c r="N48" s="431">
        <f t="shared" si="94"/>
        <v>-1783</v>
      </c>
      <c r="O48" s="431">
        <f>SUM(O27:O28)</f>
        <v>-90123</v>
      </c>
      <c r="P48" s="431">
        <v>-87802</v>
      </c>
      <c r="Q48" s="431">
        <f t="shared" si="95"/>
        <v>-2321</v>
      </c>
      <c r="R48" s="431">
        <f>R28</f>
        <v>-103711</v>
      </c>
      <c r="S48" s="431">
        <v>-111252</v>
      </c>
      <c r="T48" s="431">
        <f t="shared" si="96"/>
        <v>7541</v>
      </c>
      <c r="U48" s="431">
        <v>-135487</v>
      </c>
      <c r="V48" s="431">
        <v>-117549</v>
      </c>
      <c r="W48" s="431">
        <f t="shared" si="97"/>
        <v>-17938</v>
      </c>
      <c r="X48" s="431">
        <f>X28</f>
        <v>-138073.65200000003</v>
      </c>
      <c r="Y48" s="431">
        <v>-153903</v>
      </c>
      <c r="Z48" s="431">
        <f t="shared" si="98"/>
        <v>15829.347999999969</v>
      </c>
      <c r="AA48" s="431">
        <f>SUM(AA27:AA28)</f>
        <v>-127131</v>
      </c>
      <c r="AB48" s="431">
        <v>-117137</v>
      </c>
      <c r="AC48" s="431">
        <f t="shared" si="99"/>
        <v>-9994</v>
      </c>
      <c r="AD48" s="431">
        <v>-117079</v>
      </c>
      <c r="AE48" s="431">
        <v>-131307</v>
      </c>
      <c r="AF48" s="431">
        <f t="shared" si="100"/>
        <v>14228</v>
      </c>
      <c r="AG48" s="431">
        <f>SUM(AG27:AG28)</f>
        <v>-110109.85800000001</v>
      </c>
      <c r="AH48" s="431">
        <v>-113081</v>
      </c>
      <c r="AI48" s="431">
        <f t="shared" si="101"/>
        <v>2971.1419999999925</v>
      </c>
      <c r="AJ48" s="431">
        <f>SUM(AJ27:AJ28)</f>
        <v>-131666.15999999997</v>
      </c>
      <c r="AK48" s="431">
        <v>-121010</v>
      </c>
      <c r="AL48" s="431">
        <f t="shared" si="102"/>
        <v>-10656.159999999974</v>
      </c>
      <c r="AM48" s="431">
        <f>SUM(AM27:AM28)</f>
        <v>-70224.429999999993</v>
      </c>
      <c r="AN48" s="431">
        <v>-97214</v>
      </c>
      <c r="AO48" s="431">
        <f t="shared" si="103"/>
        <v>26989.570000000007</v>
      </c>
      <c r="AP48" s="431">
        <f>SUM(AP27:AP28)</f>
        <v>-105745.53699999998</v>
      </c>
      <c r="AQ48" s="431">
        <v>-114624</v>
      </c>
      <c r="AR48" s="431">
        <f t="shared" si="104"/>
        <v>8878.4630000000179</v>
      </c>
      <c r="AS48" s="431">
        <f>SUM(AS27:AS28)</f>
        <v>-112081.429</v>
      </c>
      <c r="AT48" s="431">
        <v>-124242</v>
      </c>
      <c r="AU48" s="431">
        <f t="shared" si="105"/>
        <v>12160.570999999996</v>
      </c>
      <c r="AV48" s="431">
        <f>SUM(AV27:AV28)</f>
        <v>-111941.655</v>
      </c>
      <c r="AW48" s="431">
        <v>-129027</v>
      </c>
      <c r="AX48" s="431">
        <f t="shared" si="106"/>
        <v>17085.345000000001</v>
      </c>
      <c r="AY48" s="431">
        <v>-110507.534</v>
      </c>
      <c r="AZ48" s="431">
        <v>-123160</v>
      </c>
      <c r="BA48" s="431">
        <f t="shared" si="107"/>
        <v>12652.466</v>
      </c>
      <c r="BB48" s="431">
        <v>-116728.772</v>
      </c>
      <c r="BC48" s="431">
        <v>-138090</v>
      </c>
      <c r="BD48" s="431">
        <f t="shared" si="19"/>
        <v>21361.228000000003</v>
      </c>
    </row>
    <row r="49" spans="1:56" s="24" customFormat="1" x14ac:dyDescent="0.2">
      <c r="A49" s="42" t="s">
        <v>697</v>
      </c>
      <c r="B49" s="42" t="s">
        <v>684</v>
      </c>
      <c r="C49" s="431">
        <f>C29</f>
        <v>0</v>
      </c>
      <c r="D49" s="431">
        <v>0</v>
      </c>
      <c r="E49" s="431">
        <f t="shared" si="91"/>
        <v>0</v>
      </c>
      <c r="F49" s="431">
        <f>F29</f>
        <v>0</v>
      </c>
      <c r="G49" s="431">
        <v>0</v>
      </c>
      <c r="H49" s="431">
        <f t="shared" si="92"/>
        <v>0</v>
      </c>
      <c r="I49" s="431">
        <f>I29</f>
        <v>0</v>
      </c>
      <c r="J49" s="431">
        <v>0</v>
      </c>
      <c r="K49" s="431">
        <f t="shared" si="93"/>
        <v>0</v>
      </c>
      <c r="L49" s="431">
        <f>L29</f>
        <v>0</v>
      </c>
      <c r="M49" s="431">
        <v>0</v>
      </c>
      <c r="N49" s="431">
        <f t="shared" si="94"/>
        <v>0</v>
      </c>
      <c r="O49" s="431">
        <f>O29</f>
        <v>29047</v>
      </c>
      <c r="P49" s="431">
        <v>29047</v>
      </c>
      <c r="Q49" s="431">
        <f t="shared" si="95"/>
        <v>0</v>
      </c>
      <c r="R49" s="431">
        <f>R29</f>
        <v>-86862.289905254001</v>
      </c>
      <c r="S49" s="431">
        <v>-86862.289905254001</v>
      </c>
      <c r="T49" s="431">
        <f t="shared" si="96"/>
        <v>0</v>
      </c>
      <c r="U49" s="431">
        <f>U29</f>
        <v>-258142</v>
      </c>
      <c r="V49" s="431">
        <v>-258142</v>
      </c>
      <c r="W49" s="431">
        <f t="shared" si="97"/>
        <v>0</v>
      </c>
      <c r="X49" s="431">
        <f>X29</f>
        <v>32763.479999999996</v>
      </c>
      <c r="Y49" s="431">
        <v>32763</v>
      </c>
      <c r="Z49" s="431">
        <f t="shared" si="98"/>
        <v>0.47999999999592546</v>
      </c>
      <c r="AA49" s="431">
        <f>AA29</f>
        <v>-11154</v>
      </c>
      <c r="AB49" s="431">
        <v>-11154</v>
      </c>
      <c r="AC49" s="431">
        <f t="shared" si="99"/>
        <v>0</v>
      </c>
      <c r="AD49" s="431">
        <f>AD29</f>
        <v>-8260.3968873052163</v>
      </c>
      <c r="AE49" s="431">
        <v>-8260</v>
      </c>
      <c r="AF49" s="431">
        <f t="shared" si="100"/>
        <v>-0.39688730521629623</v>
      </c>
      <c r="AG49" s="431">
        <f>AG29</f>
        <v>-2141</v>
      </c>
      <c r="AH49" s="431">
        <v>-2142</v>
      </c>
      <c r="AI49" s="431">
        <f t="shared" si="101"/>
        <v>1</v>
      </c>
      <c r="AJ49" s="431">
        <f>AJ29</f>
        <v>0</v>
      </c>
      <c r="AK49" s="431">
        <v>0</v>
      </c>
      <c r="AL49" s="431">
        <f t="shared" si="102"/>
        <v>0</v>
      </c>
      <c r="AM49" s="431">
        <f>AM29</f>
        <v>0</v>
      </c>
      <c r="AN49" s="431">
        <v>0</v>
      </c>
      <c r="AO49" s="431">
        <f t="shared" si="103"/>
        <v>0</v>
      </c>
      <c r="AP49" s="431">
        <f>AP29</f>
        <v>0</v>
      </c>
      <c r="AQ49" s="431">
        <v>0</v>
      </c>
      <c r="AR49" s="431">
        <f t="shared" si="104"/>
        <v>0</v>
      </c>
      <c r="AS49" s="431">
        <f>AS29</f>
        <v>0</v>
      </c>
      <c r="AT49" s="431">
        <v>0</v>
      </c>
      <c r="AU49" s="431">
        <f t="shared" si="105"/>
        <v>0</v>
      </c>
      <c r="AV49" s="431">
        <f>AV29</f>
        <v>0</v>
      </c>
      <c r="AW49" s="431">
        <v>0</v>
      </c>
      <c r="AX49" s="431">
        <f t="shared" si="106"/>
        <v>0</v>
      </c>
      <c r="AY49" s="431">
        <v>0</v>
      </c>
      <c r="AZ49" s="431">
        <v>0</v>
      </c>
      <c r="BA49" s="431">
        <f t="shared" si="107"/>
        <v>0</v>
      </c>
      <c r="BB49" s="431">
        <v>0</v>
      </c>
      <c r="BC49" s="431">
        <v>0</v>
      </c>
      <c r="BD49" s="431">
        <f t="shared" si="19"/>
        <v>0</v>
      </c>
    </row>
    <row r="50" spans="1:56" s="24" customFormat="1" x14ac:dyDescent="0.2">
      <c r="A50" s="426" t="s">
        <v>698</v>
      </c>
      <c r="B50" s="426" t="s">
        <v>685</v>
      </c>
      <c r="C50" s="430">
        <f t="shared" ref="C50:AU50" si="108">SUM(C45:C46)</f>
        <v>97096</v>
      </c>
      <c r="D50" s="430">
        <f t="shared" si="108"/>
        <v>96792</v>
      </c>
      <c r="E50" s="430">
        <f t="shared" si="108"/>
        <v>304</v>
      </c>
      <c r="F50" s="430">
        <f t="shared" si="108"/>
        <v>56791</v>
      </c>
      <c r="G50" s="430">
        <f t="shared" si="108"/>
        <v>56329</v>
      </c>
      <c r="H50" s="430">
        <f t="shared" si="108"/>
        <v>462</v>
      </c>
      <c r="I50" s="430">
        <f t="shared" si="108"/>
        <v>435700</v>
      </c>
      <c r="J50" s="430">
        <f t="shared" si="108"/>
        <v>435470</v>
      </c>
      <c r="K50" s="430">
        <f t="shared" si="108"/>
        <v>230</v>
      </c>
      <c r="L50" s="430">
        <f t="shared" si="108"/>
        <v>-97690</v>
      </c>
      <c r="M50" s="430">
        <f t="shared" si="108"/>
        <v>-97993</v>
      </c>
      <c r="N50" s="430">
        <f t="shared" si="108"/>
        <v>303</v>
      </c>
      <c r="O50" s="430">
        <f t="shared" si="108"/>
        <v>125530</v>
      </c>
      <c r="P50" s="430">
        <f t="shared" si="108"/>
        <v>125104</v>
      </c>
      <c r="Q50" s="430">
        <f t="shared" si="108"/>
        <v>426</v>
      </c>
      <c r="R50" s="430">
        <f t="shared" si="108"/>
        <v>-17412</v>
      </c>
      <c r="S50" s="430">
        <f t="shared" si="108"/>
        <v>-17738.289905254001</v>
      </c>
      <c r="T50" s="430">
        <f t="shared" si="108"/>
        <v>326.2899052540015</v>
      </c>
      <c r="U50" s="430">
        <f t="shared" si="108"/>
        <v>-230329.48199999996</v>
      </c>
      <c r="V50" s="430">
        <f t="shared" si="108"/>
        <v>-230692</v>
      </c>
      <c r="W50" s="430">
        <f t="shared" si="108"/>
        <v>362.51800000004732</v>
      </c>
      <c r="X50" s="430">
        <f t="shared" si="108"/>
        <v>65506.108000000153</v>
      </c>
      <c r="Y50" s="430">
        <f t="shared" si="108"/>
        <v>65157</v>
      </c>
      <c r="Z50" s="430">
        <f t="shared" si="108"/>
        <v>349.10800000016025</v>
      </c>
      <c r="AA50" s="430">
        <f t="shared" si="108"/>
        <v>52777</v>
      </c>
      <c r="AB50" s="430">
        <f t="shared" si="108"/>
        <v>52359</v>
      </c>
      <c r="AC50" s="430">
        <f t="shared" si="108"/>
        <v>418</v>
      </c>
      <c r="AD50" s="430">
        <f t="shared" si="108"/>
        <v>59975</v>
      </c>
      <c r="AE50" s="430">
        <f t="shared" si="108"/>
        <v>59608</v>
      </c>
      <c r="AF50" s="430">
        <f t="shared" si="108"/>
        <v>366.99999999999818</v>
      </c>
      <c r="AG50" s="430">
        <f t="shared" si="108"/>
        <v>92942.974439999845</v>
      </c>
      <c r="AH50" s="430">
        <f t="shared" si="108"/>
        <v>92543</v>
      </c>
      <c r="AI50" s="430">
        <f t="shared" si="108"/>
        <v>399.9744399998599</v>
      </c>
      <c r="AJ50" s="430">
        <f t="shared" si="108"/>
        <v>67786.770989999961</v>
      </c>
      <c r="AK50" s="430">
        <f t="shared" si="108"/>
        <v>67409</v>
      </c>
      <c r="AL50" s="430">
        <f t="shared" si="108"/>
        <v>377.77098999997543</v>
      </c>
      <c r="AM50" s="430">
        <f t="shared" si="108"/>
        <v>142692.21209999992</v>
      </c>
      <c r="AN50" s="430">
        <f t="shared" si="108"/>
        <v>142240</v>
      </c>
      <c r="AO50" s="430">
        <f t="shared" si="108"/>
        <v>452.21209999989514</v>
      </c>
      <c r="AP50" s="430">
        <f t="shared" si="108"/>
        <v>93874.831379999989</v>
      </c>
      <c r="AQ50" s="430">
        <f t="shared" si="108"/>
        <v>93927</v>
      </c>
      <c r="AR50" s="430">
        <f t="shared" si="108"/>
        <v>-52.16862000002584</v>
      </c>
      <c r="AS50" s="430">
        <f t="shared" si="108"/>
        <v>87174.589400000099</v>
      </c>
      <c r="AT50" s="430">
        <f t="shared" si="108"/>
        <v>86869</v>
      </c>
      <c r="AU50" s="430">
        <f t="shared" si="108"/>
        <v>305.5894000000917</v>
      </c>
      <c r="AV50" s="430">
        <f t="shared" ref="AV50:BA50" si="109">SUM(AV45:AV46)</f>
        <v>122036.09434000011</v>
      </c>
      <c r="AW50" s="430">
        <f t="shared" si="109"/>
        <v>121559</v>
      </c>
      <c r="AX50" s="430">
        <f t="shared" si="109"/>
        <v>477.09434000010515</v>
      </c>
      <c r="AY50" s="430">
        <f t="shared" si="109"/>
        <v>166808.77465141958</v>
      </c>
      <c r="AZ50" s="430">
        <f t="shared" si="109"/>
        <v>166945</v>
      </c>
      <c r="BA50" s="430">
        <f t="shared" si="109"/>
        <v>-136.22534858041399</v>
      </c>
      <c r="BB50" s="430">
        <f t="shared" ref="BB50:BC50" si="110">SUM(BB45:BB46)</f>
        <v>129421.04103000055</v>
      </c>
      <c r="BC50" s="430">
        <f t="shared" si="110"/>
        <v>129168</v>
      </c>
      <c r="BD50" s="430">
        <f t="shared" si="19"/>
        <v>253.04103000054602</v>
      </c>
    </row>
    <row r="51" spans="1:56" s="24" customFormat="1" x14ac:dyDescent="0.2">
      <c r="A51" s="42" t="s">
        <v>699</v>
      </c>
      <c r="B51" s="42" t="s">
        <v>686</v>
      </c>
      <c r="C51" s="431">
        <f>C30</f>
        <v>-15080</v>
      </c>
      <c r="D51" s="431">
        <f>'DRE | P&amp;L'!AT129</f>
        <v>-14776</v>
      </c>
      <c r="E51" s="431">
        <f t="shared" ref="E51" si="111">C51-D51</f>
        <v>-304</v>
      </c>
      <c r="F51" s="431">
        <f>F30</f>
        <v>-16952</v>
      </c>
      <c r="G51" s="431">
        <f>'DRE | P&amp;L'!AU129</f>
        <v>-16490</v>
      </c>
      <c r="H51" s="431">
        <f t="shared" ref="H51" si="112">F51-G51</f>
        <v>-462</v>
      </c>
      <c r="I51" s="431">
        <f>I30</f>
        <v>-156692</v>
      </c>
      <c r="J51" s="431">
        <f>'DRE | P&amp;L'!AV129</f>
        <v>-156463</v>
      </c>
      <c r="K51" s="431">
        <f t="shared" ref="K51" si="113">I51-J51</f>
        <v>-229</v>
      </c>
      <c r="L51" s="431">
        <f>L30</f>
        <v>39733</v>
      </c>
      <c r="M51" s="431">
        <f>'DRE | P&amp;L'!AW129</f>
        <v>40036</v>
      </c>
      <c r="N51" s="431">
        <f t="shared" ref="N51" si="114">L51-M51</f>
        <v>-303</v>
      </c>
      <c r="O51" s="431">
        <f>O30</f>
        <v>-42337</v>
      </c>
      <c r="P51" s="431">
        <f>'DRE | P&amp;L'!AX129</f>
        <v>-41911</v>
      </c>
      <c r="Q51" s="431">
        <f t="shared" ref="Q51" si="115">O51-P51</f>
        <v>-426</v>
      </c>
      <c r="R51" s="431">
        <f>R30</f>
        <v>1059</v>
      </c>
      <c r="S51" s="431">
        <v>1383</v>
      </c>
      <c r="T51" s="431">
        <f t="shared" ref="T51" si="116">R51-S51</f>
        <v>-324</v>
      </c>
      <c r="U51" s="431">
        <f>U30</f>
        <v>98537.658999999985</v>
      </c>
      <c r="V51" s="431">
        <f>'DRE | P&amp;L'!AZ129</f>
        <v>98898</v>
      </c>
      <c r="W51" s="431">
        <f t="shared" ref="W51" si="117">U51-V51</f>
        <v>-360.3410000000149</v>
      </c>
      <c r="X51" s="431">
        <f>X30</f>
        <v>640.82800000000134</v>
      </c>
      <c r="Y51" s="431">
        <f>'DRE | P&amp;L'!BA129</f>
        <v>992</v>
      </c>
      <c r="Z51" s="431">
        <f t="shared" ref="Z51" si="118">X51-Y51</f>
        <v>-351.17199999999866</v>
      </c>
      <c r="AA51" s="431">
        <f>AA30</f>
        <v>42043</v>
      </c>
      <c r="AB51" s="431">
        <f>'DRE | P&amp;L'!BB129</f>
        <v>42462</v>
      </c>
      <c r="AC51" s="431">
        <f t="shared" ref="AC51" si="119">AA51-AB51</f>
        <v>-419</v>
      </c>
      <c r="AD51" s="431">
        <f>AD30</f>
        <v>-11171</v>
      </c>
      <c r="AE51" s="431">
        <f>'DRE | P&amp;L'!BC129</f>
        <v>-10803</v>
      </c>
      <c r="AF51" s="431">
        <f t="shared" ref="AF51" si="120">AD51-AE51</f>
        <v>-368</v>
      </c>
      <c r="AG51" s="431">
        <f>AG30</f>
        <v>-14243.747000000003</v>
      </c>
      <c r="AH51" s="431">
        <f>'DRE | P&amp;L'!BD129</f>
        <v>-13840</v>
      </c>
      <c r="AI51" s="431">
        <f t="shared" ref="AI51" si="121">AG51-AH51</f>
        <v>-403.74700000000303</v>
      </c>
      <c r="AJ51" s="431">
        <f>AJ30</f>
        <v>-6570.1030000000046</v>
      </c>
      <c r="AK51" s="431">
        <f>'DRE | P&amp;L'!BE129</f>
        <v>-6197</v>
      </c>
      <c r="AL51" s="431">
        <f t="shared" ref="AL51" si="122">AJ51-AK51</f>
        <v>-373.10300000000461</v>
      </c>
      <c r="AM51" s="431">
        <f>AM30</f>
        <v>-22469.748999999996</v>
      </c>
      <c r="AN51" s="431">
        <f>'DRE | P&amp;L'!BF129</f>
        <v>-22026</v>
      </c>
      <c r="AO51" s="431">
        <f t="shared" ref="AO51" si="123">AM51-AN51</f>
        <v>-443.74899999999616</v>
      </c>
      <c r="AP51" s="431">
        <f>AP30</f>
        <v>-12783.683999999997</v>
      </c>
      <c r="AQ51" s="431">
        <f>'DRE | P&amp;L'!BG129</f>
        <v>-12839</v>
      </c>
      <c r="AR51" s="431">
        <f t="shared" si="104"/>
        <v>55.316000000002532</v>
      </c>
      <c r="AS51" s="431">
        <f>AS30</f>
        <v>-10831.757000000005</v>
      </c>
      <c r="AT51" s="431">
        <f>'DRE | P&amp;L'!BH129</f>
        <v>-10525</v>
      </c>
      <c r="AU51" s="431">
        <f t="shared" ref="AU51" si="124">AS51-AT51</f>
        <v>-306.75700000000506</v>
      </c>
      <c r="AV51" s="431">
        <f>AV30</f>
        <v>-20831.448999999997</v>
      </c>
      <c r="AW51" s="431">
        <f>'DRE | P&amp;L'!BI129</f>
        <v>-20357</v>
      </c>
      <c r="AX51" s="431">
        <f t="shared" ref="AX51:AX54" si="125">AV51-AW51</f>
        <v>-474.44899999999689</v>
      </c>
      <c r="AY51" s="431">
        <f>AY30</f>
        <v>-25958.290073640888</v>
      </c>
      <c r="AZ51" s="431">
        <f>'DRE | P&amp;L'!BJ129</f>
        <v>-25704</v>
      </c>
      <c r="BA51" s="431">
        <f t="shared" ref="BA51" si="126">AY51-AZ51</f>
        <v>-254.29007364088829</v>
      </c>
      <c r="BB51" s="431">
        <f>BB30</f>
        <v>-21916.601999999995</v>
      </c>
      <c r="BC51" s="431">
        <f>'DRE | P&amp;L'!BK129</f>
        <v>-21707</v>
      </c>
      <c r="BD51" s="431">
        <f t="shared" si="19"/>
        <v>-209.60199999999531</v>
      </c>
    </row>
    <row r="52" spans="1:56" s="24" customFormat="1" x14ac:dyDescent="0.2">
      <c r="A52" s="426" t="s">
        <v>700</v>
      </c>
      <c r="B52" s="426" t="s">
        <v>687</v>
      </c>
      <c r="C52" s="430">
        <f t="shared" ref="C52:AW52" si="127">SUM(C50:C51)</f>
        <v>82016</v>
      </c>
      <c r="D52" s="430">
        <f t="shared" si="127"/>
        <v>82016</v>
      </c>
      <c r="E52" s="430">
        <f t="shared" si="127"/>
        <v>0</v>
      </c>
      <c r="F52" s="430">
        <f t="shared" si="127"/>
        <v>39839</v>
      </c>
      <c r="G52" s="430">
        <f t="shared" si="127"/>
        <v>39839</v>
      </c>
      <c r="H52" s="430">
        <f t="shared" si="127"/>
        <v>0</v>
      </c>
      <c r="I52" s="430">
        <f t="shared" si="127"/>
        <v>279008</v>
      </c>
      <c r="J52" s="430">
        <f t="shared" si="127"/>
        <v>279007</v>
      </c>
      <c r="K52" s="430">
        <f t="shared" si="127"/>
        <v>1</v>
      </c>
      <c r="L52" s="430">
        <f t="shared" si="127"/>
        <v>-57957</v>
      </c>
      <c r="M52" s="430">
        <f t="shared" si="127"/>
        <v>-57957</v>
      </c>
      <c r="N52" s="430">
        <f t="shared" si="127"/>
        <v>0</v>
      </c>
      <c r="O52" s="430">
        <f t="shared" si="127"/>
        <v>83193</v>
      </c>
      <c r="P52" s="430">
        <f t="shared" si="127"/>
        <v>83193</v>
      </c>
      <c r="Q52" s="430">
        <f t="shared" si="127"/>
        <v>0</v>
      </c>
      <c r="R52" s="430">
        <f t="shared" si="127"/>
        <v>-16353</v>
      </c>
      <c r="S52" s="430">
        <f t="shared" si="127"/>
        <v>-16355.289905254001</v>
      </c>
      <c r="T52" s="430">
        <f t="shared" si="127"/>
        <v>2.2899052540014964</v>
      </c>
      <c r="U52" s="430">
        <f t="shared" si="127"/>
        <v>-131791.82299999997</v>
      </c>
      <c r="V52" s="430">
        <f t="shared" si="127"/>
        <v>-131794</v>
      </c>
      <c r="W52" s="430">
        <f t="shared" si="127"/>
        <v>2.1770000000324217</v>
      </c>
      <c r="X52" s="430">
        <f t="shared" si="127"/>
        <v>66146.936000000162</v>
      </c>
      <c r="Y52" s="430">
        <f t="shared" si="127"/>
        <v>66149</v>
      </c>
      <c r="Z52" s="430">
        <f t="shared" si="127"/>
        <v>-2.0639999998384155</v>
      </c>
      <c r="AA52" s="430">
        <f t="shared" si="127"/>
        <v>94820</v>
      </c>
      <c r="AB52" s="430">
        <f t="shared" si="127"/>
        <v>94821</v>
      </c>
      <c r="AC52" s="430">
        <f t="shared" si="127"/>
        <v>-1</v>
      </c>
      <c r="AD52" s="430">
        <f t="shared" si="127"/>
        <v>48804</v>
      </c>
      <c r="AE52" s="430">
        <f t="shared" si="127"/>
        <v>48805</v>
      </c>
      <c r="AF52" s="430">
        <f t="shared" si="127"/>
        <v>-1.000000000001819</v>
      </c>
      <c r="AG52" s="430">
        <f t="shared" si="127"/>
        <v>78699.227439999842</v>
      </c>
      <c r="AH52" s="430">
        <f t="shared" si="127"/>
        <v>78703</v>
      </c>
      <c r="AI52" s="430">
        <f t="shared" si="127"/>
        <v>-3.7725600001431303</v>
      </c>
      <c r="AJ52" s="430">
        <f t="shared" si="127"/>
        <v>61216.667989999958</v>
      </c>
      <c r="AK52" s="430">
        <f t="shared" si="127"/>
        <v>61212</v>
      </c>
      <c r="AL52" s="430">
        <f t="shared" si="127"/>
        <v>4.6679899999708141</v>
      </c>
      <c r="AM52" s="430">
        <f t="shared" si="127"/>
        <v>120222.46309999992</v>
      </c>
      <c r="AN52" s="430">
        <f t="shared" si="127"/>
        <v>120214</v>
      </c>
      <c r="AO52" s="430">
        <f t="shared" si="127"/>
        <v>8.4630999998989864</v>
      </c>
      <c r="AP52" s="430">
        <f t="shared" si="127"/>
        <v>81091.147379999995</v>
      </c>
      <c r="AQ52" s="430">
        <f t="shared" si="127"/>
        <v>81088</v>
      </c>
      <c r="AR52" s="430">
        <f t="shared" si="127"/>
        <v>3.1473799999766925</v>
      </c>
      <c r="AS52" s="430">
        <f t="shared" si="127"/>
        <v>76342.832400000101</v>
      </c>
      <c r="AT52" s="430">
        <f t="shared" si="127"/>
        <v>76344</v>
      </c>
      <c r="AU52" s="430">
        <f t="shared" si="127"/>
        <v>-1.1675999999133637</v>
      </c>
      <c r="AV52" s="430">
        <f t="shared" si="127"/>
        <v>101204.64534000012</v>
      </c>
      <c r="AW52" s="430">
        <f t="shared" si="127"/>
        <v>101202</v>
      </c>
      <c r="AX52" s="430">
        <f>SUM(AX50:AX51)</f>
        <v>2.6453400001082628</v>
      </c>
      <c r="AY52" s="430">
        <f t="shared" ref="AY52:AZ52" si="128">SUM(AY50:AY51)</f>
        <v>140850.4845777787</v>
      </c>
      <c r="AZ52" s="430">
        <f t="shared" si="128"/>
        <v>141241</v>
      </c>
      <c r="BA52" s="430">
        <f>SUM(BA50:BA51)</f>
        <v>-390.51542222130229</v>
      </c>
      <c r="BB52" s="430">
        <f t="shared" ref="BB52:BC52" si="129">SUM(BB50:BB51)</f>
        <v>107504.43903000055</v>
      </c>
      <c r="BC52" s="430">
        <f t="shared" si="129"/>
        <v>107461</v>
      </c>
      <c r="BD52" s="430">
        <f t="shared" si="19"/>
        <v>43.439030000547064</v>
      </c>
    </row>
    <row r="53" spans="1:56" s="24" customFormat="1" x14ac:dyDescent="0.2">
      <c r="A53" s="42" t="s">
        <v>701</v>
      </c>
      <c r="B53" s="42" t="s">
        <v>688</v>
      </c>
      <c r="C53" s="431">
        <v>81878</v>
      </c>
      <c r="D53" s="431">
        <v>81878</v>
      </c>
      <c r="E53" s="431">
        <f t="shared" ref="E53:E54" si="130">C53-D53</f>
        <v>0</v>
      </c>
      <c r="F53" s="431">
        <v>40350</v>
      </c>
      <c r="G53" s="431">
        <v>40350</v>
      </c>
      <c r="H53" s="431">
        <f t="shared" ref="H53:H54" si="131">F53-G53</f>
        <v>0</v>
      </c>
      <c r="I53" s="431">
        <v>278404</v>
      </c>
      <c r="J53" s="431">
        <v>278404</v>
      </c>
      <c r="K53" s="431">
        <f t="shared" ref="K53:K54" si="132">I53-J53</f>
        <v>0</v>
      </c>
      <c r="L53" s="431">
        <v>-58747</v>
      </c>
      <c r="M53" s="431">
        <v>-58747</v>
      </c>
      <c r="N53" s="431">
        <f t="shared" ref="N53:N54" si="133">L53-M53</f>
        <v>0</v>
      </c>
      <c r="O53" s="431">
        <v>81963</v>
      </c>
      <c r="P53" s="431">
        <v>81963</v>
      </c>
      <c r="Q53" s="431">
        <f t="shared" ref="Q53:Q54" si="134">O53-P53</f>
        <v>0</v>
      </c>
      <c r="R53" s="431">
        <v>-17333</v>
      </c>
      <c r="S53" s="431">
        <v>-17333</v>
      </c>
      <c r="T53" s="431">
        <f t="shared" ref="T53:T54" si="135">R53-S53</f>
        <v>0</v>
      </c>
      <c r="U53" s="431">
        <v>-133304</v>
      </c>
      <c r="V53" s="431">
        <v>-133308</v>
      </c>
      <c r="W53" s="431">
        <f t="shared" ref="W53:W54" si="136">U53-V53</f>
        <v>4</v>
      </c>
      <c r="X53" s="431">
        <v>64813</v>
      </c>
      <c r="Y53" s="431">
        <v>64814</v>
      </c>
      <c r="Z53" s="431">
        <f t="shared" ref="Z53:Z54" si="137">X53-Y53</f>
        <v>-1</v>
      </c>
      <c r="AA53" s="431">
        <v>93395</v>
      </c>
      <c r="AB53" s="431">
        <v>93395</v>
      </c>
      <c r="AC53" s="431">
        <f t="shared" ref="AC53:AC54" si="138">AA53-AB53</f>
        <v>0</v>
      </c>
      <c r="AD53" s="431">
        <v>47814</v>
      </c>
      <c r="AE53" s="431">
        <v>47816</v>
      </c>
      <c r="AF53" s="431">
        <f t="shared" ref="AF53:AF54" si="139">AD53-AE53</f>
        <v>-2</v>
      </c>
      <c r="AG53" s="431">
        <v>77377</v>
      </c>
      <c r="AH53" s="431">
        <v>77378</v>
      </c>
      <c r="AI53" s="431">
        <f t="shared" ref="AI53:AI54" si="140">AG53-AH53</f>
        <v>-1</v>
      </c>
      <c r="AJ53" s="431">
        <v>59709</v>
      </c>
      <c r="AK53" s="431">
        <v>59706</v>
      </c>
      <c r="AL53" s="431">
        <f t="shared" ref="AL53:AL54" si="141">AJ53-AK53</f>
        <v>3</v>
      </c>
      <c r="AM53" s="431">
        <v>119822</v>
      </c>
      <c r="AN53" s="431">
        <v>119813</v>
      </c>
      <c r="AO53" s="431">
        <f t="shared" ref="AO53:AO54" si="142">AM53-AN53</f>
        <v>9</v>
      </c>
      <c r="AP53" s="431">
        <v>81066</v>
      </c>
      <c r="AQ53" s="431">
        <v>81063</v>
      </c>
      <c r="AR53" s="431">
        <f t="shared" ref="AR53:AR54" si="143">AP53-AQ53</f>
        <v>3</v>
      </c>
      <c r="AS53" s="431">
        <v>76316</v>
      </c>
      <c r="AT53" s="431">
        <v>76318</v>
      </c>
      <c r="AU53" s="431">
        <f t="shared" ref="AU53:AU54" si="144">AS53-AT53</f>
        <v>-2</v>
      </c>
      <c r="AV53" s="431">
        <v>101171</v>
      </c>
      <c r="AW53" s="431">
        <v>101175</v>
      </c>
      <c r="AX53" s="431">
        <f t="shared" si="125"/>
        <v>-4</v>
      </c>
      <c r="AY53" s="431">
        <v>140804.30557777869</v>
      </c>
      <c r="AZ53" s="431">
        <v>141215</v>
      </c>
      <c r="BA53" s="431">
        <f t="shared" ref="BA53:BA54" si="145">AY53-AZ53</f>
        <v>-410.69442222130601</v>
      </c>
      <c r="BB53" s="431">
        <v>107477.902030001</v>
      </c>
      <c r="BC53" s="431">
        <v>107434</v>
      </c>
      <c r="BD53" s="431">
        <f t="shared" si="19"/>
        <v>43.902030001001549</v>
      </c>
    </row>
    <row r="54" spans="1:56" s="24" customFormat="1" x14ac:dyDescent="0.2">
      <c r="A54" s="42" t="s">
        <v>703</v>
      </c>
      <c r="B54" s="42" t="s">
        <v>689</v>
      </c>
      <c r="C54" s="431">
        <v>138</v>
      </c>
      <c r="D54" s="431">
        <v>138</v>
      </c>
      <c r="E54" s="431">
        <f t="shared" si="130"/>
        <v>0</v>
      </c>
      <c r="F54" s="431">
        <v>-510</v>
      </c>
      <c r="G54" s="431">
        <v>-510</v>
      </c>
      <c r="H54" s="431">
        <f t="shared" si="131"/>
        <v>0</v>
      </c>
      <c r="I54" s="431">
        <v>603</v>
      </c>
      <c r="J54" s="431">
        <v>603</v>
      </c>
      <c r="K54" s="431">
        <f t="shared" si="132"/>
        <v>0</v>
      </c>
      <c r="L54" s="431">
        <v>790</v>
      </c>
      <c r="M54" s="431">
        <v>790</v>
      </c>
      <c r="N54" s="431">
        <f t="shared" si="133"/>
        <v>0</v>
      </c>
      <c r="O54" s="431">
        <v>1230</v>
      </c>
      <c r="P54" s="431">
        <v>1230</v>
      </c>
      <c r="Q54" s="431">
        <f t="shared" si="134"/>
        <v>0</v>
      </c>
      <c r="R54" s="431">
        <v>979</v>
      </c>
      <c r="S54" s="431">
        <v>979</v>
      </c>
      <c r="T54" s="431">
        <f t="shared" si="135"/>
        <v>0</v>
      </c>
      <c r="U54" s="431">
        <v>1512</v>
      </c>
      <c r="V54" s="431">
        <v>1511</v>
      </c>
      <c r="W54" s="431">
        <f t="shared" si="136"/>
        <v>1</v>
      </c>
      <c r="X54" s="431">
        <v>1336</v>
      </c>
      <c r="Y54" s="431">
        <v>1337</v>
      </c>
      <c r="Z54" s="431">
        <f t="shared" si="137"/>
        <v>-1</v>
      </c>
      <c r="AA54" s="431">
        <v>1425</v>
      </c>
      <c r="AB54" s="431">
        <v>1426</v>
      </c>
      <c r="AC54" s="431">
        <f t="shared" si="138"/>
        <v>-1</v>
      </c>
      <c r="AD54" s="431">
        <v>990</v>
      </c>
      <c r="AE54" s="431">
        <v>990</v>
      </c>
      <c r="AF54" s="431">
        <f t="shared" si="139"/>
        <v>0</v>
      </c>
      <c r="AG54" s="431">
        <v>1323</v>
      </c>
      <c r="AH54" s="431">
        <v>1324</v>
      </c>
      <c r="AI54" s="431">
        <f t="shared" si="140"/>
        <v>-1</v>
      </c>
      <c r="AJ54" s="431">
        <v>1507</v>
      </c>
      <c r="AK54" s="431">
        <v>1507</v>
      </c>
      <c r="AL54" s="431">
        <f t="shared" si="141"/>
        <v>0</v>
      </c>
      <c r="AM54" s="431">
        <v>401</v>
      </c>
      <c r="AN54" s="431">
        <v>400</v>
      </c>
      <c r="AO54" s="431">
        <f t="shared" si="142"/>
        <v>1</v>
      </c>
      <c r="AP54" s="431">
        <v>25</v>
      </c>
      <c r="AQ54" s="431">
        <v>25</v>
      </c>
      <c r="AR54" s="431">
        <f t="shared" si="143"/>
        <v>0</v>
      </c>
      <c r="AS54" s="431">
        <v>27</v>
      </c>
      <c r="AT54" s="431">
        <v>27</v>
      </c>
      <c r="AU54" s="431">
        <f t="shared" si="144"/>
        <v>0</v>
      </c>
      <c r="AV54" s="431">
        <v>34</v>
      </c>
      <c r="AW54" s="431">
        <v>26</v>
      </c>
      <c r="AX54" s="431">
        <f t="shared" si="125"/>
        <v>8</v>
      </c>
      <c r="AY54" s="431">
        <v>46.179000000000002</v>
      </c>
      <c r="AZ54" s="431">
        <v>27</v>
      </c>
      <c r="BA54" s="431">
        <f t="shared" si="145"/>
        <v>19.179000000000002</v>
      </c>
      <c r="BB54" s="431">
        <v>26.536999999999999</v>
      </c>
      <c r="BC54" s="431">
        <v>27</v>
      </c>
      <c r="BD54" s="431">
        <f t="shared" si="19"/>
        <v>-0.46300000000000097</v>
      </c>
    </row>
    <row r="55" spans="1:56" x14ac:dyDescent="0.2">
      <c r="C55" s="427"/>
      <c r="D55" s="427"/>
      <c r="E55" s="427"/>
      <c r="F55" s="427"/>
      <c r="G55" s="427"/>
      <c r="H55" s="427"/>
      <c r="I55" s="427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7"/>
      <c r="AC55" s="427"/>
      <c r="AD55" s="427"/>
      <c r="AE55" s="427"/>
      <c r="AF55" s="427"/>
      <c r="AG55" s="427"/>
      <c r="AH55" s="427"/>
      <c r="AI55" s="427"/>
      <c r="AJ55" s="427"/>
      <c r="AK55" s="427"/>
      <c r="AL55" s="427"/>
      <c r="AM55" s="427"/>
      <c r="AN55" s="427"/>
      <c r="AO55" s="427"/>
      <c r="AP55" s="427"/>
      <c r="AQ55" s="427"/>
      <c r="AR55" s="427"/>
      <c r="AS55" s="427"/>
      <c r="AT55" s="427"/>
      <c r="AU55" s="427"/>
      <c r="AV55" s="427"/>
      <c r="AW55" s="427"/>
      <c r="AX55" s="427"/>
      <c r="AY55" s="427"/>
      <c r="AZ55" s="427"/>
      <c r="BA55" s="427"/>
      <c r="BB55" s="427"/>
      <c r="BC55" s="427"/>
      <c r="BD55" s="427"/>
    </row>
    <row r="56" spans="1:56" x14ac:dyDescent="0.2">
      <c r="C56" s="427"/>
      <c r="D56" s="427"/>
      <c r="E56" s="427"/>
      <c r="F56" s="427"/>
      <c r="G56" s="427"/>
      <c r="H56" s="427"/>
      <c r="I56" s="427"/>
      <c r="J56" s="427"/>
      <c r="K56" s="427"/>
      <c r="L56" s="427"/>
      <c r="M56" s="427"/>
      <c r="N56" s="427"/>
      <c r="O56" s="427"/>
      <c r="P56" s="427"/>
      <c r="Q56" s="427"/>
      <c r="R56" s="427"/>
      <c r="S56" s="427"/>
      <c r="T56" s="427"/>
      <c r="U56" s="427"/>
      <c r="V56" s="427"/>
      <c r="W56" s="427"/>
      <c r="X56" s="427"/>
      <c r="Y56" s="427"/>
      <c r="Z56" s="427"/>
      <c r="AA56" s="427"/>
      <c r="AB56" s="427"/>
      <c r="AC56" s="427"/>
      <c r="AD56" s="427"/>
      <c r="AE56" s="427"/>
      <c r="AF56" s="427"/>
      <c r="AG56" s="427"/>
      <c r="AH56" s="427"/>
      <c r="AI56" s="427"/>
      <c r="AJ56" s="427"/>
      <c r="AK56" s="427"/>
      <c r="AL56" s="427"/>
      <c r="AM56" s="427"/>
      <c r="AN56" s="427"/>
      <c r="AO56" s="427"/>
      <c r="AP56" s="427"/>
      <c r="AQ56" s="427"/>
      <c r="AR56" s="427"/>
      <c r="AS56" s="427"/>
      <c r="AT56" s="427"/>
      <c r="AU56" s="427"/>
      <c r="AV56" s="427"/>
      <c r="AW56" s="427"/>
      <c r="AX56" s="427"/>
      <c r="AY56" s="427"/>
      <c r="AZ56" s="427"/>
      <c r="BA56" s="427"/>
      <c r="BB56" s="427"/>
      <c r="BC56" s="427"/>
      <c r="BD56" s="427"/>
    </row>
    <row r="57" spans="1:56" x14ac:dyDescent="0.2">
      <c r="G57" s="433"/>
      <c r="H57" s="433"/>
    </row>
    <row r="58" spans="1:56" x14ac:dyDescent="0.2">
      <c r="G58" s="433"/>
      <c r="H58" s="433"/>
    </row>
    <row r="59" spans="1:56" x14ac:dyDescent="0.2">
      <c r="G59" s="433"/>
      <c r="H59" s="433"/>
    </row>
  </sheetData>
  <mergeCells count="18">
    <mergeCell ref="U4:W4"/>
    <mergeCell ref="X4:Z4"/>
    <mergeCell ref="AA4:AC4"/>
    <mergeCell ref="AG4:AI4"/>
    <mergeCell ref="BB4:BD4"/>
    <mergeCell ref="AS4:AU4"/>
    <mergeCell ref="AY4:BA4"/>
    <mergeCell ref="AV4:AX4"/>
    <mergeCell ref="AD4:AF4"/>
    <mergeCell ref="AJ4:AL4"/>
    <mergeCell ref="AM4:AO4"/>
    <mergeCell ref="AP4:AR4"/>
    <mergeCell ref="C4:E4"/>
    <mergeCell ref="I4:K4"/>
    <mergeCell ref="L4:N4"/>
    <mergeCell ref="O4:Q4"/>
    <mergeCell ref="R4:T4"/>
    <mergeCell ref="F4:H4"/>
  </mergeCell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B32 AX50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21BC-FD9A-4748-98FC-5D9CB14B0AAE}">
  <dimension ref="A2:W20"/>
  <sheetViews>
    <sheetView showGridLines="0" zoomScale="70" zoomScaleNormal="70" workbookViewId="0">
      <pane xSplit="2" ySplit="5" topLeftCell="J6" activePane="bottomRight" state="frozen"/>
      <selection pane="topRight" activeCell="C1" sqref="C1"/>
      <selection pane="bottomLeft" activeCell="A6" sqref="A6"/>
      <selection pane="bottomRight" activeCell="N16" sqref="N16"/>
    </sheetView>
  </sheetViews>
  <sheetFormatPr defaultRowHeight="12.75" x14ac:dyDescent="0.2"/>
  <cols>
    <col min="1" max="1" width="35" customWidth="1"/>
    <col min="2" max="2" width="31.140625" customWidth="1"/>
    <col min="3" max="3" width="14.85546875" bestFit="1" customWidth="1"/>
    <col min="4" max="5" width="15.7109375" bestFit="1" customWidth="1"/>
    <col min="6" max="6" width="16" bestFit="1" customWidth="1"/>
    <col min="7" max="8" width="15.7109375" bestFit="1" customWidth="1"/>
    <col min="9" max="9" width="16" bestFit="1" customWidth="1"/>
    <col min="10" max="10" width="14.85546875" bestFit="1" customWidth="1"/>
    <col min="11" max="15" width="16.85546875" customWidth="1"/>
    <col min="17" max="17" width="13.42578125" bestFit="1" customWidth="1"/>
    <col min="18" max="18" width="16.42578125" bestFit="1" customWidth="1"/>
    <col min="19" max="19" width="13.5703125" bestFit="1" customWidth="1"/>
    <col min="20" max="20" width="16" bestFit="1" customWidth="1"/>
    <col min="21" max="22" width="16.42578125" bestFit="1" customWidth="1"/>
    <col min="23" max="23" width="11.42578125" bestFit="1" customWidth="1"/>
  </cols>
  <sheetData>
    <row r="2" spans="1:23" s="24" customFormat="1" ht="26.1" customHeight="1" x14ac:dyDescent="0.2">
      <c r="A2" s="4"/>
      <c r="B2" s="4"/>
    </row>
    <row r="3" spans="1:23" s="24" customFormat="1" ht="6" customHeight="1" x14ac:dyDescent="0.2">
      <c r="A3" s="4"/>
      <c r="B3" s="4"/>
    </row>
    <row r="4" spans="1:23" s="24" customFormat="1" ht="48.75" customHeight="1" thickBot="1" x14ac:dyDescent="0.25">
      <c r="A4" s="97"/>
      <c r="B4" s="97"/>
      <c r="C4" s="446" t="s">
        <v>175</v>
      </c>
      <c r="D4" s="447"/>
      <c r="E4" s="447"/>
      <c r="F4" s="459"/>
      <c r="G4" s="446" t="s">
        <v>175</v>
      </c>
      <c r="H4" s="447"/>
      <c r="I4" s="447"/>
      <c r="J4" s="459"/>
      <c r="K4" s="446" t="s">
        <v>175</v>
      </c>
      <c r="L4" s="447"/>
      <c r="M4" s="447"/>
      <c r="N4" s="459"/>
      <c r="O4" s="442" t="s">
        <v>175</v>
      </c>
    </row>
    <row r="5" spans="1:23" s="24" customFormat="1" ht="15" customHeight="1" x14ac:dyDescent="0.2">
      <c r="A5" s="7" t="s">
        <v>594</v>
      </c>
      <c r="B5" s="7" t="s">
        <v>595</v>
      </c>
      <c r="C5" s="373" t="str">
        <f>'Indicadores | Indicators'!AY5</f>
        <v>1Q22</v>
      </c>
      <c r="D5" s="373" t="str">
        <f>'Indicadores | Indicators'!AZ5</f>
        <v>2Q22</v>
      </c>
      <c r="E5" s="373" t="str">
        <f>'Indicadores | Indicators'!BA5</f>
        <v>3Q22</v>
      </c>
      <c r="F5" s="373" t="str">
        <f>'Indicadores | Indicators'!BB5</f>
        <v>4Q22</v>
      </c>
      <c r="G5" s="373" t="str">
        <f>'Indicadores | Indicators'!BC5</f>
        <v>1Q23</v>
      </c>
      <c r="H5" s="373" t="str">
        <f>'Indicadores | Indicators'!BD5</f>
        <v>2Q23</v>
      </c>
      <c r="I5" s="373" t="str">
        <f>'Indicadores | Indicators'!BE5</f>
        <v>3Q23</v>
      </c>
      <c r="J5" s="373" t="str">
        <f>'Indicadores | Indicators'!BF5</f>
        <v>4Q23</v>
      </c>
      <c r="K5" s="373" t="s">
        <v>537</v>
      </c>
      <c r="L5" s="373" t="s">
        <v>469</v>
      </c>
      <c r="M5" s="373" t="s">
        <v>615</v>
      </c>
      <c r="N5" s="373" t="s">
        <v>736</v>
      </c>
      <c r="O5" s="373" t="s">
        <v>741</v>
      </c>
      <c r="P5" s="3"/>
      <c r="Q5" s="465" t="s">
        <v>746</v>
      </c>
      <c r="R5" s="466"/>
      <c r="S5" s="466"/>
      <c r="T5" s="466"/>
      <c r="U5" s="466"/>
      <c r="V5" s="466"/>
      <c r="W5" s="467"/>
    </row>
    <row r="6" spans="1:23" x14ac:dyDescent="0.2">
      <c r="Q6" s="460" t="s">
        <v>624</v>
      </c>
      <c r="R6" s="396" t="s">
        <v>602</v>
      </c>
      <c r="S6" s="396" t="s">
        <v>603</v>
      </c>
      <c r="T6" s="461" t="s">
        <v>604</v>
      </c>
      <c r="U6" s="462"/>
      <c r="V6" s="463" t="s">
        <v>605</v>
      </c>
      <c r="W6" s="464"/>
    </row>
    <row r="7" spans="1:23" ht="35.25" customHeight="1" x14ac:dyDescent="0.2">
      <c r="A7" s="366" t="s">
        <v>596</v>
      </c>
      <c r="B7" s="366" t="s">
        <v>596</v>
      </c>
      <c r="C7" s="366"/>
      <c r="D7" s="366"/>
      <c r="E7" s="366"/>
      <c r="F7" s="366"/>
      <c r="G7" s="366"/>
      <c r="H7" s="366"/>
      <c r="I7" s="366"/>
      <c r="J7" s="366"/>
      <c r="K7" s="379"/>
      <c r="L7" s="379"/>
      <c r="M7" s="379"/>
      <c r="N7" s="379"/>
      <c r="O7" s="379"/>
      <c r="Q7" s="460"/>
      <c r="R7" s="399" t="s">
        <v>606</v>
      </c>
      <c r="S7" s="399" t="s">
        <v>607</v>
      </c>
      <c r="T7" s="399" t="s">
        <v>606</v>
      </c>
      <c r="U7" s="400" t="s">
        <v>607</v>
      </c>
      <c r="V7" s="401" t="s">
        <v>608</v>
      </c>
      <c r="W7" s="402" t="s">
        <v>609</v>
      </c>
    </row>
    <row r="8" spans="1:23" ht="25.5" x14ac:dyDescent="0.2">
      <c r="A8" s="367" t="s">
        <v>597</v>
      </c>
      <c r="B8" s="367" t="s">
        <v>600</v>
      </c>
      <c r="C8" s="369">
        <v>19.129000000000001</v>
      </c>
      <c r="D8" s="369">
        <v>17.105</v>
      </c>
      <c r="E8" s="369">
        <v>19.358000000000001</v>
      </c>
      <c r="F8" s="369">
        <v>17.59</v>
      </c>
      <c r="G8" s="369">
        <v>18.434999999999999</v>
      </c>
      <c r="H8" s="369">
        <v>21.731999999999999</v>
      </c>
      <c r="I8" s="369">
        <v>19.628</v>
      </c>
      <c r="J8" s="369">
        <v>23.631</v>
      </c>
      <c r="K8" s="369">
        <v>22.757000000000001</v>
      </c>
      <c r="L8" s="369">
        <v>20.58</v>
      </c>
      <c r="M8" s="369">
        <v>21.08</v>
      </c>
      <c r="N8" s="369">
        <v>17.27</v>
      </c>
      <c r="O8" s="369">
        <v>18.5</v>
      </c>
      <c r="Q8" s="405" t="s">
        <v>610</v>
      </c>
      <c r="R8" s="403">
        <v>530132630</v>
      </c>
      <c r="S8" s="404">
        <v>0</v>
      </c>
      <c r="T8" s="403">
        <v>4209970</v>
      </c>
      <c r="U8" s="403">
        <v>8419940</v>
      </c>
      <c r="V8" s="403">
        <v>79943202.857142851</v>
      </c>
      <c r="W8" s="406">
        <v>0.26941542104294297</v>
      </c>
    </row>
    <row r="9" spans="1:23" ht="25.5" x14ac:dyDescent="0.2">
      <c r="A9" s="367" t="s">
        <v>598</v>
      </c>
      <c r="B9" s="367" t="s">
        <v>601</v>
      </c>
      <c r="C9" s="370">
        <v>264109033</v>
      </c>
      <c r="D9" s="370">
        <v>264109033</v>
      </c>
      <c r="E9" s="370">
        <v>300585033</v>
      </c>
      <c r="F9" s="370">
        <v>300585033</v>
      </c>
      <c r="G9" s="370">
        <v>300585033</v>
      </c>
      <c r="H9" s="370">
        <v>300585033</v>
      </c>
      <c r="I9" s="370">
        <v>300585032.85714287</v>
      </c>
      <c r="J9" s="370">
        <v>300585032.85714465</v>
      </c>
      <c r="K9" s="370">
        <v>300585032.85714465</v>
      </c>
      <c r="L9" s="370">
        <v>300585032.85714465</v>
      </c>
      <c r="M9" s="370">
        <v>300585032.85714465</v>
      </c>
      <c r="N9" s="370">
        <v>300585033</v>
      </c>
      <c r="O9" s="370">
        <v>296728385.2857126</v>
      </c>
      <c r="Q9" s="407" t="s">
        <v>611</v>
      </c>
      <c r="R9" s="408">
        <v>24373399</v>
      </c>
      <c r="S9" s="408">
        <v>2395956</v>
      </c>
      <c r="T9" s="408">
        <v>211603430</v>
      </c>
      <c r="U9" s="375">
        <v>423206860</v>
      </c>
      <c r="V9" s="376">
        <v>216112182.42856973</v>
      </c>
      <c r="W9" s="409">
        <v>0.72831651148062748</v>
      </c>
    </row>
    <row r="10" spans="1:23" ht="28.5" customHeight="1" x14ac:dyDescent="0.2">
      <c r="A10" s="367" t="s">
        <v>661</v>
      </c>
      <c r="B10" s="367" t="s">
        <v>662</v>
      </c>
      <c r="C10" s="381">
        <v>417643</v>
      </c>
      <c r="D10" s="381">
        <v>626729</v>
      </c>
      <c r="E10" s="381">
        <v>106100</v>
      </c>
      <c r="F10" s="381">
        <v>65925</v>
      </c>
      <c r="G10" s="381">
        <v>65925</v>
      </c>
      <c r="H10" s="381">
        <v>93780</v>
      </c>
      <c r="I10" s="381">
        <v>824676</v>
      </c>
      <c r="J10" s="381">
        <v>1999644</v>
      </c>
      <c r="K10" s="381">
        <v>3363723</v>
      </c>
      <c r="L10" s="381">
        <v>3597628</v>
      </c>
      <c r="M10" s="397">
        <v>3597628</v>
      </c>
      <c r="N10" s="397">
        <v>3856647.5714285714</v>
      </c>
      <c r="O10" s="397">
        <v>673000</v>
      </c>
      <c r="Q10" s="405" t="s">
        <v>612</v>
      </c>
      <c r="R10" s="404">
        <v>0</v>
      </c>
      <c r="S10" s="404">
        <v>0</v>
      </c>
      <c r="T10" s="403">
        <v>673000</v>
      </c>
      <c r="U10" s="377">
        <v>1346000</v>
      </c>
      <c r="V10" s="378">
        <v>673000</v>
      </c>
      <c r="W10" s="406">
        <v>2.2680674764296127E-3</v>
      </c>
    </row>
    <row r="11" spans="1:23" ht="15" thickBot="1" x14ac:dyDescent="0.25">
      <c r="A11" s="368" t="s">
        <v>599</v>
      </c>
      <c r="B11" s="368" t="s">
        <v>599</v>
      </c>
      <c r="C11" s="371">
        <f t="shared" ref="C11:K11" si="0">C9*C8</f>
        <v>5052141692.257</v>
      </c>
      <c r="D11" s="371">
        <f t="shared" si="0"/>
        <v>4517585009.4650002</v>
      </c>
      <c r="E11" s="371">
        <f t="shared" si="0"/>
        <v>5818725068.8140001</v>
      </c>
      <c r="F11" s="371">
        <f t="shared" si="0"/>
        <v>5287290730.4700003</v>
      </c>
      <c r="G11" s="371">
        <f t="shared" si="0"/>
        <v>5541285083.3549995</v>
      </c>
      <c r="H11" s="371">
        <f t="shared" si="0"/>
        <v>6532313937.1560001</v>
      </c>
      <c r="I11" s="371">
        <f t="shared" si="0"/>
        <v>5899883024.9200001</v>
      </c>
      <c r="J11" s="371">
        <f t="shared" si="0"/>
        <v>7103124911.4471855</v>
      </c>
      <c r="K11" s="371">
        <f t="shared" si="0"/>
        <v>6840413592.7300415</v>
      </c>
      <c r="L11" s="371">
        <f>L9*L8</f>
        <v>6186039976.200036</v>
      </c>
      <c r="M11" s="371">
        <f>M9*M8</f>
        <v>6336332492.6286087</v>
      </c>
      <c r="N11" s="371">
        <f>N9*N8</f>
        <v>5191103519.9099998</v>
      </c>
      <c r="O11" s="371">
        <f>O9*O8</f>
        <v>5489475127.7856827</v>
      </c>
      <c r="Q11" s="410" t="s">
        <v>9</v>
      </c>
      <c r="R11" s="411">
        <v>554506029</v>
      </c>
      <c r="S11" s="411">
        <v>2395956</v>
      </c>
      <c r="T11" s="411">
        <v>216486400</v>
      </c>
      <c r="U11" s="412">
        <v>432972800</v>
      </c>
      <c r="V11" s="413">
        <v>296728385.2857126</v>
      </c>
      <c r="W11" s="414">
        <v>1.0000000000000002</v>
      </c>
    </row>
    <row r="12" spans="1:23" x14ac:dyDescent="0.2">
      <c r="A12" s="367"/>
      <c r="B12" s="367"/>
      <c r="C12" s="372"/>
      <c r="D12" s="372"/>
      <c r="E12" s="372"/>
      <c r="F12" s="372"/>
      <c r="G12" s="372"/>
      <c r="H12" s="372"/>
      <c r="I12" s="372"/>
      <c r="J12" s="372"/>
      <c r="K12" s="372"/>
      <c r="L12" s="372"/>
      <c r="M12" s="372"/>
      <c r="N12" s="372"/>
      <c r="O12" s="372"/>
    </row>
    <row r="13" spans="1:23" ht="33" customHeight="1" thickBot="1" x14ac:dyDescent="0.25">
      <c r="A13" s="380" t="s">
        <v>663</v>
      </c>
      <c r="B13" s="380" t="s">
        <v>664</v>
      </c>
    </row>
    <row r="14" spans="1:23" x14ac:dyDescent="0.2">
      <c r="A14" s="367" t="s">
        <v>613</v>
      </c>
      <c r="B14" s="367" t="s">
        <v>614</v>
      </c>
      <c r="Q14" s="465" t="s">
        <v>756</v>
      </c>
      <c r="R14" s="466"/>
      <c r="S14" s="466"/>
      <c r="T14" s="466"/>
      <c r="U14" s="466"/>
      <c r="V14" s="466"/>
      <c r="W14" s="467"/>
    </row>
    <row r="15" spans="1:23" x14ac:dyDescent="0.2">
      <c r="Q15" s="460" t="s">
        <v>624</v>
      </c>
      <c r="R15" s="396" t="s">
        <v>668</v>
      </c>
      <c r="S15" s="396" t="s">
        <v>669</v>
      </c>
      <c r="T15" s="461" t="s">
        <v>670</v>
      </c>
      <c r="U15" s="462"/>
      <c r="V15" s="463" t="s">
        <v>667</v>
      </c>
      <c r="W15" s="464"/>
    </row>
    <row r="16" spans="1:23" ht="26.25" thickBot="1" x14ac:dyDescent="0.25">
      <c r="Q16" s="460"/>
      <c r="R16" s="393" t="s">
        <v>626</v>
      </c>
      <c r="S16" s="393" t="s">
        <v>625</v>
      </c>
      <c r="T16" s="393" t="s">
        <v>626</v>
      </c>
      <c r="U16" s="393" t="s">
        <v>625</v>
      </c>
      <c r="V16" s="394" t="s">
        <v>627</v>
      </c>
      <c r="W16" s="398" t="s">
        <v>609</v>
      </c>
    </row>
    <row r="17" spans="17:23" ht="25.5" x14ac:dyDescent="0.2">
      <c r="Q17" s="415" t="s">
        <v>628</v>
      </c>
      <c r="R17" s="438" t="s">
        <v>629</v>
      </c>
      <c r="S17" s="374">
        <v>0</v>
      </c>
      <c r="T17" s="438" t="s">
        <v>630</v>
      </c>
      <c r="U17" s="439" t="s">
        <v>631</v>
      </c>
      <c r="V17" s="440" t="s">
        <v>632</v>
      </c>
      <c r="W17" s="441" t="s">
        <v>753</v>
      </c>
    </row>
    <row r="18" spans="17:23" ht="14.25" x14ac:dyDescent="0.2">
      <c r="Q18" s="407" t="s">
        <v>611</v>
      </c>
      <c r="R18" s="408" t="s">
        <v>747</v>
      </c>
      <c r="S18" s="408" t="s">
        <v>748</v>
      </c>
      <c r="T18" s="408" t="s">
        <v>749</v>
      </c>
      <c r="U18" s="375" t="s">
        <v>750</v>
      </c>
      <c r="V18" s="376" t="s">
        <v>752</v>
      </c>
      <c r="W18" s="409" t="s">
        <v>754</v>
      </c>
    </row>
    <row r="19" spans="17:23" ht="14.25" x14ac:dyDescent="0.2">
      <c r="Q19" s="405" t="s">
        <v>612</v>
      </c>
      <c r="R19" s="404">
        <v>0</v>
      </c>
      <c r="S19" s="404">
        <v>0</v>
      </c>
      <c r="T19" s="443">
        <v>673</v>
      </c>
      <c r="U19" s="377" t="s">
        <v>751</v>
      </c>
      <c r="V19" s="444">
        <v>673</v>
      </c>
      <c r="W19" s="406" t="s">
        <v>755</v>
      </c>
    </row>
    <row r="20" spans="17:23" ht="15" thickBot="1" x14ac:dyDescent="0.25">
      <c r="Q20" s="410" t="s">
        <v>9</v>
      </c>
      <c r="R20" s="411">
        <v>554506029</v>
      </c>
      <c r="S20" s="411">
        <v>2395956</v>
      </c>
      <c r="T20" s="411">
        <v>216486400</v>
      </c>
      <c r="U20" s="412">
        <v>432972800</v>
      </c>
      <c r="V20" s="413">
        <v>296728385.2857126</v>
      </c>
      <c r="W20" s="414">
        <v>1.0000000000000002</v>
      </c>
    </row>
  </sheetData>
  <mergeCells count="11">
    <mergeCell ref="C4:F4"/>
    <mergeCell ref="Q15:Q16"/>
    <mergeCell ref="T15:U15"/>
    <mergeCell ref="V15:W15"/>
    <mergeCell ref="Q14:W14"/>
    <mergeCell ref="Q5:W5"/>
    <mergeCell ref="Q6:Q7"/>
    <mergeCell ref="T6:U6"/>
    <mergeCell ref="V6:W6"/>
    <mergeCell ref="K4:N4"/>
    <mergeCell ref="G4:J4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7</vt:i4>
      </vt:variant>
    </vt:vector>
  </HeadingPairs>
  <TitlesOfParts>
    <vt:vector size="17" baseType="lpstr">
      <vt:lpstr>Capa | Cover</vt:lpstr>
      <vt:lpstr>Indicadores | Indicators</vt:lpstr>
      <vt:lpstr>Portfólio | Portfolio</vt:lpstr>
      <vt:lpstr>DRE | P&amp;L</vt:lpstr>
      <vt:lpstr>Abertura DRE | P&amp;L Breakdown</vt:lpstr>
      <vt:lpstr>Result. Fin. | Financial Result</vt:lpstr>
      <vt:lpstr>Fluxo de Caixa | Cash Flow</vt:lpstr>
      <vt:lpstr>Balanço | Balance sheet</vt:lpstr>
      <vt:lpstr>Concil. DRE | P&amp;L Conciliation</vt:lpstr>
      <vt:lpstr>Merc. de Cap. | Capital Markets</vt:lpstr>
      <vt:lpstr>'Abertura DRE | P&amp;L Breakdown'!Titulos_de_impressao</vt:lpstr>
      <vt:lpstr>'Balanço | Balance sheet'!Titulos_de_impressao</vt:lpstr>
      <vt:lpstr>'DRE | P&amp;L'!Titulos_de_impressao</vt:lpstr>
      <vt:lpstr>'Fluxo de Caixa | Cash Flow'!Titulos_de_impressao</vt:lpstr>
      <vt:lpstr>'Indicadores | Indicators'!Titulos_de_impressao</vt:lpstr>
      <vt:lpstr>'Portfólio | Portfolio'!Titulos_de_impressao</vt:lpstr>
      <vt:lpstr>'Result. Fin. | Financial Result'!Titulos_de_impressao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Fundamentos</dc:title>
  <dc:creator/>
  <cp:lastModifiedBy/>
  <dcterms:created xsi:type="dcterms:W3CDTF">2014-02-26T16:18:34Z</dcterms:created>
  <dcterms:modified xsi:type="dcterms:W3CDTF">2025-06-13T21:56:30Z</dcterms:modified>
</cp:coreProperties>
</file>