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8C756311-EAA0-4F59-BD0A-EADF7470B158}" xr6:coauthVersionLast="47" xr6:coauthVersionMax="47" xr10:uidLastSave="{00000000-0000-0000-0000-000000000000}"/>
  <bookViews>
    <workbookView xWindow="-110" yWindow="-110" windowWidth="19420" windowHeight="10300" tabRatio="714" firstSheet="6" activeTab="6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63" i="27" l="1"/>
  <c r="BJ54" i="41"/>
  <c r="BJ53" i="41"/>
  <c r="BJ52" i="41"/>
  <c r="BJ51" i="41"/>
  <c r="BJ50" i="41"/>
  <c r="BJ49" i="41"/>
  <c r="BJ48" i="41"/>
  <c r="BJ47" i="41"/>
  <c r="BJ46" i="41"/>
  <c r="BJ45" i="41"/>
  <c r="BJ44" i="41"/>
  <c r="BJ43" i="41"/>
  <c r="BJ42" i="41"/>
  <c r="BJ41" i="41"/>
  <c r="BJ40" i="41"/>
  <c r="BJ39" i="41"/>
  <c r="BJ38" i="41"/>
  <c r="BJ37" i="41"/>
  <c r="BJ36" i="41"/>
  <c r="BJ32" i="41"/>
  <c r="BJ31" i="41"/>
  <c r="BJ30" i="41"/>
  <c r="BJ29" i="41"/>
  <c r="BJ28" i="41"/>
  <c r="BJ27" i="41"/>
  <c r="BJ26" i="41"/>
  <c r="BJ25" i="41"/>
  <c r="BJ24" i="41"/>
  <c r="BJ23" i="41"/>
  <c r="BJ22" i="41"/>
  <c r="BJ21" i="41"/>
  <c r="BJ20" i="41"/>
  <c r="BJ19" i="41"/>
  <c r="BJ18" i="41"/>
  <c r="BJ17" i="41"/>
  <c r="BJ16" i="41"/>
  <c r="BJ15" i="41"/>
  <c r="BJ14" i="41"/>
  <c r="BJ12" i="41"/>
  <c r="BJ11" i="41"/>
  <c r="BJ10" i="41"/>
  <c r="BJ9" i="41"/>
  <c r="BJ8" i="41"/>
  <c r="BJ7" i="41"/>
  <c r="BJ6" i="41"/>
  <c r="BM59" i="13"/>
  <c r="BM31" i="13"/>
  <c r="BM7" i="13"/>
  <c r="BM86" i="19"/>
  <c r="BM7" i="19" l="1"/>
  <c r="BM46" i="19"/>
  <c r="BM7" i="39"/>
  <c r="BM7" i="32"/>
  <c r="BM32" i="32" s="1"/>
  <c r="BM38" i="32"/>
  <c r="BM103" i="9"/>
  <c r="BL7" i="9"/>
  <c r="BM7" i="9"/>
  <c r="BL15" i="9"/>
  <c r="BL18" i="9" s="1"/>
  <c r="BL25" i="9" s="1"/>
  <c r="BL27" i="9" s="1"/>
  <c r="BL36" i="9" s="1"/>
  <c r="BM37" i="9"/>
  <c r="BM38" i="9"/>
  <c r="BM39" i="9" s="1"/>
  <c r="BL42" i="9"/>
  <c r="BM42" i="9"/>
  <c r="BL50" i="9"/>
  <c r="BL53" i="9" s="1"/>
  <c r="BL60" i="9" s="1"/>
  <c r="BL62" i="9" s="1"/>
  <c r="BL71" i="9" s="1"/>
  <c r="BM72" i="9"/>
  <c r="BM73" i="9"/>
  <c r="BM74" i="9" s="1"/>
  <c r="BL83" i="9"/>
  <c r="BM83" i="9"/>
  <c r="BL90" i="9"/>
  <c r="BL93" i="9"/>
  <c r="BL99" i="9" s="1"/>
  <c r="BL100" i="9" s="1"/>
  <c r="BL103" i="9"/>
  <c r="BL106" i="9"/>
  <c r="BL110" i="9"/>
  <c r="BL111" i="9" s="1"/>
  <c r="BL114" i="9"/>
  <c r="BM114" i="9"/>
  <c r="BL117" i="9"/>
  <c r="BL121" i="9"/>
  <c r="BL126" i="9" s="1"/>
  <c r="BM68" i="27"/>
  <c r="BM69" i="27" s="1"/>
  <c r="BM102" i="27"/>
  <c r="BM168" i="27"/>
  <c r="BM203" i="27"/>
  <c r="BM261" i="27"/>
  <c r="BM258" i="27"/>
  <c r="BM228" i="27"/>
  <c r="BM227" i="27"/>
  <c r="BM226" i="27"/>
  <c r="BM225" i="27"/>
  <c r="BM224" i="27"/>
  <c r="BM223" i="27"/>
  <c r="BM222" i="27"/>
  <c r="BM221" i="27"/>
  <c r="BM220" i="27"/>
  <c r="BM219" i="27"/>
  <c r="BM218" i="27"/>
  <c r="BM217" i="27"/>
  <c r="BM216" i="27"/>
  <c r="BM215" i="27"/>
  <c r="BM214" i="27"/>
  <c r="BM213" i="27"/>
  <c r="BM212" i="27"/>
  <c r="BM211" i="27"/>
  <c r="BM210" i="27"/>
  <c r="BM209" i="27"/>
  <c r="BM208" i="27"/>
  <c r="BM207" i="27"/>
  <c r="BM206" i="27"/>
  <c r="BM205" i="27"/>
  <c r="BM204" i="27"/>
  <c r="BM162" i="27"/>
  <c r="BM134" i="27"/>
  <c r="BM136" i="27" s="1"/>
  <c r="BM103" i="27"/>
  <c r="BM104" i="27"/>
  <c r="BM105" i="27"/>
  <c r="BM106" i="27"/>
  <c r="BM107" i="27"/>
  <c r="BM108" i="27"/>
  <c r="BM109" i="27"/>
  <c r="BM110" i="27"/>
  <c r="BM111" i="27"/>
  <c r="BM112" i="27"/>
  <c r="BM113" i="27"/>
  <c r="BM114" i="27"/>
  <c r="BM115" i="27"/>
  <c r="BM116" i="27"/>
  <c r="BM117" i="27"/>
  <c r="BM118" i="27"/>
  <c r="BM119" i="27"/>
  <c r="BM120" i="27"/>
  <c r="BM121" i="27"/>
  <c r="BM122" i="27"/>
  <c r="BM123" i="27"/>
  <c r="BM124" i="27"/>
  <c r="BM125" i="27"/>
  <c r="BM126" i="27"/>
  <c r="BM93" i="27"/>
  <c r="BM92" i="27"/>
  <c r="BM91" i="27"/>
  <c r="BM90" i="27"/>
  <c r="BM89" i="27"/>
  <c r="BM88" i="27"/>
  <c r="BM87" i="27"/>
  <c r="BM86" i="27"/>
  <c r="BM85" i="27"/>
  <c r="BM84" i="27"/>
  <c r="BM83" i="27"/>
  <c r="BM82" i="27"/>
  <c r="BM81" i="27"/>
  <c r="BM80" i="27"/>
  <c r="BM78" i="27"/>
  <c r="BM77" i="27"/>
  <c r="BM76" i="27"/>
  <c r="BM75" i="27"/>
  <c r="BM74" i="27"/>
  <c r="BM73" i="27"/>
  <c r="BM72" i="27"/>
  <c r="BM71" i="27"/>
  <c r="BM70" i="27"/>
  <c r="BM32" i="27"/>
  <c r="BM7" i="27"/>
  <c r="BM38" i="27" s="1"/>
  <c r="BM7" i="20"/>
  <c r="BM31" i="20" s="1"/>
  <c r="BM40" i="20" s="1"/>
  <c r="BM48" i="20" s="1"/>
  <c r="BM229" i="27" l="1"/>
  <c r="BM240" i="27"/>
  <c r="BL127" i="9"/>
  <c r="BL130" i="9"/>
  <c r="BL37" i="9"/>
  <c r="BL38" i="9"/>
  <c r="BL39" i="9" s="1"/>
  <c r="BL72" i="9"/>
  <c r="BL73" i="9"/>
  <c r="BL74" i="9" s="1"/>
  <c r="BM127" i="27"/>
  <c r="BM94" i="27"/>
  <c r="BL131" i="9" l="1"/>
  <c r="BL132" i="9"/>
  <c r="BL133" i="9" s="1"/>
  <c r="BL35" i="32" l="1"/>
  <c r="BL258" i="27"/>
  <c r="BG31" i="41"/>
  <c r="BG30" i="41"/>
  <c r="BG28" i="41"/>
  <c r="BG27" i="41"/>
  <c r="BG26" i="41"/>
  <c r="BG24" i="41"/>
  <c r="BG22" i="41"/>
  <c r="BG21" i="41"/>
  <c r="BG20" i="41"/>
  <c r="BG19" i="41"/>
  <c r="BG18" i="41"/>
  <c r="BG17" i="41"/>
  <c r="BG15" i="41"/>
  <c r="BG14" i="41"/>
  <c r="BG12" i="41"/>
  <c r="BG11" i="41"/>
  <c r="BG10" i="41"/>
  <c r="BG9" i="41"/>
  <c r="BG8" i="41"/>
  <c r="BG7" i="41"/>
  <c r="BG6" i="41"/>
  <c r="U17" i="42"/>
  <c r="V17" i="42"/>
  <c r="W17" i="42"/>
  <c r="X17" i="42"/>
  <c r="Y17" i="42"/>
  <c r="U18" i="42"/>
  <c r="V18" i="42"/>
  <c r="W18" i="42"/>
  <c r="X18" i="42"/>
  <c r="Y18" i="42"/>
  <c r="U19" i="42"/>
  <c r="V19" i="42"/>
  <c r="W19" i="42"/>
  <c r="X19" i="42"/>
  <c r="Y19" i="42"/>
  <c r="T18" i="42"/>
  <c r="T19" i="42"/>
  <c r="T17" i="42"/>
  <c r="Y11" i="42"/>
  <c r="Y20" i="42" s="1"/>
  <c r="X11" i="42"/>
  <c r="X20" i="42" s="1"/>
  <c r="W11" i="42"/>
  <c r="W20" i="42" s="1"/>
  <c r="V11" i="42"/>
  <c r="V20" i="42" s="1"/>
  <c r="U11" i="42"/>
  <c r="U20" i="42" s="1"/>
  <c r="T11" i="42"/>
  <c r="T20" i="42" s="1"/>
  <c r="BG54" i="41"/>
  <c r="BG53" i="41"/>
  <c r="BG51" i="41"/>
  <c r="BG49" i="41"/>
  <c r="BG48" i="41"/>
  <c r="BG47" i="41"/>
  <c r="BG46" i="41"/>
  <c r="BG44" i="41"/>
  <c r="BG43" i="41"/>
  <c r="BG42" i="41"/>
  <c r="BG41" i="41"/>
  <c r="BG39" i="41"/>
  <c r="BG37" i="41"/>
  <c r="BG36" i="41"/>
  <c r="BF40" i="41"/>
  <c r="BF45" i="41" s="1"/>
  <c r="BF50" i="41" s="1"/>
  <c r="BF52" i="41" s="1"/>
  <c r="BF38" i="41"/>
  <c r="BE40" i="41"/>
  <c r="BG40" i="41" s="1"/>
  <c r="BE38" i="41"/>
  <c r="BG38" i="41" s="1"/>
  <c r="BF13" i="41"/>
  <c r="BE13" i="41"/>
  <c r="BL62" i="13"/>
  <c r="BL42" i="13"/>
  <c r="BL15" i="13"/>
  <c r="BE45" i="41" l="1"/>
  <c r="BL9" i="13"/>
  <c r="BG45" i="41" l="1"/>
  <c r="BE50" i="41"/>
  <c r="BL73" i="19"/>
  <c r="BL72" i="19"/>
  <c r="BL68" i="19"/>
  <c r="BL38" i="32"/>
  <c r="BL18" i="32"/>
  <c r="BL8" i="32"/>
  <c r="BL106" i="27"/>
  <c r="BL103" i="27"/>
  <c r="BL104" i="27"/>
  <c r="BL105" i="27"/>
  <c r="BL107" i="27"/>
  <c r="BL108" i="27"/>
  <c r="BL109" i="27"/>
  <c r="BL110" i="27"/>
  <c r="BL111" i="27"/>
  <c r="BL112" i="27"/>
  <c r="BL113" i="27"/>
  <c r="BL114" i="27"/>
  <c r="BL115" i="27"/>
  <c r="BL116" i="27"/>
  <c r="BL117" i="27"/>
  <c r="BL118" i="27"/>
  <c r="BL119" i="27"/>
  <c r="BL120" i="27"/>
  <c r="BL121" i="27"/>
  <c r="BL122" i="27"/>
  <c r="BL123" i="27"/>
  <c r="BL124" i="27"/>
  <c r="BL125" i="27"/>
  <c r="BL126" i="27"/>
  <c r="BL73" i="27"/>
  <c r="BL93" i="27"/>
  <c r="BL92" i="27"/>
  <c r="BL91" i="27"/>
  <c r="BL90" i="27"/>
  <c r="BL89" i="27"/>
  <c r="BL88" i="27"/>
  <c r="BL87" i="27"/>
  <c r="BL86" i="27"/>
  <c r="BL85" i="27"/>
  <c r="BL84" i="27"/>
  <c r="BL83" i="27"/>
  <c r="BL82" i="27"/>
  <c r="BL81" i="27"/>
  <c r="BL80" i="27"/>
  <c r="BL78" i="27"/>
  <c r="BL77" i="27"/>
  <c r="BL76" i="27"/>
  <c r="BL75" i="27"/>
  <c r="BL74" i="27"/>
  <c r="BL72" i="27"/>
  <c r="BL71" i="27"/>
  <c r="BL70" i="27"/>
  <c r="BL207" i="27"/>
  <c r="BL162" i="27"/>
  <c r="BL32" i="27"/>
  <c r="BL63" i="27"/>
  <c r="BG50" i="41" l="1"/>
  <c r="BG52" i="41" s="1"/>
  <c r="BE52" i="41"/>
  <c r="BL27" i="32"/>
  <c r="BL29" i="32" s="1"/>
  <c r="BL94" i="27"/>
  <c r="BL127" i="27"/>
  <c r="P11" i="42" l="1"/>
  <c r="BF16" i="41"/>
  <c r="BF23" i="41" s="1"/>
  <c r="BF25" i="41" s="1"/>
  <c r="BF32" i="41" s="1"/>
  <c r="BE16" i="41"/>
  <c r="BL65" i="13"/>
  <c r="BL59" i="13"/>
  <c r="BL50" i="13"/>
  <c r="BL32" i="13"/>
  <c r="BL31" i="13"/>
  <c r="BL8" i="13"/>
  <c r="BL7" i="13"/>
  <c r="BL90" i="19"/>
  <c r="BL92" i="19" s="1"/>
  <c r="BL86" i="19"/>
  <c r="BL47" i="19"/>
  <c r="BL46" i="19"/>
  <c r="BL7" i="19"/>
  <c r="BL12" i="39"/>
  <c r="BL8" i="39"/>
  <c r="BL7" i="39"/>
  <c r="BL7" i="32"/>
  <c r="BL32" i="32" s="1"/>
  <c r="BL228" i="27"/>
  <c r="BL227" i="27"/>
  <c r="BL226" i="27"/>
  <c r="BL225" i="27"/>
  <c r="BL224" i="27"/>
  <c r="BL223" i="27"/>
  <c r="BL222" i="27"/>
  <c r="BL221" i="27"/>
  <c r="BL220" i="27"/>
  <c r="BL219" i="27"/>
  <c r="BL218" i="27"/>
  <c r="BL217" i="27"/>
  <c r="BL216" i="27"/>
  <c r="BL215" i="27"/>
  <c r="BL214" i="27"/>
  <c r="BL213" i="27"/>
  <c r="BL212" i="27"/>
  <c r="BL211" i="27"/>
  <c r="BL210" i="27"/>
  <c r="BL209" i="27"/>
  <c r="BL208" i="27"/>
  <c r="BL206" i="27"/>
  <c r="BL205" i="27"/>
  <c r="BL204" i="27"/>
  <c r="BL134" i="27"/>
  <c r="BL240" i="27" s="1"/>
  <c r="BL102" i="27"/>
  <c r="BL68" i="27"/>
  <c r="BL69" i="27" s="1"/>
  <c r="BL7" i="27"/>
  <c r="BL38" i="27" s="1"/>
  <c r="BL7" i="20"/>
  <c r="BL31" i="20" s="1"/>
  <c r="BL40" i="20" s="1"/>
  <c r="BL48" i="20" s="1"/>
  <c r="BI222" i="27"/>
  <c r="BH222" i="27"/>
  <c r="BG222" i="27"/>
  <c r="BF222" i="27"/>
  <c r="BE222" i="27"/>
  <c r="BD222" i="27"/>
  <c r="BC222" i="27"/>
  <c r="BB222" i="27"/>
  <c r="BA222" i="27"/>
  <c r="AZ222" i="27"/>
  <c r="AY222" i="27"/>
  <c r="AX222" i="27"/>
  <c r="AW222" i="27"/>
  <c r="AV222" i="27"/>
  <c r="AU222" i="27"/>
  <c r="AT222" i="27"/>
  <c r="AS222" i="27"/>
  <c r="AR222" i="27"/>
  <c r="AQ222" i="27"/>
  <c r="AP222" i="27"/>
  <c r="AO222" i="27"/>
  <c r="AN222" i="27"/>
  <c r="AM222" i="27"/>
  <c r="AL222" i="27"/>
  <c r="AK222" i="27"/>
  <c r="AJ222" i="27"/>
  <c r="AI222" i="27"/>
  <c r="AH222" i="27"/>
  <c r="AG222" i="27"/>
  <c r="AF222" i="27"/>
  <c r="AE222" i="27"/>
  <c r="AD222" i="27"/>
  <c r="AC222" i="27"/>
  <c r="AB222" i="27"/>
  <c r="AA222" i="27"/>
  <c r="Z222" i="27"/>
  <c r="Y222" i="27"/>
  <c r="X222" i="27"/>
  <c r="W222" i="27"/>
  <c r="V222" i="27"/>
  <c r="U222" i="27"/>
  <c r="T222" i="27"/>
  <c r="S222" i="27"/>
  <c r="R222" i="27"/>
  <c r="Q222" i="27"/>
  <c r="P222" i="27"/>
  <c r="O222" i="27"/>
  <c r="N222" i="27"/>
  <c r="M222" i="27"/>
  <c r="L222" i="27"/>
  <c r="K222" i="27"/>
  <c r="J222" i="27"/>
  <c r="I222" i="27"/>
  <c r="H222" i="27"/>
  <c r="G222" i="27"/>
  <c r="F222" i="27"/>
  <c r="E222" i="27"/>
  <c r="D222" i="27"/>
  <c r="C222" i="27"/>
  <c r="BG219" i="27"/>
  <c r="BH219" i="27"/>
  <c r="BI219" i="27"/>
  <c r="BJ219" i="27"/>
  <c r="BK219" i="27"/>
  <c r="BG220" i="27"/>
  <c r="BH220" i="27"/>
  <c r="BI220" i="27"/>
  <c r="BJ220" i="27"/>
  <c r="BK220" i="27"/>
  <c r="BG59" i="13"/>
  <c r="BG31" i="13"/>
  <c r="BK62" i="13"/>
  <c r="BJ62" i="13"/>
  <c r="BI110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J109" i="27"/>
  <c r="BJ110" i="27"/>
  <c r="BE23" i="41" l="1"/>
  <c r="BG16" i="41"/>
  <c r="BL56" i="13"/>
  <c r="BL28" i="13"/>
  <c r="BL81" i="19"/>
  <c r="BL15" i="39"/>
  <c r="BL229" i="27"/>
  <c r="BL66" i="13"/>
  <c r="BL168" i="27"/>
  <c r="BL203" i="27"/>
  <c r="BL261" i="27"/>
  <c r="BL136" i="27"/>
  <c r="BK110" i="27"/>
  <c r="BE25" i="41" l="1"/>
  <c r="BG23" i="41"/>
  <c r="BK120" i="27"/>
  <c r="BJ120" i="27"/>
  <c r="BK87" i="27"/>
  <c r="BJ87" i="27"/>
  <c r="BG25" i="41" l="1"/>
  <c r="O11" i="42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E29" i="41" s="1"/>
  <c r="BG29" i="41" s="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0" i="13"/>
  <c r="BK42" i="13"/>
  <c r="BK32" i="13"/>
  <c r="BK56" i="13" s="1"/>
  <c r="BK31" i="13"/>
  <c r="BK15" i="13"/>
  <c r="BK8" i="13"/>
  <c r="BK7" i="13"/>
  <c r="BE32" i="41" l="1"/>
  <c r="BG32" i="41" s="1"/>
  <c r="BD37" i="41"/>
  <c r="BD51" i="41"/>
  <c r="BC38" i="41"/>
  <c r="BC40" i="41" s="1"/>
  <c r="BC45" i="41" s="1"/>
  <c r="BC50" i="41" s="1"/>
  <c r="BC52" i="41" s="1"/>
  <c r="BK28" i="13"/>
  <c r="BD46" i="41"/>
  <c r="BD41" i="41"/>
  <c r="BD15" i="41"/>
  <c r="BD24" i="41"/>
  <c r="BK90" i="19"/>
  <c r="BK92" i="19" s="1"/>
  <c r="BK86" i="19"/>
  <c r="BK46" i="19"/>
  <c r="BK7" i="19"/>
  <c r="BK8" i="39" l="1"/>
  <c r="BK12" i="39"/>
  <c r="BK7" i="39"/>
  <c r="BK38" i="32"/>
  <c r="BK18" i="32"/>
  <c r="BK8" i="32"/>
  <c r="BK7" i="32"/>
  <c r="BK32" i="32" s="1"/>
  <c r="BK117" i="9"/>
  <c r="BK121" i="9" s="1"/>
  <c r="BK126" i="9" s="1"/>
  <c r="BK130" i="9" s="1"/>
  <c r="BK132" i="9" s="1"/>
  <c r="BK133" i="9" s="1"/>
  <c r="BK114" i="9"/>
  <c r="BK106" i="9"/>
  <c r="BK110" i="9" s="1"/>
  <c r="BK111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K27" i="32" l="1"/>
  <c r="BK29" i="32" s="1"/>
  <c r="BB36" i="41"/>
  <c r="BC13" i="41"/>
  <c r="BC16" i="41" s="1"/>
  <c r="BK53" i="9"/>
  <c r="BK60" i="9" s="1"/>
  <c r="BK18" i="9"/>
  <c r="BK25" i="9" s="1"/>
  <c r="BB13" i="41"/>
  <c r="BB16" i="41" s="1"/>
  <c r="BK131" i="9"/>
  <c r="BK127" i="9"/>
  <c r="BK15" i="39"/>
  <c r="BK258" i="27"/>
  <c r="BK228" i="27"/>
  <c r="BK227" i="27"/>
  <c r="BK226" i="27"/>
  <c r="BK225" i="27"/>
  <c r="BK224" i="27"/>
  <c r="BK223" i="27"/>
  <c r="BK222" i="27"/>
  <c r="BK221" i="27"/>
  <c r="BK218" i="27"/>
  <c r="BK217" i="27"/>
  <c r="BK216" i="27"/>
  <c r="BK215" i="27"/>
  <c r="BK214" i="27"/>
  <c r="BK213" i="27"/>
  <c r="BK212" i="27"/>
  <c r="BK211" i="27"/>
  <c r="BK210" i="27"/>
  <c r="BK209" i="27"/>
  <c r="BK208" i="27"/>
  <c r="BK206" i="27"/>
  <c r="BK205" i="27"/>
  <c r="BK204" i="27"/>
  <c r="BK229" i="27" l="1"/>
  <c r="BK27" i="9"/>
  <c r="BB23" i="41"/>
  <c r="BC23" i="41"/>
  <c r="BK62" i="9"/>
  <c r="BK71" i="9" s="1"/>
  <c r="BD16" i="41"/>
  <c r="BD36" i="41"/>
  <c r="BB38" i="41"/>
  <c r="BK162" i="27"/>
  <c r="BK134" i="27"/>
  <c r="BK126" i="27"/>
  <c r="BK125" i="27"/>
  <c r="BK124" i="27"/>
  <c r="BK123" i="27"/>
  <c r="BK122" i="27"/>
  <c r="BK121" i="27"/>
  <c r="BK119" i="27"/>
  <c r="BK118" i="27"/>
  <c r="BK117" i="27"/>
  <c r="BK116" i="27"/>
  <c r="BK115" i="27"/>
  <c r="BK114" i="27"/>
  <c r="BK113" i="27"/>
  <c r="BK112" i="27"/>
  <c r="BK111" i="27"/>
  <c r="BK109" i="27"/>
  <c r="BK108" i="27"/>
  <c r="BK107" i="27"/>
  <c r="BK105" i="27"/>
  <c r="BK104" i="27"/>
  <c r="BK103" i="27"/>
  <c r="BK102" i="27"/>
  <c r="BK93" i="27"/>
  <c r="BK92" i="27"/>
  <c r="BK91" i="27"/>
  <c r="BK90" i="27"/>
  <c r="BK89" i="27"/>
  <c r="BK88" i="27"/>
  <c r="BK86" i="27"/>
  <c r="BK85" i="27"/>
  <c r="BK84" i="27"/>
  <c r="BK83" i="27"/>
  <c r="BK82" i="27"/>
  <c r="BK81" i="27"/>
  <c r="BK80" i="27"/>
  <c r="BK78" i="27"/>
  <c r="BK77" i="27"/>
  <c r="BK76" i="27"/>
  <c r="BK75" i="27"/>
  <c r="BK74" i="27"/>
  <c r="BK72" i="27"/>
  <c r="BK71" i="27"/>
  <c r="BK70" i="27"/>
  <c r="BK68" i="27"/>
  <c r="BK69" i="27" s="1"/>
  <c r="BK63" i="27"/>
  <c r="BK32" i="27"/>
  <c r="BK7" i="27"/>
  <c r="BK38" i="27" s="1"/>
  <c r="BB40" i="41" l="1"/>
  <c r="BD38" i="41"/>
  <c r="BK94" i="27"/>
  <c r="BC32" i="41"/>
  <c r="BK73" i="9"/>
  <c r="BK74" i="9" s="1"/>
  <c r="BK72" i="9"/>
  <c r="BD23" i="41"/>
  <c r="BB25" i="41"/>
  <c r="BC25" i="41"/>
  <c r="BK36" i="9"/>
  <c r="BK136" i="27"/>
  <c r="BK261" i="27"/>
  <c r="BK240" i="27"/>
  <c r="BK203" i="27"/>
  <c r="BK168" i="27"/>
  <c r="BK127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18" i="27"/>
  <c r="BB52" i="41" l="1"/>
  <c r="BD50" i="41"/>
  <c r="BD52" i="41" s="1"/>
  <c r="BJ212" i="27"/>
  <c r="BJ258" i="27" l="1"/>
  <c r="BH90" i="19" l="1"/>
  <c r="BG90" i="19"/>
  <c r="BJ90" i="19"/>
  <c r="BJ92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15" i="39" s="1"/>
  <c r="BJ8" i="39"/>
  <c r="BJ7" i="39"/>
  <c r="BJ38" i="32"/>
  <c r="BJ18" i="32"/>
  <c r="BJ8" i="32"/>
  <c r="BJ7" i="32"/>
  <c r="BJ32" i="32" s="1"/>
  <c r="BJ117" i="9"/>
  <c r="BJ106" i="9"/>
  <c r="BJ110" i="9" s="1"/>
  <c r="BJ111" i="9" s="1"/>
  <c r="BJ93" i="9"/>
  <c r="BJ99" i="9" s="1"/>
  <c r="BJ100" i="9" s="1"/>
  <c r="BJ50" i="9"/>
  <c r="BJ53" i="9" s="1"/>
  <c r="BJ15" i="9"/>
  <c r="AY13" i="41" s="1"/>
  <c r="BJ114" i="9"/>
  <c r="BJ103" i="9"/>
  <c r="BJ83" i="9"/>
  <c r="BJ42" i="9"/>
  <c r="BJ7" i="9"/>
  <c r="BJ214" i="27"/>
  <c r="AY36" i="41" l="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BJ121" i="9"/>
  <c r="BJ126" i="9" s="1"/>
  <c r="BJ127" i="9" l="1"/>
  <c r="BJ130" i="9"/>
  <c r="AY32" i="41"/>
  <c r="BA32" i="41" s="1"/>
  <c r="BJ37" i="9"/>
  <c r="BJ38" i="9"/>
  <c r="BJ39" i="9" s="1"/>
  <c r="BJ217" i="27"/>
  <c r="BJ216" i="27"/>
  <c r="BJ222" i="27"/>
  <c r="BG117" i="27"/>
  <c r="BH117" i="27"/>
  <c r="BI117" i="27"/>
  <c r="BJ117" i="27"/>
  <c r="BG118" i="27"/>
  <c r="BH118" i="27"/>
  <c r="BI118" i="27"/>
  <c r="BJ118" i="27"/>
  <c r="BF118" i="27"/>
  <c r="BF117" i="27"/>
  <c r="BJ162" i="27"/>
  <c r="BJ126" i="27"/>
  <c r="BJ125" i="27"/>
  <c r="BJ124" i="27"/>
  <c r="BJ123" i="27"/>
  <c r="BJ122" i="27"/>
  <c r="BJ121" i="27"/>
  <c r="BJ119" i="27"/>
  <c r="BJ116" i="27"/>
  <c r="BJ115" i="27"/>
  <c r="BJ114" i="27"/>
  <c r="BJ113" i="27"/>
  <c r="BJ112" i="27"/>
  <c r="BJ111" i="27"/>
  <c r="BJ108" i="27"/>
  <c r="BJ107" i="27"/>
  <c r="BJ105" i="27"/>
  <c r="BJ104" i="27"/>
  <c r="BJ103" i="27"/>
  <c r="BJ228" i="27"/>
  <c r="BJ227" i="27"/>
  <c r="BJ226" i="27"/>
  <c r="BJ225" i="27"/>
  <c r="BJ224" i="27"/>
  <c r="BJ223" i="27"/>
  <c r="BJ221" i="27"/>
  <c r="BJ215" i="27"/>
  <c r="BJ213" i="27"/>
  <c r="BJ211" i="27"/>
  <c r="BJ210" i="27"/>
  <c r="BJ209" i="27"/>
  <c r="BJ208" i="27"/>
  <c r="BJ206" i="27"/>
  <c r="BJ205" i="27"/>
  <c r="BJ204" i="27"/>
  <c r="BJ85" i="27"/>
  <c r="BJ84" i="27"/>
  <c r="BJ78" i="27"/>
  <c r="BJ72" i="27"/>
  <c r="BJ134" i="27"/>
  <c r="BJ240" i="27" s="1"/>
  <c r="BJ102" i="27"/>
  <c r="BJ68" i="27"/>
  <c r="BJ69" i="27" s="1"/>
  <c r="BJ7" i="27"/>
  <c r="BJ38" i="27" s="1"/>
  <c r="BJ229" i="27" l="1"/>
  <c r="BJ261" i="27"/>
  <c r="BJ136" i="27"/>
  <c r="BJ168" i="27"/>
  <c r="BJ132" i="9"/>
  <c r="BJ133" i="9" s="1"/>
  <c r="BJ131" i="9"/>
  <c r="BJ203" i="27"/>
  <c r="BJ127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P44" i="41"/>
  <c r="P41" i="41" s="1"/>
  <c r="S44" i="41"/>
  <c r="S41" i="41" s="1"/>
  <c r="V44" i="41"/>
  <c r="V43" i="41"/>
  <c r="Y44" i="41"/>
  <c r="Y43" i="41"/>
  <c r="AB44" i="41"/>
  <c r="AB43" i="41"/>
  <c r="AE44" i="41"/>
  <c r="AE43" i="41"/>
  <c r="AH44" i="41"/>
  <c r="AH43" i="4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AH41" i="41" l="1"/>
  <c r="AB41" i="41"/>
  <c r="V41" i="41"/>
  <c r="M41" i="41"/>
  <c r="AQ41" i="4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86" i="27" l="1"/>
  <c r="BI83" i="27"/>
  <c r="BI82" i="27"/>
  <c r="BI81" i="27"/>
  <c r="BI80" i="27"/>
  <c r="BC23" i="20"/>
  <c r="BB23" i="20"/>
  <c r="BA23" i="20"/>
  <c r="AZ23" i="20"/>
  <c r="AY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63" i="27" l="1"/>
  <c r="BI162" i="27"/>
  <c r="BI179" i="27" l="1"/>
  <c r="BI174" i="27"/>
  <c r="BI209" i="27" l="1"/>
  <c r="BI108" i="27"/>
  <c r="BI214" i="27"/>
  <c r="BI79" i="27"/>
  <c r="BH130" i="9"/>
  <c r="BH132" i="9" s="1"/>
  <c r="BG130" i="9"/>
  <c r="BG132" i="9" s="1"/>
  <c r="BF130" i="9"/>
  <c r="BF132" i="9" s="1"/>
  <c r="BE130" i="9"/>
  <c r="BE132" i="9" s="1"/>
  <c r="BD130" i="9"/>
  <c r="BC130" i="9"/>
  <c r="BC132" i="9" s="1"/>
  <c r="BB130" i="9"/>
  <c r="BB132" i="9" s="1"/>
  <c r="BA130" i="9"/>
  <c r="BA132" i="9" s="1"/>
  <c r="AZ130" i="9"/>
  <c r="AZ132" i="9" s="1"/>
  <c r="AY130" i="9"/>
  <c r="AY132" i="9" s="1"/>
  <c r="AX130" i="9"/>
  <c r="AX132" i="9" s="1"/>
  <c r="AW130" i="9"/>
  <c r="AW132" i="9" s="1"/>
  <c r="AV130" i="9"/>
  <c r="AV132" i="9" s="1"/>
  <c r="AU130" i="9"/>
  <c r="AU132" i="9" s="1"/>
  <c r="AT130" i="9"/>
  <c r="AS130" i="9"/>
  <c r="AS132" i="9" s="1"/>
  <c r="AR130" i="9"/>
  <c r="AR132" i="9" s="1"/>
  <c r="AQ130" i="9"/>
  <c r="AQ132" i="9" s="1"/>
  <c r="AP130" i="9"/>
  <c r="AP132" i="9" s="1"/>
  <c r="AO130" i="9"/>
  <c r="AO132" i="9" s="1"/>
  <c r="AN130" i="9"/>
  <c r="AN132" i="9" s="1"/>
  <c r="AM130" i="9"/>
  <c r="AM132" i="9" s="1"/>
  <c r="AL130" i="9"/>
  <c r="AL132" i="9" s="1"/>
  <c r="AK130" i="9"/>
  <c r="AK132" i="9" s="1"/>
  <c r="AJ130" i="9"/>
  <c r="AJ132" i="9" s="1"/>
  <c r="AI130" i="9"/>
  <c r="AI132" i="9" s="1"/>
  <c r="AH130" i="9"/>
  <c r="AH132" i="9" s="1"/>
  <c r="AG130" i="9"/>
  <c r="AG132" i="9" s="1"/>
  <c r="AF130" i="9"/>
  <c r="AF132" i="9" s="1"/>
  <c r="AE130" i="9"/>
  <c r="AE132" i="9" s="1"/>
  <c r="AD130" i="9"/>
  <c r="AD132" i="9" s="1"/>
  <c r="AC130" i="9"/>
  <c r="AC132" i="9" s="1"/>
  <c r="AB130" i="9"/>
  <c r="AB132" i="9" s="1"/>
  <c r="AA130" i="9"/>
  <c r="AA132" i="9" s="1"/>
  <c r="Z130" i="9"/>
  <c r="Z132" i="9" s="1"/>
  <c r="Y130" i="9"/>
  <c r="Y132" i="9" s="1"/>
  <c r="X130" i="9"/>
  <c r="W130" i="9"/>
  <c r="W132" i="9" s="1"/>
  <c r="V130" i="9"/>
  <c r="U130" i="9"/>
  <c r="U132" i="9" s="1"/>
  <c r="T130" i="9"/>
  <c r="T132" i="9" s="1"/>
  <c r="S130" i="9"/>
  <c r="S132" i="9" s="1"/>
  <c r="R130" i="9"/>
  <c r="R132" i="9" s="1"/>
  <c r="Q130" i="9"/>
  <c r="Q132" i="9" s="1"/>
  <c r="P130" i="9"/>
  <c r="O130" i="9"/>
  <c r="N130" i="9"/>
  <c r="M130" i="9"/>
  <c r="M132" i="9" s="1"/>
  <c r="L130" i="9"/>
  <c r="L132" i="9" s="1"/>
  <c r="K130" i="9"/>
  <c r="K132" i="9" s="1"/>
  <c r="J130" i="9"/>
  <c r="J132" i="9" s="1"/>
  <c r="I130" i="9"/>
  <c r="I132" i="9" s="1"/>
  <c r="H130" i="9"/>
  <c r="G130" i="9"/>
  <c r="G132" i="9" s="1"/>
  <c r="F130" i="9"/>
  <c r="F132" i="9" s="1"/>
  <c r="E130" i="9"/>
  <c r="E132" i="9" s="1"/>
  <c r="D130" i="9"/>
  <c r="D132" i="9" s="1"/>
  <c r="C130" i="9"/>
  <c r="C132" i="9" s="1"/>
  <c r="BH117" i="9"/>
  <c r="BH121" i="9" s="1"/>
  <c r="BG117" i="9"/>
  <c r="BG121" i="9" s="1"/>
  <c r="BF117" i="9"/>
  <c r="BE117" i="9"/>
  <c r="BE121" i="9" s="1"/>
  <c r="BD117" i="9"/>
  <c r="BD121" i="9" s="1"/>
  <c r="BC117" i="9"/>
  <c r="BC121" i="9" s="1"/>
  <c r="BB117" i="9"/>
  <c r="BB121" i="9" s="1"/>
  <c r="BA117" i="9"/>
  <c r="BA121" i="9" s="1"/>
  <c r="AZ117" i="9"/>
  <c r="AZ121" i="9" s="1"/>
  <c r="AY117" i="9"/>
  <c r="AY121" i="9" s="1"/>
  <c r="AX117" i="9"/>
  <c r="AW117" i="9"/>
  <c r="AW121" i="9" s="1"/>
  <c r="AV117" i="9"/>
  <c r="AV121" i="9" s="1"/>
  <c r="AU117" i="9"/>
  <c r="AU121" i="9" s="1"/>
  <c r="AT117" i="9"/>
  <c r="AT121" i="9" s="1"/>
  <c r="AS117" i="9"/>
  <c r="AS121" i="9" s="1"/>
  <c r="AR117" i="9"/>
  <c r="AR121" i="9" s="1"/>
  <c r="AQ117" i="9"/>
  <c r="AQ121" i="9" s="1"/>
  <c r="AP117" i="9"/>
  <c r="AO117" i="9"/>
  <c r="AO121" i="9" s="1"/>
  <c r="AN117" i="9"/>
  <c r="AN121" i="9" s="1"/>
  <c r="AM117" i="9"/>
  <c r="AM121" i="9" s="1"/>
  <c r="AL117" i="9"/>
  <c r="AL121" i="9" s="1"/>
  <c r="AK117" i="9"/>
  <c r="AK121" i="9" s="1"/>
  <c r="AJ117" i="9"/>
  <c r="AJ121" i="9" s="1"/>
  <c r="AI117" i="9"/>
  <c r="AI121" i="9" s="1"/>
  <c r="AH117" i="9"/>
  <c r="AG117" i="9"/>
  <c r="AG121" i="9" s="1"/>
  <c r="AF117" i="9"/>
  <c r="AF121" i="9" s="1"/>
  <c r="AE117" i="9"/>
  <c r="AE121" i="9" s="1"/>
  <c r="AD117" i="9"/>
  <c r="AD121" i="9" s="1"/>
  <c r="AC117" i="9"/>
  <c r="AC121" i="9" s="1"/>
  <c r="AB117" i="9"/>
  <c r="AB121" i="9" s="1"/>
  <c r="AA117" i="9"/>
  <c r="AA121" i="9" s="1"/>
  <c r="Z117" i="9"/>
  <c r="Y117" i="9"/>
  <c r="Y121" i="9" s="1"/>
  <c r="X117" i="9"/>
  <c r="X121" i="9" s="1"/>
  <c r="W117" i="9"/>
  <c r="W121" i="9" s="1"/>
  <c r="V117" i="9"/>
  <c r="V121" i="9" s="1"/>
  <c r="U117" i="9"/>
  <c r="U121" i="9" s="1"/>
  <c r="T117" i="9"/>
  <c r="T121" i="9" s="1"/>
  <c r="S117" i="9"/>
  <c r="S121" i="9" s="1"/>
  <c r="R117" i="9"/>
  <c r="Q117" i="9"/>
  <c r="Q121" i="9" s="1"/>
  <c r="P117" i="9"/>
  <c r="P121" i="9" s="1"/>
  <c r="O117" i="9"/>
  <c r="O121" i="9" s="1"/>
  <c r="N117" i="9"/>
  <c r="N121" i="9" s="1"/>
  <c r="M117" i="9"/>
  <c r="M121" i="9" s="1"/>
  <c r="L117" i="9"/>
  <c r="L121" i="9" s="1"/>
  <c r="K117" i="9"/>
  <c r="K121" i="9" s="1"/>
  <c r="J117" i="9"/>
  <c r="I117" i="9"/>
  <c r="I121" i="9" s="1"/>
  <c r="H117" i="9"/>
  <c r="H121" i="9" s="1"/>
  <c r="G117" i="9"/>
  <c r="G121" i="9" s="1"/>
  <c r="F117" i="9"/>
  <c r="F121" i="9" s="1"/>
  <c r="E117" i="9"/>
  <c r="E121" i="9" s="1"/>
  <c r="D117" i="9"/>
  <c r="D121" i="9" s="1"/>
  <c r="C117" i="9"/>
  <c r="C121" i="9" s="1"/>
  <c r="BI117" i="9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8" i="32"/>
  <c r="BG38" i="32"/>
  <c r="BF38" i="32"/>
  <c r="BE38" i="32"/>
  <c r="BD38" i="32"/>
  <c r="BC38" i="32"/>
  <c r="BB38" i="32"/>
  <c r="BA38" i="32"/>
  <c r="AZ38" i="32"/>
  <c r="AY38" i="32"/>
  <c r="BI38" i="32"/>
  <c r="BH18" i="32"/>
  <c r="BG18" i="32"/>
  <c r="BF18" i="32"/>
  <c r="BE18" i="32"/>
  <c r="BD18" i="32"/>
  <c r="BC18" i="32"/>
  <c r="BC27" i="32" s="1"/>
  <c r="BC29" i="32" s="1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2" i="19"/>
  <c r="BG92" i="19"/>
  <c r="BF92" i="19"/>
  <c r="BE92" i="19"/>
  <c r="BD92" i="19"/>
  <c r="BI90" i="19"/>
  <c r="BI92" i="19" s="1"/>
  <c r="BH73" i="19"/>
  <c r="BG73" i="19"/>
  <c r="BF73" i="19"/>
  <c r="BE73" i="19"/>
  <c r="BD73" i="19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43" i="41" s="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BD81" i="19" l="1"/>
  <c r="BE41" i="19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R131" i="9"/>
  <c r="Z131" i="9"/>
  <c r="AH131" i="9"/>
  <c r="AP131" i="9"/>
  <c r="AX131" i="9"/>
  <c r="BF131" i="9"/>
  <c r="BI41" i="19"/>
  <c r="BC81" i="19"/>
  <c r="BI27" i="32"/>
  <c r="BI29" i="32" s="1"/>
  <c r="J131" i="9"/>
  <c r="AX47" i="41"/>
  <c r="AX46" i="41" s="1"/>
  <c r="AV41" i="41"/>
  <c r="AX43" i="41"/>
  <c r="AX7" i="41"/>
  <c r="AX17" i="41"/>
  <c r="AX24" i="41"/>
  <c r="AX27" i="41"/>
  <c r="AX28" i="41"/>
  <c r="AX9" i="41"/>
  <c r="AX18" i="41"/>
  <c r="AX8" i="41"/>
  <c r="AO131" i="9"/>
  <c r="AW131" i="9"/>
  <c r="BE131" i="9"/>
  <c r="I131" i="9"/>
  <c r="F131" i="9"/>
  <c r="N131" i="9"/>
  <c r="V131" i="9"/>
  <c r="AD131" i="9"/>
  <c r="AL131" i="9"/>
  <c r="AT131" i="9"/>
  <c r="BB131" i="9"/>
  <c r="Q131" i="9"/>
  <c r="N132" i="9"/>
  <c r="G131" i="9"/>
  <c r="O131" i="9"/>
  <c r="W131" i="9"/>
  <c r="AE131" i="9"/>
  <c r="AM131" i="9"/>
  <c r="AU131" i="9"/>
  <c r="BC131" i="9"/>
  <c r="Y131" i="9"/>
  <c r="O132" i="9"/>
  <c r="H131" i="9"/>
  <c r="P131" i="9"/>
  <c r="X131" i="9"/>
  <c r="AF131" i="9"/>
  <c r="AN131" i="9"/>
  <c r="AV131" i="9"/>
  <c r="BD131" i="9"/>
  <c r="AG131" i="9"/>
  <c r="V132" i="9"/>
  <c r="AT132" i="9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C131" i="9"/>
  <c r="K131" i="9"/>
  <c r="S131" i="9"/>
  <c r="AA131" i="9"/>
  <c r="AI131" i="9"/>
  <c r="AQ131" i="9"/>
  <c r="AY131" i="9"/>
  <c r="BG131" i="9"/>
  <c r="H132" i="9"/>
  <c r="P132" i="9"/>
  <c r="X132" i="9"/>
  <c r="BD132" i="9"/>
  <c r="BI121" i="9"/>
  <c r="BI126" i="9" s="1"/>
  <c r="J121" i="9"/>
  <c r="R121" i="9"/>
  <c r="Z121" i="9"/>
  <c r="AH121" i="9"/>
  <c r="AP121" i="9"/>
  <c r="AX121" i="9"/>
  <c r="BF121" i="9"/>
  <c r="D131" i="9"/>
  <c r="L131" i="9"/>
  <c r="T131" i="9"/>
  <c r="AB131" i="9"/>
  <c r="AJ131" i="9"/>
  <c r="AR131" i="9"/>
  <c r="AZ131" i="9"/>
  <c r="BH131" i="9"/>
  <c r="E131" i="9"/>
  <c r="M131" i="9"/>
  <c r="U131" i="9"/>
  <c r="AC131" i="9"/>
  <c r="AK131" i="9"/>
  <c r="AS131" i="9"/>
  <c r="BA131" i="9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AV46" i="41" l="1"/>
  <c r="BI127" i="9"/>
  <c r="BI130" i="9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BA15" i="39" s="1"/>
  <c r="AZ12" i="39"/>
  <c r="AY12" i="39"/>
  <c r="BH8" i="39"/>
  <c r="BG8" i="39"/>
  <c r="BF8" i="39"/>
  <c r="BE8" i="39"/>
  <c r="BD8" i="39"/>
  <c r="BD15" i="39" s="1"/>
  <c r="BC8" i="39"/>
  <c r="BB8" i="39"/>
  <c r="BA8" i="39"/>
  <c r="AZ8" i="39"/>
  <c r="AY8" i="39"/>
  <c r="BI12" i="39"/>
  <c r="BI8" i="39"/>
  <c r="BI7" i="39"/>
  <c r="BI7" i="32"/>
  <c r="BI32" i="32" s="1"/>
  <c r="BB15" i="39" l="1"/>
  <c r="AZ15" i="39"/>
  <c r="BC15" i="39"/>
  <c r="BF15" i="39"/>
  <c r="BI15" i="39"/>
  <c r="BE15" i="39"/>
  <c r="AY15" i="39"/>
  <c r="BG15" i="39"/>
  <c r="BH15" i="39"/>
  <c r="BI132" i="9"/>
  <c r="BI133" i="9" s="1"/>
  <c r="BI131" i="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12" i="27"/>
  <c r="AV38" i="41" l="1"/>
  <c r="AX36" i="41"/>
  <c r="BI53" i="9"/>
  <c r="AW13" i="41"/>
  <c r="AX13" i="41" s="1"/>
  <c r="BI18" i="9"/>
  <c r="BI114" i="9"/>
  <c r="BH114" i="9"/>
  <c r="BI103" i="9"/>
  <c r="BI83" i="9"/>
  <c r="BI42" i="9"/>
  <c r="BI7" i="9"/>
  <c r="BH7" i="9"/>
  <c r="AV40" i="41" l="1"/>
  <c r="AX38" i="41"/>
  <c r="AV16" i="41"/>
  <c r="BI25" i="9"/>
  <c r="BI60" i="9"/>
  <c r="AW16" i="41"/>
  <c r="BI126" i="27"/>
  <c r="BI125" i="27"/>
  <c r="BI124" i="27"/>
  <c r="BI123" i="27"/>
  <c r="BI122" i="27"/>
  <c r="BI121" i="27"/>
  <c r="BI119" i="27"/>
  <c r="BI116" i="27"/>
  <c r="BI115" i="27"/>
  <c r="BI114" i="27"/>
  <c r="BI113" i="27"/>
  <c r="BI112" i="27"/>
  <c r="BI111" i="27"/>
  <c r="BI109" i="27"/>
  <c r="BI107" i="27"/>
  <c r="BI105" i="27"/>
  <c r="BI104" i="27"/>
  <c r="BI103" i="27"/>
  <c r="BI93" i="27"/>
  <c r="BI92" i="27"/>
  <c r="BI91" i="27"/>
  <c r="BI90" i="27"/>
  <c r="BI89" i="27"/>
  <c r="BI88" i="27"/>
  <c r="BI85" i="27"/>
  <c r="BH85" i="27"/>
  <c r="BG85" i="27"/>
  <c r="BI84" i="27"/>
  <c r="BH84" i="27"/>
  <c r="BG84" i="27"/>
  <c r="BI78" i="27"/>
  <c r="BI77" i="27"/>
  <c r="BI76" i="27"/>
  <c r="BI75" i="27"/>
  <c r="BI74" i="27"/>
  <c r="BI72" i="27"/>
  <c r="BI71" i="27"/>
  <c r="BI228" i="27"/>
  <c r="BI227" i="27"/>
  <c r="BI226" i="27"/>
  <c r="BI225" i="27"/>
  <c r="BI224" i="27"/>
  <c r="BI223" i="27"/>
  <c r="BI221" i="27"/>
  <c r="BI218" i="27"/>
  <c r="BI217" i="27"/>
  <c r="BI216" i="27"/>
  <c r="BI215" i="27"/>
  <c r="BI213" i="27"/>
  <c r="BI211" i="27"/>
  <c r="BI210" i="27"/>
  <c r="BI208" i="27"/>
  <c r="BI206" i="27"/>
  <c r="BI205" i="27"/>
  <c r="BI204" i="27"/>
  <c r="BH162" i="27"/>
  <c r="BG162" i="27"/>
  <c r="BF162" i="27"/>
  <c r="BE162" i="27"/>
  <c r="BD162" i="27"/>
  <c r="BC162" i="27"/>
  <c r="BB162" i="27"/>
  <c r="BA162" i="27"/>
  <c r="AZ162" i="27"/>
  <c r="AY162" i="27"/>
  <c r="AX162" i="27"/>
  <c r="AW162" i="27"/>
  <c r="AV162" i="27"/>
  <c r="AU162" i="27"/>
  <c r="AT162" i="27"/>
  <c r="AS162" i="27"/>
  <c r="AR162" i="27"/>
  <c r="AQ162" i="27"/>
  <c r="AP162" i="27"/>
  <c r="AO162" i="27"/>
  <c r="AN162" i="27"/>
  <c r="AM162" i="27"/>
  <c r="AL162" i="27"/>
  <c r="AK162" i="27"/>
  <c r="AJ162" i="27"/>
  <c r="AI162" i="27"/>
  <c r="AH162" i="27"/>
  <c r="AG162" i="27"/>
  <c r="AF162" i="27"/>
  <c r="AE162" i="27"/>
  <c r="AD162" i="27"/>
  <c r="AC162" i="27"/>
  <c r="AB162" i="27"/>
  <c r="AA162" i="27"/>
  <c r="Z162" i="27"/>
  <c r="Y162" i="27"/>
  <c r="X162" i="27"/>
  <c r="W162" i="27"/>
  <c r="V162" i="27"/>
  <c r="U162" i="27"/>
  <c r="T162" i="27"/>
  <c r="S162" i="27"/>
  <c r="R162" i="27"/>
  <c r="Q162" i="27"/>
  <c r="P162" i="27"/>
  <c r="O162" i="27"/>
  <c r="N162" i="27"/>
  <c r="M162" i="27"/>
  <c r="L162" i="27"/>
  <c r="K162" i="27"/>
  <c r="J162" i="27"/>
  <c r="I162" i="27"/>
  <c r="H162" i="27"/>
  <c r="G162" i="27"/>
  <c r="F162" i="27"/>
  <c r="E162" i="27"/>
  <c r="D162" i="27"/>
  <c r="C162" i="27"/>
  <c r="BI70" i="27"/>
  <c r="AX40" i="41" l="1"/>
  <c r="AX45" i="41" s="1"/>
  <c r="AX50" i="41" s="1"/>
  <c r="AX52" i="41" s="1"/>
  <c r="AV45" i="41"/>
  <c r="AV50" i="41" s="1"/>
  <c r="AV52" i="41" s="1"/>
  <c r="BI94" i="27"/>
  <c r="BI127" i="27"/>
  <c r="BI229" i="27"/>
  <c r="BI62" i="9"/>
  <c r="AW23" i="41"/>
  <c r="AV23" i="41"/>
  <c r="BI27" i="9"/>
  <c r="AX16" i="41"/>
  <c r="AX23" i="41" l="1"/>
  <c r="AV25" i="41"/>
  <c r="BI36" i="9"/>
  <c r="BI71" i="9"/>
  <c r="AW25" i="41"/>
  <c r="BI32" i="27"/>
  <c r="AV32" i="41" l="1"/>
  <c r="BI37" i="9"/>
  <c r="BI38" i="9"/>
  <c r="BI39" i="9" s="1"/>
  <c r="AW32" i="41"/>
  <c r="BI72" i="9"/>
  <c r="BI73" i="9"/>
  <c r="BI74" i="9" s="1"/>
  <c r="AX25" i="41"/>
  <c r="BI5" i="27"/>
  <c r="BI7" i="20"/>
  <c r="BI31" i="20" s="1"/>
  <c r="BI40" i="20" s="1"/>
  <c r="BI48" i="20" s="1"/>
  <c r="AX32" i="41" l="1"/>
  <c r="BI102" i="27"/>
  <c r="BI134" i="27"/>
  <c r="BI68" i="27"/>
  <c r="BI69" i="27" s="1"/>
  <c r="BI7" i="27"/>
  <c r="BI38" i="27" s="1"/>
  <c r="M11" i="42"/>
  <c r="BI261" i="27" l="1"/>
  <c r="BI136" i="27"/>
  <c r="BI240" i="27"/>
  <c r="BI203" i="27"/>
  <c r="BI168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S43" i="41" s="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M43" i="41" s="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D47" i="41" s="1"/>
  <c r="AE24" i="41"/>
  <c r="AD24" i="41"/>
  <c r="AE22" i="41"/>
  <c r="AD22" i="41"/>
  <c r="AD44" i="41" s="1"/>
  <c r="AF44" i="41" s="1"/>
  <c r="AE21" i="41"/>
  <c r="AD21" i="41"/>
  <c r="AE20" i="41"/>
  <c r="AD20" i="4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26" i="41"/>
  <c r="L47" i="41" s="1"/>
  <c r="L24" i="41"/>
  <c r="L22" i="41"/>
  <c r="L44" i="41" s="1"/>
  <c r="N44" i="41" s="1"/>
  <c r="L21" i="41"/>
  <c r="L20" i="41"/>
  <c r="L43" i="41" s="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X47" i="41" l="1"/>
  <c r="AD43" i="41"/>
  <c r="AF43" i="41" s="1"/>
  <c r="AP43" i="41"/>
  <c r="AR43" i="41" s="1"/>
  <c r="AJ43" i="41"/>
  <c r="I43" i="41"/>
  <c r="I41" i="41" s="1"/>
  <c r="AA48" i="41"/>
  <c r="AC48" i="41" s="1"/>
  <c r="L48" i="41"/>
  <c r="N48" i="41" s="1"/>
  <c r="AA43" i="41"/>
  <c r="AA41" i="41" s="1"/>
  <c r="AP48" i="41"/>
  <c r="AR48" i="41" s="1"/>
  <c r="AG48" i="41"/>
  <c r="AI48" i="41" s="1"/>
  <c r="R47" i="41"/>
  <c r="R46" i="41" s="1"/>
  <c r="AG43" i="41"/>
  <c r="AG41" i="41" s="1"/>
  <c r="I48" i="41"/>
  <c r="K48" i="41" s="1"/>
  <c r="R43" i="41"/>
  <c r="T43" i="41" s="1"/>
  <c r="AC47" i="41"/>
  <c r="AP41" i="41"/>
  <c r="AR47" i="41"/>
  <c r="N47" i="41"/>
  <c r="AJ41" i="41"/>
  <c r="AL43" i="41"/>
  <c r="AL47" i="41"/>
  <c r="K43" i="41"/>
  <c r="U41" i="41"/>
  <c r="W43" i="41"/>
  <c r="AJ48" i="41"/>
  <c r="AL48" i="41" s="1"/>
  <c r="O41" i="41"/>
  <c r="Q44" i="41"/>
  <c r="AM41" i="41"/>
  <c r="AO43" i="41"/>
  <c r="AO47" i="41"/>
  <c r="AS41" i="41"/>
  <c r="AU43" i="41"/>
  <c r="AU47" i="41"/>
  <c r="L41" i="41"/>
  <c r="N43" i="41"/>
  <c r="Q47" i="41"/>
  <c r="Z47" i="41"/>
  <c r="Z46" i="41" s="1"/>
  <c r="X46" i="41"/>
  <c r="AD46" i="41"/>
  <c r="AF47" i="41"/>
  <c r="AF46" i="41" s="1"/>
  <c r="K47" i="41"/>
  <c r="O48" i="41"/>
  <c r="Q48" i="41" s="1"/>
  <c r="X43" i="41"/>
  <c r="AM48" i="41"/>
  <c r="AO48" i="41" s="1"/>
  <c r="AS48" i="41"/>
  <c r="AU48" i="41" s="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19" i="41"/>
  <c r="C18" i="41"/>
  <c r="C17" i="41"/>
  <c r="C15" i="41"/>
  <c r="C14" i="41"/>
  <c r="C12" i="41"/>
  <c r="C11" i="41"/>
  <c r="C10" i="41"/>
  <c r="C9" i="41"/>
  <c r="C8" i="41"/>
  <c r="C7" i="41"/>
  <c r="C6" i="41"/>
  <c r="AA46" i="41" l="1"/>
  <c r="AC46" i="41"/>
  <c r="AD41" i="41"/>
  <c r="L46" i="41"/>
  <c r="AR46" i="41"/>
  <c r="C43" i="41"/>
  <c r="E43" i="41" s="1"/>
  <c r="AP46" i="41"/>
  <c r="N46" i="41"/>
  <c r="T47" i="41"/>
  <c r="T46" i="41" s="1"/>
  <c r="AC43" i="41"/>
  <c r="AI43" i="41"/>
  <c r="I46" i="41"/>
  <c r="E9" i="4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AF41" i="41"/>
  <c r="K41" i="41"/>
  <c r="F48" i="41"/>
  <c r="H48" i="41" s="1"/>
  <c r="X41" i="41"/>
  <c r="Z43" i="41"/>
  <c r="AU41" i="41"/>
  <c r="Q41" i="41"/>
  <c r="AI41" i="41"/>
  <c r="O46" i="41"/>
  <c r="AO46" i="41"/>
  <c r="AL41" i="41"/>
  <c r="AR41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C41" i="41" l="1"/>
  <c r="F41" i="41"/>
  <c r="Z41" i="41"/>
  <c r="H41" i="41"/>
  <c r="E46" i="41"/>
  <c r="C46" i="41"/>
  <c r="F46" i="41"/>
  <c r="E41" i="41"/>
  <c r="H46" i="41"/>
  <c r="BD133" i="9"/>
  <c r="BC133" i="9"/>
  <c r="AV133" i="9"/>
  <c r="AU133" i="9"/>
  <c r="AN133" i="9"/>
  <c r="AM133" i="9"/>
  <c r="AF133" i="9"/>
  <c r="AE133" i="9"/>
  <c r="X133" i="9"/>
  <c r="W133" i="9"/>
  <c r="P133" i="9"/>
  <c r="O133" i="9"/>
  <c r="H133" i="9"/>
  <c r="G133" i="9"/>
  <c r="BH133" i="9"/>
  <c r="BG133" i="9"/>
  <c r="BF133" i="9"/>
  <c r="BE133" i="9"/>
  <c r="BB133" i="9"/>
  <c r="BA133" i="9"/>
  <c r="AZ133" i="9"/>
  <c r="AY133" i="9"/>
  <c r="AX133" i="9"/>
  <c r="AW133" i="9"/>
  <c r="AT133" i="9"/>
  <c r="AS133" i="9"/>
  <c r="AR133" i="9"/>
  <c r="AQ133" i="9"/>
  <c r="AP133" i="9"/>
  <c r="AO133" i="9"/>
  <c r="AL133" i="9"/>
  <c r="AK133" i="9"/>
  <c r="AJ133" i="9"/>
  <c r="AI133" i="9"/>
  <c r="AH133" i="9"/>
  <c r="AG133" i="9"/>
  <c r="AD133" i="9"/>
  <c r="AC133" i="9"/>
  <c r="AB133" i="9"/>
  <c r="AA133" i="9"/>
  <c r="Z133" i="9"/>
  <c r="Y133" i="9"/>
  <c r="V133" i="9"/>
  <c r="U133" i="9"/>
  <c r="T133" i="9"/>
  <c r="S133" i="9"/>
  <c r="R133" i="9"/>
  <c r="Q133" i="9"/>
  <c r="N133" i="9"/>
  <c r="M133" i="9"/>
  <c r="L133" i="9"/>
  <c r="K133" i="9"/>
  <c r="J133" i="9"/>
  <c r="I133" i="9"/>
  <c r="F133" i="9"/>
  <c r="E133" i="9"/>
  <c r="D133" i="9"/>
  <c r="C133" i="9"/>
  <c r="BE122" i="9"/>
  <c r="BD122" i="9"/>
  <c r="BB122" i="9"/>
  <c r="AW122" i="9"/>
  <c r="AV122" i="9"/>
  <c r="AT122" i="9"/>
  <c r="AO122" i="9"/>
  <c r="AN122" i="9"/>
  <c r="AL122" i="9"/>
  <c r="AG122" i="9"/>
  <c r="AF122" i="9"/>
  <c r="AD122" i="9"/>
  <c r="Y122" i="9"/>
  <c r="X122" i="9"/>
  <c r="V122" i="9"/>
  <c r="Q122" i="9"/>
  <c r="P122" i="9"/>
  <c r="N122" i="9"/>
  <c r="I122" i="9"/>
  <c r="H122" i="9"/>
  <c r="F122" i="9"/>
  <c r="BH122" i="9"/>
  <c r="BG122" i="9"/>
  <c r="BF122" i="9"/>
  <c r="BC122" i="9"/>
  <c r="BA122" i="9"/>
  <c r="AZ122" i="9"/>
  <c r="AY122" i="9"/>
  <c r="AX122" i="9"/>
  <c r="AU122" i="9"/>
  <c r="AS122" i="9"/>
  <c r="AR122" i="9"/>
  <c r="AQ122" i="9"/>
  <c r="AP122" i="9"/>
  <c r="AM122" i="9"/>
  <c r="AK122" i="9"/>
  <c r="AJ122" i="9"/>
  <c r="AI122" i="9"/>
  <c r="AH122" i="9"/>
  <c r="AE122" i="9"/>
  <c r="AC122" i="9"/>
  <c r="AB122" i="9"/>
  <c r="AA122" i="9"/>
  <c r="Z122" i="9"/>
  <c r="W122" i="9"/>
  <c r="U122" i="9"/>
  <c r="T122" i="9"/>
  <c r="S122" i="9"/>
  <c r="R122" i="9"/>
  <c r="O122" i="9"/>
  <c r="M122" i="9"/>
  <c r="L122" i="9"/>
  <c r="K122" i="9"/>
  <c r="J122" i="9"/>
  <c r="G122" i="9"/>
  <c r="E122" i="9"/>
  <c r="D122" i="9"/>
  <c r="C122" i="9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F36" i="41"/>
  <c r="AN13" i="41"/>
  <c r="AM36" i="41"/>
  <c r="C38" i="9"/>
  <c r="C39" i="9" s="1"/>
  <c r="C37" i="9"/>
  <c r="AQ13" i="41"/>
  <c r="AR13" i="41" s="1"/>
  <c r="AP36" i="41"/>
  <c r="J13" i="41"/>
  <c r="I36" i="41"/>
  <c r="AT13" i="41"/>
  <c r="AU13" i="41" s="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K13" i="41"/>
  <c r="BA18" i="9"/>
  <c r="X16" i="41" s="1"/>
  <c r="AV53" i="9"/>
  <c r="J16" i="41" s="1"/>
  <c r="BH18" i="9"/>
  <c r="AS16" i="41" s="1"/>
  <c r="BG53" i="9"/>
  <c r="AQ16" i="41" s="1"/>
  <c r="H13" i="41"/>
  <c r="AT18" i="9"/>
  <c r="BB18" i="9"/>
  <c r="BF53" i="9"/>
  <c r="BC18" i="9"/>
  <c r="AO13" i="41"/>
  <c r="AV18" i="9"/>
  <c r="BD18" i="9"/>
  <c r="BH53" i="9"/>
  <c r="AW18" i="9"/>
  <c r="BE18" i="9"/>
  <c r="AX18" i="9"/>
  <c r="BF18" i="9"/>
  <c r="AT53" i="9"/>
  <c r="AU18" i="9"/>
  <c r="AY18" i="9"/>
  <c r="BG18" i="9"/>
  <c r="AU53" i="9"/>
  <c r="BA25" i="9" l="1"/>
  <c r="BG60" i="9"/>
  <c r="AZ25" i="9"/>
  <c r="AZ27" i="9" s="1"/>
  <c r="AV60" i="9"/>
  <c r="BH25" i="9"/>
  <c r="BH27" i="9" s="1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AS23" i="41"/>
  <c r="L16" i="41"/>
  <c r="AW25" i="9"/>
  <c r="J23" i="41"/>
  <c r="AV62" i="9"/>
  <c r="D16" i="41"/>
  <c r="AT60" i="9"/>
  <c r="U23" i="41"/>
  <c r="AJ16" i="41"/>
  <c r="BE25" i="9"/>
  <c r="G16" i="41"/>
  <c r="AU60" i="9"/>
  <c r="AM16" i="41"/>
  <c r="BF25" i="9"/>
  <c r="AT16" i="41"/>
  <c r="AU16" i="41" s="1"/>
  <c r="BH60" i="9"/>
  <c r="AQ23" i="41"/>
  <c r="BG62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X23" i="41"/>
  <c r="BA27" i="9"/>
  <c r="AP40" i="41" l="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AR23" i="41" s="1"/>
  <c r="BG27" i="9"/>
  <c r="G23" i="41"/>
  <c r="AU62" i="9"/>
  <c r="J25" i="41"/>
  <c r="AV71" i="9"/>
  <c r="F23" i="41"/>
  <c r="AU27" i="9"/>
  <c r="H16" i="41"/>
  <c r="X25" i="41"/>
  <c r="BA36" i="9"/>
  <c r="AA23" i="41"/>
  <c r="BB27" i="9"/>
  <c r="AQ25" i="41"/>
  <c r="BG71" i="9"/>
  <c r="AJ23" i="41"/>
  <c r="BE27" i="9"/>
  <c r="L23" i="41"/>
  <c r="AW27" i="9"/>
  <c r="AD23" i="41"/>
  <c r="BC27" i="9"/>
  <c r="BH31" i="13"/>
  <c r="BH59" i="13"/>
  <c r="AO40" i="41" l="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J32" i="41"/>
  <c r="AV73" i="9"/>
  <c r="AV74" i="9" s="1"/>
  <c r="AV72" i="9"/>
  <c r="AJ25" i="41"/>
  <c r="BE36" i="9"/>
  <c r="AP25" i="41"/>
  <c r="AR25" i="41" s="1"/>
  <c r="BG36" i="9"/>
  <c r="I25" i="41"/>
  <c r="K25" i="41" s="1"/>
  <c r="AV36" i="9"/>
  <c r="C25" i="41"/>
  <c r="AT36" i="9"/>
  <c r="R25" i="41"/>
  <c r="AY36" i="9"/>
  <c r="AM25" i="41"/>
  <c r="BF36" i="9"/>
  <c r="AQ32" i="41"/>
  <c r="BG73" i="9"/>
  <c r="BG74" i="9" s="1"/>
  <c r="BG72" i="9"/>
  <c r="O25" i="41"/>
  <c r="AX36" i="9"/>
  <c r="D25" i="41"/>
  <c r="AT71" i="9"/>
  <c r="F25" i="41"/>
  <c r="AU36" i="9"/>
  <c r="AD25" i="41"/>
  <c r="BC36" i="9"/>
  <c r="AA25" i="41"/>
  <c r="BB36" i="9"/>
  <c r="H23" i="41"/>
  <c r="K32" i="27"/>
  <c r="L32" i="41" l="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BF73" i="9"/>
  <c r="BF74" i="9" s="1"/>
  <c r="BF72" i="9"/>
  <c r="BG228" i="27"/>
  <c r="BF228" i="27"/>
  <c r="BE228" i="27"/>
  <c r="BD228" i="27"/>
  <c r="BC228" i="27"/>
  <c r="BB228" i="27"/>
  <c r="BA228" i="27"/>
  <c r="AZ228" i="27"/>
  <c r="AY228" i="27"/>
  <c r="AX228" i="27"/>
  <c r="AW228" i="27"/>
  <c r="AV228" i="27"/>
  <c r="AU228" i="27"/>
  <c r="AT228" i="27"/>
  <c r="AS228" i="27"/>
  <c r="AR228" i="27"/>
  <c r="AQ228" i="27"/>
  <c r="AP228" i="27"/>
  <c r="AO228" i="27"/>
  <c r="AN228" i="27"/>
  <c r="AM228" i="27"/>
  <c r="AL228" i="27"/>
  <c r="AK228" i="27"/>
  <c r="AJ228" i="27"/>
  <c r="AI228" i="27"/>
  <c r="AH228" i="27"/>
  <c r="AG228" i="27"/>
  <c r="AF228" i="27"/>
  <c r="AE228" i="27"/>
  <c r="AD228" i="27"/>
  <c r="AC228" i="27"/>
  <c r="AB228" i="27"/>
  <c r="AA228" i="27"/>
  <c r="Z228" i="27"/>
  <c r="Y228" i="27"/>
  <c r="X228" i="27"/>
  <c r="W228" i="27"/>
  <c r="V228" i="27"/>
  <c r="U228" i="27"/>
  <c r="T228" i="27"/>
  <c r="S228" i="27"/>
  <c r="R228" i="27"/>
  <c r="Q228" i="27"/>
  <c r="P228" i="27"/>
  <c r="O228" i="27"/>
  <c r="N228" i="27"/>
  <c r="M228" i="27"/>
  <c r="L228" i="27"/>
  <c r="K228" i="27"/>
  <c r="J228" i="27"/>
  <c r="I228" i="27"/>
  <c r="H228" i="27"/>
  <c r="G228" i="27"/>
  <c r="F228" i="27"/>
  <c r="E228" i="27"/>
  <c r="D228" i="27"/>
  <c r="C228" i="27"/>
  <c r="BG227" i="27"/>
  <c r="BF227" i="27"/>
  <c r="BE227" i="27"/>
  <c r="BD227" i="27"/>
  <c r="BC227" i="27"/>
  <c r="BB227" i="27"/>
  <c r="BA227" i="27"/>
  <c r="AZ227" i="27"/>
  <c r="AY227" i="27"/>
  <c r="AX227" i="27"/>
  <c r="AW227" i="27"/>
  <c r="AV227" i="27"/>
  <c r="AU227" i="27"/>
  <c r="AT227" i="27"/>
  <c r="AS227" i="27"/>
  <c r="AR227" i="27"/>
  <c r="AQ227" i="27"/>
  <c r="AP227" i="27"/>
  <c r="AO227" i="27"/>
  <c r="AN227" i="27"/>
  <c r="AM227" i="27"/>
  <c r="AL227" i="27"/>
  <c r="AK227" i="27"/>
  <c r="AJ227" i="27"/>
  <c r="AI227" i="27"/>
  <c r="AH227" i="27"/>
  <c r="AG227" i="27"/>
  <c r="AF227" i="27"/>
  <c r="AE227" i="27"/>
  <c r="AD227" i="27"/>
  <c r="AC227" i="27"/>
  <c r="AB227" i="27"/>
  <c r="AA227" i="27"/>
  <c r="Z227" i="27"/>
  <c r="Y227" i="27"/>
  <c r="X227" i="27"/>
  <c r="W227" i="27"/>
  <c r="V227" i="27"/>
  <c r="U227" i="27"/>
  <c r="T227" i="27"/>
  <c r="S227" i="27"/>
  <c r="R227" i="27"/>
  <c r="Q227" i="27"/>
  <c r="P227" i="27"/>
  <c r="O227" i="27"/>
  <c r="N227" i="27"/>
  <c r="M227" i="27"/>
  <c r="L227" i="27"/>
  <c r="K227" i="27"/>
  <c r="J227" i="27"/>
  <c r="I227" i="27"/>
  <c r="H227" i="27"/>
  <c r="G227" i="27"/>
  <c r="F227" i="27"/>
  <c r="E227" i="27"/>
  <c r="D227" i="27"/>
  <c r="C227" i="27"/>
  <c r="BG226" i="27"/>
  <c r="BF226" i="27"/>
  <c r="BE226" i="27"/>
  <c r="BD226" i="27"/>
  <c r="BC226" i="27"/>
  <c r="BB226" i="27"/>
  <c r="BA226" i="27"/>
  <c r="AZ226" i="27"/>
  <c r="AY226" i="27"/>
  <c r="AX226" i="27"/>
  <c r="AW226" i="27"/>
  <c r="AV226" i="27"/>
  <c r="AU226" i="27"/>
  <c r="AT226" i="27"/>
  <c r="AS226" i="27"/>
  <c r="AR226" i="27"/>
  <c r="AQ226" i="27"/>
  <c r="AP226" i="27"/>
  <c r="AO226" i="27"/>
  <c r="AN226" i="27"/>
  <c r="AM226" i="27"/>
  <c r="AL226" i="27"/>
  <c r="AK226" i="27"/>
  <c r="AJ226" i="27"/>
  <c r="AI226" i="27"/>
  <c r="AH226" i="27"/>
  <c r="AG226" i="27"/>
  <c r="AF226" i="27"/>
  <c r="AE226" i="27"/>
  <c r="AD226" i="27"/>
  <c r="AC226" i="27"/>
  <c r="AB226" i="27"/>
  <c r="AA226" i="27"/>
  <c r="Z226" i="27"/>
  <c r="Y226" i="27"/>
  <c r="X226" i="27"/>
  <c r="W226" i="27"/>
  <c r="V226" i="27"/>
  <c r="U226" i="27"/>
  <c r="T226" i="27"/>
  <c r="S226" i="27"/>
  <c r="R226" i="27"/>
  <c r="Q226" i="27"/>
  <c r="P226" i="27"/>
  <c r="O226" i="27"/>
  <c r="N226" i="27"/>
  <c r="M226" i="27"/>
  <c r="L226" i="27"/>
  <c r="K226" i="27"/>
  <c r="J226" i="27"/>
  <c r="I226" i="27"/>
  <c r="H226" i="27"/>
  <c r="G226" i="27"/>
  <c r="F226" i="27"/>
  <c r="E226" i="27"/>
  <c r="D226" i="27"/>
  <c r="C226" i="27"/>
  <c r="BG225" i="27"/>
  <c r="BF225" i="27"/>
  <c r="BE225" i="27"/>
  <c r="BD225" i="27"/>
  <c r="BC225" i="27"/>
  <c r="BB225" i="27"/>
  <c r="BA225" i="27"/>
  <c r="AZ225" i="27"/>
  <c r="AY225" i="27"/>
  <c r="AX225" i="27"/>
  <c r="AW225" i="27"/>
  <c r="AV225" i="27"/>
  <c r="AU225" i="27"/>
  <c r="AT225" i="27"/>
  <c r="AS225" i="27"/>
  <c r="AR225" i="27"/>
  <c r="AQ225" i="27"/>
  <c r="AP225" i="27"/>
  <c r="AO225" i="27"/>
  <c r="AN225" i="27"/>
  <c r="AM225" i="27"/>
  <c r="AL225" i="27"/>
  <c r="AK225" i="27"/>
  <c r="AJ225" i="27"/>
  <c r="AI225" i="27"/>
  <c r="AH225" i="27"/>
  <c r="AG225" i="27"/>
  <c r="AF225" i="27"/>
  <c r="AE225" i="27"/>
  <c r="AD225" i="27"/>
  <c r="AC225" i="27"/>
  <c r="AB225" i="27"/>
  <c r="AA225" i="27"/>
  <c r="Z225" i="27"/>
  <c r="Y225" i="27"/>
  <c r="X225" i="27"/>
  <c r="W225" i="27"/>
  <c r="V225" i="27"/>
  <c r="U225" i="27"/>
  <c r="T225" i="27"/>
  <c r="S225" i="27"/>
  <c r="R225" i="27"/>
  <c r="Q225" i="27"/>
  <c r="P225" i="27"/>
  <c r="O225" i="27"/>
  <c r="N225" i="27"/>
  <c r="M225" i="27"/>
  <c r="L225" i="27"/>
  <c r="K225" i="27"/>
  <c r="J225" i="27"/>
  <c r="I225" i="27"/>
  <c r="H225" i="27"/>
  <c r="G225" i="27"/>
  <c r="F225" i="27"/>
  <c r="E225" i="27"/>
  <c r="D225" i="27"/>
  <c r="C225" i="27"/>
  <c r="BG224" i="27"/>
  <c r="BF224" i="27"/>
  <c r="BE224" i="27"/>
  <c r="BD224" i="27"/>
  <c r="BC224" i="27"/>
  <c r="BB224" i="27"/>
  <c r="BA224" i="27"/>
  <c r="AZ224" i="27"/>
  <c r="AY224" i="27"/>
  <c r="AX224" i="27"/>
  <c r="AW224" i="27"/>
  <c r="AV224" i="27"/>
  <c r="AU224" i="27"/>
  <c r="AT224" i="27"/>
  <c r="AS224" i="27"/>
  <c r="AR224" i="27"/>
  <c r="AQ224" i="27"/>
  <c r="AP224" i="27"/>
  <c r="AO224" i="27"/>
  <c r="AN224" i="27"/>
  <c r="AM224" i="27"/>
  <c r="AL224" i="27"/>
  <c r="AK224" i="27"/>
  <c r="AJ224" i="27"/>
  <c r="AI224" i="27"/>
  <c r="AH224" i="27"/>
  <c r="AG224" i="27"/>
  <c r="AF224" i="27"/>
  <c r="AE224" i="27"/>
  <c r="AD224" i="27"/>
  <c r="AC224" i="27"/>
  <c r="AB224" i="27"/>
  <c r="AA224" i="27"/>
  <c r="Z224" i="27"/>
  <c r="Y224" i="27"/>
  <c r="X224" i="27"/>
  <c r="W224" i="27"/>
  <c r="V224" i="27"/>
  <c r="U224" i="27"/>
  <c r="T224" i="27"/>
  <c r="S224" i="27"/>
  <c r="R224" i="27"/>
  <c r="Q224" i="27"/>
  <c r="P224" i="27"/>
  <c r="O224" i="27"/>
  <c r="N224" i="27"/>
  <c r="M224" i="27"/>
  <c r="L224" i="27"/>
  <c r="K224" i="27"/>
  <c r="J224" i="27"/>
  <c r="I224" i="27"/>
  <c r="H224" i="27"/>
  <c r="G224" i="27"/>
  <c r="F224" i="27"/>
  <c r="E224" i="27"/>
  <c r="D224" i="27"/>
  <c r="C224" i="27"/>
  <c r="BG223" i="27"/>
  <c r="BF223" i="27"/>
  <c r="BE223" i="27"/>
  <c r="BD223" i="27"/>
  <c r="BC223" i="27"/>
  <c r="BB223" i="27"/>
  <c r="BA223" i="27"/>
  <c r="AZ223" i="27"/>
  <c r="AY223" i="27"/>
  <c r="AX223" i="27"/>
  <c r="AW223" i="27"/>
  <c r="AV223" i="27"/>
  <c r="AU223" i="27"/>
  <c r="AT223" i="27"/>
  <c r="AS223" i="27"/>
  <c r="AR223" i="27"/>
  <c r="AQ223" i="27"/>
  <c r="AP223" i="27"/>
  <c r="AO223" i="27"/>
  <c r="AN223" i="27"/>
  <c r="AM223" i="27"/>
  <c r="AL223" i="27"/>
  <c r="AK223" i="27"/>
  <c r="AJ223" i="27"/>
  <c r="AI223" i="27"/>
  <c r="AH223" i="27"/>
  <c r="AG223" i="27"/>
  <c r="AF223" i="27"/>
  <c r="AE223" i="27"/>
  <c r="AD223" i="27"/>
  <c r="AC223" i="27"/>
  <c r="AB223" i="27"/>
  <c r="AA223" i="27"/>
  <c r="Z223" i="27"/>
  <c r="Y223" i="27"/>
  <c r="X223" i="27"/>
  <c r="W223" i="27"/>
  <c r="V223" i="27"/>
  <c r="U223" i="27"/>
  <c r="T223" i="27"/>
  <c r="S223" i="27"/>
  <c r="R223" i="27"/>
  <c r="Q223" i="27"/>
  <c r="P223" i="27"/>
  <c r="O223" i="27"/>
  <c r="N223" i="27"/>
  <c r="M223" i="27"/>
  <c r="L223" i="27"/>
  <c r="K223" i="27"/>
  <c r="J223" i="27"/>
  <c r="I223" i="27"/>
  <c r="H223" i="27"/>
  <c r="G223" i="27"/>
  <c r="F223" i="27"/>
  <c r="E223" i="27"/>
  <c r="D223" i="27"/>
  <c r="C223" i="27"/>
  <c r="BG221" i="27"/>
  <c r="BF221" i="27"/>
  <c r="BE221" i="27"/>
  <c r="BD221" i="27"/>
  <c r="BC221" i="27"/>
  <c r="BB221" i="27"/>
  <c r="BA221" i="27"/>
  <c r="AZ221" i="27"/>
  <c r="AY221" i="27"/>
  <c r="AX221" i="27"/>
  <c r="AW221" i="27"/>
  <c r="AV221" i="27"/>
  <c r="AU221" i="27"/>
  <c r="AT221" i="27"/>
  <c r="AS221" i="27"/>
  <c r="AR221" i="27"/>
  <c r="AQ221" i="27"/>
  <c r="AP221" i="27"/>
  <c r="AO221" i="27"/>
  <c r="AN221" i="27"/>
  <c r="AM221" i="27"/>
  <c r="AL221" i="27"/>
  <c r="AK221" i="27"/>
  <c r="AJ221" i="27"/>
  <c r="AI221" i="27"/>
  <c r="AH221" i="27"/>
  <c r="AG221" i="27"/>
  <c r="AF221" i="27"/>
  <c r="AE221" i="27"/>
  <c r="AD221" i="27"/>
  <c r="AC221" i="27"/>
  <c r="AB221" i="27"/>
  <c r="AA221" i="27"/>
  <c r="Z221" i="27"/>
  <c r="Y221" i="27"/>
  <c r="X221" i="27"/>
  <c r="W221" i="27"/>
  <c r="V221" i="27"/>
  <c r="U221" i="27"/>
  <c r="T221" i="27"/>
  <c r="S221" i="27"/>
  <c r="R221" i="27"/>
  <c r="Q221" i="27"/>
  <c r="P221" i="27"/>
  <c r="O221" i="27"/>
  <c r="N221" i="27"/>
  <c r="M221" i="27"/>
  <c r="L221" i="27"/>
  <c r="K221" i="27"/>
  <c r="J221" i="27"/>
  <c r="I221" i="27"/>
  <c r="H221" i="27"/>
  <c r="G221" i="27"/>
  <c r="F221" i="27"/>
  <c r="E221" i="27"/>
  <c r="D221" i="27"/>
  <c r="C221" i="27"/>
  <c r="BF220" i="27"/>
  <c r="BE220" i="27"/>
  <c r="BD220" i="27"/>
  <c r="BC220" i="27"/>
  <c r="BB220" i="27"/>
  <c r="BA220" i="27"/>
  <c r="AZ220" i="27"/>
  <c r="AY220" i="27"/>
  <c r="AX220" i="27"/>
  <c r="AW220" i="27"/>
  <c r="AV220" i="27"/>
  <c r="AU220" i="27"/>
  <c r="AT220" i="27"/>
  <c r="AS220" i="27"/>
  <c r="AR220" i="27"/>
  <c r="AQ220" i="27"/>
  <c r="AP220" i="27"/>
  <c r="AO220" i="27"/>
  <c r="AN220" i="27"/>
  <c r="AM220" i="27"/>
  <c r="AL220" i="27"/>
  <c r="AK220" i="27"/>
  <c r="AJ220" i="27"/>
  <c r="AI220" i="27"/>
  <c r="AH220" i="27"/>
  <c r="AG220" i="27"/>
  <c r="AF220" i="27"/>
  <c r="AE220" i="27"/>
  <c r="AD220" i="27"/>
  <c r="AC220" i="27"/>
  <c r="AB220" i="27"/>
  <c r="AA220" i="27"/>
  <c r="Z220" i="27"/>
  <c r="Y220" i="27"/>
  <c r="X220" i="27"/>
  <c r="W220" i="27"/>
  <c r="V220" i="27"/>
  <c r="U220" i="27"/>
  <c r="T220" i="27"/>
  <c r="S220" i="27"/>
  <c r="R220" i="27"/>
  <c r="Q220" i="27"/>
  <c r="P220" i="27"/>
  <c r="O220" i="27"/>
  <c r="N220" i="27"/>
  <c r="M220" i="27"/>
  <c r="L220" i="27"/>
  <c r="K220" i="27"/>
  <c r="J220" i="27"/>
  <c r="I220" i="27"/>
  <c r="H220" i="27"/>
  <c r="G220" i="27"/>
  <c r="F220" i="27"/>
  <c r="E220" i="27"/>
  <c r="D220" i="27"/>
  <c r="C220" i="27"/>
  <c r="BF219" i="27"/>
  <c r="BE219" i="27"/>
  <c r="BD219" i="27"/>
  <c r="BC219" i="27"/>
  <c r="BB219" i="27"/>
  <c r="BA219" i="27"/>
  <c r="AZ219" i="27"/>
  <c r="AY219" i="27"/>
  <c r="AX219" i="27"/>
  <c r="AW219" i="27"/>
  <c r="AV219" i="27"/>
  <c r="AU219" i="27"/>
  <c r="AT219" i="27"/>
  <c r="AS219" i="27"/>
  <c r="AR219" i="27"/>
  <c r="AQ219" i="27"/>
  <c r="AP219" i="27"/>
  <c r="AO219" i="27"/>
  <c r="AN219" i="27"/>
  <c r="AM219" i="27"/>
  <c r="AL219" i="27"/>
  <c r="AK219" i="27"/>
  <c r="AJ219" i="27"/>
  <c r="AI219" i="27"/>
  <c r="AH219" i="27"/>
  <c r="AG219" i="27"/>
  <c r="AF219" i="27"/>
  <c r="AE219" i="27"/>
  <c r="AD219" i="27"/>
  <c r="AC219" i="27"/>
  <c r="AB219" i="27"/>
  <c r="AA219" i="27"/>
  <c r="Z219" i="27"/>
  <c r="Y219" i="27"/>
  <c r="X219" i="27"/>
  <c r="W219" i="27"/>
  <c r="V219" i="27"/>
  <c r="U219" i="27"/>
  <c r="T219" i="27"/>
  <c r="S219" i="27"/>
  <c r="R219" i="27"/>
  <c r="Q219" i="27"/>
  <c r="P219" i="27"/>
  <c r="O219" i="27"/>
  <c r="N219" i="27"/>
  <c r="M219" i="27"/>
  <c r="L219" i="27"/>
  <c r="K219" i="27"/>
  <c r="J219" i="27"/>
  <c r="I219" i="27"/>
  <c r="H219" i="27"/>
  <c r="G219" i="27"/>
  <c r="F219" i="27"/>
  <c r="E219" i="27"/>
  <c r="D219" i="27"/>
  <c r="C219" i="27"/>
  <c r="BG218" i="27"/>
  <c r="BF218" i="27"/>
  <c r="BE218" i="27"/>
  <c r="BD218" i="27"/>
  <c r="BC218" i="27"/>
  <c r="BB218" i="27"/>
  <c r="BA218" i="27"/>
  <c r="AZ218" i="27"/>
  <c r="AY218" i="27"/>
  <c r="AX218" i="27"/>
  <c r="AW218" i="27"/>
  <c r="AV218" i="27"/>
  <c r="AU218" i="27"/>
  <c r="AT218" i="27"/>
  <c r="AS218" i="27"/>
  <c r="AR218" i="27"/>
  <c r="AQ218" i="27"/>
  <c r="AP218" i="27"/>
  <c r="AO218" i="27"/>
  <c r="AN218" i="27"/>
  <c r="AM218" i="27"/>
  <c r="AL218" i="27"/>
  <c r="AK218" i="27"/>
  <c r="AJ218" i="27"/>
  <c r="AI218" i="27"/>
  <c r="AH218" i="27"/>
  <c r="AG218" i="27"/>
  <c r="AF218" i="27"/>
  <c r="AE218" i="27"/>
  <c r="AD218" i="27"/>
  <c r="AC218" i="27"/>
  <c r="AB218" i="27"/>
  <c r="AA218" i="27"/>
  <c r="Z218" i="27"/>
  <c r="Y218" i="27"/>
  <c r="X218" i="27"/>
  <c r="W218" i="27"/>
  <c r="V218" i="27"/>
  <c r="U218" i="27"/>
  <c r="T218" i="27"/>
  <c r="S218" i="27"/>
  <c r="R218" i="27"/>
  <c r="Q218" i="27"/>
  <c r="P218" i="27"/>
  <c r="O218" i="27"/>
  <c r="N218" i="27"/>
  <c r="M218" i="27"/>
  <c r="L218" i="27"/>
  <c r="K218" i="27"/>
  <c r="J218" i="27"/>
  <c r="I218" i="27"/>
  <c r="H218" i="27"/>
  <c r="G218" i="27"/>
  <c r="F218" i="27"/>
  <c r="E218" i="27"/>
  <c r="D218" i="27"/>
  <c r="C218" i="27"/>
  <c r="BG217" i="27"/>
  <c r="BF217" i="27"/>
  <c r="BE217" i="27"/>
  <c r="BD217" i="27"/>
  <c r="BC217" i="27"/>
  <c r="BB217" i="27"/>
  <c r="BA217" i="27"/>
  <c r="AZ217" i="27"/>
  <c r="AY217" i="27"/>
  <c r="AX217" i="27"/>
  <c r="AW217" i="27"/>
  <c r="AV217" i="27"/>
  <c r="AU217" i="27"/>
  <c r="AT217" i="27"/>
  <c r="AS217" i="27"/>
  <c r="AR217" i="27"/>
  <c r="AQ217" i="27"/>
  <c r="AP217" i="27"/>
  <c r="AO217" i="27"/>
  <c r="AN217" i="27"/>
  <c r="AM217" i="27"/>
  <c r="AL217" i="27"/>
  <c r="AK217" i="27"/>
  <c r="AJ217" i="27"/>
  <c r="AI217" i="27"/>
  <c r="AH217" i="27"/>
  <c r="AG217" i="27"/>
  <c r="AF217" i="27"/>
  <c r="AE217" i="27"/>
  <c r="AD217" i="27"/>
  <c r="AC217" i="27"/>
  <c r="AB217" i="27"/>
  <c r="AA217" i="27"/>
  <c r="Z217" i="27"/>
  <c r="Y217" i="27"/>
  <c r="X217" i="27"/>
  <c r="W217" i="27"/>
  <c r="V217" i="27"/>
  <c r="U217" i="27"/>
  <c r="T217" i="27"/>
  <c r="S217" i="27"/>
  <c r="R217" i="27"/>
  <c r="Q217" i="27"/>
  <c r="P217" i="27"/>
  <c r="O217" i="27"/>
  <c r="N217" i="27"/>
  <c r="M217" i="27"/>
  <c r="L217" i="27"/>
  <c r="K217" i="27"/>
  <c r="J217" i="27"/>
  <c r="I217" i="27"/>
  <c r="H217" i="27"/>
  <c r="G217" i="27"/>
  <c r="F217" i="27"/>
  <c r="E217" i="27"/>
  <c r="D217" i="27"/>
  <c r="C217" i="27"/>
  <c r="BG216" i="27"/>
  <c r="BF216" i="27"/>
  <c r="BE216" i="27"/>
  <c r="BD216" i="27"/>
  <c r="BC216" i="27"/>
  <c r="BB216" i="27"/>
  <c r="BA216" i="27"/>
  <c r="AZ216" i="27"/>
  <c r="AY216" i="27"/>
  <c r="AX216" i="27"/>
  <c r="AW216" i="27"/>
  <c r="AV216" i="27"/>
  <c r="AU216" i="27"/>
  <c r="AT216" i="27"/>
  <c r="AS216" i="27"/>
  <c r="AR216" i="27"/>
  <c r="AQ216" i="27"/>
  <c r="AP216" i="27"/>
  <c r="AO216" i="27"/>
  <c r="AN216" i="27"/>
  <c r="AM216" i="27"/>
  <c r="AL216" i="27"/>
  <c r="AK216" i="27"/>
  <c r="AJ216" i="27"/>
  <c r="AI216" i="27"/>
  <c r="AH216" i="27"/>
  <c r="AG216" i="27"/>
  <c r="AF216" i="27"/>
  <c r="AE216" i="27"/>
  <c r="AD216" i="27"/>
  <c r="AC216" i="27"/>
  <c r="AB216" i="27"/>
  <c r="AA216" i="27"/>
  <c r="Z216" i="27"/>
  <c r="Y216" i="27"/>
  <c r="X216" i="27"/>
  <c r="W216" i="27"/>
  <c r="V216" i="27"/>
  <c r="U216" i="27"/>
  <c r="T216" i="27"/>
  <c r="S216" i="27"/>
  <c r="R216" i="27"/>
  <c r="Q216" i="27"/>
  <c r="P216" i="27"/>
  <c r="O216" i="27"/>
  <c r="N216" i="27"/>
  <c r="M216" i="27"/>
  <c r="L216" i="27"/>
  <c r="K216" i="27"/>
  <c r="J216" i="27"/>
  <c r="I216" i="27"/>
  <c r="H216" i="27"/>
  <c r="G216" i="27"/>
  <c r="F216" i="27"/>
  <c r="E216" i="27"/>
  <c r="D216" i="27"/>
  <c r="C216" i="27"/>
  <c r="BG215" i="27"/>
  <c r="BF215" i="27"/>
  <c r="BE215" i="27"/>
  <c r="BD215" i="27"/>
  <c r="BC215" i="27"/>
  <c r="BB215" i="27"/>
  <c r="BA215" i="27"/>
  <c r="AZ215" i="27"/>
  <c r="AY215" i="27"/>
  <c r="AX215" i="27"/>
  <c r="AW215" i="27"/>
  <c r="AV215" i="27"/>
  <c r="AU215" i="27"/>
  <c r="AT215" i="27"/>
  <c r="AS215" i="27"/>
  <c r="AR215" i="27"/>
  <c r="AQ215" i="27"/>
  <c r="AP215" i="27"/>
  <c r="AO215" i="27"/>
  <c r="AN215" i="27"/>
  <c r="AM215" i="27"/>
  <c r="AL215" i="27"/>
  <c r="AK215" i="27"/>
  <c r="AJ215" i="27"/>
  <c r="AI215" i="27"/>
  <c r="AH215" i="27"/>
  <c r="AG215" i="27"/>
  <c r="AF215" i="27"/>
  <c r="AE215" i="27"/>
  <c r="AD215" i="27"/>
  <c r="AC215" i="27"/>
  <c r="AB215" i="27"/>
  <c r="AA215" i="27"/>
  <c r="Z215" i="27"/>
  <c r="Y215" i="27"/>
  <c r="X215" i="27"/>
  <c r="W215" i="27"/>
  <c r="V215" i="27"/>
  <c r="U215" i="27"/>
  <c r="T215" i="27"/>
  <c r="S215" i="27"/>
  <c r="R215" i="27"/>
  <c r="Q215" i="27"/>
  <c r="P215" i="27"/>
  <c r="O215" i="27"/>
  <c r="N215" i="27"/>
  <c r="M215" i="27"/>
  <c r="L215" i="27"/>
  <c r="K215" i="27"/>
  <c r="J215" i="27"/>
  <c r="I215" i="27"/>
  <c r="H215" i="27"/>
  <c r="G215" i="27"/>
  <c r="F215" i="27"/>
  <c r="E215" i="27"/>
  <c r="D215" i="27"/>
  <c r="C215" i="27"/>
  <c r="BG214" i="27"/>
  <c r="BF214" i="27"/>
  <c r="BE214" i="27"/>
  <c r="BD214" i="27"/>
  <c r="BC214" i="27"/>
  <c r="BB214" i="27"/>
  <c r="BA214" i="27"/>
  <c r="AZ214" i="27"/>
  <c r="AY214" i="27"/>
  <c r="AX214" i="27"/>
  <c r="AW214" i="27"/>
  <c r="AV214" i="27"/>
  <c r="AU214" i="27"/>
  <c r="AT214" i="27"/>
  <c r="AS214" i="27"/>
  <c r="AR214" i="27"/>
  <c r="AQ214" i="27"/>
  <c r="AP214" i="27"/>
  <c r="AO214" i="27"/>
  <c r="AN214" i="27"/>
  <c r="AM214" i="27"/>
  <c r="AL214" i="27"/>
  <c r="AK214" i="27"/>
  <c r="AJ214" i="27"/>
  <c r="AI214" i="27"/>
  <c r="AH214" i="27"/>
  <c r="AG214" i="27"/>
  <c r="AF214" i="27"/>
  <c r="AE214" i="27"/>
  <c r="AD214" i="27"/>
  <c r="AC214" i="27"/>
  <c r="AB214" i="27"/>
  <c r="AA214" i="27"/>
  <c r="Z214" i="27"/>
  <c r="Y214" i="27"/>
  <c r="X214" i="27"/>
  <c r="W214" i="27"/>
  <c r="V214" i="27"/>
  <c r="U214" i="27"/>
  <c r="T214" i="27"/>
  <c r="S214" i="27"/>
  <c r="R214" i="27"/>
  <c r="Q214" i="27"/>
  <c r="P214" i="27"/>
  <c r="O214" i="27"/>
  <c r="N214" i="27"/>
  <c r="M214" i="27"/>
  <c r="L214" i="27"/>
  <c r="K214" i="27"/>
  <c r="J214" i="27"/>
  <c r="I214" i="27"/>
  <c r="H214" i="27"/>
  <c r="G214" i="27"/>
  <c r="F214" i="27"/>
  <c r="E214" i="27"/>
  <c r="D214" i="27"/>
  <c r="C214" i="27"/>
  <c r="BG213" i="27"/>
  <c r="BF213" i="27"/>
  <c r="BE213" i="27"/>
  <c r="BD213" i="27"/>
  <c r="BC213" i="27"/>
  <c r="BB213" i="27"/>
  <c r="BA213" i="27"/>
  <c r="AZ213" i="27"/>
  <c r="AY213" i="27"/>
  <c r="AX213" i="27"/>
  <c r="AW213" i="27"/>
  <c r="AV213" i="27"/>
  <c r="AU213" i="27"/>
  <c r="AT213" i="27"/>
  <c r="AS213" i="27"/>
  <c r="AR213" i="27"/>
  <c r="AQ213" i="27"/>
  <c r="AP213" i="27"/>
  <c r="AO213" i="27"/>
  <c r="AN213" i="27"/>
  <c r="AM213" i="27"/>
  <c r="AL213" i="27"/>
  <c r="AK213" i="27"/>
  <c r="AJ213" i="27"/>
  <c r="AI213" i="27"/>
  <c r="AH213" i="27"/>
  <c r="AG213" i="27"/>
  <c r="AF213" i="27"/>
  <c r="AE213" i="27"/>
  <c r="AD213" i="27"/>
  <c r="AC213" i="27"/>
  <c r="AB213" i="27"/>
  <c r="AA213" i="27"/>
  <c r="Z213" i="27"/>
  <c r="Y213" i="27"/>
  <c r="X213" i="27"/>
  <c r="W213" i="27"/>
  <c r="V213" i="27"/>
  <c r="U213" i="27"/>
  <c r="T213" i="27"/>
  <c r="S213" i="27"/>
  <c r="R213" i="27"/>
  <c r="Q213" i="27"/>
  <c r="P213" i="27"/>
  <c r="O213" i="27"/>
  <c r="N213" i="27"/>
  <c r="M213" i="27"/>
  <c r="L213" i="27"/>
  <c r="K213" i="27"/>
  <c r="J213" i="27"/>
  <c r="I213" i="27"/>
  <c r="H213" i="27"/>
  <c r="G213" i="27"/>
  <c r="F213" i="27"/>
  <c r="E213" i="27"/>
  <c r="D213" i="27"/>
  <c r="C213" i="27"/>
  <c r="BG212" i="27"/>
  <c r="BF212" i="27"/>
  <c r="BE212" i="27"/>
  <c r="BD212" i="27"/>
  <c r="BC212" i="27"/>
  <c r="BB212" i="27"/>
  <c r="BA212" i="27"/>
  <c r="AZ212" i="27"/>
  <c r="AY212" i="27"/>
  <c r="AX212" i="27"/>
  <c r="AW212" i="27"/>
  <c r="AV212" i="27"/>
  <c r="AU212" i="27"/>
  <c r="AT212" i="27"/>
  <c r="AS212" i="27"/>
  <c r="AR212" i="27"/>
  <c r="AQ212" i="27"/>
  <c r="AP212" i="27"/>
  <c r="AO212" i="27"/>
  <c r="AN212" i="27"/>
  <c r="AM212" i="27"/>
  <c r="AL212" i="27"/>
  <c r="AK212" i="27"/>
  <c r="AJ212" i="27"/>
  <c r="AI212" i="27"/>
  <c r="AH212" i="27"/>
  <c r="AG212" i="27"/>
  <c r="AF212" i="27"/>
  <c r="AE212" i="27"/>
  <c r="AD212" i="27"/>
  <c r="AC212" i="27"/>
  <c r="AB212" i="27"/>
  <c r="AA212" i="27"/>
  <c r="Z212" i="27"/>
  <c r="Y212" i="27"/>
  <c r="X212" i="27"/>
  <c r="W212" i="27"/>
  <c r="V212" i="27"/>
  <c r="U212" i="27"/>
  <c r="T212" i="27"/>
  <c r="S212" i="27"/>
  <c r="R212" i="27"/>
  <c r="Q212" i="27"/>
  <c r="P212" i="27"/>
  <c r="O212" i="27"/>
  <c r="N212" i="27"/>
  <c r="M212" i="27"/>
  <c r="L212" i="27"/>
  <c r="K212" i="27"/>
  <c r="J212" i="27"/>
  <c r="I212" i="27"/>
  <c r="H212" i="27"/>
  <c r="G212" i="27"/>
  <c r="F212" i="27"/>
  <c r="E212" i="27"/>
  <c r="D212" i="27"/>
  <c r="C212" i="27"/>
  <c r="BG211" i="27"/>
  <c r="BF211" i="27"/>
  <c r="BE211" i="27"/>
  <c r="BD211" i="27"/>
  <c r="BC211" i="27"/>
  <c r="BB211" i="27"/>
  <c r="BA211" i="27"/>
  <c r="AZ211" i="27"/>
  <c r="AY211" i="27"/>
  <c r="AX211" i="27"/>
  <c r="AW211" i="27"/>
  <c r="AV211" i="27"/>
  <c r="AU211" i="27"/>
  <c r="AT211" i="27"/>
  <c r="AS211" i="27"/>
  <c r="AR211" i="27"/>
  <c r="AQ211" i="27"/>
  <c r="AP211" i="27"/>
  <c r="AO211" i="27"/>
  <c r="AN211" i="27"/>
  <c r="AM211" i="27"/>
  <c r="AL211" i="27"/>
  <c r="AK211" i="27"/>
  <c r="AJ211" i="27"/>
  <c r="AI211" i="27"/>
  <c r="AH211" i="27"/>
  <c r="AG211" i="27"/>
  <c r="AF211" i="27"/>
  <c r="AE211" i="27"/>
  <c r="AD211" i="27"/>
  <c r="AC211" i="27"/>
  <c r="AB211" i="27"/>
  <c r="AA211" i="27"/>
  <c r="Z211" i="27"/>
  <c r="Y211" i="27"/>
  <c r="X211" i="27"/>
  <c r="W211" i="27"/>
  <c r="V211" i="27"/>
  <c r="U211" i="27"/>
  <c r="T211" i="27"/>
  <c r="S211" i="27"/>
  <c r="R211" i="27"/>
  <c r="Q211" i="27"/>
  <c r="P211" i="27"/>
  <c r="O211" i="27"/>
  <c r="N211" i="27"/>
  <c r="M211" i="27"/>
  <c r="L211" i="27"/>
  <c r="K211" i="27"/>
  <c r="J211" i="27"/>
  <c r="I211" i="27"/>
  <c r="H211" i="27"/>
  <c r="G211" i="27"/>
  <c r="F211" i="27"/>
  <c r="E211" i="27"/>
  <c r="D211" i="27"/>
  <c r="C211" i="27"/>
  <c r="BG210" i="27"/>
  <c r="BF210" i="27"/>
  <c r="BE210" i="27"/>
  <c r="BD210" i="27"/>
  <c r="BC210" i="27"/>
  <c r="BB210" i="27"/>
  <c r="BA210" i="27"/>
  <c r="AZ210" i="27"/>
  <c r="AY210" i="27"/>
  <c r="AX210" i="27"/>
  <c r="AW210" i="27"/>
  <c r="AV210" i="27"/>
  <c r="AU210" i="27"/>
  <c r="AT210" i="27"/>
  <c r="AS210" i="27"/>
  <c r="AR210" i="27"/>
  <c r="AQ210" i="27"/>
  <c r="AP210" i="27"/>
  <c r="AO210" i="27"/>
  <c r="AN210" i="27"/>
  <c r="AM210" i="27"/>
  <c r="AL210" i="27"/>
  <c r="AK210" i="27"/>
  <c r="AJ210" i="27"/>
  <c r="AI210" i="27"/>
  <c r="AH210" i="27"/>
  <c r="AG210" i="27"/>
  <c r="AF210" i="27"/>
  <c r="AE210" i="27"/>
  <c r="AD210" i="27"/>
  <c r="AC210" i="27"/>
  <c r="AB210" i="27"/>
  <c r="AA210" i="27"/>
  <c r="Z210" i="27"/>
  <c r="Y210" i="27"/>
  <c r="X210" i="27"/>
  <c r="W210" i="27"/>
  <c r="V210" i="27"/>
  <c r="U210" i="27"/>
  <c r="T210" i="27"/>
  <c r="S210" i="27"/>
  <c r="R210" i="27"/>
  <c r="Q210" i="27"/>
  <c r="P210" i="27"/>
  <c r="O210" i="27"/>
  <c r="N210" i="27"/>
  <c r="M210" i="27"/>
  <c r="L210" i="27"/>
  <c r="K210" i="27"/>
  <c r="J210" i="27"/>
  <c r="I210" i="27"/>
  <c r="H210" i="27"/>
  <c r="G210" i="27"/>
  <c r="F210" i="27"/>
  <c r="E210" i="27"/>
  <c r="D210" i="27"/>
  <c r="C210" i="27"/>
  <c r="BG209" i="27"/>
  <c r="BF209" i="27"/>
  <c r="BE209" i="27"/>
  <c r="BD209" i="27"/>
  <c r="BC209" i="27"/>
  <c r="BB209" i="27"/>
  <c r="BA209" i="27"/>
  <c r="AZ209" i="27"/>
  <c r="AY209" i="27"/>
  <c r="AX209" i="27"/>
  <c r="AW209" i="27"/>
  <c r="AV209" i="27"/>
  <c r="AU209" i="27"/>
  <c r="AT209" i="27"/>
  <c r="AS209" i="27"/>
  <c r="AR209" i="27"/>
  <c r="AQ209" i="27"/>
  <c r="AP209" i="27"/>
  <c r="AO209" i="27"/>
  <c r="AN209" i="27"/>
  <c r="AM209" i="27"/>
  <c r="AL209" i="27"/>
  <c r="AK209" i="27"/>
  <c r="AJ209" i="27"/>
  <c r="AI209" i="27"/>
  <c r="AH209" i="27"/>
  <c r="AG209" i="27"/>
  <c r="AF209" i="27"/>
  <c r="AE209" i="27"/>
  <c r="AD209" i="27"/>
  <c r="AC209" i="27"/>
  <c r="AB209" i="27"/>
  <c r="AA209" i="27"/>
  <c r="Z209" i="27"/>
  <c r="Y209" i="27"/>
  <c r="X209" i="27"/>
  <c r="W209" i="27"/>
  <c r="V209" i="27"/>
  <c r="U209" i="27"/>
  <c r="T209" i="27"/>
  <c r="S209" i="27"/>
  <c r="R209" i="27"/>
  <c r="Q209" i="27"/>
  <c r="P209" i="27"/>
  <c r="O209" i="27"/>
  <c r="N209" i="27"/>
  <c r="M209" i="27"/>
  <c r="L209" i="27"/>
  <c r="K209" i="27"/>
  <c r="J209" i="27"/>
  <c r="I209" i="27"/>
  <c r="H209" i="27"/>
  <c r="G209" i="27"/>
  <c r="F209" i="27"/>
  <c r="E209" i="27"/>
  <c r="D209" i="27"/>
  <c r="C209" i="27"/>
  <c r="BG208" i="27"/>
  <c r="BF208" i="27"/>
  <c r="BE208" i="27"/>
  <c r="BD208" i="27"/>
  <c r="BC208" i="27"/>
  <c r="BB208" i="27"/>
  <c r="BA208" i="27"/>
  <c r="AZ208" i="27"/>
  <c r="AY208" i="27"/>
  <c r="AX208" i="27"/>
  <c r="AW208" i="27"/>
  <c r="AV208" i="27"/>
  <c r="AU208" i="27"/>
  <c r="AT208" i="27"/>
  <c r="AS208" i="27"/>
  <c r="AR208" i="27"/>
  <c r="AQ208" i="27"/>
  <c r="AP208" i="27"/>
  <c r="AO208" i="27"/>
  <c r="AN208" i="27"/>
  <c r="AM208" i="27"/>
  <c r="AL208" i="27"/>
  <c r="AK208" i="27"/>
  <c r="AJ208" i="27"/>
  <c r="AI208" i="27"/>
  <c r="AH208" i="27"/>
  <c r="AG208" i="27"/>
  <c r="AF208" i="27"/>
  <c r="AE208" i="27"/>
  <c r="AD208" i="27"/>
  <c r="AC208" i="27"/>
  <c r="AB208" i="27"/>
  <c r="AA208" i="27"/>
  <c r="Z208" i="27"/>
  <c r="Y208" i="27"/>
  <c r="X208" i="27"/>
  <c r="W208" i="27"/>
  <c r="V208" i="27"/>
  <c r="U208" i="27"/>
  <c r="T208" i="27"/>
  <c r="S208" i="27"/>
  <c r="R208" i="27"/>
  <c r="Q208" i="27"/>
  <c r="P208" i="27"/>
  <c r="O208" i="27"/>
  <c r="N208" i="27"/>
  <c r="M208" i="27"/>
  <c r="L208" i="27"/>
  <c r="K208" i="27"/>
  <c r="J208" i="27"/>
  <c r="I208" i="27"/>
  <c r="H208" i="27"/>
  <c r="G208" i="27"/>
  <c r="F208" i="27"/>
  <c r="E208" i="27"/>
  <c r="D208" i="27"/>
  <c r="C208" i="27"/>
  <c r="BG206" i="27"/>
  <c r="BF206" i="27"/>
  <c r="BE206" i="27"/>
  <c r="BD206" i="27"/>
  <c r="BC206" i="27"/>
  <c r="BB206" i="27"/>
  <c r="BA206" i="27"/>
  <c r="AZ206" i="27"/>
  <c r="AY206" i="27"/>
  <c r="AX206" i="27"/>
  <c r="AW206" i="27"/>
  <c r="AV206" i="27"/>
  <c r="AU206" i="27"/>
  <c r="AT206" i="27"/>
  <c r="AS206" i="27"/>
  <c r="AR206" i="27"/>
  <c r="AQ206" i="27"/>
  <c r="AP206" i="27"/>
  <c r="AO206" i="27"/>
  <c r="AN206" i="27"/>
  <c r="AM206" i="27"/>
  <c r="AL206" i="27"/>
  <c r="AK206" i="27"/>
  <c r="AJ206" i="27"/>
  <c r="AI206" i="27"/>
  <c r="AH206" i="27"/>
  <c r="AG206" i="27"/>
  <c r="AF206" i="27"/>
  <c r="AE206" i="27"/>
  <c r="AD206" i="27"/>
  <c r="AC206" i="27"/>
  <c r="AB206" i="27"/>
  <c r="AA206" i="27"/>
  <c r="Z206" i="27"/>
  <c r="Y206" i="27"/>
  <c r="X206" i="27"/>
  <c r="W206" i="27"/>
  <c r="V206" i="27"/>
  <c r="U206" i="27"/>
  <c r="T206" i="27"/>
  <c r="S206" i="27"/>
  <c r="R206" i="27"/>
  <c r="Q206" i="27"/>
  <c r="P206" i="27"/>
  <c r="O206" i="27"/>
  <c r="N206" i="27"/>
  <c r="M206" i="27"/>
  <c r="L206" i="27"/>
  <c r="K206" i="27"/>
  <c r="J206" i="27"/>
  <c r="I206" i="27"/>
  <c r="H206" i="27"/>
  <c r="G206" i="27"/>
  <c r="F206" i="27"/>
  <c r="E206" i="27"/>
  <c r="D206" i="27"/>
  <c r="C206" i="27"/>
  <c r="BG205" i="27"/>
  <c r="BF205" i="27"/>
  <c r="BE205" i="27"/>
  <c r="BD205" i="27"/>
  <c r="BC205" i="27"/>
  <c r="BB205" i="27"/>
  <c r="BA205" i="27"/>
  <c r="AZ205" i="27"/>
  <c r="AY205" i="27"/>
  <c r="AX205" i="27"/>
  <c r="AW205" i="27"/>
  <c r="AV205" i="27"/>
  <c r="AU205" i="27"/>
  <c r="AT205" i="27"/>
  <c r="AS205" i="27"/>
  <c r="AR205" i="27"/>
  <c r="AQ205" i="27"/>
  <c r="AP205" i="27"/>
  <c r="AO205" i="27"/>
  <c r="AN205" i="27"/>
  <c r="AM205" i="27"/>
  <c r="AL205" i="27"/>
  <c r="AK205" i="27"/>
  <c r="AJ205" i="27"/>
  <c r="AI205" i="27"/>
  <c r="AH205" i="27"/>
  <c r="AG205" i="27"/>
  <c r="AF205" i="27"/>
  <c r="AE205" i="27"/>
  <c r="AD205" i="27"/>
  <c r="AC205" i="27"/>
  <c r="AB205" i="27"/>
  <c r="AA205" i="27"/>
  <c r="Z205" i="27"/>
  <c r="Y205" i="27"/>
  <c r="X205" i="27"/>
  <c r="W205" i="27"/>
  <c r="V205" i="27"/>
  <c r="U205" i="27"/>
  <c r="T205" i="27"/>
  <c r="S205" i="27"/>
  <c r="R205" i="27"/>
  <c r="Q205" i="27"/>
  <c r="P205" i="27"/>
  <c r="O205" i="27"/>
  <c r="N205" i="27"/>
  <c r="M205" i="27"/>
  <c r="L205" i="27"/>
  <c r="K205" i="27"/>
  <c r="J205" i="27"/>
  <c r="I205" i="27"/>
  <c r="H205" i="27"/>
  <c r="G205" i="27"/>
  <c r="F205" i="27"/>
  <c r="E205" i="27"/>
  <c r="D205" i="27"/>
  <c r="C205" i="27"/>
  <c r="BG204" i="27"/>
  <c r="BF204" i="27"/>
  <c r="BE204" i="27"/>
  <c r="BD204" i="27"/>
  <c r="BC204" i="27"/>
  <c r="BB204" i="27"/>
  <c r="BA204" i="27"/>
  <c r="AZ204" i="27"/>
  <c r="AY204" i="27"/>
  <c r="AX204" i="27"/>
  <c r="AW204" i="27"/>
  <c r="AV204" i="27"/>
  <c r="AU204" i="27"/>
  <c r="AT204" i="27"/>
  <c r="AS204" i="27"/>
  <c r="AR204" i="27"/>
  <c r="AQ204" i="27"/>
  <c r="AP204" i="27"/>
  <c r="AO204" i="27"/>
  <c r="AN204" i="27"/>
  <c r="AM204" i="27"/>
  <c r="AL204" i="27"/>
  <c r="AK204" i="27"/>
  <c r="AJ204" i="27"/>
  <c r="AI204" i="27"/>
  <c r="AH204" i="27"/>
  <c r="AG204" i="27"/>
  <c r="AF204" i="27"/>
  <c r="AE204" i="27"/>
  <c r="AD204" i="27"/>
  <c r="AC204" i="27"/>
  <c r="AB204" i="27"/>
  <c r="AA204" i="27"/>
  <c r="Z204" i="27"/>
  <c r="Y204" i="27"/>
  <c r="X204" i="27"/>
  <c r="W204" i="27"/>
  <c r="V204" i="27"/>
  <c r="U204" i="27"/>
  <c r="T204" i="27"/>
  <c r="S204" i="27"/>
  <c r="R204" i="27"/>
  <c r="Q204" i="27"/>
  <c r="P204" i="27"/>
  <c r="O204" i="27"/>
  <c r="N204" i="27"/>
  <c r="M204" i="27"/>
  <c r="L204" i="27"/>
  <c r="K204" i="27"/>
  <c r="J204" i="27"/>
  <c r="I204" i="27"/>
  <c r="H204" i="27"/>
  <c r="G204" i="27"/>
  <c r="F204" i="27"/>
  <c r="E204" i="27"/>
  <c r="D204" i="27"/>
  <c r="C204" i="27"/>
  <c r="BH228" i="27"/>
  <c r="BH227" i="27"/>
  <c r="BH226" i="27"/>
  <c r="BH225" i="27"/>
  <c r="BH224" i="27"/>
  <c r="BH223" i="27"/>
  <c r="BH221" i="27"/>
  <c r="BH218" i="27"/>
  <c r="BH217" i="27"/>
  <c r="BH216" i="27"/>
  <c r="BH215" i="27"/>
  <c r="BH214" i="27"/>
  <c r="BH213" i="27"/>
  <c r="BH212" i="27"/>
  <c r="BH211" i="27"/>
  <c r="BH210" i="27"/>
  <c r="BH209" i="27"/>
  <c r="BH208" i="27"/>
  <c r="BH206" i="27"/>
  <c r="BH205" i="27"/>
  <c r="BH204" i="27"/>
  <c r="BH63" i="27"/>
  <c r="BG63" i="27"/>
  <c r="BF63" i="27"/>
  <c r="BE63" i="27"/>
  <c r="BD63" i="27"/>
  <c r="BC63" i="27"/>
  <c r="BB63" i="27"/>
  <c r="BA63" i="27"/>
  <c r="AZ63" i="27"/>
  <c r="AY63" i="27"/>
  <c r="AX63" i="27"/>
  <c r="AW63" i="27"/>
  <c r="AV63" i="27"/>
  <c r="AU63" i="27"/>
  <c r="AT63" i="27"/>
  <c r="AS63" i="27"/>
  <c r="AR63" i="27"/>
  <c r="AQ63" i="27"/>
  <c r="AP63" i="27"/>
  <c r="AO63" i="27"/>
  <c r="AN63" i="27"/>
  <c r="AM63" i="27"/>
  <c r="AL63" i="27"/>
  <c r="AK63" i="27"/>
  <c r="AJ63" i="27"/>
  <c r="AI63" i="27"/>
  <c r="AH63" i="27"/>
  <c r="AG63" i="27"/>
  <c r="AF63" i="27"/>
  <c r="AE63" i="27"/>
  <c r="AD63" i="27"/>
  <c r="AC63" i="27"/>
  <c r="AB63" i="27"/>
  <c r="AA63" i="27"/>
  <c r="Z63" i="27"/>
  <c r="Y63" i="27"/>
  <c r="X63" i="27"/>
  <c r="W63" i="27"/>
  <c r="V63" i="27"/>
  <c r="U63" i="27"/>
  <c r="T63" i="27"/>
  <c r="S63" i="27"/>
  <c r="R63" i="27"/>
  <c r="Q63" i="27"/>
  <c r="P63" i="27"/>
  <c r="O63" i="27"/>
  <c r="N63" i="27"/>
  <c r="M63" i="27"/>
  <c r="L63" i="27"/>
  <c r="K63" i="27"/>
  <c r="J63" i="27"/>
  <c r="I63" i="27"/>
  <c r="H63" i="27"/>
  <c r="G63" i="27"/>
  <c r="F63" i="27"/>
  <c r="E63" i="27"/>
  <c r="D63" i="27"/>
  <c r="C63" i="27"/>
  <c r="BG32" i="27"/>
  <c r="BF32" i="27"/>
  <c r="BE32" i="27"/>
  <c r="BD32" i="27"/>
  <c r="BC32" i="27"/>
  <c r="BB32" i="27"/>
  <c r="BA32" i="27"/>
  <c r="AZ32" i="27"/>
  <c r="AY32" i="27"/>
  <c r="AX32" i="27"/>
  <c r="AW32" i="27"/>
  <c r="AV32" i="27"/>
  <c r="AU32" i="27"/>
  <c r="AT32" i="27"/>
  <c r="AS32" i="27"/>
  <c r="AR32" i="27"/>
  <c r="AQ32" i="27"/>
  <c r="AP32" i="27"/>
  <c r="AO32" i="27"/>
  <c r="AN32" i="27"/>
  <c r="AM32" i="27"/>
  <c r="AL32" i="27"/>
  <c r="AK32" i="27"/>
  <c r="AJ32" i="27"/>
  <c r="AI32" i="27"/>
  <c r="AH32" i="27"/>
  <c r="AG32" i="27"/>
  <c r="AF32" i="27"/>
  <c r="AE32" i="27"/>
  <c r="AD32" i="27"/>
  <c r="AC32" i="27"/>
  <c r="AB32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J32" i="27"/>
  <c r="I32" i="27"/>
  <c r="H32" i="27"/>
  <c r="G32" i="27"/>
  <c r="F32" i="27"/>
  <c r="E32" i="27"/>
  <c r="D32" i="27"/>
  <c r="C32" i="27"/>
  <c r="BH32" i="27"/>
  <c r="AO32" i="41" l="1"/>
  <c r="E32" i="41"/>
  <c r="H32" i="41"/>
  <c r="E229" i="27"/>
  <c r="M229" i="27"/>
  <c r="U229" i="27"/>
  <c r="AC229" i="27"/>
  <c r="AK229" i="27"/>
  <c r="AS229" i="27"/>
  <c r="BA229" i="27"/>
  <c r="I229" i="27"/>
  <c r="Q229" i="27"/>
  <c r="Y229" i="27"/>
  <c r="AG229" i="27"/>
  <c r="AO229" i="27"/>
  <c r="AW229" i="27"/>
  <c r="BE229" i="27"/>
  <c r="H229" i="27"/>
  <c r="P229" i="27"/>
  <c r="X229" i="27"/>
  <c r="AF229" i="27"/>
  <c r="AN229" i="27"/>
  <c r="AV229" i="27"/>
  <c r="BD229" i="27"/>
  <c r="G229" i="27"/>
  <c r="O229" i="27"/>
  <c r="W229" i="27"/>
  <c r="AE229" i="27"/>
  <c r="AM229" i="27"/>
  <c r="AU229" i="27"/>
  <c r="BC229" i="27"/>
  <c r="D229" i="27"/>
  <c r="L229" i="27"/>
  <c r="T229" i="27"/>
  <c r="AB229" i="27"/>
  <c r="AJ229" i="27"/>
  <c r="AR229" i="27"/>
  <c r="AZ229" i="27"/>
  <c r="C229" i="27"/>
  <c r="K229" i="27"/>
  <c r="S229" i="27"/>
  <c r="AA229" i="27"/>
  <c r="AI229" i="27"/>
  <c r="AQ229" i="27"/>
  <c r="AY229" i="27"/>
  <c r="BG229" i="27"/>
  <c r="J229" i="27"/>
  <c r="R229" i="27"/>
  <c r="Z229" i="27"/>
  <c r="AH229" i="27"/>
  <c r="AP229" i="27"/>
  <c r="AX229" i="27"/>
  <c r="BF229" i="27"/>
  <c r="F229" i="27"/>
  <c r="N229" i="27"/>
  <c r="V229" i="27"/>
  <c r="AD229" i="27"/>
  <c r="AL229" i="27"/>
  <c r="AT229" i="27"/>
  <c r="BB229" i="27"/>
  <c r="C134" i="27"/>
  <c r="C168" i="27" s="1"/>
  <c r="D134" i="27"/>
  <c r="D168" i="27" s="1"/>
  <c r="E134" i="27"/>
  <c r="E168" i="27" s="1"/>
  <c r="F134" i="27"/>
  <c r="F168" i="27" s="1"/>
  <c r="G134" i="27"/>
  <c r="G168" i="27" s="1"/>
  <c r="H134" i="27"/>
  <c r="H168" i="27" s="1"/>
  <c r="I134" i="27"/>
  <c r="I168" i="27" s="1"/>
  <c r="J134" i="27"/>
  <c r="J168" i="27" s="1"/>
  <c r="K134" i="27"/>
  <c r="K168" i="27" s="1"/>
  <c r="L134" i="27"/>
  <c r="L168" i="27" s="1"/>
  <c r="M134" i="27"/>
  <c r="M168" i="27" s="1"/>
  <c r="N134" i="27"/>
  <c r="N168" i="27" s="1"/>
  <c r="O134" i="27"/>
  <c r="O168" i="27" s="1"/>
  <c r="P134" i="27"/>
  <c r="P168" i="27" s="1"/>
  <c r="Q134" i="27"/>
  <c r="Q168" i="27" s="1"/>
  <c r="R134" i="27"/>
  <c r="R168" i="27" s="1"/>
  <c r="S134" i="27"/>
  <c r="S168" i="27" s="1"/>
  <c r="T134" i="27"/>
  <c r="T168" i="27" s="1"/>
  <c r="U134" i="27"/>
  <c r="U136" i="27" s="1"/>
  <c r="V134" i="27"/>
  <c r="V168" i="27" s="1"/>
  <c r="W134" i="27"/>
  <c r="W168" i="27" s="1"/>
  <c r="X134" i="27"/>
  <c r="X168" i="27" s="1"/>
  <c r="Y134" i="27"/>
  <c r="Y168" i="27" s="1"/>
  <c r="Z134" i="27"/>
  <c r="Z168" i="27" s="1"/>
  <c r="AA134" i="27"/>
  <c r="AA168" i="27" s="1"/>
  <c r="AB134" i="27"/>
  <c r="AB168" i="27" s="1"/>
  <c r="AC134" i="27"/>
  <c r="AC136" i="27" s="1"/>
  <c r="AD134" i="27"/>
  <c r="AD168" i="27" s="1"/>
  <c r="AE134" i="27"/>
  <c r="AE168" i="27" s="1"/>
  <c r="AF134" i="27"/>
  <c r="AF168" i="27" s="1"/>
  <c r="AG134" i="27"/>
  <c r="AG168" i="27" s="1"/>
  <c r="AH134" i="27"/>
  <c r="AH168" i="27" s="1"/>
  <c r="AI134" i="27"/>
  <c r="AI168" i="27" s="1"/>
  <c r="AJ134" i="27"/>
  <c r="AJ203" i="27" s="1"/>
  <c r="AK134" i="27"/>
  <c r="AK168" i="27" s="1"/>
  <c r="AL134" i="27"/>
  <c r="AL168" i="27" s="1"/>
  <c r="AM134" i="27"/>
  <c r="AM203" i="27" s="1"/>
  <c r="AN134" i="27"/>
  <c r="AN203" i="27" s="1"/>
  <c r="AO134" i="27"/>
  <c r="AO168" i="27" s="1"/>
  <c r="AP134" i="27"/>
  <c r="AP168" i="27" s="1"/>
  <c r="AQ134" i="27"/>
  <c r="AQ203" i="27" s="1"/>
  <c r="AR134" i="27"/>
  <c r="AR168" i="27" s="1"/>
  <c r="AS134" i="27"/>
  <c r="AS203" i="27" s="1"/>
  <c r="AT134" i="27"/>
  <c r="AT168" i="27" s="1"/>
  <c r="AU134" i="27"/>
  <c r="AU203" i="27" s="1"/>
  <c r="AV134" i="27"/>
  <c r="AV203" i="27" s="1"/>
  <c r="AW134" i="27"/>
  <c r="AW168" i="27" s="1"/>
  <c r="AX134" i="27"/>
  <c r="AX168" i="27" s="1"/>
  <c r="AY134" i="27"/>
  <c r="AY203" i="27" s="1"/>
  <c r="AZ134" i="27"/>
  <c r="AZ168" i="27" s="1"/>
  <c r="BA134" i="27"/>
  <c r="BA168" i="27" s="1"/>
  <c r="BB134" i="27"/>
  <c r="BB203" i="27" s="1"/>
  <c r="BC134" i="27"/>
  <c r="BC203" i="27" s="1"/>
  <c r="BD134" i="27"/>
  <c r="BD203" i="27" s="1"/>
  <c r="BE134" i="27"/>
  <c r="BE203" i="27" s="1"/>
  <c r="BF134" i="27"/>
  <c r="BF168" i="27" s="1"/>
  <c r="H136" i="27" l="1"/>
  <c r="D136" i="27"/>
  <c r="C136" i="27"/>
  <c r="BH229" i="27"/>
  <c r="G136" i="27"/>
  <c r="F136" i="27"/>
  <c r="N136" i="27"/>
  <c r="E136" i="27"/>
  <c r="U168" i="27"/>
  <c r="P136" i="27"/>
  <c r="AV168" i="27"/>
  <c r="AU136" i="27"/>
  <c r="AV136" i="27"/>
  <c r="AF136" i="27"/>
  <c r="AE136" i="27"/>
  <c r="X136" i="27"/>
  <c r="T136" i="27"/>
  <c r="AN136" i="27"/>
  <c r="AJ136" i="27"/>
  <c r="L136" i="27"/>
  <c r="AR136" i="27"/>
  <c r="AB136" i="27"/>
  <c r="Z136" i="27"/>
  <c r="W136" i="27"/>
  <c r="AM136" i="27"/>
  <c r="AP136" i="27"/>
  <c r="O136" i="27"/>
  <c r="AH136" i="27"/>
  <c r="R136" i="27"/>
  <c r="J136" i="27"/>
  <c r="AL136" i="27"/>
  <c r="V136" i="27"/>
  <c r="AT136" i="27"/>
  <c r="AD136" i="27"/>
  <c r="AQ136" i="27"/>
  <c r="AI136" i="27"/>
  <c r="AA136" i="27"/>
  <c r="S136" i="27"/>
  <c r="K136" i="27"/>
  <c r="AK203" i="27"/>
  <c r="AW136" i="27"/>
  <c r="AO136" i="27"/>
  <c r="AG136" i="27"/>
  <c r="Y136" i="27"/>
  <c r="Q136" i="27"/>
  <c r="BA136" i="27"/>
  <c r="AC168" i="27"/>
  <c r="AS136" i="27"/>
  <c r="AK136" i="27"/>
  <c r="M136" i="27"/>
  <c r="I136" i="27"/>
  <c r="AR203" i="27"/>
  <c r="AJ168" i="27"/>
  <c r="AZ136" i="27"/>
  <c r="AZ203" i="27"/>
  <c r="AN168" i="27"/>
  <c r="BF136" i="27"/>
  <c r="BD136" i="27"/>
  <c r="AY136" i="27"/>
  <c r="BE136" i="27"/>
  <c r="BC136" i="27"/>
  <c r="AT203" i="27"/>
  <c r="BB136" i="27"/>
  <c r="AX136" i="27"/>
  <c r="BD168" i="27"/>
  <c r="AM168" i="27"/>
  <c r="BC168" i="27"/>
  <c r="AU168" i="27"/>
  <c r="AW203" i="27"/>
  <c r="AS168" i="27"/>
  <c r="BE168" i="27"/>
  <c r="AO203" i="27"/>
  <c r="BA203" i="27"/>
  <c r="AL203" i="27"/>
  <c r="BB168" i="27"/>
  <c r="BF203" i="27"/>
  <c r="AX203" i="27"/>
  <c r="AP203" i="27"/>
  <c r="AY168" i="27"/>
  <c r="AQ168" i="27"/>
  <c r="D71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23" i="27" l="1"/>
  <c r="BG123" i="27"/>
  <c r="BF123" i="27"/>
  <c r="BE123" i="27"/>
  <c r="BD123" i="27"/>
  <c r="BC123" i="27"/>
  <c r="BB123" i="27"/>
  <c r="BA123" i="27"/>
  <c r="AZ123" i="27"/>
  <c r="AY123" i="27"/>
  <c r="AX123" i="27"/>
  <c r="AW123" i="27"/>
  <c r="AV123" i="27"/>
  <c r="AU123" i="27"/>
  <c r="AT123" i="27"/>
  <c r="AS123" i="27"/>
  <c r="AR123" i="27"/>
  <c r="AQ123" i="27"/>
  <c r="AP123" i="27"/>
  <c r="AO123" i="27"/>
  <c r="AN123" i="27"/>
  <c r="AM123" i="27"/>
  <c r="AL123" i="27"/>
  <c r="AK123" i="27"/>
  <c r="AJ123" i="27"/>
  <c r="AI123" i="27"/>
  <c r="AH123" i="27"/>
  <c r="AG123" i="27"/>
  <c r="AF123" i="27"/>
  <c r="AE123" i="27"/>
  <c r="AD123" i="27"/>
  <c r="AC123" i="27"/>
  <c r="AB123" i="27"/>
  <c r="AA123" i="27"/>
  <c r="Z123" i="27"/>
  <c r="Y123" i="27"/>
  <c r="X123" i="27"/>
  <c r="W123" i="27"/>
  <c r="V123" i="27"/>
  <c r="U123" i="27"/>
  <c r="T123" i="27"/>
  <c r="S123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F123" i="27"/>
  <c r="E123" i="27"/>
  <c r="D123" i="27"/>
  <c r="C123" i="27"/>
  <c r="BH122" i="27"/>
  <c r="BG122" i="27"/>
  <c r="BF122" i="27"/>
  <c r="BE122" i="27"/>
  <c r="BD122" i="27"/>
  <c r="BC122" i="27"/>
  <c r="BB122" i="27"/>
  <c r="BA122" i="27"/>
  <c r="AZ122" i="27"/>
  <c r="AY122" i="27"/>
  <c r="AX122" i="27"/>
  <c r="AW122" i="27"/>
  <c r="AV122" i="27"/>
  <c r="AU122" i="27"/>
  <c r="AT122" i="27"/>
  <c r="AS122" i="27"/>
  <c r="AR122" i="27"/>
  <c r="AQ122" i="27"/>
  <c r="AP122" i="27"/>
  <c r="AO122" i="27"/>
  <c r="AN122" i="27"/>
  <c r="AM122" i="27"/>
  <c r="AL122" i="27"/>
  <c r="AK122" i="27"/>
  <c r="AJ122" i="27"/>
  <c r="AI122" i="27"/>
  <c r="AH122" i="27"/>
  <c r="AG122" i="27"/>
  <c r="AF122" i="27"/>
  <c r="AE122" i="27"/>
  <c r="AD122" i="27"/>
  <c r="AC122" i="27"/>
  <c r="AB122" i="27"/>
  <c r="AA122" i="27"/>
  <c r="Z122" i="27"/>
  <c r="Y122" i="27"/>
  <c r="X122" i="27"/>
  <c r="W122" i="27"/>
  <c r="V122" i="27"/>
  <c r="U122" i="27"/>
  <c r="T122" i="27"/>
  <c r="S122" i="27"/>
  <c r="R122" i="27"/>
  <c r="Q122" i="27"/>
  <c r="P122" i="27"/>
  <c r="O122" i="27"/>
  <c r="N122" i="27"/>
  <c r="M122" i="27"/>
  <c r="L122" i="27"/>
  <c r="K122" i="27"/>
  <c r="J122" i="27"/>
  <c r="I122" i="27"/>
  <c r="H122" i="27"/>
  <c r="G122" i="27"/>
  <c r="F122" i="27"/>
  <c r="E122" i="27"/>
  <c r="D122" i="27"/>
  <c r="C122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19" i="27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6" i="27"/>
  <c r="BG116" i="27"/>
  <c r="BF116" i="27"/>
  <c r="BE116" i="27"/>
  <c r="BD116" i="27"/>
  <c r="BC116" i="27"/>
  <c r="BB116" i="27"/>
  <c r="BA116" i="27"/>
  <c r="AZ116" i="27"/>
  <c r="AY116" i="27"/>
  <c r="AX116" i="27"/>
  <c r="AW116" i="27"/>
  <c r="AV116" i="27"/>
  <c r="AU116" i="27"/>
  <c r="AT116" i="27"/>
  <c r="AS116" i="27"/>
  <c r="AR116" i="27"/>
  <c r="AQ116" i="27"/>
  <c r="AP116" i="27"/>
  <c r="AO116" i="27"/>
  <c r="AN116" i="27"/>
  <c r="AM116" i="27"/>
  <c r="AL116" i="27"/>
  <c r="AK116" i="27"/>
  <c r="AJ116" i="27"/>
  <c r="AI116" i="27"/>
  <c r="AH116" i="27"/>
  <c r="AG116" i="27"/>
  <c r="AF116" i="27"/>
  <c r="AE116" i="27"/>
  <c r="AD116" i="27"/>
  <c r="AC116" i="27"/>
  <c r="AB116" i="27"/>
  <c r="AA116" i="27"/>
  <c r="Z116" i="27"/>
  <c r="Y116" i="27"/>
  <c r="X116" i="27"/>
  <c r="W116" i="27"/>
  <c r="V116" i="27"/>
  <c r="U116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BH125" i="27"/>
  <c r="BG125" i="27"/>
  <c r="BF125" i="27"/>
  <c r="BE125" i="27"/>
  <c r="BD125" i="27"/>
  <c r="BC125" i="27"/>
  <c r="BB125" i="27"/>
  <c r="BA125" i="27"/>
  <c r="AZ125" i="27"/>
  <c r="AY125" i="27"/>
  <c r="AX125" i="27"/>
  <c r="AW125" i="27"/>
  <c r="AV125" i="27"/>
  <c r="AU125" i="27"/>
  <c r="AT125" i="27"/>
  <c r="AS125" i="27"/>
  <c r="AR125" i="27"/>
  <c r="AQ125" i="27"/>
  <c r="AP125" i="27"/>
  <c r="AO125" i="27"/>
  <c r="AN125" i="27"/>
  <c r="AM125" i="27"/>
  <c r="AL125" i="27"/>
  <c r="AK125" i="27"/>
  <c r="AJ125" i="27"/>
  <c r="AI125" i="27"/>
  <c r="AH125" i="27"/>
  <c r="AG125" i="27"/>
  <c r="AF125" i="27"/>
  <c r="AE125" i="27"/>
  <c r="AD125" i="27"/>
  <c r="AC125" i="27"/>
  <c r="AB125" i="27"/>
  <c r="AA125" i="27"/>
  <c r="Z125" i="27"/>
  <c r="Y125" i="27"/>
  <c r="X125" i="27"/>
  <c r="W125" i="27"/>
  <c r="V125" i="27"/>
  <c r="U125" i="27"/>
  <c r="T125" i="27"/>
  <c r="S125" i="27"/>
  <c r="R125" i="27"/>
  <c r="Q125" i="27"/>
  <c r="P125" i="27"/>
  <c r="O125" i="27"/>
  <c r="N125" i="27"/>
  <c r="M125" i="27"/>
  <c r="L125" i="27"/>
  <c r="K125" i="27"/>
  <c r="J125" i="27"/>
  <c r="I125" i="27"/>
  <c r="H125" i="27"/>
  <c r="G125" i="27"/>
  <c r="F125" i="27"/>
  <c r="E125" i="27"/>
  <c r="D125" i="27"/>
  <c r="C125" i="27"/>
  <c r="BH115" i="27"/>
  <c r="BG115" i="27"/>
  <c r="BF115" i="27"/>
  <c r="BE115" i="27"/>
  <c r="BD115" i="27"/>
  <c r="BC115" i="27"/>
  <c r="BB115" i="27"/>
  <c r="BA115" i="27"/>
  <c r="AZ115" i="27"/>
  <c r="AY115" i="27"/>
  <c r="AX115" i="27"/>
  <c r="AW115" i="27"/>
  <c r="AV115" i="27"/>
  <c r="AU115" i="27"/>
  <c r="AT115" i="27"/>
  <c r="AS115" i="27"/>
  <c r="AR115" i="27"/>
  <c r="AQ115" i="27"/>
  <c r="AP115" i="27"/>
  <c r="AO115" i="27"/>
  <c r="AN115" i="27"/>
  <c r="AM115" i="27"/>
  <c r="AL115" i="27"/>
  <c r="AK115" i="27"/>
  <c r="AJ115" i="27"/>
  <c r="AI115" i="27"/>
  <c r="AH115" i="27"/>
  <c r="AG115" i="27"/>
  <c r="AF115" i="27"/>
  <c r="AE115" i="27"/>
  <c r="AD115" i="27"/>
  <c r="AC115" i="27"/>
  <c r="AB115" i="27"/>
  <c r="AA115" i="27"/>
  <c r="Z115" i="27"/>
  <c r="Y115" i="27"/>
  <c r="X115" i="27"/>
  <c r="W115" i="27"/>
  <c r="V115" i="27"/>
  <c r="U115" i="27"/>
  <c r="T115" i="27"/>
  <c r="S115" i="27"/>
  <c r="R115" i="27"/>
  <c r="Q115" i="27"/>
  <c r="P115" i="27"/>
  <c r="O115" i="27"/>
  <c r="N115" i="27"/>
  <c r="M115" i="27"/>
  <c r="L115" i="27"/>
  <c r="K115" i="27"/>
  <c r="J115" i="27"/>
  <c r="I115" i="27"/>
  <c r="H115" i="27"/>
  <c r="G115" i="27"/>
  <c r="F115" i="27"/>
  <c r="E115" i="27"/>
  <c r="D115" i="27"/>
  <c r="C115" i="27"/>
  <c r="BH114" i="27"/>
  <c r="BG114" i="27"/>
  <c r="BF114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H113" i="27"/>
  <c r="BG113" i="27"/>
  <c r="BF113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H112" i="27"/>
  <c r="BG112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26" i="27"/>
  <c r="BG126" i="27"/>
  <c r="BF126" i="27"/>
  <c r="BE126" i="27"/>
  <c r="BD126" i="27"/>
  <c r="BC126" i="27"/>
  <c r="BB126" i="27"/>
  <c r="BA126" i="27"/>
  <c r="AZ126" i="27"/>
  <c r="AY126" i="27"/>
  <c r="AX126" i="27"/>
  <c r="AW126" i="27"/>
  <c r="AV126" i="27"/>
  <c r="AU126" i="27"/>
  <c r="AT126" i="27"/>
  <c r="AS126" i="27"/>
  <c r="AR126" i="27"/>
  <c r="AQ126" i="27"/>
  <c r="AP126" i="27"/>
  <c r="AO126" i="27"/>
  <c r="AN126" i="27"/>
  <c r="AM126" i="27"/>
  <c r="AL126" i="27"/>
  <c r="AK126" i="27"/>
  <c r="AJ126" i="27"/>
  <c r="AI126" i="27"/>
  <c r="AH126" i="27"/>
  <c r="AG126" i="27"/>
  <c r="AF126" i="27"/>
  <c r="AE126" i="27"/>
  <c r="AD126" i="27"/>
  <c r="AC126" i="27"/>
  <c r="AB126" i="27"/>
  <c r="AA126" i="27"/>
  <c r="Z126" i="27"/>
  <c r="Y126" i="27"/>
  <c r="X126" i="27"/>
  <c r="W126" i="27"/>
  <c r="V126" i="27"/>
  <c r="U126" i="27"/>
  <c r="T126" i="27"/>
  <c r="S126" i="27"/>
  <c r="R126" i="27"/>
  <c r="Q126" i="27"/>
  <c r="P126" i="27"/>
  <c r="O126" i="27"/>
  <c r="N126" i="27"/>
  <c r="M126" i="27"/>
  <c r="L126" i="27"/>
  <c r="K126" i="27"/>
  <c r="J126" i="27"/>
  <c r="I126" i="27"/>
  <c r="H126" i="27"/>
  <c r="G126" i="27"/>
  <c r="F126" i="27"/>
  <c r="E126" i="27"/>
  <c r="D126" i="27"/>
  <c r="C126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24" i="27"/>
  <c r="BG124" i="27"/>
  <c r="BF124" i="27"/>
  <c r="BE124" i="27"/>
  <c r="BD124" i="27"/>
  <c r="BC124" i="27"/>
  <c r="BB124" i="27"/>
  <c r="BA124" i="27"/>
  <c r="AZ124" i="27"/>
  <c r="AY124" i="27"/>
  <c r="AX124" i="27"/>
  <c r="AW124" i="27"/>
  <c r="AV124" i="27"/>
  <c r="AU124" i="27"/>
  <c r="AT124" i="27"/>
  <c r="AS124" i="27"/>
  <c r="AR124" i="27"/>
  <c r="AQ124" i="27"/>
  <c r="AP124" i="27"/>
  <c r="AO124" i="27"/>
  <c r="AN124" i="27"/>
  <c r="AM124" i="27"/>
  <c r="AL124" i="27"/>
  <c r="AK124" i="27"/>
  <c r="AJ124" i="27"/>
  <c r="AI124" i="27"/>
  <c r="AH124" i="27"/>
  <c r="AG124" i="27"/>
  <c r="AF124" i="27"/>
  <c r="AE124" i="27"/>
  <c r="AD124" i="27"/>
  <c r="AC124" i="27"/>
  <c r="AB124" i="27"/>
  <c r="AA124" i="27"/>
  <c r="Z124" i="27"/>
  <c r="Y124" i="27"/>
  <c r="X124" i="27"/>
  <c r="W124" i="27"/>
  <c r="V124" i="27"/>
  <c r="U124" i="27"/>
  <c r="T124" i="27"/>
  <c r="S124" i="27"/>
  <c r="R124" i="27"/>
  <c r="Q124" i="27"/>
  <c r="P124" i="27"/>
  <c r="O124" i="27"/>
  <c r="N124" i="27"/>
  <c r="M124" i="27"/>
  <c r="L124" i="27"/>
  <c r="K124" i="27"/>
  <c r="J124" i="27"/>
  <c r="I124" i="27"/>
  <c r="H124" i="27"/>
  <c r="G124" i="27"/>
  <c r="F124" i="27"/>
  <c r="E124" i="27"/>
  <c r="D124" i="27"/>
  <c r="C124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90" i="27"/>
  <c r="BG90" i="27"/>
  <c r="BF90" i="27"/>
  <c r="BE90" i="27"/>
  <c r="BD90" i="27"/>
  <c r="BC90" i="27"/>
  <c r="BB90" i="27"/>
  <c r="BA90" i="27"/>
  <c r="AZ90" i="27"/>
  <c r="AY90" i="27"/>
  <c r="AX90" i="27"/>
  <c r="AW90" i="27"/>
  <c r="AV90" i="27"/>
  <c r="AU90" i="27"/>
  <c r="AT90" i="27"/>
  <c r="AS90" i="27"/>
  <c r="AR90" i="27"/>
  <c r="AQ90" i="27"/>
  <c r="AP90" i="27"/>
  <c r="AO90" i="27"/>
  <c r="AN90" i="27"/>
  <c r="AM90" i="27"/>
  <c r="AL90" i="27"/>
  <c r="AK90" i="27"/>
  <c r="AJ90" i="27"/>
  <c r="AI90" i="27"/>
  <c r="AH90" i="27"/>
  <c r="AG90" i="27"/>
  <c r="AF90" i="27"/>
  <c r="AE90" i="27"/>
  <c r="AD90" i="27"/>
  <c r="AC90" i="27"/>
  <c r="AB90" i="27"/>
  <c r="AA90" i="27"/>
  <c r="Z90" i="27"/>
  <c r="Y90" i="27"/>
  <c r="X90" i="27"/>
  <c r="W90" i="27"/>
  <c r="V90" i="27"/>
  <c r="U90" i="27"/>
  <c r="T90" i="27"/>
  <c r="S90" i="27"/>
  <c r="R90" i="27"/>
  <c r="Q90" i="27"/>
  <c r="P90" i="27"/>
  <c r="O90" i="27"/>
  <c r="N90" i="27"/>
  <c r="M90" i="27"/>
  <c r="L90" i="27"/>
  <c r="K90" i="27"/>
  <c r="J90" i="27"/>
  <c r="I90" i="27"/>
  <c r="H90" i="27"/>
  <c r="G90" i="27"/>
  <c r="F90" i="27"/>
  <c r="E90" i="27"/>
  <c r="D90" i="27"/>
  <c r="C90" i="27"/>
  <c r="BH89" i="27"/>
  <c r="BG89" i="27"/>
  <c r="BF89" i="27"/>
  <c r="BE89" i="27"/>
  <c r="BD89" i="27"/>
  <c r="BC89" i="27"/>
  <c r="BB89" i="27"/>
  <c r="BA89" i="27"/>
  <c r="AZ89" i="27"/>
  <c r="AY89" i="27"/>
  <c r="AX89" i="27"/>
  <c r="AW89" i="27"/>
  <c r="AV89" i="27"/>
  <c r="AU89" i="27"/>
  <c r="AT89" i="27"/>
  <c r="AS89" i="27"/>
  <c r="AR89" i="27"/>
  <c r="AQ89" i="27"/>
  <c r="AP89" i="27"/>
  <c r="AO89" i="27"/>
  <c r="AN89" i="27"/>
  <c r="AM89" i="27"/>
  <c r="AL89" i="27"/>
  <c r="AK89" i="27"/>
  <c r="AJ89" i="27"/>
  <c r="AI89" i="27"/>
  <c r="AH89" i="27"/>
  <c r="AG89" i="27"/>
  <c r="AF89" i="27"/>
  <c r="AE89" i="27"/>
  <c r="AD89" i="27"/>
  <c r="AC89" i="27"/>
  <c r="AB89" i="27"/>
  <c r="AA89" i="27"/>
  <c r="Z89" i="27"/>
  <c r="Y89" i="27"/>
  <c r="X89" i="27"/>
  <c r="W89" i="27"/>
  <c r="V89" i="27"/>
  <c r="U89" i="27"/>
  <c r="T89" i="27"/>
  <c r="S89" i="27"/>
  <c r="R89" i="27"/>
  <c r="Q89" i="27"/>
  <c r="P89" i="27"/>
  <c r="O89" i="27"/>
  <c r="N89" i="27"/>
  <c r="M89" i="27"/>
  <c r="L89" i="27"/>
  <c r="K89" i="27"/>
  <c r="J89" i="27"/>
  <c r="I89" i="27"/>
  <c r="H89" i="27"/>
  <c r="G89" i="27"/>
  <c r="F89" i="27"/>
  <c r="E89" i="27"/>
  <c r="D89" i="27"/>
  <c r="C89" i="27"/>
  <c r="BH88" i="27"/>
  <c r="BG88" i="27"/>
  <c r="BF88" i="27"/>
  <c r="BE88" i="27"/>
  <c r="BD88" i="27"/>
  <c r="BC88" i="27"/>
  <c r="BB88" i="27"/>
  <c r="BA88" i="27"/>
  <c r="AZ88" i="27"/>
  <c r="AY88" i="27"/>
  <c r="AX88" i="27"/>
  <c r="AW88" i="27"/>
  <c r="AV88" i="27"/>
  <c r="AU88" i="27"/>
  <c r="AT88" i="27"/>
  <c r="AS88" i="27"/>
  <c r="AR88" i="27"/>
  <c r="AQ88" i="27"/>
  <c r="AP88" i="27"/>
  <c r="AO88" i="27"/>
  <c r="AN88" i="27"/>
  <c r="AM88" i="27"/>
  <c r="AL88" i="27"/>
  <c r="AK88" i="27"/>
  <c r="AJ88" i="27"/>
  <c r="AI88" i="27"/>
  <c r="AH88" i="27"/>
  <c r="AG88" i="27"/>
  <c r="AF88" i="27"/>
  <c r="AE88" i="27"/>
  <c r="AD88" i="27"/>
  <c r="AC88" i="27"/>
  <c r="AB88" i="27"/>
  <c r="AA88" i="27"/>
  <c r="Z88" i="27"/>
  <c r="Y88" i="27"/>
  <c r="X88" i="27"/>
  <c r="W88" i="27"/>
  <c r="V88" i="27"/>
  <c r="U88" i="27"/>
  <c r="T88" i="27"/>
  <c r="S88" i="27"/>
  <c r="R88" i="27"/>
  <c r="Q88" i="27"/>
  <c r="P88" i="27"/>
  <c r="O88" i="27"/>
  <c r="N88" i="27"/>
  <c r="M88" i="27"/>
  <c r="L88" i="27"/>
  <c r="K88" i="27"/>
  <c r="J88" i="27"/>
  <c r="I88" i="27"/>
  <c r="H88" i="27"/>
  <c r="G88" i="27"/>
  <c r="F88" i="27"/>
  <c r="E88" i="27"/>
  <c r="D88" i="27"/>
  <c r="C88" i="27"/>
  <c r="BH86" i="27"/>
  <c r="BG86" i="27"/>
  <c r="BF86" i="27"/>
  <c r="BE86" i="27"/>
  <c r="BD86" i="27"/>
  <c r="BC86" i="27"/>
  <c r="BB86" i="27"/>
  <c r="BA86" i="27"/>
  <c r="AZ86" i="27"/>
  <c r="AY86" i="27"/>
  <c r="AX86" i="27"/>
  <c r="AW86" i="27"/>
  <c r="AV86" i="27"/>
  <c r="AU86" i="27"/>
  <c r="AT86" i="27"/>
  <c r="AS86" i="27"/>
  <c r="AR86" i="27"/>
  <c r="AQ86" i="27"/>
  <c r="AP86" i="27"/>
  <c r="AO86" i="27"/>
  <c r="AN86" i="27"/>
  <c r="AM86" i="27"/>
  <c r="AL86" i="27"/>
  <c r="AK86" i="27"/>
  <c r="AJ86" i="27"/>
  <c r="AI86" i="27"/>
  <c r="AH86" i="27"/>
  <c r="AG86" i="27"/>
  <c r="AF86" i="27"/>
  <c r="AE86" i="27"/>
  <c r="AD86" i="27"/>
  <c r="AC86" i="27"/>
  <c r="AB86" i="27"/>
  <c r="AA86" i="27"/>
  <c r="Z86" i="27"/>
  <c r="Y86" i="27"/>
  <c r="X86" i="27"/>
  <c r="W86" i="27"/>
  <c r="V86" i="27"/>
  <c r="U86" i="27"/>
  <c r="T86" i="27"/>
  <c r="S86" i="27"/>
  <c r="R86" i="27"/>
  <c r="Q86" i="27"/>
  <c r="P86" i="27"/>
  <c r="O86" i="27"/>
  <c r="N86" i="27"/>
  <c r="M86" i="27"/>
  <c r="L86" i="27"/>
  <c r="K86" i="27"/>
  <c r="J86" i="27"/>
  <c r="I86" i="27"/>
  <c r="H86" i="27"/>
  <c r="G86" i="27"/>
  <c r="F86" i="27"/>
  <c r="E86" i="27"/>
  <c r="D86" i="27"/>
  <c r="C86" i="27"/>
  <c r="BF85" i="27"/>
  <c r="BE85" i="27"/>
  <c r="BD85" i="27"/>
  <c r="BC85" i="27"/>
  <c r="BB85" i="27"/>
  <c r="BA85" i="27"/>
  <c r="AZ85" i="27"/>
  <c r="AY85" i="27"/>
  <c r="AX85" i="27"/>
  <c r="AW85" i="27"/>
  <c r="AV85" i="27"/>
  <c r="AU85" i="27"/>
  <c r="AT85" i="27"/>
  <c r="AS85" i="27"/>
  <c r="AR85" i="27"/>
  <c r="AQ85" i="27"/>
  <c r="AP85" i="27"/>
  <c r="AO85" i="27"/>
  <c r="AN85" i="27"/>
  <c r="AM85" i="27"/>
  <c r="AL85" i="27"/>
  <c r="AK85" i="27"/>
  <c r="AJ85" i="27"/>
  <c r="AI85" i="27"/>
  <c r="AH85" i="27"/>
  <c r="AG85" i="27"/>
  <c r="AF85" i="27"/>
  <c r="AE85" i="27"/>
  <c r="AD85" i="27"/>
  <c r="AC85" i="27"/>
  <c r="AB85" i="27"/>
  <c r="AA85" i="27"/>
  <c r="Z85" i="27"/>
  <c r="Y85" i="27"/>
  <c r="X85" i="27"/>
  <c r="W85" i="27"/>
  <c r="V85" i="27"/>
  <c r="U85" i="27"/>
  <c r="T85" i="27"/>
  <c r="S85" i="27"/>
  <c r="R85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D85" i="27"/>
  <c r="C85" i="27"/>
  <c r="BF84" i="27"/>
  <c r="BE84" i="27"/>
  <c r="BD84" i="27"/>
  <c r="BC84" i="27"/>
  <c r="BB84" i="27"/>
  <c r="BA84" i="27"/>
  <c r="AZ84" i="27"/>
  <c r="AY84" i="27"/>
  <c r="AX84" i="27"/>
  <c r="AW84" i="27"/>
  <c r="AV84" i="27"/>
  <c r="AU84" i="27"/>
  <c r="AT84" i="27"/>
  <c r="AS84" i="27"/>
  <c r="AR84" i="27"/>
  <c r="AQ84" i="27"/>
  <c r="AP84" i="27"/>
  <c r="AO84" i="27"/>
  <c r="AN84" i="27"/>
  <c r="AM84" i="27"/>
  <c r="AL84" i="27"/>
  <c r="AK84" i="27"/>
  <c r="AJ84" i="27"/>
  <c r="AI84" i="27"/>
  <c r="AH84" i="27"/>
  <c r="AG84" i="27"/>
  <c r="AF84" i="27"/>
  <c r="AE84" i="27"/>
  <c r="AD84" i="27"/>
  <c r="AC84" i="27"/>
  <c r="AB84" i="27"/>
  <c r="AA84" i="27"/>
  <c r="Z84" i="27"/>
  <c r="Y84" i="27"/>
  <c r="X84" i="27"/>
  <c r="W84" i="27"/>
  <c r="V84" i="27"/>
  <c r="U84" i="27"/>
  <c r="T84" i="27"/>
  <c r="S84" i="27"/>
  <c r="R84" i="27"/>
  <c r="Q84" i="27"/>
  <c r="P84" i="27"/>
  <c r="O84" i="27"/>
  <c r="N84" i="27"/>
  <c r="M84" i="27"/>
  <c r="L84" i="27"/>
  <c r="K84" i="27"/>
  <c r="J84" i="27"/>
  <c r="I84" i="27"/>
  <c r="H84" i="27"/>
  <c r="G84" i="27"/>
  <c r="F84" i="27"/>
  <c r="E84" i="27"/>
  <c r="D84" i="27"/>
  <c r="C84" i="27"/>
  <c r="BH83" i="27"/>
  <c r="BG83" i="27"/>
  <c r="BF83" i="27"/>
  <c r="BE83" i="27"/>
  <c r="BD83" i="27"/>
  <c r="BC83" i="27"/>
  <c r="BB83" i="27"/>
  <c r="BA83" i="27"/>
  <c r="AZ83" i="27"/>
  <c r="AY83" i="27"/>
  <c r="AX83" i="27"/>
  <c r="AW83" i="27"/>
  <c r="AV83" i="27"/>
  <c r="AU83" i="27"/>
  <c r="AT83" i="27"/>
  <c r="AS83" i="27"/>
  <c r="AR83" i="27"/>
  <c r="AQ83" i="27"/>
  <c r="AP83" i="27"/>
  <c r="AO83" i="27"/>
  <c r="AN83" i="27"/>
  <c r="AM83" i="27"/>
  <c r="AL83" i="27"/>
  <c r="AK83" i="27"/>
  <c r="AJ83" i="27"/>
  <c r="AI83" i="27"/>
  <c r="AH83" i="27"/>
  <c r="AG83" i="27"/>
  <c r="AF83" i="27"/>
  <c r="AE83" i="27"/>
  <c r="AD83" i="27"/>
  <c r="AC83" i="27"/>
  <c r="AB83" i="27"/>
  <c r="AA83" i="27"/>
  <c r="Z83" i="27"/>
  <c r="Y83" i="27"/>
  <c r="X83" i="27"/>
  <c r="W83" i="27"/>
  <c r="V83" i="27"/>
  <c r="U83" i="27"/>
  <c r="T83" i="27"/>
  <c r="S83" i="27"/>
  <c r="R83" i="27"/>
  <c r="Q83" i="27"/>
  <c r="P83" i="27"/>
  <c r="O83" i="27"/>
  <c r="N83" i="27"/>
  <c r="M83" i="27"/>
  <c r="L83" i="27"/>
  <c r="K83" i="27"/>
  <c r="J83" i="27"/>
  <c r="I83" i="27"/>
  <c r="H83" i="27"/>
  <c r="G83" i="27"/>
  <c r="F83" i="27"/>
  <c r="E83" i="27"/>
  <c r="D83" i="27"/>
  <c r="C83" i="27"/>
  <c r="BH92" i="27"/>
  <c r="BG92" i="27"/>
  <c r="BF92" i="27"/>
  <c r="BE92" i="27"/>
  <c r="BD92" i="27"/>
  <c r="BC92" i="27"/>
  <c r="BB92" i="27"/>
  <c r="BA92" i="27"/>
  <c r="AZ92" i="27"/>
  <c r="AY92" i="27"/>
  <c r="AX92" i="27"/>
  <c r="AW92" i="27"/>
  <c r="AV92" i="27"/>
  <c r="AU92" i="27"/>
  <c r="AT92" i="27"/>
  <c r="AS92" i="27"/>
  <c r="AR92" i="27"/>
  <c r="AQ92" i="27"/>
  <c r="AP92" i="27"/>
  <c r="AO92" i="27"/>
  <c r="AN92" i="27"/>
  <c r="AM92" i="27"/>
  <c r="AL92" i="27"/>
  <c r="AK92" i="27"/>
  <c r="AJ92" i="27"/>
  <c r="AI92" i="27"/>
  <c r="AH92" i="27"/>
  <c r="AG92" i="27"/>
  <c r="AF92" i="27"/>
  <c r="AE92" i="27"/>
  <c r="AD92" i="27"/>
  <c r="AC92" i="27"/>
  <c r="AB92" i="27"/>
  <c r="AA92" i="27"/>
  <c r="Z92" i="27"/>
  <c r="Y92" i="27"/>
  <c r="X92" i="27"/>
  <c r="W92" i="27"/>
  <c r="V92" i="27"/>
  <c r="U92" i="27"/>
  <c r="T92" i="27"/>
  <c r="S92" i="27"/>
  <c r="R92" i="27"/>
  <c r="Q92" i="27"/>
  <c r="P92" i="27"/>
  <c r="O92" i="27"/>
  <c r="N92" i="27"/>
  <c r="M92" i="27"/>
  <c r="L92" i="27"/>
  <c r="K92" i="27"/>
  <c r="J92" i="27"/>
  <c r="I92" i="27"/>
  <c r="H92" i="27"/>
  <c r="G92" i="27"/>
  <c r="F92" i="27"/>
  <c r="E92" i="27"/>
  <c r="D92" i="27"/>
  <c r="C92" i="27"/>
  <c r="BH82" i="27"/>
  <c r="BG82" i="27"/>
  <c r="BF82" i="27"/>
  <c r="BE82" i="27"/>
  <c r="BD82" i="27"/>
  <c r="BC82" i="27"/>
  <c r="BB82" i="27"/>
  <c r="BA82" i="27"/>
  <c r="AZ82" i="27"/>
  <c r="AY82" i="27"/>
  <c r="AX82" i="27"/>
  <c r="AW82" i="27"/>
  <c r="AV82" i="27"/>
  <c r="AU82" i="27"/>
  <c r="AT82" i="27"/>
  <c r="AS82" i="27"/>
  <c r="AR82" i="27"/>
  <c r="AQ82" i="27"/>
  <c r="AP82" i="27"/>
  <c r="AO82" i="27"/>
  <c r="AN82" i="27"/>
  <c r="AM82" i="27"/>
  <c r="AL82" i="27"/>
  <c r="AK82" i="27"/>
  <c r="AJ82" i="27"/>
  <c r="AI82" i="27"/>
  <c r="AH82" i="27"/>
  <c r="AG82" i="27"/>
  <c r="AF82" i="27"/>
  <c r="AE82" i="27"/>
  <c r="AD82" i="27"/>
  <c r="AC82" i="27"/>
  <c r="AB82" i="27"/>
  <c r="AA82" i="27"/>
  <c r="Z82" i="27"/>
  <c r="Y82" i="27"/>
  <c r="X82" i="27"/>
  <c r="W82" i="27"/>
  <c r="V82" i="27"/>
  <c r="U82" i="27"/>
  <c r="T82" i="27"/>
  <c r="S82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F82" i="27"/>
  <c r="E82" i="27"/>
  <c r="D82" i="27"/>
  <c r="C82" i="27"/>
  <c r="BH81" i="27"/>
  <c r="BG81" i="27"/>
  <c r="BF81" i="27"/>
  <c r="BE81" i="27"/>
  <c r="BD81" i="27"/>
  <c r="BC81" i="27"/>
  <c r="BB81" i="27"/>
  <c r="BA81" i="27"/>
  <c r="AZ81" i="27"/>
  <c r="AY81" i="27"/>
  <c r="AX81" i="27"/>
  <c r="AW81" i="27"/>
  <c r="AV81" i="27"/>
  <c r="AU81" i="27"/>
  <c r="AT81" i="27"/>
  <c r="AS81" i="27"/>
  <c r="AR81" i="27"/>
  <c r="AQ81" i="27"/>
  <c r="AP81" i="27"/>
  <c r="AO81" i="27"/>
  <c r="AN81" i="27"/>
  <c r="AM81" i="27"/>
  <c r="AL81" i="27"/>
  <c r="AK81" i="27"/>
  <c r="AJ81" i="27"/>
  <c r="AI81" i="27"/>
  <c r="AH81" i="27"/>
  <c r="AG81" i="27"/>
  <c r="AF81" i="27"/>
  <c r="AE81" i="27"/>
  <c r="AD81" i="27"/>
  <c r="AC81" i="27"/>
  <c r="AB81" i="27"/>
  <c r="AA81" i="27"/>
  <c r="Z81" i="27"/>
  <c r="Y81" i="27"/>
  <c r="X81" i="27"/>
  <c r="W81" i="27"/>
  <c r="V81" i="27"/>
  <c r="U81" i="27"/>
  <c r="T81" i="27"/>
  <c r="S81" i="27"/>
  <c r="R81" i="27"/>
  <c r="Q81" i="27"/>
  <c r="P81" i="27"/>
  <c r="O81" i="27"/>
  <c r="N81" i="27"/>
  <c r="M81" i="27"/>
  <c r="L81" i="27"/>
  <c r="K81" i="27"/>
  <c r="J81" i="27"/>
  <c r="I81" i="27"/>
  <c r="H81" i="27"/>
  <c r="G81" i="27"/>
  <c r="F81" i="27"/>
  <c r="E81" i="27"/>
  <c r="D81" i="27"/>
  <c r="C81" i="27"/>
  <c r="BH80" i="27"/>
  <c r="BG80" i="27"/>
  <c r="BF80" i="27"/>
  <c r="BE80" i="27"/>
  <c r="BD80" i="27"/>
  <c r="BC80" i="27"/>
  <c r="BB80" i="27"/>
  <c r="BA80" i="27"/>
  <c r="AZ80" i="27"/>
  <c r="AY80" i="27"/>
  <c r="AX80" i="27"/>
  <c r="AW80" i="27"/>
  <c r="AV80" i="27"/>
  <c r="AU80" i="27"/>
  <c r="AT80" i="27"/>
  <c r="AS80" i="27"/>
  <c r="AR80" i="27"/>
  <c r="AQ80" i="27"/>
  <c r="AP80" i="27"/>
  <c r="AO80" i="27"/>
  <c r="AN80" i="27"/>
  <c r="AM80" i="27"/>
  <c r="AL80" i="27"/>
  <c r="AK80" i="27"/>
  <c r="AJ80" i="27"/>
  <c r="AI80" i="27"/>
  <c r="AH80" i="27"/>
  <c r="AG80" i="27"/>
  <c r="AF80" i="27"/>
  <c r="AE80" i="27"/>
  <c r="AD80" i="27"/>
  <c r="AC80" i="27"/>
  <c r="AB80" i="27"/>
  <c r="AA80" i="27"/>
  <c r="Z80" i="27"/>
  <c r="Y80" i="27"/>
  <c r="X80" i="27"/>
  <c r="W80" i="27"/>
  <c r="V80" i="27"/>
  <c r="U80" i="27"/>
  <c r="T80" i="27"/>
  <c r="S80" i="27"/>
  <c r="R80" i="27"/>
  <c r="Q80" i="27"/>
  <c r="P80" i="27"/>
  <c r="O80" i="27"/>
  <c r="N80" i="27"/>
  <c r="M80" i="27"/>
  <c r="L80" i="27"/>
  <c r="K80" i="27"/>
  <c r="J80" i="27"/>
  <c r="I80" i="27"/>
  <c r="H80" i="27"/>
  <c r="G80" i="27"/>
  <c r="F80" i="27"/>
  <c r="E80" i="27"/>
  <c r="D80" i="27"/>
  <c r="C80" i="27"/>
  <c r="BH79" i="27"/>
  <c r="BG79" i="27"/>
  <c r="BF79" i="27"/>
  <c r="BE79" i="27"/>
  <c r="BD79" i="27"/>
  <c r="BC79" i="27"/>
  <c r="BB79" i="27"/>
  <c r="BA79" i="27"/>
  <c r="AZ79" i="27"/>
  <c r="AY79" i="27"/>
  <c r="AX79" i="27"/>
  <c r="AW79" i="27"/>
  <c r="AV79" i="27"/>
  <c r="AU79" i="27"/>
  <c r="AT79" i="27"/>
  <c r="AS79" i="27"/>
  <c r="AR79" i="27"/>
  <c r="AQ79" i="27"/>
  <c r="AP79" i="27"/>
  <c r="AO79" i="27"/>
  <c r="AN79" i="27"/>
  <c r="AM79" i="27"/>
  <c r="AL79" i="27"/>
  <c r="AK79" i="27"/>
  <c r="AJ79" i="27"/>
  <c r="AI79" i="27"/>
  <c r="AH79" i="27"/>
  <c r="AG79" i="27"/>
  <c r="AF79" i="27"/>
  <c r="AE79" i="27"/>
  <c r="AD79" i="27"/>
  <c r="AC79" i="27"/>
  <c r="AB79" i="27"/>
  <c r="AA79" i="27"/>
  <c r="Z79" i="27"/>
  <c r="Y79" i="27"/>
  <c r="X79" i="27"/>
  <c r="W79" i="27"/>
  <c r="V79" i="27"/>
  <c r="U79" i="27"/>
  <c r="T79" i="27"/>
  <c r="S79" i="27"/>
  <c r="R79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D79" i="27"/>
  <c r="C79" i="27"/>
  <c r="BH78" i="27"/>
  <c r="BG78" i="27"/>
  <c r="BF78" i="27"/>
  <c r="BE78" i="27"/>
  <c r="BD78" i="27"/>
  <c r="BC78" i="27"/>
  <c r="BB78" i="27"/>
  <c r="BA78" i="27"/>
  <c r="AZ78" i="27"/>
  <c r="AY78" i="27"/>
  <c r="AX78" i="27"/>
  <c r="AW78" i="27"/>
  <c r="AV78" i="27"/>
  <c r="AU78" i="27"/>
  <c r="AT78" i="27"/>
  <c r="AS78" i="27"/>
  <c r="AR78" i="27"/>
  <c r="AQ78" i="27"/>
  <c r="AP78" i="27"/>
  <c r="AO78" i="27"/>
  <c r="AN78" i="27"/>
  <c r="AM78" i="27"/>
  <c r="AL78" i="27"/>
  <c r="AK78" i="27"/>
  <c r="AJ78" i="27"/>
  <c r="AI78" i="27"/>
  <c r="AH78" i="27"/>
  <c r="AG78" i="27"/>
  <c r="AF78" i="27"/>
  <c r="AE78" i="27"/>
  <c r="AD78" i="27"/>
  <c r="AC78" i="27"/>
  <c r="AB78" i="27"/>
  <c r="AA78" i="27"/>
  <c r="Z78" i="27"/>
  <c r="Y78" i="27"/>
  <c r="X78" i="27"/>
  <c r="W78" i="27"/>
  <c r="V78" i="27"/>
  <c r="U78" i="27"/>
  <c r="T78" i="27"/>
  <c r="S78" i="27"/>
  <c r="R78" i="27"/>
  <c r="Q78" i="27"/>
  <c r="P78" i="27"/>
  <c r="O78" i="27"/>
  <c r="N78" i="27"/>
  <c r="M78" i="27"/>
  <c r="L78" i="27"/>
  <c r="K78" i="27"/>
  <c r="J78" i="27"/>
  <c r="I78" i="27"/>
  <c r="H78" i="27"/>
  <c r="G78" i="27"/>
  <c r="F78" i="27"/>
  <c r="E78" i="27"/>
  <c r="D78" i="27"/>
  <c r="C78" i="27"/>
  <c r="BH93" i="27"/>
  <c r="BG93" i="27"/>
  <c r="BF93" i="27"/>
  <c r="BE93" i="27"/>
  <c r="BD93" i="27"/>
  <c r="BC93" i="27"/>
  <c r="BB93" i="27"/>
  <c r="BA93" i="27"/>
  <c r="AZ93" i="27"/>
  <c r="AY93" i="27"/>
  <c r="AX93" i="27"/>
  <c r="AW93" i="27"/>
  <c r="AV93" i="27"/>
  <c r="AU93" i="27"/>
  <c r="AT93" i="27"/>
  <c r="AS93" i="27"/>
  <c r="AR93" i="27"/>
  <c r="AQ93" i="27"/>
  <c r="AP93" i="27"/>
  <c r="AO93" i="27"/>
  <c r="AN93" i="27"/>
  <c r="AM93" i="27"/>
  <c r="AL93" i="27"/>
  <c r="AK93" i="27"/>
  <c r="AJ93" i="27"/>
  <c r="AI93" i="27"/>
  <c r="AH93" i="27"/>
  <c r="AG93" i="27"/>
  <c r="AF93" i="27"/>
  <c r="AE93" i="27"/>
  <c r="AD93" i="27"/>
  <c r="AC93" i="27"/>
  <c r="AB93" i="27"/>
  <c r="AA93" i="27"/>
  <c r="Z93" i="27"/>
  <c r="Y93" i="27"/>
  <c r="X93" i="27"/>
  <c r="W93" i="27"/>
  <c r="V93" i="27"/>
  <c r="U93" i="27"/>
  <c r="T93" i="27"/>
  <c r="S93" i="27"/>
  <c r="R93" i="27"/>
  <c r="Q93" i="27"/>
  <c r="P93" i="27"/>
  <c r="O93" i="27"/>
  <c r="N93" i="27"/>
  <c r="M93" i="27"/>
  <c r="L93" i="27"/>
  <c r="K93" i="27"/>
  <c r="J93" i="27"/>
  <c r="I93" i="27"/>
  <c r="H93" i="27"/>
  <c r="G93" i="27"/>
  <c r="F93" i="27"/>
  <c r="E93" i="27"/>
  <c r="D93" i="27"/>
  <c r="C93" i="27"/>
  <c r="BH77" i="27"/>
  <c r="BG77" i="27"/>
  <c r="BF77" i="27"/>
  <c r="BE77" i="27"/>
  <c r="BD77" i="27"/>
  <c r="BC77" i="27"/>
  <c r="BB77" i="27"/>
  <c r="BA77" i="27"/>
  <c r="AZ77" i="27"/>
  <c r="AY77" i="27"/>
  <c r="AX77" i="27"/>
  <c r="AW77" i="27"/>
  <c r="AV77" i="27"/>
  <c r="AU77" i="27"/>
  <c r="AT77" i="27"/>
  <c r="AS77" i="27"/>
  <c r="AR77" i="27"/>
  <c r="AQ77" i="27"/>
  <c r="AP77" i="27"/>
  <c r="AO77" i="27"/>
  <c r="AN77" i="27"/>
  <c r="AM77" i="27"/>
  <c r="AL77" i="27"/>
  <c r="AK77" i="27"/>
  <c r="AJ77" i="27"/>
  <c r="AI77" i="27"/>
  <c r="AH77" i="27"/>
  <c r="AG77" i="27"/>
  <c r="AF77" i="27"/>
  <c r="AE77" i="27"/>
  <c r="AD77" i="27"/>
  <c r="AC77" i="27"/>
  <c r="AB77" i="27"/>
  <c r="AA77" i="27"/>
  <c r="Z77" i="27"/>
  <c r="Y77" i="27"/>
  <c r="X77" i="27"/>
  <c r="W77" i="27"/>
  <c r="V77" i="27"/>
  <c r="U77" i="27"/>
  <c r="T77" i="27"/>
  <c r="S77" i="27"/>
  <c r="R77" i="27"/>
  <c r="Q77" i="27"/>
  <c r="P77" i="27"/>
  <c r="O77" i="27"/>
  <c r="N77" i="27"/>
  <c r="M77" i="27"/>
  <c r="L77" i="27"/>
  <c r="K77" i="27"/>
  <c r="J77" i="27"/>
  <c r="I77" i="27"/>
  <c r="H77" i="27"/>
  <c r="G77" i="27"/>
  <c r="F77" i="27"/>
  <c r="E77" i="27"/>
  <c r="D77" i="27"/>
  <c r="C77" i="27"/>
  <c r="BH76" i="27"/>
  <c r="BG76" i="27"/>
  <c r="BF76" i="27"/>
  <c r="BE76" i="27"/>
  <c r="BD76" i="27"/>
  <c r="BC76" i="27"/>
  <c r="BB76" i="27"/>
  <c r="BA76" i="27"/>
  <c r="AZ76" i="27"/>
  <c r="AY76" i="27"/>
  <c r="AX76" i="27"/>
  <c r="AW76" i="27"/>
  <c r="AV76" i="27"/>
  <c r="AU76" i="27"/>
  <c r="AT76" i="27"/>
  <c r="AS76" i="27"/>
  <c r="AR76" i="27"/>
  <c r="AQ76" i="27"/>
  <c r="AP76" i="27"/>
  <c r="AO76" i="27"/>
  <c r="AN76" i="27"/>
  <c r="AM76" i="27"/>
  <c r="AL76" i="27"/>
  <c r="AK76" i="27"/>
  <c r="AJ76" i="27"/>
  <c r="AI76" i="27"/>
  <c r="AH76" i="27"/>
  <c r="AG76" i="27"/>
  <c r="AF76" i="27"/>
  <c r="AE76" i="27"/>
  <c r="AD76" i="27"/>
  <c r="AC76" i="27"/>
  <c r="AB76" i="27"/>
  <c r="AA76" i="27"/>
  <c r="Z76" i="27"/>
  <c r="Y76" i="27"/>
  <c r="X76" i="27"/>
  <c r="W76" i="27"/>
  <c r="V76" i="27"/>
  <c r="U76" i="27"/>
  <c r="T76" i="27"/>
  <c r="S76" i="27"/>
  <c r="R76" i="27"/>
  <c r="Q76" i="27"/>
  <c r="P76" i="27"/>
  <c r="O76" i="27"/>
  <c r="N76" i="27"/>
  <c r="M76" i="27"/>
  <c r="L76" i="27"/>
  <c r="K76" i="27"/>
  <c r="J76" i="27"/>
  <c r="I76" i="27"/>
  <c r="H76" i="27"/>
  <c r="G76" i="27"/>
  <c r="F76" i="27"/>
  <c r="E76" i="27"/>
  <c r="D76" i="27"/>
  <c r="C76" i="27"/>
  <c r="BH75" i="27"/>
  <c r="BG75" i="27"/>
  <c r="BF75" i="27"/>
  <c r="BE75" i="27"/>
  <c r="BD75" i="27"/>
  <c r="BC75" i="27"/>
  <c r="BB75" i="27"/>
  <c r="BA75" i="27"/>
  <c r="AZ75" i="27"/>
  <c r="AY75" i="27"/>
  <c r="AX75" i="27"/>
  <c r="AW75" i="27"/>
  <c r="AV75" i="27"/>
  <c r="AU75" i="27"/>
  <c r="AT75" i="27"/>
  <c r="AS75" i="27"/>
  <c r="AR75" i="27"/>
  <c r="AQ75" i="27"/>
  <c r="AP75" i="27"/>
  <c r="AO75" i="27"/>
  <c r="AN75" i="27"/>
  <c r="AM75" i="27"/>
  <c r="AL75" i="27"/>
  <c r="AK75" i="27"/>
  <c r="AJ75" i="27"/>
  <c r="AI75" i="27"/>
  <c r="AH75" i="27"/>
  <c r="AG75" i="27"/>
  <c r="AF75" i="27"/>
  <c r="AE75" i="27"/>
  <c r="AD75" i="27"/>
  <c r="AC75" i="27"/>
  <c r="AB75" i="27"/>
  <c r="AA75" i="27"/>
  <c r="Z75" i="27"/>
  <c r="Y75" i="27"/>
  <c r="X75" i="27"/>
  <c r="W75" i="27"/>
  <c r="V75" i="27"/>
  <c r="U75" i="27"/>
  <c r="T75" i="27"/>
  <c r="S75" i="27"/>
  <c r="R75" i="27"/>
  <c r="Q75" i="27"/>
  <c r="P75" i="27"/>
  <c r="O75" i="27"/>
  <c r="N75" i="27"/>
  <c r="M75" i="27"/>
  <c r="L75" i="27"/>
  <c r="K75" i="27"/>
  <c r="J75" i="27"/>
  <c r="I75" i="27"/>
  <c r="H75" i="27"/>
  <c r="G75" i="27"/>
  <c r="F75" i="27"/>
  <c r="E75" i="27"/>
  <c r="D75" i="27"/>
  <c r="C75" i="27"/>
  <c r="BH91" i="27"/>
  <c r="BG91" i="27"/>
  <c r="BF91" i="27"/>
  <c r="BE91" i="27"/>
  <c r="BD91" i="27"/>
  <c r="BC91" i="27"/>
  <c r="BB91" i="27"/>
  <c r="BA91" i="27"/>
  <c r="AZ91" i="27"/>
  <c r="AY91" i="27"/>
  <c r="AX91" i="27"/>
  <c r="AW91" i="27"/>
  <c r="AV91" i="27"/>
  <c r="AU91" i="27"/>
  <c r="AT91" i="27"/>
  <c r="AS91" i="27"/>
  <c r="AR91" i="27"/>
  <c r="AQ91" i="27"/>
  <c r="AP91" i="27"/>
  <c r="AO91" i="27"/>
  <c r="AN91" i="27"/>
  <c r="AM91" i="27"/>
  <c r="AL91" i="27"/>
  <c r="AK91" i="27"/>
  <c r="AJ91" i="27"/>
  <c r="AI91" i="27"/>
  <c r="AH91" i="27"/>
  <c r="AG91" i="27"/>
  <c r="AF91" i="27"/>
  <c r="AE91" i="27"/>
  <c r="AD91" i="27"/>
  <c r="AC91" i="27"/>
  <c r="AB91" i="27"/>
  <c r="AA91" i="27"/>
  <c r="Z91" i="27"/>
  <c r="Y91" i="27"/>
  <c r="X91" i="27"/>
  <c r="W91" i="27"/>
  <c r="V91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X72" i="27"/>
  <c r="W72" i="27"/>
  <c r="V72" i="27"/>
  <c r="U72" i="27"/>
  <c r="T72" i="27"/>
  <c r="S72" i="27"/>
  <c r="R72" i="27"/>
  <c r="Q72" i="27"/>
  <c r="P72" i="27"/>
  <c r="O72" i="27"/>
  <c r="N72" i="27"/>
  <c r="M72" i="27"/>
  <c r="L72" i="27"/>
  <c r="K72" i="27"/>
  <c r="J72" i="27"/>
  <c r="I72" i="27"/>
  <c r="H72" i="27"/>
  <c r="G72" i="27"/>
  <c r="F72" i="27"/>
  <c r="E72" i="27"/>
  <c r="D72" i="27"/>
  <c r="C72" i="27"/>
  <c r="K71" i="27"/>
  <c r="J71" i="27"/>
  <c r="I71" i="27"/>
  <c r="H71" i="27"/>
  <c r="G71" i="27"/>
  <c r="F71" i="27"/>
  <c r="E71" i="27"/>
  <c r="C71" i="27"/>
  <c r="L71" i="27"/>
  <c r="M71" i="27"/>
  <c r="N71" i="27"/>
  <c r="O71" i="27"/>
  <c r="P71" i="27"/>
  <c r="Q71" i="27"/>
  <c r="R71" i="27"/>
  <c r="S71" i="27"/>
  <c r="T71" i="27"/>
  <c r="U71" i="27"/>
  <c r="V71" i="27"/>
  <c r="W71" i="27"/>
  <c r="X71" i="27"/>
  <c r="Y71" i="27"/>
  <c r="Z71" i="27"/>
  <c r="AA71" i="27"/>
  <c r="AB71" i="27"/>
  <c r="AC71" i="27"/>
  <c r="AD71" i="27"/>
  <c r="AE71" i="27"/>
  <c r="AF71" i="27"/>
  <c r="AG71" i="27"/>
  <c r="AH71" i="27"/>
  <c r="AI71" i="27"/>
  <c r="AJ71" i="27"/>
  <c r="AK71" i="27"/>
  <c r="AL71" i="27"/>
  <c r="AM71" i="27"/>
  <c r="AN71" i="27"/>
  <c r="AO71" i="27"/>
  <c r="AP71" i="27"/>
  <c r="AQ71" i="27"/>
  <c r="AR71" i="27"/>
  <c r="AS71" i="27"/>
  <c r="AT71" i="27"/>
  <c r="AU71" i="27"/>
  <c r="AV71" i="27"/>
  <c r="AW71" i="27"/>
  <c r="AX71" i="27"/>
  <c r="AY71" i="27"/>
  <c r="AZ71" i="27"/>
  <c r="BA71" i="27"/>
  <c r="BB71" i="27"/>
  <c r="BC71" i="27"/>
  <c r="BD71" i="27"/>
  <c r="BE71" i="27"/>
  <c r="BF71" i="27"/>
  <c r="BG71" i="27"/>
  <c r="BH71" i="27"/>
  <c r="Y72" i="27"/>
  <c r="Z72" i="27"/>
  <c r="AA72" i="27"/>
  <c r="AB72" i="27"/>
  <c r="AC72" i="27"/>
  <c r="AD72" i="27"/>
  <c r="AE72" i="27"/>
  <c r="AF72" i="27"/>
  <c r="AG72" i="27"/>
  <c r="AH72" i="27"/>
  <c r="AI72" i="27"/>
  <c r="AJ72" i="27"/>
  <c r="AK72" i="27"/>
  <c r="AL72" i="27"/>
  <c r="AM72" i="27"/>
  <c r="AN72" i="27"/>
  <c r="AO72" i="27"/>
  <c r="AP72" i="27"/>
  <c r="AQ72" i="27"/>
  <c r="AR72" i="27"/>
  <c r="AS72" i="27"/>
  <c r="AT72" i="27"/>
  <c r="AU72" i="27"/>
  <c r="AV72" i="27"/>
  <c r="AW72" i="27"/>
  <c r="AX72" i="27"/>
  <c r="AY72" i="27"/>
  <c r="AZ72" i="27"/>
  <c r="BA72" i="27"/>
  <c r="BB72" i="27"/>
  <c r="BC72" i="27"/>
  <c r="BD72" i="27"/>
  <c r="BE72" i="27"/>
  <c r="BF72" i="27"/>
  <c r="BG72" i="27"/>
  <c r="BH72" i="27"/>
  <c r="C74" i="27"/>
  <c r="D74" i="27"/>
  <c r="E74" i="27"/>
  <c r="F74" i="27"/>
  <c r="G74" i="27"/>
  <c r="H74" i="27"/>
  <c r="I74" i="27"/>
  <c r="J74" i="27"/>
  <c r="K74" i="27"/>
  <c r="L74" i="27"/>
  <c r="M74" i="27"/>
  <c r="N74" i="27"/>
  <c r="O74" i="27"/>
  <c r="P74" i="27"/>
  <c r="Q74" i="27"/>
  <c r="R74" i="27"/>
  <c r="S74" i="27"/>
  <c r="T74" i="27"/>
  <c r="U74" i="27"/>
  <c r="V74" i="27"/>
  <c r="W74" i="27"/>
  <c r="X74" i="27"/>
  <c r="Y74" i="27"/>
  <c r="Z74" i="27"/>
  <c r="AA74" i="27"/>
  <c r="AB74" i="27"/>
  <c r="AC74" i="27"/>
  <c r="AD74" i="27"/>
  <c r="AE74" i="27"/>
  <c r="AF74" i="27"/>
  <c r="AG74" i="27"/>
  <c r="AH74" i="27"/>
  <c r="AI74" i="27"/>
  <c r="AJ74" i="27"/>
  <c r="AK74" i="27"/>
  <c r="AL74" i="27"/>
  <c r="AM74" i="27"/>
  <c r="AN74" i="27"/>
  <c r="AO74" i="27"/>
  <c r="AP74" i="27"/>
  <c r="AQ74" i="27"/>
  <c r="AR74" i="27"/>
  <c r="AS74" i="27"/>
  <c r="AT74" i="27"/>
  <c r="AU74" i="27"/>
  <c r="AV74" i="27"/>
  <c r="AW74" i="27"/>
  <c r="AX74" i="27"/>
  <c r="AY74" i="27"/>
  <c r="AZ74" i="27"/>
  <c r="BA74" i="27"/>
  <c r="BB74" i="27"/>
  <c r="BC74" i="27"/>
  <c r="BD74" i="27"/>
  <c r="BE74" i="27"/>
  <c r="BF74" i="27"/>
  <c r="BG74" i="27"/>
  <c r="BH74" i="27"/>
  <c r="I127" i="27" l="1"/>
  <c r="Q127" i="27"/>
  <c r="Y127" i="27"/>
  <c r="AG127" i="27"/>
  <c r="AO127" i="27"/>
  <c r="AW127" i="27"/>
  <c r="BE127" i="27"/>
  <c r="BF127" i="27"/>
  <c r="D127" i="27"/>
  <c r="L127" i="27"/>
  <c r="T127" i="27"/>
  <c r="AB127" i="27"/>
  <c r="AJ127" i="27"/>
  <c r="AR127" i="27"/>
  <c r="AZ127" i="27"/>
  <c r="BH127" i="27"/>
  <c r="H127" i="27"/>
  <c r="P127" i="27"/>
  <c r="X127" i="27"/>
  <c r="AF127" i="27"/>
  <c r="AN127" i="27"/>
  <c r="AV127" i="27"/>
  <c r="BD127" i="27"/>
  <c r="J127" i="27"/>
  <c r="R127" i="27"/>
  <c r="Z127" i="27"/>
  <c r="AH127" i="27"/>
  <c r="AP127" i="27"/>
  <c r="AX127" i="27"/>
  <c r="C127" i="27"/>
  <c r="K127" i="27"/>
  <c r="S127" i="27"/>
  <c r="AA127" i="27"/>
  <c r="AI127" i="27"/>
  <c r="AQ127" i="27"/>
  <c r="AY127" i="27"/>
  <c r="BG127" i="27"/>
  <c r="E127" i="27"/>
  <c r="M127" i="27"/>
  <c r="U127" i="27"/>
  <c r="AC127" i="27"/>
  <c r="AK127" i="27"/>
  <c r="AS127" i="27"/>
  <c r="BA127" i="27"/>
  <c r="F127" i="27"/>
  <c r="N127" i="27"/>
  <c r="V127" i="27"/>
  <c r="AD127" i="27"/>
  <c r="AL127" i="27"/>
  <c r="AT127" i="27"/>
  <c r="BB127" i="27"/>
  <c r="G127" i="27"/>
  <c r="O127" i="27"/>
  <c r="W127" i="27"/>
  <c r="AE127" i="27"/>
  <c r="AM127" i="27"/>
  <c r="AU127" i="27"/>
  <c r="BC127" i="27"/>
  <c r="D70" i="27"/>
  <c r="D94" i="27" s="1"/>
  <c r="E70" i="27"/>
  <c r="E94" i="27" s="1"/>
  <c r="F70" i="27"/>
  <c r="F94" i="27" s="1"/>
  <c r="G70" i="27"/>
  <c r="G94" i="27" s="1"/>
  <c r="H70" i="27"/>
  <c r="H94" i="27" s="1"/>
  <c r="I70" i="27"/>
  <c r="I94" i="27" s="1"/>
  <c r="J70" i="27"/>
  <c r="J94" i="27" s="1"/>
  <c r="K70" i="27"/>
  <c r="K94" i="27" s="1"/>
  <c r="L70" i="27"/>
  <c r="L94" i="27" s="1"/>
  <c r="M70" i="27"/>
  <c r="M94" i="27" s="1"/>
  <c r="N70" i="27"/>
  <c r="N94" i="27" s="1"/>
  <c r="O70" i="27"/>
  <c r="O94" i="27" s="1"/>
  <c r="P70" i="27"/>
  <c r="P94" i="27" s="1"/>
  <c r="Q70" i="27"/>
  <c r="Q94" i="27" s="1"/>
  <c r="R70" i="27"/>
  <c r="R94" i="27" s="1"/>
  <c r="S70" i="27"/>
  <c r="S94" i="27" s="1"/>
  <c r="T70" i="27"/>
  <c r="T94" i="27" s="1"/>
  <c r="U70" i="27"/>
  <c r="U94" i="27" s="1"/>
  <c r="V70" i="27"/>
  <c r="V94" i="27" s="1"/>
  <c r="W70" i="27"/>
  <c r="W94" i="27" s="1"/>
  <c r="X70" i="27"/>
  <c r="X94" i="27" s="1"/>
  <c r="Y70" i="27"/>
  <c r="Y94" i="27" s="1"/>
  <c r="Z70" i="27"/>
  <c r="Z94" i="27" s="1"/>
  <c r="AA70" i="27"/>
  <c r="AA94" i="27" s="1"/>
  <c r="AB70" i="27"/>
  <c r="AB94" i="27" s="1"/>
  <c r="AC70" i="27"/>
  <c r="AC94" i="27" s="1"/>
  <c r="AD70" i="27"/>
  <c r="AD94" i="27" s="1"/>
  <c r="AE70" i="27"/>
  <c r="AE94" i="27" s="1"/>
  <c r="AF70" i="27"/>
  <c r="AF94" i="27" s="1"/>
  <c r="AG70" i="27"/>
  <c r="AG94" i="27" s="1"/>
  <c r="AH70" i="27"/>
  <c r="AH94" i="27" s="1"/>
  <c r="AI70" i="27"/>
  <c r="AI94" i="27" s="1"/>
  <c r="AJ70" i="27"/>
  <c r="AJ94" i="27" s="1"/>
  <c r="AK70" i="27"/>
  <c r="AK94" i="27" s="1"/>
  <c r="AL70" i="27"/>
  <c r="AL94" i="27" s="1"/>
  <c r="AM70" i="27"/>
  <c r="AM94" i="27" s="1"/>
  <c r="AN70" i="27"/>
  <c r="AN94" i="27" s="1"/>
  <c r="AO70" i="27"/>
  <c r="AO94" i="27" s="1"/>
  <c r="AP70" i="27"/>
  <c r="AP94" i="27" s="1"/>
  <c r="AQ70" i="27"/>
  <c r="AQ94" i="27" s="1"/>
  <c r="AR70" i="27"/>
  <c r="AR94" i="27" s="1"/>
  <c r="AS70" i="27"/>
  <c r="AS94" i="27" s="1"/>
  <c r="AT70" i="27"/>
  <c r="AT94" i="27" s="1"/>
  <c r="AU70" i="27"/>
  <c r="AU94" i="27" s="1"/>
  <c r="AV70" i="27"/>
  <c r="AV94" i="27" s="1"/>
  <c r="AW70" i="27"/>
  <c r="AW94" i="27" s="1"/>
  <c r="AX70" i="27"/>
  <c r="AX94" i="27" s="1"/>
  <c r="AY70" i="27"/>
  <c r="AY94" i="27" s="1"/>
  <c r="AZ70" i="27"/>
  <c r="AZ94" i="27" s="1"/>
  <c r="BA70" i="27"/>
  <c r="BA94" i="27" s="1"/>
  <c r="BB70" i="27"/>
  <c r="BB94" i="27" s="1"/>
  <c r="BC70" i="27"/>
  <c r="BC94" i="27" s="1"/>
  <c r="BD70" i="27"/>
  <c r="BD94" i="27" s="1"/>
  <c r="BE70" i="27"/>
  <c r="BE94" i="27" s="1"/>
  <c r="BF70" i="27"/>
  <c r="BF94" i="27" s="1"/>
  <c r="BG70" i="27"/>
  <c r="BG94" i="27" s="1"/>
  <c r="BH70" i="27"/>
  <c r="BH94" i="27" s="1"/>
  <c r="C70" i="27"/>
  <c r="C94" i="27" s="1"/>
  <c r="BH5" i="27"/>
  <c r="BG5" i="27"/>
  <c r="BG134" i="27" s="1"/>
  <c r="BH7" i="20"/>
  <c r="BH31" i="20" s="1"/>
  <c r="BH40" i="20" s="1"/>
  <c r="BG7" i="20"/>
  <c r="BG168" i="27" l="1"/>
  <c r="BG203" i="27"/>
  <c r="BG136" i="27"/>
  <c r="BH102" i="27"/>
  <c r="BH134" i="27"/>
  <c r="BG7" i="27"/>
  <c r="BG38" i="27" s="1"/>
  <c r="BG102" i="27"/>
  <c r="BH68" i="27"/>
  <c r="BH69" i="27" s="1"/>
  <c r="BG68" i="27"/>
  <c r="BG69" i="27" s="1"/>
  <c r="BH7" i="27"/>
  <c r="BH38" i="27" s="1"/>
  <c r="BH168" i="27" l="1"/>
  <c r="BH136" i="27"/>
  <c r="BH203" i="27"/>
  <c r="BG114" i="9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31" i="13" l="1"/>
  <c r="BF59" i="13"/>
  <c r="BF7" i="13"/>
  <c r="BF5" i="9"/>
  <c r="BF83" i="9" s="1"/>
  <c r="BF7" i="9" l="1"/>
  <c r="BF103" i="9"/>
  <c r="BF114" i="9"/>
  <c r="BF42" i="9"/>
  <c r="BF5" i="27"/>
  <c r="CB7" i="20"/>
  <c r="BF7" i="20"/>
  <c r="BF68" i="27" l="1"/>
  <c r="BF69" i="27" s="1"/>
  <c r="BF102" i="27"/>
  <c r="BF7" i="27"/>
  <c r="BF38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BE114" i="9" s="1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2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Q40" i="41" l="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68" i="27"/>
  <c r="BE69" i="27" s="1"/>
  <c r="BE102" i="27"/>
  <c r="BE7" i="27"/>
  <c r="BE38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102" i="27" s="1"/>
  <c r="AV5" i="27"/>
  <c r="AV102" i="27" s="1"/>
  <c r="AU5" i="27"/>
  <c r="AU102" i="27" s="1"/>
  <c r="AT5" i="27"/>
  <c r="AT102" i="27" s="1"/>
  <c r="AS5" i="27"/>
  <c r="AS102" i="27" s="1"/>
  <c r="AR5" i="27"/>
  <c r="AR102" i="27" s="1"/>
  <c r="AQ5" i="27"/>
  <c r="AQ102" i="27" s="1"/>
  <c r="AP5" i="27"/>
  <c r="AP102" i="27" s="1"/>
  <c r="AO5" i="27"/>
  <c r="AO102" i="27" s="1"/>
  <c r="AN5" i="27"/>
  <c r="AN102" i="27" s="1"/>
  <c r="AM5" i="27"/>
  <c r="AM102" i="27" s="1"/>
  <c r="AL5" i="27"/>
  <c r="AL102" i="27" s="1"/>
  <c r="AK5" i="27"/>
  <c r="AK102" i="27" s="1"/>
  <c r="AJ5" i="27"/>
  <c r="AJ102" i="27" s="1"/>
  <c r="AI5" i="27"/>
  <c r="AI102" i="27" s="1"/>
  <c r="AH5" i="27"/>
  <c r="AH102" i="27" s="1"/>
  <c r="AG5" i="27"/>
  <c r="AG102" i="27" s="1"/>
  <c r="AF5" i="27"/>
  <c r="AF102" i="27" s="1"/>
  <c r="AE5" i="27"/>
  <c r="AE102" i="27" s="1"/>
  <c r="AD5" i="27"/>
  <c r="AD102" i="27" s="1"/>
  <c r="AC5" i="27"/>
  <c r="AC102" i="27" s="1"/>
  <c r="AB5" i="27"/>
  <c r="AB102" i="27" s="1"/>
  <c r="AA5" i="27"/>
  <c r="AA102" i="27" s="1"/>
  <c r="Z5" i="27"/>
  <c r="Z102" i="27" s="1"/>
  <c r="Y5" i="27"/>
  <c r="Y102" i="27" s="1"/>
  <c r="X5" i="27"/>
  <c r="X102" i="27" s="1"/>
  <c r="W5" i="27"/>
  <c r="W102" i="27" s="1"/>
  <c r="V5" i="27"/>
  <c r="V102" i="27" s="1"/>
  <c r="U5" i="27"/>
  <c r="U102" i="27" s="1"/>
  <c r="T5" i="27"/>
  <c r="T102" i="27" s="1"/>
  <c r="S5" i="27"/>
  <c r="S102" i="27" s="1"/>
  <c r="R5" i="27"/>
  <c r="R102" i="27" s="1"/>
  <c r="Q5" i="27"/>
  <c r="Q102" i="27" s="1"/>
  <c r="P5" i="27"/>
  <c r="P102" i="27" s="1"/>
  <c r="O5" i="27"/>
  <c r="O102" i="27" s="1"/>
  <c r="N5" i="27"/>
  <c r="N102" i="27" s="1"/>
  <c r="M5" i="27"/>
  <c r="M102" i="27" s="1"/>
  <c r="L5" i="27"/>
  <c r="L102" i="27" s="1"/>
  <c r="K5" i="27"/>
  <c r="K102" i="27" s="1"/>
  <c r="J5" i="27"/>
  <c r="J102" i="27" s="1"/>
  <c r="I5" i="27"/>
  <c r="I102" i="27" s="1"/>
  <c r="H5" i="27"/>
  <c r="H102" i="27" s="1"/>
  <c r="G5" i="27"/>
  <c r="G102" i="27" s="1"/>
  <c r="F5" i="27"/>
  <c r="F102" i="27" s="1"/>
  <c r="E5" i="27"/>
  <c r="E102" i="27" s="1"/>
  <c r="D5" i="27"/>
  <c r="D102" i="27" s="1"/>
  <c r="C5" i="27"/>
  <c r="C102" i="27" s="1"/>
  <c r="AS83" i="9" l="1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68" i="27"/>
  <c r="BC69" i="27" s="1"/>
  <c r="BC102" i="27"/>
  <c r="AX68" i="27"/>
  <c r="AX69" i="27" s="1"/>
  <c r="AX102" i="27"/>
  <c r="AY68" i="27"/>
  <c r="AY69" i="27" s="1"/>
  <c r="AY102" i="27"/>
  <c r="AZ68" i="27"/>
  <c r="AZ69" i="27" s="1"/>
  <c r="AZ102" i="27"/>
  <c r="BD68" i="27"/>
  <c r="BD69" i="27" s="1"/>
  <c r="BD102" i="27"/>
  <c r="BA68" i="27"/>
  <c r="BA69" i="27" s="1"/>
  <c r="BA102" i="27"/>
  <c r="BB68" i="27"/>
  <c r="BB69" i="27" s="1"/>
  <c r="BB102" i="27"/>
  <c r="W7" i="27"/>
  <c r="W38" i="27" s="1"/>
  <c r="W68" i="27"/>
  <c r="W69" i="27" s="1"/>
  <c r="AE7" i="27"/>
  <c r="AE38" i="27" s="1"/>
  <c r="AE68" i="27"/>
  <c r="AE69" i="27" s="1"/>
  <c r="AM7" i="27"/>
  <c r="AM38" i="27" s="1"/>
  <c r="AM68" i="27"/>
  <c r="AM69" i="27" s="1"/>
  <c r="AU7" i="27"/>
  <c r="AU38" i="27" s="1"/>
  <c r="AU68" i="27"/>
  <c r="AU69" i="27" s="1"/>
  <c r="D7" i="27"/>
  <c r="D38" i="27" s="1"/>
  <c r="D68" i="27"/>
  <c r="D69" i="27" s="1"/>
  <c r="T7" i="27"/>
  <c r="T38" i="27" s="1"/>
  <c r="T68" i="27"/>
  <c r="T69" i="27" s="1"/>
  <c r="M7" i="27"/>
  <c r="M38" i="27" s="1"/>
  <c r="M68" i="27"/>
  <c r="M69" i="27" s="1"/>
  <c r="AK7" i="27"/>
  <c r="AK38" i="27" s="1"/>
  <c r="AK68" i="27"/>
  <c r="AK69" i="27" s="1"/>
  <c r="V7" i="27"/>
  <c r="V38" i="27" s="1"/>
  <c r="V68" i="27"/>
  <c r="V69" i="27" s="1"/>
  <c r="G7" i="27"/>
  <c r="G38" i="27" s="1"/>
  <c r="G68" i="27"/>
  <c r="G69" i="27" s="1"/>
  <c r="H7" i="27"/>
  <c r="H38" i="27" s="1"/>
  <c r="H68" i="27"/>
  <c r="H69" i="27" s="1"/>
  <c r="X7" i="27"/>
  <c r="X38" i="27" s="1"/>
  <c r="X68" i="27"/>
  <c r="X69" i="27" s="1"/>
  <c r="I7" i="27"/>
  <c r="I38" i="27" s="1"/>
  <c r="I68" i="27"/>
  <c r="I69" i="27" s="1"/>
  <c r="AG7" i="27"/>
  <c r="AG38" i="27" s="1"/>
  <c r="AG68" i="27"/>
  <c r="AG69" i="27" s="1"/>
  <c r="AO7" i="27"/>
  <c r="AO38" i="27" s="1"/>
  <c r="AO68" i="27"/>
  <c r="AO69" i="27" s="1"/>
  <c r="J7" i="27"/>
  <c r="J38" i="27" s="1"/>
  <c r="J68" i="27"/>
  <c r="J69" i="27" s="1"/>
  <c r="R7" i="27"/>
  <c r="R38" i="27" s="1"/>
  <c r="R68" i="27"/>
  <c r="R69" i="27" s="1"/>
  <c r="Z7" i="27"/>
  <c r="Z38" i="27" s="1"/>
  <c r="Z68" i="27"/>
  <c r="Z69" i="27" s="1"/>
  <c r="AH7" i="27"/>
  <c r="AH38" i="27" s="1"/>
  <c r="AH68" i="27"/>
  <c r="AH69" i="27" s="1"/>
  <c r="AP7" i="27"/>
  <c r="AP38" i="27" s="1"/>
  <c r="AP68" i="27"/>
  <c r="AP69" i="27" s="1"/>
  <c r="L7" i="27"/>
  <c r="L38" i="27" s="1"/>
  <c r="L68" i="27"/>
  <c r="L69" i="27" s="1"/>
  <c r="AB7" i="27"/>
  <c r="AB38" i="27" s="1"/>
  <c r="AB68" i="27"/>
  <c r="AB69" i="27" s="1"/>
  <c r="AJ7" i="27"/>
  <c r="AJ38" i="27" s="1"/>
  <c r="AJ68" i="27"/>
  <c r="AJ69" i="27" s="1"/>
  <c r="AR7" i="27"/>
  <c r="AR38" i="27" s="1"/>
  <c r="AR68" i="27"/>
  <c r="AR69" i="27" s="1"/>
  <c r="E7" i="27"/>
  <c r="E38" i="27" s="1"/>
  <c r="E68" i="27"/>
  <c r="E69" i="27" s="1"/>
  <c r="U7" i="27"/>
  <c r="U38" i="27" s="1"/>
  <c r="U68" i="27"/>
  <c r="U69" i="27" s="1"/>
  <c r="AC7" i="27"/>
  <c r="AC38" i="27" s="1"/>
  <c r="AC68" i="27"/>
  <c r="AC69" i="27" s="1"/>
  <c r="F7" i="27"/>
  <c r="F38" i="27" s="1"/>
  <c r="F68" i="27"/>
  <c r="F69" i="27" s="1"/>
  <c r="N7" i="27"/>
  <c r="N38" i="27" s="1"/>
  <c r="N68" i="27"/>
  <c r="N69" i="27" s="1"/>
  <c r="AD7" i="27"/>
  <c r="AD38" i="27" s="1"/>
  <c r="AD68" i="27"/>
  <c r="AD69" i="27" s="1"/>
  <c r="AL7" i="27"/>
  <c r="AL38" i="27" s="1"/>
  <c r="AL68" i="27"/>
  <c r="AL69" i="27" s="1"/>
  <c r="AT7" i="27"/>
  <c r="AT38" i="27" s="1"/>
  <c r="AT68" i="27"/>
  <c r="AT69" i="27" s="1"/>
  <c r="O7" i="27"/>
  <c r="O38" i="27" s="1"/>
  <c r="O68" i="27"/>
  <c r="O69" i="27" s="1"/>
  <c r="P7" i="27"/>
  <c r="P38" i="27" s="1"/>
  <c r="P68" i="27"/>
  <c r="P69" i="27" s="1"/>
  <c r="AF7" i="27"/>
  <c r="AF38" i="27" s="1"/>
  <c r="AF68" i="27"/>
  <c r="AF69" i="27" s="1"/>
  <c r="AN7" i="27"/>
  <c r="AN38" i="27" s="1"/>
  <c r="AN68" i="27"/>
  <c r="AN69" i="27" s="1"/>
  <c r="AV7" i="27"/>
  <c r="AV38" i="27" s="1"/>
  <c r="AV68" i="27"/>
  <c r="AV69" i="27" s="1"/>
  <c r="Q7" i="27"/>
  <c r="Q38" i="27" s="1"/>
  <c r="Q68" i="27"/>
  <c r="Q69" i="27" s="1"/>
  <c r="Y7" i="27"/>
  <c r="Y38" i="27" s="1"/>
  <c r="Y68" i="27"/>
  <c r="Y69" i="27" s="1"/>
  <c r="AW7" i="27"/>
  <c r="AW38" i="27" s="1"/>
  <c r="AW68" i="27"/>
  <c r="AW69" i="27" s="1"/>
  <c r="C7" i="27"/>
  <c r="C38" i="27" s="1"/>
  <c r="C68" i="27"/>
  <c r="C69" i="27" s="1"/>
  <c r="K7" i="27"/>
  <c r="K38" i="27" s="1"/>
  <c r="K68" i="27"/>
  <c r="K69" i="27" s="1"/>
  <c r="S7" i="27"/>
  <c r="S38" i="27" s="1"/>
  <c r="S68" i="27"/>
  <c r="S69" i="27" s="1"/>
  <c r="AA7" i="27"/>
  <c r="AA38" i="27" s="1"/>
  <c r="AA68" i="27"/>
  <c r="AA69" i="27" s="1"/>
  <c r="AI7" i="27"/>
  <c r="AI38" i="27" s="1"/>
  <c r="AI68" i="27"/>
  <c r="AI69" i="27" s="1"/>
  <c r="AQ7" i="27"/>
  <c r="AQ38" i="27" s="1"/>
  <c r="AQ68" i="27"/>
  <c r="AQ69" i="27" s="1"/>
  <c r="AS7" i="27"/>
  <c r="AS38" i="27" s="1"/>
  <c r="AS68" i="27"/>
  <c r="AS69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AY114" i="9"/>
  <c r="AZ114" i="9"/>
  <c r="BA103" i="9"/>
  <c r="BB103" i="9"/>
  <c r="BC103" i="9"/>
  <c r="BD103" i="9"/>
  <c r="BC114" i="9"/>
  <c r="BD114" i="9"/>
  <c r="BB7" i="27"/>
  <c r="BB38" i="27" s="1"/>
  <c r="AZ7" i="27"/>
  <c r="AZ38" i="27" s="1"/>
  <c r="BV7" i="20"/>
  <c r="BW7" i="20"/>
  <c r="BX7" i="20"/>
  <c r="BY7" i="20"/>
  <c r="BZ7" i="20"/>
  <c r="CA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7" i="27"/>
  <c r="AY38" i="27" s="1"/>
  <c r="BA7" i="27"/>
  <c r="BA38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B114" i="9"/>
  <c r="BA114" i="9"/>
  <c r="BD7" i="27"/>
  <c r="BD38" i="27" s="1"/>
  <c r="BC7" i="27"/>
  <c r="BC38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7" i="27"/>
  <c r="AX38" i="27" s="1"/>
  <c r="AX7" i="20"/>
  <c r="AX46" i="19" l="1"/>
  <c r="AX86" i="19"/>
  <c r="AX114" i="9"/>
  <c r="AX59" i="13"/>
  <c r="AX31" i="13"/>
  <c r="AX7" i="13"/>
  <c r="AW7" i="20"/>
  <c r="AW5" i="19"/>
  <c r="AW7" i="19" s="1"/>
  <c r="AW5" i="13"/>
  <c r="AW7" i="13" s="1"/>
  <c r="AW86" i="19" l="1"/>
  <c r="AW114" i="9"/>
  <c r="AW46" i="19"/>
  <c r="AW31" i="13"/>
  <c r="AW59" i="13"/>
  <c r="AV5" i="19"/>
  <c r="AV7" i="19" s="1"/>
  <c r="AV5" i="13"/>
  <c r="AV7" i="20"/>
  <c r="AV46" i="19" l="1"/>
  <c r="AV86" i="19"/>
  <c r="AV114" i="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U114" i="9"/>
  <c r="AT5" i="19" l="1"/>
  <c r="AT7" i="19" s="1"/>
  <c r="AT5" i="13"/>
  <c r="AT7" i="20"/>
  <c r="AT46" i="19" l="1"/>
  <c r="AT86" i="19"/>
  <c r="AT114" i="9"/>
  <c r="AT59" i="13"/>
  <c r="AT7" i="13"/>
  <c r="AT31" i="13"/>
  <c r="AS5" i="19" l="1"/>
  <c r="AS7" i="19" s="1"/>
  <c r="AS5" i="13"/>
  <c r="AS7" i="20"/>
  <c r="AS86" i="19" l="1"/>
  <c r="AS114" i="9"/>
  <c r="AS46" i="19"/>
  <c r="AS59" i="13"/>
  <c r="AS7" i="13"/>
  <c r="AS31" i="13"/>
  <c r="AR5" i="19" l="1"/>
  <c r="AR7" i="19" s="1"/>
  <c r="AR5" i="13"/>
  <c r="AR7" i="13" s="1"/>
  <c r="AR7" i="20"/>
  <c r="AR86" i="19" l="1"/>
  <c r="AR114" i="9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Q114" i="9"/>
  <c r="AP5" i="19"/>
  <c r="AP7" i="19" s="1"/>
  <c r="AP5" i="13"/>
  <c r="AP7" i="20"/>
  <c r="AP86" i="19" l="1"/>
  <c r="AP114" i="9"/>
  <c r="AP59" i="13"/>
  <c r="AP46" i="19"/>
  <c r="AP7" i="13"/>
  <c r="AP31" i="13"/>
  <c r="AH114" i="9"/>
  <c r="AG114" i="9"/>
  <c r="AF114" i="9"/>
  <c r="AE114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AO59" i="13" l="1"/>
  <c r="AO31" i="13"/>
  <c r="AO7" i="20"/>
  <c r="AO114" i="9" l="1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N114" i="9" l="1"/>
  <c r="AL31" i="13"/>
  <c r="AM114" i="9" l="1"/>
  <c r="AM31" i="13"/>
  <c r="AM7" i="20" l="1"/>
  <c r="AL7" i="20" l="1"/>
  <c r="AL103" i="9" l="1"/>
  <c r="AL114" i="9"/>
  <c r="AK31" i="13" l="1"/>
  <c r="AK103" i="9" l="1"/>
  <c r="AK114" i="9"/>
  <c r="AK7" i="20" l="1"/>
  <c r="AJ31" i="13" l="1"/>
  <c r="AJ103" i="9" l="1"/>
  <c r="AJ114" i="9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AI114" i="9"/>
  <c r="C59" i="13" l="1"/>
  <c r="C31" i="13"/>
  <c r="C7" i="13"/>
  <c r="T33" i="19"/>
  <c r="S33" i="19"/>
  <c r="Q33" i="19"/>
  <c r="BJ74" i="27" l="1"/>
  <c r="BJ89" i="27"/>
  <c r="BJ91" i="27" l="1"/>
  <c r="BJ93" i="27"/>
  <c r="BJ92" i="27"/>
  <c r="BJ83" i="27"/>
  <c r="BJ88" i="27"/>
  <c r="BJ75" i="27"/>
  <c r="BJ71" i="27"/>
  <c r="BJ90" i="27"/>
  <c r="BJ82" i="27"/>
  <c r="BJ80" i="27"/>
  <c r="BJ86" i="27"/>
  <c r="BJ76" i="27"/>
  <c r="BJ77" i="27"/>
  <c r="BJ81" i="27"/>
  <c r="BJ70" i="27"/>
  <c r="BJ94" i="27" l="1"/>
  <c r="BJ63" i="27"/>
  <c r="BJ32" i="27"/>
</calcChain>
</file>

<file path=xl/sharedStrings.xml><?xml version="1.0" encoding="utf-8"?>
<sst xmlns="http://schemas.openxmlformats.org/spreadsheetml/2006/main" count="3758" uniqueCount="762">
  <si>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</si>
  <si>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</si>
  <si>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</si>
  <si>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</si>
  <si>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</si>
  <si>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</si>
  <si>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</si>
  <si>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</si>
  <si>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</si>
  <si>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</si>
  <si>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</si>
  <si>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</si>
  <si>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</si>
  <si>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</si>
  <si>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</si>
  <si>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</si>
  <si>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</si>
  <si>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FFO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</si>
  <si>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</si>
  <si>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</si>
  <si>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</si>
  <si>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</si>
  <si>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</si>
  <si>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</si>
  <si>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</si>
  <si>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</si>
  <si>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</si>
  <si>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</si>
  <si>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</si>
  <si>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</si>
  <si>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</si>
  <si>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</si>
  <si>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</si>
  <si>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</si>
  <si>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Outras Receitas (Despesas) Operacionais</t>
  </si>
  <si>
    <t>Resultado de Equivalência Patrimonial</t>
  </si>
  <si>
    <t>EBITDA</t>
  </si>
  <si>
    <t>Margem EBITDA</t>
  </si>
  <si>
    <t>Depreciação e amortização</t>
  </si>
  <si>
    <t>EBIT</t>
  </si>
  <si>
    <t>Margem EBIT</t>
  </si>
  <si>
    <t>Receitas e (despesas) financeiras</t>
  </si>
  <si>
    <t>IR e CSLL</t>
  </si>
  <si>
    <t>Margem líquida</t>
  </si>
  <si>
    <t>Margem FFO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</si>
  <si>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</si>
  <si>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</si>
  <si>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</si>
  <si>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</si>
  <si>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</si>
  <si>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</si>
  <si>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</si>
  <si>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</si>
  <si>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</si>
  <si>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</si>
  <si>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</si>
  <si>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</si>
  <si>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</si>
  <si>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</si>
  <si>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</si>
  <si>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</si>
  <si>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</si>
  <si>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</si>
  <si>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</si>
  <si>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</si>
  <si>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</si>
  <si>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</si>
  <si>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</si>
  <si>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</si>
  <si>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</si>
  <si>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</si>
  <si>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</si>
  <si>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</si>
  <si>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</si>
  <si>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</si>
  <si>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</si>
  <si>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</si>
  <si>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</si>
  <si>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</si>
  <si>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</si>
  <si>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</si>
  <si>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</si>
  <si>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</si>
  <si>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</si>
  <si>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</si>
  <si>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</si>
  <si>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</si>
  <si>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</si>
  <si>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</si>
  <si>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</si>
  <si>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</si>
  <si>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</si>
  <si>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</si>
  <si>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</si>
  <si>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</si>
  <si>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</si>
  <si>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</si>
  <si>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</si>
  <si>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</si>
  <si>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</si>
  <si>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</si>
  <si>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</si>
  <si>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</si>
  <si>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</si>
  <si>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</si>
  <si>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</si>
  <si>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</si>
  <si>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</si>
  <si>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</si>
  <si>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</si>
  <si>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</si>
  <si>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</si>
  <si>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</si>
  <si>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</si>
  <si>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Margem EBITDA Ajustada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</si>
  <si>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</si>
  <si>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</si>
  <si>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</si>
  <si>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</si>
  <si>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</si>
  <si>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</si>
  <si>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</si>
  <si>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</si>
  <si>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</si>
  <si>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</si>
  <si>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</si>
  <si>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</si>
  <si>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</si>
  <si>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</si>
  <si>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</si>
  <si>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</si>
  <si>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</si>
  <si>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</si>
  <si>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</si>
  <si>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</si>
  <si>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</si>
  <si>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</si>
  <si>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</si>
  <si>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</si>
  <si>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</si>
  <si>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</si>
  <si>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</si>
  <si>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</si>
  <si>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</si>
  <si>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</si>
  <si>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</si>
  <si>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</si>
  <si>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</si>
  <si>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</si>
  <si>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</si>
  <si>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</si>
  <si>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</si>
  <si>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</si>
  <si>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</si>
  <si>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</si>
  <si>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</si>
  <si>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</si>
  <si>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</si>
  <si>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</si>
  <si>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</si>
  <si>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</si>
  <si>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</si>
  <si>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</si>
  <si>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</si>
  <si>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</si>
  <si>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</si>
  <si>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</si>
  <si>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</si>
  <si>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</si>
  <si>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</si>
  <si>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</si>
  <si>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</si>
  <si>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</si>
  <si>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</si>
  <si>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</si>
  <si>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</si>
  <si>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</si>
  <si>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</si>
  <si>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</si>
  <si>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</si>
  <si>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</si>
  <si>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</si>
  <si>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Net Profit</t>
  </si>
  <si>
    <t>Net Margin</t>
  </si>
  <si>
    <t>FFO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</si>
  <si>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</si>
  <si>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</si>
  <si>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</si>
  <si>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</si>
  <si>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</si>
  <si>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</si>
  <si>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</si>
  <si>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</si>
  <si>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</si>
  <si>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</si>
  <si>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</si>
  <si>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</si>
  <si>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</si>
  <si>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</si>
  <si>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</si>
  <si>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</si>
  <si>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</si>
  <si>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</si>
  <si>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</si>
  <si>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</si>
  <si>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</si>
  <si>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</si>
  <si>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</si>
  <si>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</si>
  <si>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</si>
  <si>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</si>
  <si>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</si>
  <si>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</si>
  <si>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</si>
  <si>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</si>
  <si>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</si>
  <si>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</si>
  <si>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</si>
  <si>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</si>
  <si>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EBIT Margin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</si>
  <si>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</si>
  <si>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</si>
  <si>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</si>
  <si>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</si>
  <si>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</si>
  <si>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</si>
  <si>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</si>
  <si>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Consolidated Profit and Loss Account – Formal Accounting (R$ '000)</t>
  </si>
  <si>
    <t>Financial Revenue (Expenses)</t>
  </si>
  <si>
    <t>Income Tax and Social Contribution Tax</t>
  </si>
  <si>
    <t>Adjusted EBITDA</t>
  </si>
  <si>
    <t>Adjusted EBITDA Margin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</si>
  <si>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</si>
  <si>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</si>
  <si>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</si>
  <si>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</si>
  <si>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</si>
  <si>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</si>
  <si>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</si>
  <si>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</si>
  <si>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</si>
  <si>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</si>
  <si>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</si>
  <si>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</si>
  <si>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</si>
  <si>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</si>
  <si>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</si>
  <si>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</si>
  <si>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</si>
  <si>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</si>
  <si>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</si>
  <si>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</si>
  <si>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</si>
  <si>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</si>
  <si>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</si>
  <si>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</si>
  <si>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</si>
  <si>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</si>
  <si>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</si>
  <si>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</si>
  <si>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</si>
  <si>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</si>
  <si>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</si>
  <si>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</si>
  <si>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</si>
  <si>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</si>
  <si>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</si>
  <si>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</si>
  <si>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</si>
  <si>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</si>
  <si>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</si>
  <si>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</si>
  <si>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</si>
  <si>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</si>
  <si>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</si>
  <si>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</si>
  <si>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</si>
  <si>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</si>
  <si>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</si>
  <si>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</si>
  <si>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</si>
  <si>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</si>
  <si>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</si>
  <si>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</si>
  <si>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</si>
  <si>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</si>
  <si>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</si>
  <si>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</si>
  <si>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</si>
  <si>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</si>
  <si>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</si>
  <si>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</si>
  <si>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</si>
  <si>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</si>
  <si>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</si>
  <si>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</si>
  <si>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</si>
  <si>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</si>
  <si>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</si>
  <si>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</si>
  <si>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</si>
  <si>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</si>
  <si>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</si>
  <si>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</si>
  <si>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</si>
  <si>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</si>
  <si>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</si>
  <si>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</si>
  <si>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</si>
  <si>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</si>
  <si>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</si>
  <si>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</si>
  <si>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</si>
  <si>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</si>
  <si>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</si>
  <si>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</si>
  <si>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</si>
  <si>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</si>
  <si>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</si>
  <si>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</si>
  <si>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</si>
  <si>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</si>
  <si>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</si>
  <si>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</si>
  <si>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</si>
  <si>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</si>
  <si>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</si>
  <si>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</si>
  <si>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</si>
  <si>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</si>
  <si>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</si>
  <si>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</si>
  <si>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</si>
  <si>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</si>
  <si>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</si>
  <si>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</si>
  <si>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</si>
  <si>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</si>
  <si>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</si>
  <si>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</si>
  <si>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</si>
  <si>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</si>
  <si>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</si>
  <si>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</si>
  <si>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</si>
  <si>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</si>
  <si>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</si>
  <si>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</si>
  <si>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</si>
  <si>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</si>
  <si>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</si>
  <si>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</si>
  <si>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</si>
  <si>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</si>
  <si>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</si>
  <si>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</si>
  <si>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</si>
  <si>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</si>
  <si>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</si>
  <si>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</si>
  <si>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</si>
  <si>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</si>
  <si>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</si>
  <si>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</si>
  <si>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</si>
  <si>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</si>
  <si>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</si>
  <si>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</si>
  <si>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</si>
  <si>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</si>
  <si>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</si>
  <si>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</si>
  <si>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</si>
  <si>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</si>
  <si>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</si>
  <si>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</si>
  <si>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</si>
  <si>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</si>
  <si>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</si>
  <si>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</si>
  <si>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</si>
  <si>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</si>
  <si>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</si>
  <si>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</si>
  <si>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</si>
  <si>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</si>
  <si>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</si>
  <si>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</si>
  <si>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</si>
  <si>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</si>
  <si>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</si>
  <si>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</si>
  <si>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</si>
  <si>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</si>
  <si>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</si>
  <si>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</si>
  <si>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</si>
  <si>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</si>
  <si>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</si>
  <si>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</si>
  <si>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</si>
  <si>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</si>
  <si>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</si>
  <si>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t xml:space="preserve">DRE Consolidada Contábil (R$ mil) </t>
  </si>
  <si>
    <t xml:space="preserve">EBITDA Ajustado </t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</si>
  <si>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</si>
  <si>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</si>
  <si>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</si>
  <si>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</si>
  <si>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</si>
  <si>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</si>
  <si>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</si>
  <si>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</si>
  <si>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</si>
  <si>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</si>
  <si>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</si>
  <si>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</si>
  <si>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</si>
  <si>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</si>
  <si>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</si>
  <si>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</si>
  <si>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</si>
  <si>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</si>
  <si>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</si>
  <si>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</si>
  <si>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</si>
  <si>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</si>
  <si>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</si>
  <si>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</si>
  <si>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</si>
  <si>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</si>
  <si>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</si>
  <si>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</si>
  <si>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</si>
  <si>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</si>
  <si>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</si>
  <si>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</si>
  <si>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</si>
  <si>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</si>
  <si>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</si>
  <si>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</si>
  <si>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</si>
  <si>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</si>
  <si>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</si>
  <si>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</si>
  <si>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</si>
  <si>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</si>
  <si>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</si>
  <si>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</si>
  <si>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</si>
  <si>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</si>
  <si>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</si>
  <si>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</si>
  <si>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</si>
  <si>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</si>
  <si>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</si>
  <si>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</si>
  <si>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</si>
  <si>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</si>
  <si>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</si>
  <si>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</si>
  <si>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</si>
  <si>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</si>
  <si>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</si>
  <si>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</si>
  <si>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</si>
  <si>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</si>
  <si>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</si>
  <si>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</si>
  <si>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</si>
  <si>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</si>
  <si>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</si>
  <si>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</si>
  <si>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</si>
  <si>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</si>
  <si>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</si>
  <si>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</si>
  <si>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</si>
  <si>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</si>
  <si>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</si>
  <si>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</si>
  <si>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</si>
  <si>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</si>
  <si>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</si>
  <si>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</si>
  <si>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</si>
  <si>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</si>
  <si>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</si>
  <si>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</si>
  <si>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</si>
  <si>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</si>
  <si>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</si>
  <si>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</si>
  <si>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</si>
  <si>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</si>
  <si>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</si>
  <si>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</si>
  <si>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</si>
  <si>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</si>
  <si>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</si>
  <si>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</si>
  <si>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</si>
  <si>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</si>
  <si>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</si>
  <si>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</si>
  <si>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</si>
  <si>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</si>
  <si>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</si>
  <si>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</si>
  <si>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</si>
  <si>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</si>
  <si>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</si>
  <si>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</si>
  <si>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</si>
  <si>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</si>
  <si>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</si>
  <si>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</si>
  <si>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</si>
  <si>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</si>
  <si>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</si>
  <si>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</si>
  <si>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</si>
  <si>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</si>
  <si>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</si>
  <si>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</si>
  <si>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</si>
  <si>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</si>
  <si>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</si>
  <si>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</si>
  <si>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</si>
  <si>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</si>
  <si>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</si>
  <si>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</si>
  <si>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</si>
  <si>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</si>
  <si>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</si>
  <si>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</si>
  <si>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</si>
  <si>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</si>
  <si>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</si>
  <si>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</si>
  <si>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</si>
  <si>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</si>
  <si>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</si>
  <si>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</si>
  <si>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</si>
  <si>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</si>
  <si>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</si>
  <si>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</si>
  <si>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</si>
  <si>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</si>
  <si>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</si>
  <si>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</si>
  <si>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</si>
  <si>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</si>
  <si>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</si>
  <si>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</si>
  <si>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</si>
  <si>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</si>
  <si>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</si>
  <si>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</si>
  <si>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</si>
  <si>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</si>
  <si>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</si>
  <si>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</si>
  <si>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</si>
  <si>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</si>
  <si>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</si>
  <si>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</si>
  <si>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</si>
  <si>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</si>
  <si>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</si>
  <si>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</si>
  <si>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</si>
  <si>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</si>
  <si>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</si>
  <si>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</si>
  <si>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</si>
  <si>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</si>
  <si>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</si>
  <si>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</si>
  <si>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</si>
  <si>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</si>
  <si>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</si>
  <si>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</si>
  <si>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</si>
  <si>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</si>
  <si>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</si>
  <si>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</si>
  <si>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</si>
  <si>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</si>
  <si>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</si>
  <si>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</si>
  <si>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</si>
  <si>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</si>
  <si>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</si>
  <si>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</si>
  <si>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</si>
  <si>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</si>
  <si>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</si>
  <si>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</si>
  <si>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</si>
  <si>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</si>
  <si>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</si>
  <si>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</si>
  <si>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</si>
  <si>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</si>
  <si>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</si>
  <si>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</si>
  <si>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</si>
  <si>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</si>
  <si>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</si>
  <si>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</si>
  <si>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</si>
  <si>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</si>
  <si>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</si>
  <si>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</si>
  <si>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</si>
  <si>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</si>
  <si>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</si>
  <si>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</si>
  <si>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</si>
  <si>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</si>
  <si>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</si>
  <si>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</si>
  <si>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</si>
  <si>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</si>
  <si>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</si>
  <si>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</si>
  <si>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</si>
  <si>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</si>
  <si>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</si>
  <si>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</si>
  <si>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</si>
  <si>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</si>
  <si>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</si>
  <si>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</si>
  <si>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</si>
  <si>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</si>
  <si>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</si>
  <si>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</si>
  <si>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</si>
  <si>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</si>
  <si>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</si>
  <si>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</si>
  <si>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</si>
  <si>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</si>
  <si>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</si>
  <si>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</si>
  <si>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</si>
  <si>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</si>
  <si>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</si>
  <si>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</si>
  <si>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</si>
  <si>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</si>
  <si>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</si>
  <si>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</si>
  <si>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</si>
  <si>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</si>
  <si>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</si>
  <si>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</si>
  <si>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</si>
  <si>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</si>
  <si>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</si>
  <si>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</si>
  <si>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</si>
  <si>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</si>
  <si>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</si>
  <si>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</si>
  <si>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</si>
  <si>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</si>
  <si>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</si>
  <si>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</si>
  <si>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</si>
  <si>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</si>
  <si>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</si>
  <si>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</si>
  <si>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</si>
  <si>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</si>
  <si>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</si>
  <si>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</si>
  <si>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</si>
  <si>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</si>
  <si>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</si>
  <si>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</si>
  <si>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</si>
  <si>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</si>
  <si>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</si>
  <si>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</si>
  <si>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</si>
  <si>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</si>
  <si>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</si>
  <si>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</si>
  <si>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</si>
  <si>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</si>
  <si>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</si>
  <si>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</si>
  <si>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</si>
  <si>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</si>
  <si>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</si>
  <si>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</si>
  <si>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</si>
  <si>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</si>
  <si>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</si>
  <si>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</si>
  <si>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</si>
  <si>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</si>
  <si>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</si>
  <si>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</si>
  <si>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</si>
  <si>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</si>
  <si>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</si>
  <si>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</si>
  <si>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</si>
  <si>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</si>
  <si>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</si>
  <si>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</si>
  <si>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</si>
  <si>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</si>
  <si>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</si>
  <si>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</si>
  <si>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</si>
  <si>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</si>
  <si>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</si>
  <si>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</si>
  <si>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</si>
  <si>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</si>
  <si>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</si>
  <si>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</si>
  <si>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</si>
  <si>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</si>
  <si>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</si>
  <si>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</si>
  <si>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</si>
  <si>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</si>
  <si>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</si>
  <si>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</si>
  <si>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</si>
  <si>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</si>
  <si>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</si>
  <si>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</si>
  <si>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</si>
  <si>
    <t>2Q25</t>
  </si>
  <si>
    <t>2Q25 with 
straight-line effect and SWAP</t>
  </si>
  <si>
    <t>2Q25 without 
straight-line effect and SWAP</t>
  </si>
  <si>
    <t>2Q25
Managerial</t>
  </si>
  <si>
    <t>2Q25 
Formal</t>
  </si>
  <si>
    <t>Pátio Paulista</t>
  </si>
  <si>
    <t>(1) Excluindo o efeito da linearização e o resultado do SWAP das ações</t>
  </si>
  <si>
    <r>
      <t xml:space="preserve">Resultado vendas shoppings </t>
    </r>
    <r>
      <rPr>
        <vertAlign val="superscript"/>
        <sz val="10"/>
        <rFont val="Calibri"/>
        <family val="2"/>
        <scheme val="minor"/>
      </rPr>
      <t>(3)</t>
    </r>
  </si>
  <si>
    <t>(4) NOI Shoppings consolidado na participação Iguatemi</t>
  </si>
  <si>
    <r>
      <t xml:space="preserve">NOI (R$ mil) </t>
    </r>
    <r>
      <rPr>
        <vertAlign val="superscript"/>
        <sz val="10"/>
        <rFont val="Calibri"/>
        <family val="2"/>
        <scheme val="minor"/>
      </rPr>
      <t>(4)</t>
    </r>
  </si>
  <si>
    <t>Margem NOI</t>
  </si>
  <si>
    <t>DRE - Conciliação entre a demonstração 
gerencial com e sem linearização e SWAP</t>
  </si>
  <si>
    <t>P&amp;L - Conciliation between managerial
accounting with and without straight-line
effect and SWAP</t>
  </si>
  <si>
    <t>3Q25</t>
  </si>
  <si>
    <t>3Q25 with 
straight-line effect and SWAP</t>
  </si>
  <si>
    <t>3Q25 without 
straight-line effect and SWAP</t>
  </si>
  <si>
    <t>3Q25
Managerial</t>
  </si>
  <si>
    <t>3Q25 
Formal</t>
  </si>
  <si>
    <t>Composição Acionária 3T25</t>
  </si>
  <si>
    <t>Ownership Breakdown 3Q25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</si>
</sst>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  <font>
      <sz val="10.5"/>
      <name val="Calibri"/>
      <family val="2"/>
    </font>
    <font>
      <sz val="8"/>
      <name val="Arial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57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0" fontId="13" fillId="0" borderId="0" xfId="2" applyNumberFormat="1" applyFont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165" fontId="13" fillId="3" borderId="5" xfId="7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6" fontId="13" fillId="3" borderId="5" xfId="0" applyNumberFormat="1" applyFont="1" applyFill="1" applyBorder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165" fontId="13" fillId="0" borderId="5" xfId="8" applyNumberFormat="1" applyFont="1" applyFill="1" applyBorder="1" applyAlignment="1">
      <alignment horizontal="right" vertical="center"/>
    </xf>
    <xf numFmtId="165" fontId="13" fillId="0" borderId="5" xfId="6" applyNumberFormat="1" applyFont="1" applyFill="1" applyBorder="1" applyAlignment="1">
      <alignment horizontal="right" vertical="center"/>
    </xf>
    <xf numFmtId="165" fontId="13" fillId="0" borderId="5" xfId="7" applyNumberFormat="1" applyFont="1" applyFill="1" applyBorder="1" applyAlignment="1">
      <alignment horizontal="right" vertical="center"/>
    </xf>
    <xf numFmtId="165" fontId="13" fillId="0" borderId="0" xfId="7" applyNumberFormat="1" applyFont="1" applyFill="1" applyBorder="1" applyAlignment="1">
      <alignment horizontal="right" vertical="center"/>
    </xf>
    <xf numFmtId="166" fontId="9" fillId="0" borderId="4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166" fontId="13" fillId="0" borderId="5" xfId="0" applyNumberFormat="1" applyFont="1" applyBorder="1" applyAlignment="1">
      <alignment horizontal="right" vertical="center"/>
    </xf>
    <xf numFmtId="165" fontId="13" fillId="0" borderId="0" xfId="6" applyNumberFormat="1" applyFont="1" applyFill="1" applyBorder="1" applyAlignment="1">
      <alignment horizontal="right"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3" fontId="13" fillId="0" borderId="0" xfId="6" applyNumberFormat="1" applyFont="1" applyFill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9" fillId="0" borderId="20" xfId="0" applyNumberFormat="1" applyFont="1" applyBorder="1" applyAlignment="1">
      <alignment horizontal="right" vertical="center"/>
    </xf>
    <xf numFmtId="166" fontId="13" fillId="0" borderId="17" xfId="0" applyNumberFormat="1" applyFont="1" applyBorder="1" applyAlignment="1">
      <alignment horizontal="right" vertical="center"/>
    </xf>
    <xf numFmtId="167" fontId="9" fillId="0" borderId="18" xfId="4" applyNumberFormat="1" applyFont="1" applyFill="1" applyBorder="1" applyAlignment="1">
      <alignment horizontal="right" vertical="center"/>
    </xf>
    <xf numFmtId="165" fontId="13" fillId="0" borderId="15" xfId="7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6" fontId="13" fillId="3" borderId="28" xfId="0" applyNumberFormat="1" applyFont="1" applyFill="1" applyBorder="1" applyAlignment="1">
      <alignment horizontal="right" vertical="center"/>
    </xf>
    <xf numFmtId="167" fontId="21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25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1" fillId="0" borderId="0" xfId="4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1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10" fontId="9" fillId="0" borderId="0" xfId="4" applyNumberFormat="1" applyFont="1" applyFill="1" applyAlignment="1">
      <alignment vertical="center"/>
    </xf>
    <xf numFmtId="0" fontId="27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7" fillId="0" borderId="40" xfId="0" applyFont="1" applyBorder="1" applyAlignment="1">
      <alignment horizontal="center" vertical="center" wrapText="1" readingOrder="1"/>
    </xf>
    <xf numFmtId="0" fontId="27" fillId="0" borderId="41" xfId="0" applyFont="1" applyBorder="1" applyAlignment="1">
      <alignment horizontal="center" vertical="center" wrapText="1" readingOrder="1"/>
    </xf>
    <xf numFmtId="0" fontId="27" fillId="0" borderId="42" xfId="0" applyFont="1" applyBorder="1" applyAlignment="1">
      <alignment horizontal="center" vertical="center" wrapText="1" readingOrder="1"/>
    </xf>
    <xf numFmtId="0" fontId="27" fillId="0" borderId="43" xfId="0" applyFont="1" applyBorder="1" applyAlignment="1">
      <alignment horizontal="center" vertical="center" wrapText="1" readingOrder="1"/>
    </xf>
    <xf numFmtId="0" fontId="29" fillId="4" borderId="9" xfId="0" applyFont="1" applyFill="1" applyBorder="1" applyAlignment="1">
      <alignment horizontal="left" vertical="center" wrapText="1" readingOrder="1"/>
    </xf>
    <xf numFmtId="0" fontId="30" fillId="9" borderId="44" xfId="0" applyFont="1" applyFill="1" applyBorder="1" applyAlignment="1">
      <alignment horizontal="left" vertical="center" wrapText="1" readingOrder="1"/>
    </xf>
    <xf numFmtId="3" fontId="31" fillId="9" borderId="45" xfId="0" applyNumberFormat="1" applyFont="1" applyFill="1" applyBorder="1" applyAlignment="1">
      <alignment horizontal="center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4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3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3" fontId="0" fillId="0" borderId="0" xfId="0" applyNumberFormat="1"/>
    <xf numFmtId="165" fontId="9" fillId="0" borderId="0" xfId="2" applyNumberFormat="1" applyFont="1" applyAlignment="1">
      <alignment horizontal="right" vertical="center"/>
    </xf>
    <xf numFmtId="0" fontId="15" fillId="7" borderId="0" xfId="3" applyFont="1" applyFill="1" applyAlignment="1">
      <alignment vertical="center"/>
    </xf>
    <xf numFmtId="17" fontId="8" fillId="2" borderId="46" xfId="0" applyNumberFormat="1" applyFont="1" applyFill="1" applyBorder="1" applyAlignment="1">
      <alignment horizontal="right" vertical="center"/>
    </xf>
    <xf numFmtId="0" fontId="15" fillId="7" borderId="0" xfId="3" applyFont="1" applyFill="1" applyAlignment="1">
      <alignment horizontal="center" vertical="center"/>
    </xf>
    <xf numFmtId="9" fontId="31" fillId="9" borderId="45" xfId="4" applyFont="1" applyFill="1" applyBorder="1" applyAlignment="1">
      <alignment horizontal="center" vertical="center" wrapText="1" readingOrder="1"/>
    </xf>
    <xf numFmtId="3" fontId="34" fillId="0" borderId="0" xfId="0" applyNumberFormat="1" applyFont="1" applyAlignment="1">
      <alignment horizontal="center" vertical="center" wrapText="1" readingOrder="1"/>
    </xf>
    <xf numFmtId="0" fontId="34" fillId="0" borderId="0" xfId="0" applyFont="1" applyAlignment="1">
      <alignment horizontal="center" vertical="center" wrapText="1" readingOrder="1"/>
    </xf>
    <xf numFmtId="10" fontId="34" fillId="0" borderId="15" xfId="0" applyNumberFormat="1" applyFont="1" applyBorder="1" applyAlignment="1">
      <alignment horizontal="center" vertical="center" wrapText="1" readingOrder="1"/>
    </xf>
    <xf numFmtId="3" fontId="34" fillId="0" borderId="34" xfId="0" applyNumberFormat="1" applyFont="1" applyBorder="1" applyAlignment="1">
      <alignment horizontal="center" vertical="center" wrapText="1" readingOrder="1"/>
    </xf>
    <xf numFmtId="3" fontId="34" fillId="0" borderId="35" xfId="0" applyNumberFormat="1" applyFont="1" applyBorder="1" applyAlignment="1">
      <alignment horizontal="center" vertical="center" wrapText="1" readingOrder="1"/>
    </xf>
    <xf numFmtId="0" fontId="29" fillId="0" borderId="9" xfId="0" applyFont="1" applyBorder="1" applyAlignment="1">
      <alignment horizontal="left" vertical="center" wrapText="1" readingOrder="1"/>
    </xf>
    <xf numFmtId="0" fontId="29" fillId="8" borderId="9" xfId="0" applyFont="1" applyFill="1" applyBorder="1" applyAlignment="1">
      <alignment horizontal="left" vertical="center" wrapText="1" readingOrder="1"/>
    </xf>
    <xf numFmtId="3" fontId="34" fillId="8" borderId="0" xfId="0" applyNumberFormat="1" applyFont="1" applyFill="1" applyAlignment="1">
      <alignment horizontal="center" vertical="center" wrapText="1" readingOrder="1"/>
    </xf>
    <xf numFmtId="3" fontId="34" fillId="8" borderId="34" xfId="0" applyNumberFormat="1" applyFont="1" applyFill="1" applyBorder="1" applyAlignment="1">
      <alignment horizontal="center" vertical="center" wrapText="1" readingOrder="1"/>
    </xf>
    <xf numFmtId="3" fontId="34" fillId="8" borderId="35" xfId="0" applyNumberFormat="1" applyFont="1" applyFill="1" applyBorder="1" applyAlignment="1">
      <alignment horizontal="center" vertical="center" wrapText="1" readingOrder="1"/>
    </xf>
    <xf numFmtId="10" fontId="34" fillId="8" borderId="15" xfId="0" applyNumberFormat="1" applyFont="1" applyFill="1" applyBorder="1" applyAlignment="1">
      <alignment horizontal="center" vertical="center" wrapText="1" readingOrder="1"/>
    </xf>
    <xf numFmtId="0" fontId="15" fillId="6" borderId="2" xfId="0" applyFont="1" applyFill="1" applyBorder="1" applyAlignment="1">
      <alignment vertical="center"/>
    </xf>
    <xf numFmtId="17" fontId="15" fillId="6" borderId="4" xfId="0" applyNumberFormat="1" applyFont="1" applyFill="1" applyBorder="1" applyAlignment="1">
      <alignment horizontal="right" vertical="center"/>
    </xf>
    <xf numFmtId="1" fontId="13" fillId="6" borderId="0" xfId="0" applyNumberFormat="1" applyFont="1" applyFill="1" applyAlignment="1">
      <alignment horizontal="right" vertical="center"/>
    </xf>
    <xf numFmtId="0" fontId="15" fillId="7" borderId="3" xfId="3" applyFont="1" applyFill="1" applyBorder="1" applyAlignment="1">
      <alignment horizontal="center" vertical="center"/>
    </xf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 readingOrder="1"/>
    </xf>
    <xf numFmtId="0" fontId="27" fillId="0" borderId="31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horizontal="center" vertical="center" wrapText="1" readingOrder="1"/>
    </xf>
    <xf numFmtId="0" fontId="27" fillId="0" borderId="33" xfId="0" applyFont="1" applyBorder="1" applyAlignment="1">
      <alignment horizontal="center" vertical="center" wrapText="1" readingOrder="1"/>
    </xf>
    <xf numFmtId="0" fontId="27" fillId="0" borderId="39" xfId="0" applyFont="1" applyBorder="1" applyAlignment="1">
      <alignment horizontal="center" vertical="center" wrapText="1" readingOrder="1"/>
    </xf>
    <xf numFmtId="0" fontId="20" fillId="2" borderId="36" xfId="3" applyFont="1" applyFill="1" applyBorder="1" applyAlignment="1">
      <alignment horizontal="center" vertical="center"/>
    </xf>
    <xf numFmtId="0" fontId="20" fillId="2" borderId="37" xfId="3" applyFont="1" applyFill="1" applyBorder="1" applyAlignment="1">
      <alignment horizontal="center" vertical="center"/>
    </xf>
    <xf numFmtId="0" fontId="20" fillId="2" borderId="38" xfId="3" applyFont="1" applyFill="1" applyBorder="1" applyAlignment="1">
      <alignment horizontal="center" vertical="center"/>
    </xf>
    <xf numFmtId="165" fontId="13" fillId="0" borderId="0" xfId="3" applyNumberFormat="1" applyFont="1" applyFill="1" applyAlignment="1">
      <alignment horizontal="right" vertical="center"/>
    </xf>
    <xf numFmtId="165" fontId="9" fillId="0" borderId="0" xfId="3" applyNumberFormat="1" applyFont="1" applyFill="1" applyAlignment="1">
      <alignment horizontal="right" vertical="center"/>
    </xf>
    <xf numFmtId="165" fontId="9" fillId="0" borderId="3" xfId="3" applyNumberFormat="1" applyFont="1" applyFill="1" applyBorder="1" applyAlignment="1">
      <alignment horizontal="right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1" defaultTableStyle="TableStyleMedium9" defaultPivotStyle="PivotStyleLight16">
    <tableStyle name="Invisible" pivot="0" table="0" count="0" xr9:uid="{5B5B75E0-9F15-4D58-8083-05D862D21F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DF00"/>
      <color rgb="FFBE9C5E"/>
      <color rgb="FFE3D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3T25   3Q25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zoomScale="70" zoomScaleNormal="70" workbookViewId="0">
      <selection activeCell="F35" sqref="F35"/>
    </sheetView>
  </sheetViews>
  <sheetFormatPr defaultColWidth="9.1796875" defaultRowHeight="12.5" x14ac:dyDescent="0.25"/>
  <cols>
    <col min="1" max="16384" width="9.1796875" style="131"/>
  </cols>
  <sheetData>
    <row r="5" spans="10:10" ht="16.5" customHeight="1" x14ac:dyDescent="0.6">
      <c r="J5" s="132"/>
    </row>
    <row r="12" spans="10:10" ht="12.75" customHeight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CC1512"/>
  <sheetViews>
    <sheetView showGridLines="0" zoomScale="55" zoomScaleNormal="55" workbookViewId="0">
      <pane xSplit="2" ySplit="7" topLeftCell="BF8" activePane="bottomRight" state="frozen"/>
      <selection activeCell="BF318" sqref="BF318"/>
      <selection pane="topRight" activeCell="BF318" sqref="BF318"/>
      <selection pane="bottomLeft" activeCell="BF318" sqref="BF318"/>
      <selection pane="bottomRight" activeCell="BR44" sqref="BR44"/>
    </sheetView>
  </sheetViews>
  <sheetFormatPr defaultColWidth="11.7265625" defaultRowHeight="13" outlineLevelCol="1" x14ac:dyDescent="0.25"/>
  <cols>
    <col min="1" max="1" width="32.7265625" style="4" customWidth="1"/>
    <col min="2" max="2" width="35" style="4" customWidth="1"/>
    <col min="3" max="3" width="14" style="4" customWidth="1" outlineLevel="1"/>
    <col min="4" max="6" width="14.81640625" style="4" customWidth="1" outlineLevel="1"/>
    <col min="7" max="7" width="13" style="4" customWidth="1" outlineLevel="1"/>
    <col min="8" max="11" width="14" style="4" customWidth="1" outlineLevel="1"/>
    <col min="12" max="14" width="14.81640625" style="4" customWidth="1" outlineLevel="1"/>
    <col min="15" max="15" width="14" style="4" customWidth="1" outlineLevel="1"/>
    <col min="16" max="18" width="14.81640625" style="4" customWidth="1" outlineLevel="1"/>
    <col min="19" max="19" width="14" style="4" customWidth="1" outlineLevel="1"/>
    <col min="20" max="20" width="14.81640625" style="4" customWidth="1" outlineLevel="1"/>
    <col min="21" max="22" width="14.81640625" style="24" customWidth="1" outlineLevel="1"/>
    <col min="23" max="23" width="13.453125" style="24" customWidth="1" outlineLevel="1"/>
    <col min="24" max="25" width="14.453125" style="24" customWidth="1" outlineLevel="1"/>
    <col min="26" max="26" width="14.453125" style="4" customWidth="1" outlineLevel="1"/>
    <col min="27" max="27" width="14" style="4" customWidth="1" outlineLevel="1"/>
    <col min="28" max="30" width="14.81640625" style="4" customWidth="1" outlineLevel="1"/>
    <col min="31" max="31" width="13.453125" style="4" customWidth="1" outlineLevel="1"/>
    <col min="32" max="34" width="14.453125" style="4" customWidth="1" outlineLevel="1"/>
    <col min="35" max="35" width="14" style="4" customWidth="1" outlineLevel="1"/>
    <col min="36" max="38" width="14.81640625" style="4" customWidth="1" outlineLevel="1"/>
    <col min="39" max="39" width="14" style="4" customWidth="1" outlineLevel="1"/>
    <col min="40" max="43" width="14.81640625" style="4" customWidth="1" outlineLevel="1"/>
    <col min="44" max="46" width="15.81640625" style="4" customWidth="1" outlineLevel="1"/>
    <col min="47" max="47" width="14" style="4" customWidth="1" outlineLevel="1"/>
    <col min="48" max="50" width="14.81640625" style="4" customWidth="1" outlineLevel="1"/>
    <col min="51" max="51" width="14.81640625" style="114" bestFit="1" customWidth="1"/>
    <col min="52" max="54" width="15.81640625" style="4" bestFit="1" customWidth="1"/>
    <col min="55" max="55" width="14.81640625" style="4" bestFit="1" customWidth="1"/>
    <col min="56" max="58" width="15.81640625" style="4" bestFit="1" customWidth="1"/>
    <col min="59" max="59" width="14.81640625" style="4" bestFit="1" customWidth="1"/>
    <col min="60" max="62" width="15.81640625" style="4" bestFit="1" customWidth="1"/>
    <col min="63" max="65" width="15.81640625" style="4" customWidth="1"/>
    <col min="66" max="66" width="13.7265625" style="4" customWidth="1"/>
    <col min="67" max="70" width="13.7265625" style="4" customWidth="1" outlineLevel="1"/>
    <col min="71" max="71" width="13.7265625" style="24" customWidth="1" outlineLevel="1"/>
    <col min="72" max="78" width="13.7265625" style="4" customWidth="1" outlineLevel="1"/>
    <col min="79" max="204" width="13.7265625" style="4" customWidth="1"/>
    <col min="205" max="16384" width="11.7265625" style="4"/>
  </cols>
  <sheetData>
    <row r="1" spans="1:81" ht="6" customHeight="1" x14ac:dyDescent="0.25">
      <c r="AY1" s="4"/>
    </row>
    <row r="2" spans="1:81" ht="26.15" customHeight="1" x14ac:dyDescent="0.25">
      <c r="AY2" s="4"/>
    </row>
    <row r="3" spans="1:81" ht="17.25" customHeight="1" x14ac:dyDescent="0.25">
      <c r="AY3" s="4"/>
    </row>
    <row r="4" spans="1:81" ht="20.149999999999999" customHeight="1" x14ac:dyDescent="0.25">
      <c r="A4" s="94"/>
      <c r="B4" s="94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3" t="s">
        <v>175</v>
      </c>
      <c r="AZ4" s="433"/>
      <c r="BA4" s="433"/>
      <c r="BB4" s="433"/>
      <c r="BC4" s="433" t="s">
        <v>175</v>
      </c>
      <c r="BD4" s="433"/>
      <c r="BE4" s="433"/>
      <c r="BF4" s="433"/>
      <c r="BG4" s="431" t="s">
        <v>175</v>
      </c>
      <c r="BH4" s="431"/>
      <c r="BI4" s="431"/>
      <c r="BJ4" s="431"/>
      <c r="BK4" s="415"/>
      <c r="BL4" s="415"/>
      <c r="BM4" s="415"/>
      <c r="BO4" s="93" t="s">
        <v>176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251"/>
      <c r="CA4" s="432" t="s">
        <v>175</v>
      </c>
      <c r="CB4" s="433"/>
      <c r="CC4" s="433"/>
    </row>
    <row r="5" spans="1:81" ht="15" customHeight="1" x14ac:dyDescent="0.25">
      <c r="A5" s="331" t="s">
        <v>179</v>
      </c>
      <c r="B5" s="332" t="s">
        <v>180</v>
      </c>
      <c r="C5" s="328" t="s">
        <v>478</v>
      </c>
      <c r="D5" s="328" t="s">
        <v>479</v>
      </c>
      <c r="E5" s="328" t="s">
        <v>480</v>
      </c>
      <c r="F5" s="329" t="s">
        <v>481</v>
      </c>
      <c r="G5" s="327" t="s">
        <v>482</v>
      </c>
      <c r="H5" s="328" t="s">
        <v>483</v>
      </c>
      <c r="I5" s="328" t="s">
        <v>484</v>
      </c>
      <c r="J5" s="329" t="s">
        <v>485</v>
      </c>
      <c r="K5" s="327" t="s">
        <v>486</v>
      </c>
      <c r="L5" s="328" t="s">
        <v>487</v>
      </c>
      <c r="M5" s="328" t="s">
        <v>488</v>
      </c>
      <c r="N5" s="329" t="s">
        <v>489</v>
      </c>
      <c r="O5" s="327" t="s">
        <v>490</v>
      </c>
      <c r="P5" s="328" t="s">
        <v>491</v>
      </c>
      <c r="Q5" s="328" t="s">
        <v>492</v>
      </c>
      <c r="R5" s="329" t="s">
        <v>493</v>
      </c>
      <c r="S5" s="327" t="s">
        <v>494</v>
      </c>
      <c r="T5" s="328" t="s">
        <v>495</v>
      </c>
      <c r="U5" s="328" t="s">
        <v>496</v>
      </c>
      <c r="V5" s="329" t="s">
        <v>497</v>
      </c>
      <c r="W5" s="327" t="s">
        <v>498</v>
      </c>
      <c r="X5" s="328" t="s">
        <v>499</v>
      </c>
      <c r="Y5" s="328" t="s">
        <v>500</v>
      </c>
      <c r="Z5" s="329" t="s">
        <v>501</v>
      </c>
      <c r="AA5" s="327" t="s">
        <v>502</v>
      </c>
      <c r="AB5" s="328" t="s">
        <v>503</v>
      </c>
      <c r="AC5" s="328" t="s">
        <v>504</v>
      </c>
      <c r="AD5" s="329" t="s">
        <v>505</v>
      </c>
      <c r="AE5" s="327" t="s">
        <v>506</v>
      </c>
      <c r="AF5" s="328" t="s">
        <v>507</v>
      </c>
      <c r="AG5" s="328" t="s">
        <v>508</v>
      </c>
      <c r="AH5" s="329" t="s">
        <v>509</v>
      </c>
      <c r="AI5" s="327" t="s">
        <v>510</v>
      </c>
      <c r="AJ5" s="328" t="s">
        <v>511</v>
      </c>
      <c r="AK5" s="328" t="s">
        <v>512</v>
      </c>
      <c r="AL5" s="329" t="s">
        <v>513</v>
      </c>
      <c r="AM5" s="327" t="s">
        <v>514</v>
      </c>
      <c r="AN5" s="348" t="s">
        <v>515</v>
      </c>
      <c r="AO5" s="328" t="s">
        <v>516</v>
      </c>
      <c r="AP5" s="329" t="s">
        <v>517</v>
      </c>
      <c r="AQ5" s="327" t="s">
        <v>518</v>
      </c>
      <c r="AR5" s="328" t="s">
        <v>519</v>
      </c>
      <c r="AS5" s="328" t="s">
        <v>520</v>
      </c>
      <c r="AT5" s="329" t="s">
        <v>521</v>
      </c>
      <c r="AU5" s="327" t="s">
        <v>522</v>
      </c>
      <c r="AV5" s="328" t="s">
        <v>523</v>
      </c>
      <c r="AW5" s="328" t="s">
        <v>524</v>
      </c>
      <c r="AX5" s="329" t="s">
        <v>525</v>
      </c>
      <c r="AY5" s="327" t="s">
        <v>526</v>
      </c>
      <c r="AZ5" s="328" t="s">
        <v>527</v>
      </c>
      <c r="BA5" s="328" t="s">
        <v>528</v>
      </c>
      <c r="BB5" s="329" t="s">
        <v>529</v>
      </c>
      <c r="BC5" s="327" t="s">
        <v>530</v>
      </c>
      <c r="BD5" s="328" t="s">
        <v>531</v>
      </c>
      <c r="BE5" s="328" t="s">
        <v>532</v>
      </c>
      <c r="BF5" s="329" t="s">
        <v>533</v>
      </c>
      <c r="BG5" s="327" t="s">
        <v>534</v>
      </c>
      <c r="BH5" s="328" t="s">
        <v>466</v>
      </c>
      <c r="BI5" s="328" t="s">
        <v>610</v>
      </c>
      <c r="BJ5" s="328" t="s">
        <v>726</v>
      </c>
      <c r="BK5" s="328" t="s">
        <v>731</v>
      </c>
      <c r="BL5" s="328" t="s">
        <v>742</v>
      </c>
      <c r="BM5" s="328" t="s">
        <v>755</v>
      </c>
      <c r="BO5" s="278">
        <v>2010</v>
      </c>
      <c r="BP5" s="278">
        <v>2011</v>
      </c>
      <c r="BQ5" s="278">
        <v>2012</v>
      </c>
      <c r="BR5" s="278">
        <v>2013</v>
      </c>
      <c r="BS5" s="278">
        <v>2014</v>
      </c>
      <c r="BT5" s="278">
        <v>2015</v>
      </c>
      <c r="BU5" s="278">
        <v>2016</v>
      </c>
      <c r="BV5" s="278">
        <v>2017</v>
      </c>
      <c r="BW5" s="278">
        <v>2018</v>
      </c>
      <c r="BX5" s="278">
        <v>2019</v>
      </c>
      <c r="BY5" s="278">
        <v>2020</v>
      </c>
      <c r="BZ5" s="278">
        <v>2021</v>
      </c>
      <c r="CA5" s="278">
        <v>2022</v>
      </c>
      <c r="CB5" s="278">
        <v>2023</v>
      </c>
      <c r="CC5" s="278">
        <v>2024</v>
      </c>
    </row>
    <row r="6" spans="1:81" ht="15" customHeight="1" x14ac:dyDescent="0.25">
      <c r="A6" s="5"/>
      <c r="B6" s="5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24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O6" s="92"/>
      <c r="BP6" s="92"/>
      <c r="BQ6" s="92"/>
      <c r="BR6" s="92"/>
      <c r="BS6" s="92"/>
      <c r="BT6" s="92"/>
      <c r="BU6" s="92"/>
      <c r="BV6" s="92"/>
      <c r="BW6" s="6"/>
      <c r="BX6" s="6"/>
      <c r="BY6" s="6"/>
      <c r="BZ6" s="237"/>
      <c r="CA6" s="6"/>
    </row>
    <row r="7" spans="1:81" ht="15" customHeight="1" x14ac:dyDescent="0.25">
      <c r="A7" s="333" t="s">
        <v>100</v>
      </c>
      <c r="B7" s="428" t="s">
        <v>185</v>
      </c>
      <c r="C7" s="330" t="str">
        <f t="shared" ref="C7:AH7" si="0">C5</f>
        <v>1Q10</v>
      </c>
      <c r="D7" s="330" t="str">
        <f t="shared" si="0"/>
        <v>2Q10</v>
      </c>
      <c r="E7" s="330" t="str">
        <f t="shared" si="0"/>
        <v>3Q10</v>
      </c>
      <c r="F7" s="330" t="str">
        <f t="shared" si="0"/>
        <v>4Q10</v>
      </c>
      <c r="G7" s="330" t="str">
        <f t="shared" si="0"/>
        <v>1Q11</v>
      </c>
      <c r="H7" s="330" t="str">
        <f t="shared" si="0"/>
        <v>2Q11</v>
      </c>
      <c r="I7" s="330" t="str">
        <f t="shared" si="0"/>
        <v>3Q11</v>
      </c>
      <c r="J7" s="330" t="str">
        <f t="shared" si="0"/>
        <v>4Q11</v>
      </c>
      <c r="K7" s="330" t="str">
        <f t="shared" si="0"/>
        <v>1Q12</v>
      </c>
      <c r="L7" s="330" t="str">
        <f t="shared" si="0"/>
        <v>2Q12</v>
      </c>
      <c r="M7" s="330" t="str">
        <f t="shared" si="0"/>
        <v>3Q12</v>
      </c>
      <c r="N7" s="330" t="str">
        <f t="shared" si="0"/>
        <v>4Q12</v>
      </c>
      <c r="O7" s="330" t="str">
        <f t="shared" si="0"/>
        <v>1Q13</v>
      </c>
      <c r="P7" s="330" t="str">
        <f t="shared" si="0"/>
        <v>2Q13</v>
      </c>
      <c r="Q7" s="330" t="str">
        <f t="shared" si="0"/>
        <v>3Q13</v>
      </c>
      <c r="R7" s="330" t="str">
        <f t="shared" si="0"/>
        <v>4Q13</v>
      </c>
      <c r="S7" s="330" t="str">
        <f t="shared" si="0"/>
        <v>1Q14</v>
      </c>
      <c r="T7" s="330" t="str">
        <f t="shared" si="0"/>
        <v>2Q14</v>
      </c>
      <c r="U7" s="330" t="str">
        <f t="shared" si="0"/>
        <v>3Q14</v>
      </c>
      <c r="V7" s="330" t="str">
        <f t="shared" si="0"/>
        <v>4Q14</v>
      </c>
      <c r="W7" s="330" t="str">
        <f t="shared" si="0"/>
        <v>1Q15</v>
      </c>
      <c r="X7" s="330" t="str">
        <f t="shared" si="0"/>
        <v>2Q15</v>
      </c>
      <c r="Y7" s="330" t="str">
        <f t="shared" si="0"/>
        <v>3Q15</v>
      </c>
      <c r="Z7" s="330" t="str">
        <f t="shared" si="0"/>
        <v>4Q15</v>
      </c>
      <c r="AA7" s="330" t="str">
        <f t="shared" si="0"/>
        <v>1Q16</v>
      </c>
      <c r="AB7" s="330" t="str">
        <f t="shared" si="0"/>
        <v>2Q16</v>
      </c>
      <c r="AC7" s="330" t="str">
        <f t="shared" si="0"/>
        <v>3Q16</v>
      </c>
      <c r="AD7" s="330" t="str">
        <f t="shared" si="0"/>
        <v>4Q16</v>
      </c>
      <c r="AE7" s="330" t="str">
        <f t="shared" si="0"/>
        <v>1Q17</v>
      </c>
      <c r="AF7" s="330" t="str">
        <f t="shared" si="0"/>
        <v>2Q17</v>
      </c>
      <c r="AG7" s="330" t="str">
        <f t="shared" si="0"/>
        <v>3Q17</v>
      </c>
      <c r="AH7" s="330" t="str">
        <f t="shared" si="0"/>
        <v>4Q17</v>
      </c>
      <c r="AI7" s="330" t="str">
        <f t="shared" ref="AI7:BK7" si="1">AI5</f>
        <v>1Q18</v>
      </c>
      <c r="AJ7" s="330" t="str">
        <f t="shared" si="1"/>
        <v>2Q18</v>
      </c>
      <c r="AK7" s="330" t="str">
        <f t="shared" si="1"/>
        <v>3Q18</v>
      </c>
      <c r="AL7" s="330" t="str">
        <f t="shared" si="1"/>
        <v>4Q18</v>
      </c>
      <c r="AM7" s="330" t="str">
        <f t="shared" si="1"/>
        <v>1Q19</v>
      </c>
      <c r="AN7" s="330" t="str">
        <f t="shared" si="1"/>
        <v>2Q19</v>
      </c>
      <c r="AO7" s="330" t="str">
        <f t="shared" si="1"/>
        <v>3Q19</v>
      </c>
      <c r="AP7" s="330" t="str">
        <f t="shared" si="1"/>
        <v>4Q19</v>
      </c>
      <c r="AQ7" s="330" t="str">
        <f t="shared" si="1"/>
        <v>1Q20</v>
      </c>
      <c r="AR7" s="330" t="str">
        <f t="shared" si="1"/>
        <v>2Q20</v>
      </c>
      <c r="AS7" s="330" t="str">
        <f t="shared" si="1"/>
        <v>3Q20</v>
      </c>
      <c r="AT7" s="330" t="str">
        <f t="shared" si="1"/>
        <v>4Q20</v>
      </c>
      <c r="AU7" s="330" t="str">
        <f t="shared" si="1"/>
        <v>1Q21</v>
      </c>
      <c r="AV7" s="330" t="str">
        <f t="shared" si="1"/>
        <v>2Q21</v>
      </c>
      <c r="AW7" s="330" t="str">
        <f t="shared" si="1"/>
        <v>3Q21</v>
      </c>
      <c r="AX7" s="330" t="str">
        <f t="shared" si="1"/>
        <v>4Q21</v>
      </c>
      <c r="AY7" s="330" t="str">
        <f t="shared" si="1"/>
        <v>1Q22</v>
      </c>
      <c r="AZ7" s="330" t="str">
        <f t="shared" si="1"/>
        <v>2Q22</v>
      </c>
      <c r="BA7" s="330" t="str">
        <f t="shared" si="1"/>
        <v>3Q22</v>
      </c>
      <c r="BB7" s="330" t="str">
        <f t="shared" si="1"/>
        <v>4Q22</v>
      </c>
      <c r="BC7" s="330" t="str">
        <f t="shared" si="1"/>
        <v>1Q23</v>
      </c>
      <c r="BD7" s="330" t="str">
        <f t="shared" si="1"/>
        <v>2Q23</v>
      </c>
      <c r="BE7" s="330" t="str">
        <f t="shared" si="1"/>
        <v>3Q23</v>
      </c>
      <c r="BF7" s="330" t="str">
        <f t="shared" si="1"/>
        <v>4Q23</v>
      </c>
      <c r="BG7" s="330" t="str">
        <f t="shared" si="1"/>
        <v>1Q24</v>
      </c>
      <c r="BH7" s="330" t="str">
        <f t="shared" si="1"/>
        <v>2Q24</v>
      </c>
      <c r="BI7" s="330" t="str">
        <f t="shared" si="1"/>
        <v>3Q24</v>
      </c>
      <c r="BJ7" s="429" t="str">
        <f t="shared" si="1"/>
        <v>4Q24</v>
      </c>
      <c r="BK7" s="429" t="str">
        <f t="shared" si="1"/>
        <v>1Q25</v>
      </c>
      <c r="BL7" s="429" t="str">
        <f t="shared" ref="BL7:BM7" si="2">BL5</f>
        <v>2Q25</v>
      </c>
      <c r="BM7" s="429" t="str">
        <f t="shared" si="2"/>
        <v>3Q25</v>
      </c>
      <c r="BO7" s="430">
        <v>2010</v>
      </c>
      <c r="BP7" s="430">
        <v>2011</v>
      </c>
      <c r="BQ7" s="430">
        <v>2012</v>
      </c>
      <c r="BR7" s="430">
        <v>2013</v>
      </c>
      <c r="BS7" s="430">
        <v>2014</v>
      </c>
      <c r="BT7" s="430">
        <v>2015</v>
      </c>
      <c r="BU7" s="430">
        <v>2016</v>
      </c>
      <c r="BV7" s="430">
        <f t="shared" ref="BV7:CB7" si="3">BV5</f>
        <v>2017</v>
      </c>
      <c r="BW7" s="430">
        <f t="shared" si="3"/>
        <v>2018</v>
      </c>
      <c r="BX7" s="430">
        <f t="shared" si="3"/>
        <v>2019</v>
      </c>
      <c r="BY7" s="430">
        <f t="shared" si="3"/>
        <v>2020</v>
      </c>
      <c r="BZ7" s="430">
        <f t="shared" si="3"/>
        <v>2021</v>
      </c>
      <c r="CA7" s="430">
        <f t="shared" si="3"/>
        <v>2022</v>
      </c>
      <c r="CB7" s="430">
        <f t="shared" si="3"/>
        <v>2023</v>
      </c>
      <c r="CC7" s="430">
        <v>2024</v>
      </c>
    </row>
    <row r="8" spans="1:81" ht="15" customHeight="1" x14ac:dyDescent="0.25">
      <c r="A8" s="13" t="s">
        <v>611</v>
      </c>
      <c r="B8" s="71" t="s">
        <v>186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103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12">
        <v>709449.429</v>
      </c>
      <c r="AZ8" s="76">
        <v>709153.33900000004</v>
      </c>
      <c r="BA8" s="76">
        <v>708944.57900000003</v>
      </c>
      <c r="BB8" s="76">
        <v>723479.67299999995</v>
      </c>
      <c r="BC8" s="76">
        <v>726333.12800000003</v>
      </c>
      <c r="BD8" s="76">
        <v>727105.82700000005</v>
      </c>
      <c r="BE8" s="76">
        <v>727121.28</v>
      </c>
      <c r="BF8" s="76">
        <v>727337.46766666672</v>
      </c>
      <c r="BG8" s="76">
        <v>726241.63399999996</v>
      </c>
      <c r="BH8" s="76">
        <v>726324.23133333342</v>
      </c>
      <c r="BI8" s="76">
        <v>715720.42499999993</v>
      </c>
      <c r="BJ8" s="76">
        <v>753035.90178858442</v>
      </c>
      <c r="BK8" s="76">
        <v>751051.53945525119</v>
      </c>
      <c r="BL8" s="76">
        <v>788588.48704063916</v>
      </c>
      <c r="BM8" s="76">
        <v>788569.48633333331</v>
      </c>
      <c r="BO8" s="14">
        <v>432545</v>
      </c>
      <c r="BP8" s="9">
        <v>473804</v>
      </c>
      <c r="BQ8" s="9">
        <v>490874</v>
      </c>
      <c r="BR8" s="9" t="s">
        <v>103</v>
      </c>
      <c r="BS8" s="9">
        <v>660500</v>
      </c>
      <c r="BT8" s="9">
        <v>714959</v>
      </c>
      <c r="BU8" s="9">
        <v>746027</v>
      </c>
      <c r="BV8" s="9">
        <v>746027</v>
      </c>
      <c r="BW8" s="9">
        <v>757355.21900000004</v>
      </c>
      <c r="BX8" s="9">
        <v>709989.21899999992</v>
      </c>
      <c r="BY8" s="9">
        <v>710894.76100000006</v>
      </c>
      <c r="BZ8" s="209">
        <v>709304.42499999993</v>
      </c>
      <c r="CA8" s="9">
        <v>723479.67299999995</v>
      </c>
      <c r="CB8" s="9">
        <v>727337.46766666672</v>
      </c>
      <c r="CC8" s="9">
        <v>732175.46728047938</v>
      </c>
    </row>
    <row r="9" spans="1:81" ht="15" customHeight="1" x14ac:dyDescent="0.25">
      <c r="A9" s="13" t="s">
        <v>612</v>
      </c>
      <c r="B9" s="71" t="s">
        <v>187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3">
        <v>469493.57135628007</v>
      </c>
      <c r="AZ9" s="76">
        <v>469305.08469028008</v>
      </c>
      <c r="BA9" s="76">
        <v>469183.41761728015</v>
      </c>
      <c r="BB9" s="76">
        <v>488849.41986232006</v>
      </c>
      <c r="BC9" s="76">
        <v>490044.74960127997</v>
      </c>
      <c r="BD9" s="76">
        <v>490213.15344328003</v>
      </c>
      <c r="BE9" s="76">
        <v>490214.93302243995</v>
      </c>
      <c r="BF9" s="76">
        <v>490418.5754135187</v>
      </c>
      <c r="BG9" s="76">
        <v>491270.06216853339</v>
      </c>
      <c r="BH9" s="76">
        <v>491430.98966658796</v>
      </c>
      <c r="BI9" s="76">
        <v>471897.33641422668</v>
      </c>
      <c r="BJ9" s="76">
        <v>480968.35534319491</v>
      </c>
      <c r="BK9" s="76">
        <v>479245.98779929493</v>
      </c>
      <c r="BL9" s="76">
        <v>489095.00284218497</v>
      </c>
      <c r="BM9" s="76">
        <v>448966.42658808141</v>
      </c>
      <c r="BO9" s="14">
        <v>237429</v>
      </c>
      <c r="BP9" s="9">
        <v>277647</v>
      </c>
      <c r="BQ9" s="9">
        <v>282040</v>
      </c>
      <c r="BR9" s="9">
        <v>379805</v>
      </c>
      <c r="BS9" s="9">
        <v>425282</v>
      </c>
      <c r="BT9" s="9">
        <v>443273.30830000003</v>
      </c>
      <c r="BU9" s="9">
        <v>454604.17109999992</v>
      </c>
      <c r="BV9" s="9">
        <v>454624.88749999995</v>
      </c>
      <c r="BW9" s="9">
        <v>458566.65364180005</v>
      </c>
      <c r="BX9" s="9">
        <v>452933.86318580003</v>
      </c>
      <c r="BY9" s="9">
        <v>470928.48040527996</v>
      </c>
      <c r="BZ9" s="209">
        <v>469357.54374134663</v>
      </c>
      <c r="CA9" s="9">
        <v>488849.41986232006</v>
      </c>
      <c r="CB9" s="9">
        <v>490418.5754135187</v>
      </c>
      <c r="CC9" s="9">
        <v>480968.35534319491</v>
      </c>
    </row>
    <row r="10" spans="1:81" ht="15" customHeight="1" x14ac:dyDescent="0.25">
      <c r="A10" s="13" t="s">
        <v>122</v>
      </c>
      <c r="B10" s="71" t="s">
        <v>188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5">
        <v>469493.57135628007</v>
      </c>
      <c r="AZ10" s="79">
        <v>469305.08469028008</v>
      </c>
      <c r="BA10" s="79">
        <v>469183.41761728015</v>
      </c>
      <c r="BB10" s="79">
        <v>480795.94146232004</v>
      </c>
      <c r="BC10" s="79">
        <v>490044.74960127997</v>
      </c>
      <c r="BD10" s="79">
        <v>490213.15344328003</v>
      </c>
      <c r="BE10" s="79">
        <v>490214.93302243995</v>
      </c>
      <c r="BF10" s="79">
        <v>490418.5754135187</v>
      </c>
      <c r="BG10" s="79">
        <v>489933.51083520008</v>
      </c>
      <c r="BH10" s="79">
        <v>491430.98966658802</v>
      </c>
      <c r="BI10" s="79">
        <v>482969.45281422662</v>
      </c>
      <c r="BJ10" s="79">
        <v>480956.84964498167</v>
      </c>
      <c r="BK10" s="79">
        <v>479245.98779929493</v>
      </c>
      <c r="BL10" s="79">
        <v>489095.00284218497</v>
      </c>
      <c r="BM10" s="79">
        <v>448966.42658808141</v>
      </c>
      <c r="BO10" s="14">
        <v>224503</v>
      </c>
      <c r="BP10" s="14">
        <v>257538</v>
      </c>
      <c r="BQ10" s="14">
        <v>281491</v>
      </c>
      <c r="BR10" s="14">
        <v>321404</v>
      </c>
      <c r="BS10" s="14">
        <v>413518</v>
      </c>
      <c r="BT10" s="14">
        <v>431279.10276666674</v>
      </c>
      <c r="BU10" s="14">
        <v>451165.84</v>
      </c>
      <c r="BV10" s="14">
        <v>454611.93974999996</v>
      </c>
      <c r="BW10" s="14">
        <v>448700.04651985009</v>
      </c>
      <c r="BX10" s="14">
        <v>457134.70226554992</v>
      </c>
      <c r="BY10" s="14">
        <v>469520.61865528015</v>
      </c>
      <c r="BZ10" s="211">
        <v>469357.54374134663</v>
      </c>
      <c r="CA10" s="14">
        <v>504924.6253623201</v>
      </c>
      <c r="CB10" s="14">
        <v>490418.5754135187</v>
      </c>
      <c r="CC10" s="14">
        <v>486322.65282358241</v>
      </c>
    </row>
    <row r="11" spans="1:81" ht="15" customHeight="1" x14ac:dyDescent="0.25">
      <c r="A11" s="13" t="s">
        <v>613</v>
      </c>
      <c r="B11" s="71" t="s">
        <v>189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5">
        <v>670439.429</v>
      </c>
      <c r="AZ11" s="79">
        <v>670143.33900000004</v>
      </c>
      <c r="BA11" s="79">
        <v>669934.57900000003</v>
      </c>
      <c r="BB11" s="79">
        <v>669969.67299999995</v>
      </c>
      <c r="BC11" s="79">
        <v>672823.12800000003</v>
      </c>
      <c r="BD11" s="79">
        <v>673595.82700000005</v>
      </c>
      <c r="BE11" s="79">
        <v>673611.28</v>
      </c>
      <c r="BF11" s="79">
        <v>673827.46766666672</v>
      </c>
      <c r="BG11" s="79">
        <v>672731.63399999996</v>
      </c>
      <c r="BH11" s="79">
        <v>672814.23133333342</v>
      </c>
      <c r="BI11" s="79">
        <v>662210.42499999993</v>
      </c>
      <c r="BJ11" s="79">
        <v>699525.90178858442</v>
      </c>
      <c r="BK11" s="79">
        <v>697541.53945525119</v>
      </c>
      <c r="BL11" s="79">
        <v>735078.48704063916</v>
      </c>
      <c r="BM11" s="79">
        <v>735059.48633333331</v>
      </c>
      <c r="BO11" s="14">
        <v>403465</v>
      </c>
      <c r="BP11" s="14">
        <v>440255</v>
      </c>
      <c r="BQ11" s="14">
        <v>456919</v>
      </c>
      <c r="BR11" s="14">
        <v>579461</v>
      </c>
      <c r="BS11" s="14">
        <v>626951</v>
      </c>
      <c r="BT11" s="14">
        <v>681410</v>
      </c>
      <c r="BU11" s="14">
        <v>701786</v>
      </c>
      <c r="BV11" s="14">
        <v>701786</v>
      </c>
      <c r="BW11" s="14">
        <v>718484.25900000008</v>
      </c>
      <c r="BX11" s="14">
        <v>671118.25899999996</v>
      </c>
      <c r="BY11" s="14">
        <v>671909.27100000007</v>
      </c>
      <c r="BZ11" s="211">
        <v>670294.71499999997</v>
      </c>
      <c r="CA11" s="14">
        <v>669969.67299999995</v>
      </c>
      <c r="CB11" s="14">
        <v>673827.46766666672</v>
      </c>
      <c r="CC11" s="14">
        <v>676820.45219714602</v>
      </c>
    </row>
    <row r="12" spans="1:81" ht="15" customHeight="1" x14ac:dyDescent="0.25">
      <c r="A12" s="13" t="s">
        <v>614</v>
      </c>
      <c r="B12" s="71" t="s">
        <v>190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5">
        <v>436384.05055628007</v>
      </c>
      <c r="AZ12" s="79">
        <v>436195.56389028009</v>
      </c>
      <c r="BA12" s="79">
        <v>436073.89681728015</v>
      </c>
      <c r="BB12" s="79">
        <v>448199.89906232007</v>
      </c>
      <c r="BC12" s="79">
        <v>449395.22880127997</v>
      </c>
      <c r="BD12" s="79">
        <v>449563.63264328003</v>
      </c>
      <c r="BE12" s="79">
        <v>449565.41222243995</v>
      </c>
      <c r="BF12" s="79">
        <v>449769.0546135187</v>
      </c>
      <c r="BG12" s="79">
        <v>450620.54136853339</v>
      </c>
      <c r="BH12" s="79">
        <v>450781.46886658797</v>
      </c>
      <c r="BI12" s="79">
        <v>442319.93201422662</v>
      </c>
      <c r="BJ12" s="79">
        <v>440318.83454319491</v>
      </c>
      <c r="BK12" s="79">
        <v>438596.46699929493</v>
      </c>
      <c r="BL12" s="79">
        <v>448445.48204218497</v>
      </c>
      <c r="BM12" s="79">
        <v>422396.56578808138</v>
      </c>
      <c r="BO12" s="14">
        <v>208249</v>
      </c>
      <c r="BP12" s="14">
        <v>245993</v>
      </c>
      <c r="BQ12" s="14">
        <v>249395</v>
      </c>
      <c r="BR12" s="14">
        <v>348144</v>
      </c>
      <c r="BS12" s="14">
        <v>393501</v>
      </c>
      <c r="BT12" s="14">
        <v>411595.47860000003</v>
      </c>
      <c r="BU12" s="14">
        <v>419064.70819999994</v>
      </c>
      <c r="BV12" s="14">
        <v>419083.63699999993</v>
      </c>
      <c r="BW12" s="14">
        <v>426273.44724180002</v>
      </c>
      <c r="BX12" s="14">
        <v>420640.65678580001</v>
      </c>
      <c r="BY12" s="14">
        <v>437843.73373727995</v>
      </c>
      <c r="BZ12" s="211">
        <v>436248.31294134661</v>
      </c>
      <c r="CA12" s="14">
        <v>448199.89906232007</v>
      </c>
      <c r="CB12" s="14">
        <v>449769.0546135187</v>
      </c>
      <c r="CC12" s="14">
        <v>444171.14628146909</v>
      </c>
    </row>
    <row r="13" spans="1:81" ht="15" customHeight="1" x14ac:dyDescent="0.25">
      <c r="A13" s="15" t="s">
        <v>155</v>
      </c>
      <c r="B13" s="133" t="s">
        <v>191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6">
        <v>16</v>
      </c>
      <c r="AZ13" s="80">
        <v>16</v>
      </c>
      <c r="BA13" s="80">
        <v>16</v>
      </c>
      <c r="BB13" s="80">
        <v>16</v>
      </c>
      <c r="BC13" s="80">
        <v>16</v>
      </c>
      <c r="BD13" s="80">
        <v>16</v>
      </c>
      <c r="BE13" s="80">
        <v>16</v>
      </c>
      <c r="BF13" s="80">
        <v>16</v>
      </c>
      <c r="BG13" s="80">
        <v>16</v>
      </c>
      <c r="BH13" s="80">
        <v>16</v>
      </c>
      <c r="BI13" s="80">
        <v>15</v>
      </c>
      <c r="BJ13" s="80">
        <v>16</v>
      </c>
      <c r="BK13" s="80">
        <v>16</v>
      </c>
      <c r="BL13" s="80">
        <v>17</v>
      </c>
      <c r="BM13" s="80">
        <v>17</v>
      </c>
      <c r="BO13" s="22">
        <v>12</v>
      </c>
      <c r="BP13" s="22">
        <v>13</v>
      </c>
      <c r="BQ13" s="22">
        <v>13</v>
      </c>
      <c r="BR13" s="22">
        <v>15</v>
      </c>
      <c r="BS13" s="22">
        <v>16</v>
      </c>
      <c r="BT13" s="22">
        <v>17</v>
      </c>
      <c r="BU13" s="22">
        <v>17</v>
      </c>
      <c r="BV13" s="22">
        <v>17</v>
      </c>
      <c r="BW13" s="22">
        <v>18</v>
      </c>
      <c r="BX13" s="22">
        <v>16</v>
      </c>
      <c r="BY13" s="22">
        <v>16</v>
      </c>
      <c r="BZ13" s="226">
        <v>16</v>
      </c>
      <c r="CA13" s="22">
        <v>16</v>
      </c>
      <c r="CB13" s="22">
        <v>16</v>
      </c>
      <c r="CC13" s="22">
        <v>16</v>
      </c>
    </row>
    <row r="14" spans="1:81" ht="15" customHeight="1" x14ac:dyDescent="0.25">
      <c r="A14" s="71" t="s">
        <v>101</v>
      </c>
      <c r="B14" s="71" t="s">
        <v>192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7">
        <v>3341466.1834486006</v>
      </c>
      <c r="AZ14" s="81">
        <v>4280442.6742262002</v>
      </c>
      <c r="BA14" s="81">
        <v>4084236.7633504998</v>
      </c>
      <c r="BB14" s="81">
        <v>5259166.9453609986</v>
      </c>
      <c r="BC14" s="81">
        <v>3903522.3615493998</v>
      </c>
      <c r="BD14" s="81">
        <v>4624551.2982533993</v>
      </c>
      <c r="BE14" s="81">
        <v>4462534.7733412012</v>
      </c>
      <c r="BF14" s="81">
        <v>5875594.2274739994</v>
      </c>
      <c r="BG14" s="81">
        <v>4306838.729274651</v>
      </c>
      <c r="BH14" s="81">
        <v>4949663.0814099498</v>
      </c>
      <c r="BI14" s="81">
        <v>4896417.1695508007</v>
      </c>
      <c r="BJ14" s="81">
        <v>7003319.3793752026</v>
      </c>
      <c r="BK14" s="81">
        <v>5037473.8943705512</v>
      </c>
      <c r="BL14" s="81">
        <v>6303975.823270102</v>
      </c>
      <c r="BM14" s="81">
        <v>5999147.1426122012</v>
      </c>
      <c r="BO14" s="14">
        <v>6259572</v>
      </c>
      <c r="BP14" s="14">
        <v>7363285</v>
      </c>
      <c r="BQ14" s="14">
        <v>8115637</v>
      </c>
      <c r="BR14" s="14">
        <v>9128208</v>
      </c>
      <c r="BS14" s="14">
        <v>10544580</v>
      </c>
      <c r="BT14" s="14">
        <v>11850849.922297601</v>
      </c>
      <c r="BU14" s="14">
        <v>12719257.562333001</v>
      </c>
      <c r="BV14" s="14">
        <v>13272438.7440394</v>
      </c>
      <c r="BW14" s="14">
        <v>13690535.718517801</v>
      </c>
      <c r="BX14" s="14">
        <v>14217599.6480742</v>
      </c>
      <c r="BY14" s="14">
        <v>8697165.68672565</v>
      </c>
      <c r="BZ14" s="211">
        <v>12706646.5774657</v>
      </c>
      <c r="CA14" s="14">
        <v>16968641</v>
      </c>
      <c r="CB14" s="14">
        <v>18866202.660618</v>
      </c>
      <c r="CC14" s="14">
        <v>21156238.359610602</v>
      </c>
    </row>
    <row r="15" spans="1:81" s="17" customFormat="1" ht="15" customHeight="1" x14ac:dyDescent="0.25">
      <c r="A15" s="18" t="s">
        <v>127</v>
      </c>
      <c r="B15" s="2" t="s">
        <v>193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8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L15" s="16">
        <v>0.12083414960391181</v>
      </c>
      <c r="BM15" s="16">
        <v>5.805377652850785E-2</v>
      </c>
      <c r="BO15" s="16">
        <v>8.6999999999999994E-2</v>
      </c>
      <c r="BP15" s="16">
        <v>7.0800000000000002E-2</v>
      </c>
      <c r="BQ15" s="16">
        <v>7.8799999999999995E-2</v>
      </c>
      <c r="BR15" s="16">
        <v>7.8E-2</v>
      </c>
      <c r="BS15" s="16">
        <v>7.8E-2</v>
      </c>
      <c r="BT15" s="16">
        <v>5.5085270095836573E-2</v>
      </c>
      <c r="BU15" s="16">
        <v>1.0999999999999999E-2</v>
      </c>
      <c r="BV15" s="16">
        <v>3.5000000000000003E-2</v>
      </c>
      <c r="BW15" s="16">
        <v>1.50765930047845E-2</v>
      </c>
      <c r="BX15" s="16">
        <v>4.79503625258225E-2</v>
      </c>
      <c r="BY15" s="16">
        <v>-0.28087341339053701</v>
      </c>
      <c r="BZ15" s="279">
        <v>0.34683552641767201</v>
      </c>
      <c r="CA15" s="10">
        <v>0.30038915872108801</v>
      </c>
      <c r="CB15" s="10">
        <v>9.0387818960243602E-2</v>
      </c>
      <c r="CC15" s="10">
        <v>7.4999999999999997E-2</v>
      </c>
    </row>
    <row r="16" spans="1:81" s="17" customFormat="1" ht="15" customHeight="1" x14ac:dyDescent="0.25">
      <c r="A16" s="18" t="s">
        <v>128</v>
      </c>
      <c r="B16" s="2" t="s">
        <v>194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8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L16" s="16">
        <v>0.143895943686285</v>
      </c>
      <c r="BM16" s="16">
        <v>9.0190772538208952E-2</v>
      </c>
      <c r="BO16" s="16">
        <v>0.10199999999999999</v>
      </c>
      <c r="BP16" s="16">
        <v>9.5100000000000004E-2</v>
      </c>
      <c r="BQ16" s="16">
        <v>8.1299999999999997E-2</v>
      </c>
      <c r="BR16" s="16">
        <v>7.8E-2</v>
      </c>
      <c r="BS16" s="16">
        <v>0.08</v>
      </c>
      <c r="BT16" s="16">
        <v>5.8000000000000003E-2</v>
      </c>
      <c r="BU16" s="16">
        <v>0.02</v>
      </c>
      <c r="BV16" s="16">
        <v>4.9000000000000002E-2</v>
      </c>
      <c r="BW16" s="16">
        <v>3.15011417676474E-2</v>
      </c>
      <c r="BX16" s="16">
        <v>6.0691998456128715E-2</v>
      </c>
      <c r="BY16" s="16">
        <v>-0.36225576064018794</v>
      </c>
      <c r="BZ16" s="279">
        <v>0.46101006180204895</v>
      </c>
      <c r="CA16" s="10">
        <v>0.33656262050309338</v>
      </c>
      <c r="CB16" s="10">
        <v>0.1118275565272433</v>
      </c>
      <c r="CC16" s="10">
        <v>9.7000000000000003E-2</v>
      </c>
    </row>
    <row r="17" spans="1:81" s="17" customFormat="1" ht="15" customHeight="1" x14ac:dyDescent="0.25">
      <c r="A17" s="18" t="s">
        <v>129</v>
      </c>
      <c r="B17" s="2" t="s">
        <v>195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8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L17" s="16">
        <v>0.10392917761089149</v>
      </c>
      <c r="BM17" s="16">
        <v>7.1422442304273748E-2</v>
      </c>
      <c r="BO17" s="16">
        <v>6.7000000000000004E-2</v>
      </c>
      <c r="BP17" s="16">
        <v>8.3000000000000004E-2</v>
      </c>
      <c r="BQ17" s="16">
        <v>9.6799999999999997E-2</v>
      </c>
      <c r="BR17" s="16">
        <v>0.105</v>
      </c>
      <c r="BS17" s="16">
        <v>9.0999999999999998E-2</v>
      </c>
      <c r="BT17" s="16">
        <v>6.8000000000000005E-2</v>
      </c>
      <c r="BU17" s="16">
        <v>6.4000000000000001E-2</v>
      </c>
      <c r="BV17" s="16">
        <v>5.8000000000000003E-2</v>
      </c>
      <c r="BW17" s="16">
        <v>2.6955411357243102E-2</v>
      </c>
      <c r="BX17" s="16">
        <v>7.3430795642378796E-2</v>
      </c>
      <c r="BY17" s="16">
        <v>-0.24520875902295414</v>
      </c>
      <c r="BZ17" s="279">
        <v>0.51700000000000002</v>
      </c>
      <c r="CA17" s="10">
        <v>0.44131735490595303</v>
      </c>
      <c r="CB17" s="10">
        <v>0.10149327934818664</v>
      </c>
      <c r="CC17" s="10">
        <v>6.114412668985425E-2</v>
      </c>
    </row>
    <row r="18" spans="1:81" s="17" customFormat="1" ht="15" customHeight="1" x14ac:dyDescent="0.25">
      <c r="A18" s="19" t="s">
        <v>130</v>
      </c>
      <c r="B18" s="134" t="s">
        <v>196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9">
        <v>0.72199999999999998</v>
      </c>
      <c r="AZ18" s="77">
        <v>0.54697836347581918</v>
      </c>
      <c r="BA18" s="77">
        <v>0.32400000000000001</v>
      </c>
      <c r="BB18" s="77">
        <v>0.25729734535152349</v>
      </c>
      <c r="BC18" s="77">
        <v>0.17325217789480107</v>
      </c>
      <c r="BD18" s="77">
        <v>9.0014880438433309E-2</v>
      </c>
      <c r="BE18" s="77">
        <v>6.4798552086217542E-2</v>
      </c>
      <c r="BF18" s="77">
        <v>4.6111502758251932E-2</v>
      </c>
      <c r="BG18" s="77">
        <v>3.6647917773536154E-2</v>
      </c>
      <c r="BH18" s="77">
        <v>2.1000000000000001E-2</v>
      </c>
      <c r="BI18" s="77">
        <v>3.7999999999999999E-2</v>
      </c>
      <c r="BJ18" s="77">
        <v>5.9691717495954366E-2</v>
      </c>
      <c r="BK18" s="77">
        <v>4.1489034392666997E-2</v>
      </c>
      <c r="BL18" s="77">
        <v>9.9743652705655217E-2</v>
      </c>
      <c r="BM18" s="77">
        <v>7.463196663482119E-2</v>
      </c>
      <c r="BO18" s="20">
        <v>7.2999999999999995E-2</v>
      </c>
      <c r="BP18" s="20">
        <v>8.7999999999999995E-2</v>
      </c>
      <c r="BQ18" s="20">
        <v>9.8000000000000004E-2</v>
      </c>
      <c r="BR18" s="20">
        <v>0.108</v>
      </c>
      <c r="BS18" s="20">
        <v>9.2999999999999999E-2</v>
      </c>
      <c r="BT18" s="20">
        <v>6.8000000000000005E-2</v>
      </c>
      <c r="BU18" s="20">
        <v>6.9000000000000006E-2</v>
      </c>
      <c r="BV18" s="20">
        <v>5.8999999999999997E-2</v>
      </c>
      <c r="BW18" s="20">
        <v>4.3737525186438253E-2</v>
      </c>
      <c r="BX18" s="20">
        <v>5.6800029821845399E-2</v>
      </c>
      <c r="BY18" s="20">
        <v>-0.28479213716332408</v>
      </c>
      <c r="BZ18" s="280">
        <v>0.44800000000000001</v>
      </c>
      <c r="CA18" s="12">
        <v>0.40809968673992003</v>
      </c>
      <c r="CB18" s="12">
        <v>8.2097603697700583E-2</v>
      </c>
      <c r="CC18" s="12">
        <v>4.3868843022562443E-2</v>
      </c>
    </row>
    <row r="19" spans="1:81" s="17" customFormat="1" ht="15" customHeight="1" x14ac:dyDescent="0.25">
      <c r="A19" s="135" t="s">
        <v>102</v>
      </c>
      <c r="B19" s="2" t="s">
        <v>197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8">
        <v>0.13800000000000001</v>
      </c>
      <c r="AZ19" s="16">
        <v>0.113</v>
      </c>
      <c r="BA19" s="16">
        <v>0.122</v>
      </c>
      <c r="BB19" s="139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L19" s="16">
        <v>0.10542316260812079</v>
      </c>
      <c r="BM19" s="16">
        <v>0.111</v>
      </c>
      <c r="BO19" s="16">
        <v>0.113</v>
      </c>
      <c r="BP19" s="16">
        <v>0.105</v>
      </c>
      <c r="BQ19" s="16">
        <v>0.107</v>
      </c>
      <c r="BR19" s="16">
        <v>0.113</v>
      </c>
      <c r="BS19" s="16">
        <v>0.11600000000000001</v>
      </c>
      <c r="BT19" s="16">
        <v>0.11600000000000001</v>
      </c>
      <c r="BU19" s="16">
        <v>0.11981369399154275</v>
      </c>
      <c r="BV19" s="16">
        <v>0.120861114384267</v>
      </c>
      <c r="BW19" s="16">
        <v>0.120338167864273</v>
      </c>
      <c r="BX19" s="16">
        <v>0.11682306246334601</v>
      </c>
      <c r="BY19" s="16">
        <v>0.13532543375287301</v>
      </c>
      <c r="BZ19" s="279">
        <v>0.126</v>
      </c>
      <c r="CA19" s="10">
        <v>0.121147435431239</v>
      </c>
      <c r="CB19" s="10">
        <v>0.11700000000000001</v>
      </c>
      <c r="CC19" s="10">
        <v>0.111</v>
      </c>
    </row>
    <row r="20" spans="1:81" s="17" customFormat="1" ht="15" customHeight="1" x14ac:dyDescent="0.25">
      <c r="A20" s="18" t="s">
        <v>10</v>
      </c>
      <c r="B20" s="2" t="s">
        <v>198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8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L20" s="16">
        <v>0.96378249074342259</v>
      </c>
      <c r="BM20" s="16">
        <v>0.96065863030453269</v>
      </c>
      <c r="BO20" s="16">
        <v>0.97099999999999997</v>
      </c>
      <c r="BP20" s="16">
        <v>0.97</v>
      </c>
      <c r="BQ20" s="16">
        <v>0.96099999999999997</v>
      </c>
      <c r="BR20" s="16">
        <v>0.96299999999999997</v>
      </c>
      <c r="BS20" s="16">
        <v>0.95199999999999996</v>
      </c>
      <c r="BT20" s="16">
        <v>0.94599999999999995</v>
      </c>
      <c r="BU20" s="16">
        <v>0.93469999999999998</v>
      </c>
      <c r="BV20" s="16">
        <v>0.93600000000000005</v>
      </c>
      <c r="BW20" s="16">
        <v>0.9455214246464031</v>
      </c>
      <c r="BX20" s="16">
        <v>0.93049704120628673</v>
      </c>
      <c r="BY20" s="16">
        <v>0.93089766795783857</v>
      </c>
      <c r="BZ20" s="279">
        <v>0.90773627227205256</v>
      </c>
      <c r="CA20" s="10">
        <v>0.92855231995849319</v>
      </c>
      <c r="CB20" s="10">
        <v>0.93256455118329618</v>
      </c>
      <c r="CC20" s="10">
        <v>0.95718276086938958</v>
      </c>
    </row>
    <row r="21" spans="1:81" ht="15" customHeight="1" x14ac:dyDescent="0.25">
      <c r="A21" s="15" t="s">
        <v>131</v>
      </c>
      <c r="B21" s="133" t="s">
        <v>199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20">
        <v>5.2999999999999999E-2</v>
      </c>
      <c r="AZ21" s="77">
        <v>-2.3E-2</v>
      </c>
      <c r="BA21" s="77">
        <v>-7.4000000000000003E-3</v>
      </c>
      <c r="BB21" s="77">
        <v>-3.7872382220736495E-2</v>
      </c>
      <c r="BC21" s="77">
        <v>4.3567397813065255E-2</v>
      </c>
      <c r="BD21" s="77">
        <v>7.470633784352474E-4</v>
      </c>
      <c r="BE21" s="77">
        <v>-2.6495322595894459E-3</v>
      </c>
      <c r="BF21" s="77">
        <v>-1.7076243014092517E-2</v>
      </c>
      <c r="BG21" s="77">
        <v>2.1186800709673E-2</v>
      </c>
      <c r="BH21" s="77">
        <v>-1.4E-2</v>
      </c>
      <c r="BI21" s="77">
        <v>-3.0638847649873582E-2</v>
      </c>
      <c r="BJ21" s="77">
        <v>-0.03</v>
      </c>
      <c r="BK21" s="77">
        <v>1.4E-2</v>
      </c>
      <c r="BL21" s="77">
        <v>2.79749781557698E-3</v>
      </c>
      <c r="BM21" s="77">
        <v>-2.96883875281007E-3</v>
      </c>
      <c r="BO21" s="21">
        <v>1.9E-2</v>
      </c>
      <c r="BP21" s="21">
        <v>2.1999999999999999E-2</v>
      </c>
      <c r="BQ21" s="21">
        <v>1.6E-2</v>
      </c>
      <c r="BR21" s="21">
        <v>1.4E-2</v>
      </c>
      <c r="BS21" s="21">
        <v>1.7000000000000001E-2</v>
      </c>
      <c r="BT21" s="21">
        <v>1.9941080644932604E-2</v>
      </c>
      <c r="BU21" s="21">
        <v>2.8000000000000001E-2</v>
      </c>
      <c r="BV21" s="21">
        <v>1.7561255304915199E-2</v>
      </c>
      <c r="BW21" s="21">
        <v>1.9751523539588998E-2</v>
      </c>
      <c r="BX21" s="21">
        <v>7.5159413882286003E-3</v>
      </c>
      <c r="BY21" s="21">
        <v>5.8066518143979798E-2</v>
      </c>
      <c r="BZ21" s="245">
        <v>2.4E-2</v>
      </c>
      <c r="CA21" s="12">
        <v>-2.2109060603722115E-3</v>
      </c>
      <c r="CB21" s="12">
        <v>1.1544612905368562E-2</v>
      </c>
      <c r="CC21" s="12">
        <v>-1.0625807281014938E-2</v>
      </c>
    </row>
    <row r="22" spans="1:81" ht="15" customHeight="1" x14ac:dyDescent="0.25">
      <c r="A22" s="4" t="s">
        <v>174</v>
      </c>
      <c r="B22" s="4" t="s">
        <v>200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312">
        <v>5318.7234463612576</v>
      </c>
      <c r="AZ22" s="70">
        <v>6832.3090759646766</v>
      </c>
      <c r="BA22" s="70">
        <v>6512.1121526874731</v>
      </c>
      <c r="BB22" s="70">
        <v>8408.5228321479317</v>
      </c>
      <c r="BC22" s="70">
        <v>6192.5547824665673</v>
      </c>
      <c r="BD22" s="70">
        <v>7344.6122397660438</v>
      </c>
      <c r="BE22" s="70">
        <v>7079.389505713063</v>
      </c>
      <c r="BF22" s="70">
        <v>9343.5595634658239</v>
      </c>
      <c r="BG22" s="70">
        <v>6852.3381127755129</v>
      </c>
      <c r="BH22" s="70">
        <v>7929.1312510963053</v>
      </c>
      <c r="BI22" s="70">
        <v>7923.073713992565</v>
      </c>
      <c r="BJ22" s="70">
        <v>10726.688725750881</v>
      </c>
      <c r="BK22" s="70">
        <v>7683.7351305401526</v>
      </c>
      <c r="BL22" s="70">
        <v>9189.5498372920993</v>
      </c>
      <c r="BM22" s="70">
        <v>8738.637949382839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211">
        <v>0</v>
      </c>
      <c r="CA22" s="140">
        <v>25448.411463996501</v>
      </c>
      <c r="CB22" s="140">
        <v>29947.522336222901</v>
      </c>
      <c r="CC22" s="140">
        <v>33442.091551890611</v>
      </c>
    </row>
    <row r="23" spans="1:81" ht="15" customHeight="1" x14ac:dyDescent="0.25">
      <c r="A23" s="4" t="s">
        <v>173</v>
      </c>
      <c r="B23" s="4" t="s">
        <v>201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312">
        <f>SUM('Portfólio | Portfolio'!AY8:AY24)/(AY8-SUM('Portfólio | Portfolio'!AY156:AY161))*1000</f>
        <v>502.9327363890531</v>
      </c>
      <c r="AZ23" s="70">
        <f>SUM('Portfólio | Portfolio'!AZ8:AZ24)/(AZ8-SUM('Portfólio | Portfolio'!AZ156:AZ161))*1000</f>
        <v>534.57814313854522</v>
      </c>
      <c r="BA23" s="70">
        <f>SUM('Portfólio | Portfolio'!BA8:BA24)/(BA8-SUM('Portfólio | Portfolio'!BA156:BA161))*1000</f>
        <v>544.6007978231288</v>
      </c>
      <c r="BB23" s="70">
        <f>SUM('Portfólio | Portfolio'!BB8:BB24)/(BB8-SUM('Portfólio | Portfolio'!BB156:BB161))*1000</f>
        <v>702.65712786063841</v>
      </c>
      <c r="BC23" s="70">
        <f>SUM('Portfólio | Portfolio'!BC8:BC24)/(BC8-SUM('Portfólio | Portfolio'!BC156:BC161))*1000</f>
        <v>550.03975879572192</v>
      </c>
      <c r="BD23" s="70">
        <f>SUM('Portfólio | Portfolio'!BD8:BD24)/(BD8-SUM('Portfólio | Portfolio'!BD156:BD161))*1000</f>
        <v>571.99362239620132</v>
      </c>
      <c r="BE23" s="70">
        <f>SUM('Portfólio | Portfolio'!BE8:BE24)/(BE8-SUM('Portfólio | Portfolio'!BE156:BE161))*1000</f>
        <v>567.75916308540036</v>
      </c>
      <c r="BF23" s="70">
        <f>SUM('Portfólio | Portfolio'!BF8:BF24)/(BF8-SUM('Portfólio | Portfolio'!BF156:BF161))*1000</f>
        <v>732.92344430740991</v>
      </c>
      <c r="BG23" s="70">
        <f>SUM('Portfólio | Portfolio'!BG8:BG24)/(BG8-SUM('Portfólio | Portfolio'!BG156:BG161))*1000</f>
        <v>560.92770590792816</v>
      </c>
      <c r="BH23" s="70">
        <f>SUM('Portfólio | Portfolio'!BH8:BH24)/(BH8-SUM('Portfólio | Portfolio'!BH156:BH161))*1000</f>
        <v>593.20226807294898</v>
      </c>
      <c r="BI23" s="70">
        <f>SUM('Portfólio | Portfolio'!BI8:BI24)/(BI8-SUM('Portfólio | Portfolio'!BI156:BI161))*1000</f>
        <v>598.26509438414143</v>
      </c>
      <c r="BJ23" s="70">
        <v>794.54221947261465</v>
      </c>
      <c r="BK23" s="70">
        <v>613.21451092643451</v>
      </c>
      <c r="BL23" s="70">
        <v>687.6542791905149</v>
      </c>
      <c r="BM23" s="70">
        <v>689.38210463535529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211">
        <v>0</v>
      </c>
      <c r="CA23" s="70">
        <v>2000.934659334928</v>
      </c>
      <c r="CB23" s="70">
        <v>2421.6568423753911</v>
      </c>
      <c r="CC23" s="70">
        <v>2546.8555401424378</v>
      </c>
    </row>
    <row r="24" spans="1:81" ht="15" customHeight="1" x14ac:dyDescent="0.25">
      <c r="A24" s="75" t="s">
        <v>164</v>
      </c>
      <c r="B24" s="75" t="s">
        <v>202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313">
        <f>SUM('Portfólio | Portfolio'!AY8:AY31)/AY8*1000</f>
        <v>448.82301025856498</v>
      </c>
      <c r="AZ24" s="314">
        <f>SUM('Portfólio | Portfolio'!AZ8:AZ31)/AZ8*1000</f>
        <v>476.91913665233398</v>
      </c>
      <c r="BA24" s="314">
        <f>SUM('Portfólio | Portfolio'!BA8:BA31)/BA8*1000</f>
        <v>484.80326888852613</v>
      </c>
      <c r="BB24" s="314">
        <f>SUM('Portfólio | Portfolio'!BB8:BB31)/BB8*1000</f>
        <v>611.89800424427426</v>
      </c>
      <c r="BC24" s="314">
        <f>SUM('Portfólio | Portfolio'!BC8:BC31)/BC8*1000</f>
        <v>483.64850993000545</v>
      </c>
      <c r="BD24" s="314">
        <f>SUM('Portfólio | Portfolio'!BD8:BD31)/BD8*1000</f>
        <v>504.28455263913054</v>
      </c>
      <c r="BE24" s="314">
        <f>SUM('Portfólio | Portfolio'!BE8:BE31)/BE8*1000</f>
        <v>499.94702933188807</v>
      </c>
      <c r="BF24" s="314">
        <f>SUM('Portfólio | Portfolio'!BF8:BF31)/BF8*1000</f>
        <v>641.47943274087788</v>
      </c>
      <c r="BG24" s="314">
        <f>SUM('Portfólio | Portfolio'!BG8:BG31)/BG8*1000</f>
        <v>495.35266339467415</v>
      </c>
      <c r="BH24" s="314">
        <f>SUM('Portfólio | Portfolio'!BH8:BH31)/BH8*1000</f>
        <v>522.4377343619891</v>
      </c>
      <c r="BI24" s="314">
        <f>SUM('Portfólio | Portfolio'!BI8:BI31)/BI8*1000</f>
        <v>527.33163107647795</v>
      </c>
      <c r="BJ24" s="314">
        <v>699.21054491270718</v>
      </c>
      <c r="BK24" s="314">
        <v>543.83745072209717</v>
      </c>
      <c r="BL24" s="314">
        <v>610.34537138150745</v>
      </c>
      <c r="BM24" s="314">
        <v>611.75967925555778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6">
        <v>0</v>
      </c>
      <c r="CA24" s="22">
        <v>0</v>
      </c>
      <c r="CB24" s="22">
        <v>2128.3824780761338</v>
      </c>
      <c r="CC24" s="22">
        <v>2244.2128277550887</v>
      </c>
    </row>
    <row r="25" spans="1:81" ht="15" customHeight="1" x14ac:dyDescent="0.25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O25" s="24"/>
      <c r="BP25" s="24"/>
      <c r="BQ25" s="24"/>
      <c r="BR25" s="24"/>
      <c r="BZ25" s="143"/>
    </row>
    <row r="26" spans="1:81" ht="15" customHeight="1" x14ac:dyDescent="0.25">
      <c r="A26" s="1" t="s">
        <v>418</v>
      </c>
      <c r="B26" s="1" t="s">
        <v>415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70"/>
      <c r="BI26" s="310"/>
      <c r="BJ26" s="310"/>
      <c r="BK26" s="310"/>
      <c r="BL26" s="310"/>
      <c r="BM26" s="310"/>
      <c r="BO26" s="24"/>
      <c r="BP26" s="24"/>
      <c r="BQ26" s="24"/>
      <c r="BR26" s="24"/>
    </row>
    <row r="27" spans="1:81" ht="15" customHeight="1" x14ac:dyDescent="0.25">
      <c r="A27" s="2" t="s">
        <v>419</v>
      </c>
      <c r="B27" s="2" t="s">
        <v>416</v>
      </c>
      <c r="AY27" s="309"/>
      <c r="BH27" s="311"/>
      <c r="BI27" s="311"/>
      <c r="BJ27" s="311"/>
      <c r="BK27" s="311"/>
      <c r="BL27" s="311"/>
      <c r="BM27" s="311"/>
    </row>
    <row r="28" spans="1:81" ht="15" customHeight="1" x14ac:dyDescent="0.25">
      <c r="A28" s="4" t="s">
        <v>420</v>
      </c>
      <c r="B28" s="4" t="s">
        <v>417</v>
      </c>
      <c r="AY28" s="4"/>
    </row>
    <row r="29" spans="1:81" ht="15" customHeight="1" x14ac:dyDescent="0.25">
      <c r="AY29" s="4"/>
      <c r="CB29" s="294"/>
    </row>
    <row r="30" spans="1:81" ht="15" customHeight="1" x14ac:dyDescent="0.25">
      <c r="AY30" s="4"/>
      <c r="BX30" s="295"/>
      <c r="BY30" s="295"/>
      <c r="BZ30" s="295"/>
      <c r="CA30" s="295"/>
      <c r="CB30" s="295"/>
    </row>
    <row r="31" spans="1:81" ht="15" customHeight="1" x14ac:dyDescent="0.25">
      <c r="A31" s="333" t="s">
        <v>540</v>
      </c>
      <c r="B31" s="428" t="s">
        <v>541</v>
      </c>
      <c r="C31" s="330" t="s">
        <v>478</v>
      </c>
      <c r="D31" s="330" t="s">
        <v>479</v>
      </c>
      <c r="E31" s="330" t="s">
        <v>480</v>
      </c>
      <c r="F31" s="330" t="s">
        <v>481</v>
      </c>
      <c r="G31" s="330" t="s">
        <v>482</v>
      </c>
      <c r="H31" s="330" t="s">
        <v>483</v>
      </c>
      <c r="I31" s="330" t="s">
        <v>484</v>
      </c>
      <c r="J31" s="330" t="s">
        <v>485</v>
      </c>
      <c r="K31" s="330" t="s">
        <v>486</v>
      </c>
      <c r="L31" s="330" t="s">
        <v>487</v>
      </c>
      <c r="M31" s="330" t="s">
        <v>488</v>
      </c>
      <c r="N31" s="330" t="s">
        <v>489</v>
      </c>
      <c r="O31" s="330" t="s">
        <v>490</v>
      </c>
      <c r="P31" s="330" t="s">
        <v>491</v>
      </c>
      <c r="Q31" s="330" t="s">
        <v>492</v>
      </c>
      <c r="R31" s="330" t="s">
        <v>493</v>
      </c>
      <c r="S31" s="330" t="s">
        <v>494</v>
      </c>
      <c r="T31" s="330" t="s">
        <v>495</v>
      </c>
      <c r="U31" s="330" t="s">
        <v>496</v>
      </c>
      <c r="V31" s="330" t="s">
        <v>497</v>
      </c>
      <c r="W31" s="330" t="s">
        <v>498</v>
      </c>
      <c r="X31" s="330" t="s">
        <v>499</v>
      </c>
      <c r="Y31" s="330" t="s">
        <v>500</v>
      </c>
      <c r="Z31" s="330" t="s">
        <v>501</v>
      </c>
      <c r="AA31" s="330" t="s">
        <v>502</v>
      </c>
      <c r="AB31" s="330" t="s">
        <v>503</v>
      </c>
      <c r="AC31" s="330" t="s">
        <v>504</v>
      </c>
      <c r="AD31" s="330" t="s">
        <v>505</v>
      </c>
      <c r="AE31" s="330" t="s">
        <v>506</v>
      </c>
      <c r="AF31" s="330" t="s">
        <v>507</v>
      </c>
      <c r="AG31" s="330" t="s">
        <v>508</v>
      </c>
      <c r="AH31" s="330" t="s">
        <v>509</v>
      </c>
      <c r="AI31" s="330" t="s">
        <v>510</v>
      </c>
      <c r="AJ31" s="330" t="s">
        <v>511</v>
      </c>
      <c r="AK31" s="330" t="s">
        <v>512</v>
      </c>
      <c r="AL31" s="330" t="s">
        <v>513</v>
      </c>
      <c r="AM31" s="330" t="s">
        <v>514</v>
      </c>
      <c r="AN31" s="330" t="s">
        <v>515</v>
      </c>
      <c r="AO31" s="330" t="s">
        <v>516</v>
      </c>
      <c r="AP31" s="330" t="s">
        <v>517</v>
      </c>
      <c r="AQ31" s="330" t="s">
        <v>518</v>
      </c>
      <c r="AR31" s="330" t="s">
        <v>519</v>
      </c>
      <c r="AS31" s="330" t="s">
        <v>520</v>
      </c>
      <c r="AT31" s="330" t="s">
        <v>521</v>
      </c>
      <c r="AU31" s="330" t="s">
        <v>522</v>
      </c>
      <c r="AV31" s="330" t="s">
        <v>523</v>
      </c>
      <c r="AW31" s="330" t="s">
        <v>524</v>
      </c>
      <c r="AX31" s="330" t="s">
        <v>525</v>
      </c>
      <c r="AY31" s="330" t="s">
        <v>526</v>
      </c>
      <c r="AZ31" s="330" t="s">
        <v>527</v>
      </c>
      <c r="BA31" s="330" t="s">
        <v>528</v>
      </c>
      <c r="BB31" s="330" t="s">
        <v>529</v>
      </c>
      <c r="BC31" s="330" t="s">
        <v>530</v>
      </c>
      <c r="BD31" s="330" t="s">
        <v>531</v>
      </c>
      <c r="BE31" s="330" t="s">
        <v>532</v>
      </c>
      <c r="BF31" s="330" t="s">
        <v>533</v>
      </c>
      <c r="BG31" s="330" t="s">
        <v>534</v>
      </c>
      <c r="BH31" s="330" t="str">
        <f t="shared" ref="BH31:BM31" si="4">BH7</f>
        <v>2Q24</v>
      </c>
      <c r="BI31" s="330" t="str">
        <f t="shared" si="4"/>
        <v>3Q24</v>
      </c>
      <c r="BJ31" s="330" t="str">
        <f t="shared" si="4"/>
        <v>4Q24</v>
      </c>
      <c r="BK31" s="330" t="str">
        <f t="shared" si="4"/>
        <v>1Q25</v>
      </c>
      <c r="BL31" s="330" t="str">
        <f t="shared" si="4"/>
        <v>2Q25</v>
      </c>
      <c r="BM31" s="330" t="str">
        <f t="shared" si="4"/>
        <v>3Q25</v>
      </c>
      <c r="BO31" s="24"/>
      <c r="BS31" s="4"/>
    </row>
    <row r="32" spans="1:81" s="17" customFormat="1" ht="15" customHeight="1" x14ac:dyDescent="0.25">
      <c r="A32" s="342" t="s">
        <v>468</v>
      </c>
      <c r="B32" s="17" t="s">
        <v>473</v>
      </c>
      <c r="C32" s="88"/>
      <c r="D32" s="88"/>
      <c r="E32" s="88"/>
      <c r="F32" s="88"/>
      <c r="G32" s="88"/>
      <c r="H32" s="88"/>
      <c r="AM32" s="373">
        <v>0.12480456173955634</v>
      </c>
      <c r="AN32" s="373">
        <v>0.12632926195430039</v>
      </c>
      <c r="AO32" s="373">
        <v>2.0955039314024093E-2</v>
      </c>
      <c r="AP32" s="373">
        <v>9.9284892715767681E-2</v>
      </c>
      <c r="AQ32" s="373">
        <v>-9.8791524714302525E-2</v>
      </c>
      <c r="AR32" s="373">
        <v>-0.59840638003261426</v>
      </c>
      <c r="AS32" s="373">
        <v>-0.43161428317929296</v>
      </c>
      <c r="AT32" s="373">
        <v>-0.15086438124343249</v>
      </c>
      <c r="AU32" s="373">
        <v>-0.23290258514269213</v>
      </c>
      <c r="AV32" s="373">
        <v>1.0811033278072237</v>
      </c>
      <c r="AW32" s="373">
        <v>0.43017977137114194</v>
      </c>
      <c r="AX32" s="373">
        <v>0.36142850090728551</v>
      </c>
      <c r="AY32" s="373">
        <v>0.66367558839833118</v>
      </c>
      <c r="AZ32" s="373">
        <v>0.41332755794616638</v>
      </c>
      <c r="BA32" s="374">
        <v>9.2742632216706422E-2</v>
      </c>
      <c r="BB32" s="374">
        <v>-1.1860477143239234E-2</v>
      </c>
      <c r="BC32" s="374">
        <v>2.7349229622704252E-2</v>
      </c>
      <c r="BD32" s="373">
        <v>-1.2136877140305202E-3</v>
      </c>
      <c r="BE32" s="373">
        <v>-5.7682096526703086E-2</v>
      </c>
      <c r="BF32" s="373">
        <v>-3.5756407851768035E-3</v>
      </c>
      <c r="BG32" s="373">
        <v>1.3855258209913845E-2</v>
      </c>
      <c r="BH32" s="373">
        <v>-5.9327578188584251E-2</v>
      </c>
      <c r="BI32" s="373">
        <v>-1.5035354081474828E-2</v>
      </c>
      <c r="BJ32" s="373">
        <v>2.8570068757318712E-2</v>
      </c>
      <c r="BK32" s="373">
        <v>-8.8293340565086642E-2</v>
      </c>
      <c r="BL32" s="373">
        <v>-2.2045564388006533E-2</v>
      </c>
      <c r="BM32" s="373">
        <v>-3.518855531634546E-2</v>
      </c>
      <c r="BO32" s="88"/>
    </row>
    <row r="33" spans="1:79" s="17" customFormat="1" ht="15" customHeight="1" x14ac:dyDescent="0.25">
      <c r="A33" s="342" t="s">
        <v>469</v>
      </c>
      <c r="B33" s="78" t="s">
        <v>474</v>
      </c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373">
        <v>7.276126302229291E-2</v>
      </c>
      <c r="AN33" s="373">
        <v>6.7046363978985557E-2</v>
      </c>
      <c r="AO33" s="373">
        <v>0.10463949127102334</v>
      </c>
      <c r="AP33" s="373">
        <v>0.12531649677357182</v>
      </c>
      <c r="AQ33" s="373">
        <v>-0.10320989580561779</v>
      </c>
      <c r="AR33" s="373">
        <v>-0.80175822985950862</v>
      </c>
      <c r="AS33" s="373">
        <v>-0.50376967752354174</v>
      </c>
      <c r="AT33" s="373">
        <v>-0.17401184896769395</v>
      </c>
      <c r="AU33" s="373">
        <v>-0.35976682283447914</v>
      </c>
      <c r="AV33" s="373">
        <v>4.1522496242093769</v>
      </c>
      <c r="AW33" s="373">
        <v>0.66216451881153815</v>
      </c>
      <c r="AX33" s="373">
        <v>0.42298883159815448</v>
      </c>
      <c r="AY33" s="373">
        <v>1.1585526529639183</v>
      </c>
      <c r="AZ33" s="373">
        <v>0.63400328263575467</v>
      </c>
      <c r="BA33" s="374">
        <v>0.21300706303907324</v>
      </c>
      <c r="BB33" s="374">
        <v>9.9960920041776369E-2</v>
      </c>
      <c r="BC33" s="374">
        <v>0.18460937220655382</v>
      </c>
      <c r="BD33" s="373">
        <v>0.10365686422927589</v>
      </c>
      <c r="BE33" s="373">
        <v>0.137282504537384</v>
      </c>
      <c r="BF33" s="373">
        <v>0.17870985840735187</v>
      </c>
      <c r="BG33" s="373">
        <v>0.13519914816239398</v>
      </c>
      <c r="BH33" s="373">
        <v>-5.0722084246756061E-2</v>
      </c>
      <c r="BI33" s="373">
        <v>7.8516875001518605E-2</v>
      </c>
      <c r="BJ33" s="373">
        <v>0.10092824414880974</v>
      </c>
      <c r="BK33" s="373">
        <v>7.8040130148536058E-2</v>
      </c>
      <c r="BL33" s="373">
        <v>0.17166066469127839</v>
      </c>
      <c r="BM33" s="373">
        <v>-8.1661385731113256E-4</v>
      </c>
      <c r="BO33" s="136"/>
      <c r="BP33" s="136"/>
      <c r="BQ33" s="136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</row>
    <row r="34" spans="1:79" s="17" customFormat="1" ht="15" customHeight="1" x14ac:dyDescent="0.25">
      <c r="A34" s="342" t="s">
        <v>470</v>
      </c>
      <c r="B34" s="138" t="s">
        <v>475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373">
        <v>-0.13882643582482801</v>
      </c>
      <c r="AN34" s="373">
        <v>-4.7494403714737121E-2</v>
      </c>
      <c r="AO34" s="373">
        <v>-5.997696988009249E-2</v>
      </c>
      <c r="AP34" s="373">
        <v>-6.2798336771823338E-2</v>
      </c>
      <c r="AQ34" s="373">
        <v>-0.24025066114278038</v>
      </c>
      <c r="AR34" s="373">
        <v>-0.70169662370512542</v>
      </c>
      <c r="AS34" s="373">
        <v>-0.33482165604879677</v>
      </c>
      <c r="AT34" s="373">
        <v>-0.12596538534353818</v>
      </c>
      <c r="AU34" s="373">
        <v>-0.30501488124188036</v>
      </c>
      <c r="AV34" s="373">
        <v>1.4736106807917131</v>
      </c>
      <c r="AW34" s="373">
        <v>0.15808196886423453</v>
      </c>
      <c r="AX34" s="373">
        <v>8.5172361991977974E-2</v>
      </c>
      <c r="AY34" s="373">
        <v>0.42713615851021203</v>
      </c>
      <c r="AZ34" s="373">
        <v>7.57983915335394E-2</v>
      </c>
      <c r="BA34" s="374">
        <v>-9.8920916325880071E-2</v>
      </c>
      <c r="BB34" s="374">
        <v>-0.11193559037707146</v>
      </c>
      <c r="BC34" s="374">
        <v>-1.9258105290212546E-2</v>
      </c>
      <c r="BD34" s="373">
        <v>-6.9995945779241842E-2</v>
      </c>
      <c r="BE34" s="373">
        <v>-8.4884026297148418E-2</v>
      </c>
      <c r="BF34" s="373">
        <v>-2.571146418838155E-2</v>
      </c>
      <c r="BG34" s="373">
        <v>-4.6159682838346039E-2</v>
      </c>
      <c r="BH34" s="373">
        <v>-4.0489644942409697E-3</v>
      </c>
      <c r="BI34" s="373">
        <v>0.10249842941615772</v>
      </c>
      <c r="BJ34" s="373">
        <v>7.7593946858477869E-2</v>
      </c>
      <c r="BK34" s="373">
        <v>3.4273318632274119E-2</v>
      </c>
      <c r="BL34" s="373">
        <v>-3.2062738478648045E-2</v>
      </c>
      <c r="BM34" s="373">
        <v>-0.10459661995668335</v>
      </c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</row>
    <row r="35" spans="1:79" s="17" customFormat="1" ht="15" customHeight="1" x14ac:dyDescent="0.25">
      <c r="A35" s="342" t="s">
        <v>471</v>
      </c>
      <c r="B35" s="138" t="s">
        <v>476</v>
      </c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373">
        <v>-8.5346680206381142E-2</v>
      </c>
      <c r="AN35" s="373">
        <v>0.16760543087405733</v>
      </c>
      <c r="AO35" s="373">
        <v>-3.5892484045542572E-2</v>
      </c>
      <c r="AP35" s="373">
        <v>-3.5487965664049326E-2</v>
      </c>
      <c r="AQ35" s="373">
        <v>-0.14628725719843216</v>
      </c>
      <c r="AR35" s="373">
        <v>-0.7696034805828833</v>
      </c>
      <c r="AS35" s="373">
        <v>-0.49418646154984724</v>
      </c>
      <c r="AT35" s="373">
        <v>-0.21985447887860521</v>
      </c>
      <c r="AU35" s="373">
        <v>-0.3723178650680502</v>
      </c>
      <c r="AV35" s="373">
        <v>2.1923738946974134</v>
      </c>
      <c r="AW35" s="373">
        <v>0.29128177283743706</v>
      </c>
      <c r="AX35" s="373">
        <v>0.16382821383497048</v>
      </c>
      <c r="AY35" s="373">
        <v>0.73313236654829539</v>
      </c>
      <c r="AZ35" s="373">
        <v>0.46772130114881683</v>
      </c>
      <c r="BA35" s="374">
        <v>0.2090839601772041</v>
      </c>
      <c r="BB35" s="374">
        <v>8.4671873621231741E-2</v>
      </c>
      <c r="BC35" s="374">
        <v>3.1017880386681629E-2</v>
      </c>
      <c r="BD35" s="373">
        <v>-7.4923644224199948E-2</v>
      </c>
      <c r="BE35" s="373">
        <v>-3.4367842715586905E-3</v>
      </c>
      <c r="BF35" s="373">
        <v>-3.2998909653729536E-2</v>
      </c>
      <c r="BG35" s="373">
        <v>4.7493370696863879E-2</v>
      </c>
      <c r="BH35" s="373">
        <v>-3.9779659933003697E-2</v>
      </c>
      <c r="BI35" s="373">
        <v>6.7365621939799558E-2</v>
      </c>
      <c r="BJ35" s="373">
        <v>5.4794605638918803E-2</v>
      </c>
      <c r="BK35" s="373">
        <v>2.5535729409947194E-2</v>
      </c>
      <c r="BL35" s="373">
        <v>0.26053075022727246</v>
      </c>
      <c r="BM35" s="373">
        <v>1.8741734275769639E-2</v>
      </c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</row>
    <row r="36" spans="1:79" s="17" customFormat="1" ht="15" customHeight="1" x14ac:dyDescent="0.25">
      <c r="A36" s="342" t="s">
        <v>472</v>
      </c>
      <c r="B36" s="344" t="s">
        <v>477</v>
      </c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375">
        <v>2.5778448697888479E-6</v>
      </c>
      <c r="AN36" s="375">
        <v>0.13004610583797493</v>
      </c>
      <c r="AO36" s="375">
        <v>6.6540281790517408E-2</v>
      </c>
      <c r="AP36" s="375">
        <v>7.9059563849337433E-3</v>
      </c>
      <c r="AQ36" s="375">
        <v>-3.5563634767837526E-2</v>
      </c>
      <c r="AR36" s="375">
        <v>-0.10244061173292718</v>
      </c>
      <c r="AS36" s="375">
        <v>-0.16925012704005538</v>
      </c>
      <c r="AT36" s="375">
        <v>-0.2075626551303188</v>
      </c>
      <c r="AU36" s="375">
        <v>-0.25889747351704928</v>
      </c>
      <c r="AV36" s="375">
        <v>0.18708473505772205</v>
      </c>
      <c r="AW36" s="375">
        <v>5.0944935269026104E-3</v>
      </c>
      <c r="AX36" s="375">
        <v>0.30772378872475858</v>
      </c>
      <c r="AY36" s="375">
        <v>0.2916822528771883</v>
      </c>
      <c r="AZ36" s="375">
        <v>0.38636919074204812</v>
      </c>
      <c r="BA36" s="376">
        <v>0.53087319901432228</v>
      </c>
      <c r="BB36" s="376">
        <v>0.11101512236174549</v>
      </c>
      <c r="BC36" s="376">
        <v>0.15252711269976338</v>
      </c>
      <c r="BD36" s="375">
        <v>9.8493826447079602E-2</v>
      </c>
      <c r="BE36" s="375">
        <v>0.12284021250724875</v>
      </c>
      <c r="BF36" s="375">
        <v>7.4171429162478875E-2</v>
      </c>
      <c r="BG36" s="375">
        <v>0.11572688061356651</v>
      </c>
      <c r="BH36" s="375">
        <v>2.1348977007515924E-3</v>
      </c>
      <c r="BI36" s="375">
        <v>3.2287946495339837E-2</v>
      </c>
      <c r="BJ36" s="375">
        <v>0.1181193284979758</v>
      </c>
      <c r="BK36" s="375">
        <v>2.8897415233301693E-2</v>
      </c>
      <c r="BL36" s="375">
        <v>8.5733296803462533E-2</v>
      </c>
      <c r="BM36" s="375">
        <v>6.8445480540713088E-3</v>
      </c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</row>
    <row r="37" spans="1:79" s="17" customFormat="1" ht="15" customHeight="1" x14ac:dyDescent="0.25">
      <c r="A37" s="349" t="s">
        <v>9</v>
      </c>
      <c r="B37" s="138" t="s">
        <v>9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377">
        <v>2.8108013311420876E-3</v>
      </c>
      <c r="AN37" s="377">
        <v>7.535940189495216E-2</v>
      </c>
      <c r="AO37" s="377">
        <v>5.3150593237232924E-2</v>
      </c>
      <c r="AP37" s="377">
        <v>4.0930629200936375E-2</v>
      </c>
      <c r="AQ37" s="377">
        <v>-0.10689993906236084</v>
      </c>
      <c r="AR37" s="377">
        <v>-0.58566630819912557</v>
      </c>
      <c r="AS37" s="377">
        <v>-0.39344695450231781</v>
      </c>
      <c r="AT37" s="377">
        <v>-0.18262560113843118</v>
      </c>
      <c r="AU37" s="377">
        <v>-0.30838039505692327</v>
      </c>
      <c r="AV37" s="377">
        <v>1.1697822651418424</v>
      </c>
      <c r="AW37" s="377">
        <v>0.27995810318113423</v>
      </c>
      <c r="AX37" s="377">
        <v>0.31580483723488695</v>
      </c>
      <c r="AY37" s="377">
        <v>0.64509502792998474</v>
      </c>
      <c r="AZ37" s="377">
        <v>0.47931208564038874</v>
      </c>
      <c r="BA37" s="378">
        <v>0.23874598890455423</v>
      </c>
      <c r="BB37" s="378">
        <v>7.3148060839539175E-2</v>
      </c>
      <c r="BC37" s="378">
        <v>0.12234747643279831</v>
      </c>
      <c r="BD37" s="377">
        <v>6.2175672693284501E-2</v>
      </c>
      <c r="BE37" s="377">
        <v>8.2205154599891195E-2</v>
      </c>
      <c r="BF37" s="377">
        <v>9.2962177927252698E-2</v>
      </c>
      <c r="BG37" s="377">
        <v>9.555663724664587E-2</v>
      </c>
      <c r="BH37" s="377">
        <v>-3.3647950619783873E-2</v>
      </c>
      <c r="BI37" s="377">
        <v>5.8700627020127571E-2</v>
      </c>
      <c r="BJ37" s="377">
        <v>9.355706976046041E-2</v>
      </c>
      <c r="BK37" s="377">
        <v>4.19130073934606E-2</v>
      </c>
      <c r="BL37" s="377">
        <v>0.13051731516231224</v>
      </c>
      <c r="BM37" s="377">
        <v>-6.2774102313212232E-3</v>
      </c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</row>
    <row r="38" spans="1:79" s="17" customFormat="1" ht="15" customHeight="1" x14ac:dyDescent="0.25">
      <c r="A38" s="342" t="s">
        <v>539</v>
      </c>
      <c r="B38" s="138" t="s">
        <v>538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340"/>
      <c r="AY38" s="340"/>
      <c r="AZ38" s="340"/>
      <c r="BA38" s="345"/>
      <c r="BB38" s="345"/>
      <c r="BC38" s="345"/>
      <c r="BD38" s="340"/>
      <c r="BE38" s="340"/>
      <c r="BF38" s="340"/>
      <c r="BG38" s="340"/>
      <c r="BH38" s="340"/>
      <c r="BI38" s="340"/>
      <c r="BJ38" s="340"/>
      <c r="BK38" s="340"/>
      <c r="BL38" s="340"/>
      <c r="BM38" s="340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</row>
    <row r="39" spans="1:79" ht="15" customHeight="1" x14ac:dyDescent="0.25">
      <c r="A39" s="343"/>
      <c r="B39" s="71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2"/>
      <c r="BB39" s="2"/>
      <c r="BC39" s="2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</row>
    <row r="40" spans="1:79" ht="15" customHeight="1" x14ac:dyDescent="0.25">
      <c r="A40" s="333" t="s">
        <v>535</v>
      </c>
      <c r="B40" s="428" t="s">
        <v>542</v>
      </c>
      <c r="C40" s="330" t="s">
        <v>478</v>
      </c>
      <c r="D40" s="330" t="s">
        <v>479</v>
      </c>
      <c r="E40" s="330" t="s">
        <v>480</v>
      </c>
      <c r="F40" s="330" t="s">
        <v>481</v>
      </c>
      <c r="G40" s="330" t="s">
        <v>482</v>
      </c>
      <c r="H40" s="330" t="s">
        <v>483</v>
      </c>
      <c r="I40" s="330" t="s">
        <v>484</v>
      </c>
      <c r="J40" s="330" t="s">
        <v>485</v>
      </c>
      <c r="K40" s="330" t="s">
        <v>486</v>
      </c>
      <c r="L40" s="330" t="s">
        <v>487</v>
      </c>
      <c r="M40" s="330" t="s">
        <v>488</v>
      </c>
      <c r="N40" s="330" t="s">
        <v>489</v>
      </c>
      <c r="O40" s="330" t="s">
        <v>490</v>
      </c>
      <c r="P40" s="330" t="s">
        <v>491</v>
      </c>
      <c r="Q40" s="330" t="s">
        <v>492</v>
      </c>
      <c r="R40" s="330" t="s">
        <v>493</v>
      </c>
      <c r="S40" s="330" t="s">
        <v>494</v>
      </c>
      <c r="T40" s="330" t="s">
        <v>495</v>
      </c>
      <c r="U40" s="330" t="s">
        <v>496</v>
      </c>
      <c r="V40" s="330" t="s">
        <v>497</v>
      </c>
      <c r="W40" s="330" t="s">
        <v>498</v>
      </c>
      <c r="X40" s="330" t="s">
        <v>499</v>
      </c>
      <c r="Y40" s="330" t="s">
        <v>500</v>
      </c>
      <c r="Z40" s="330" t="s">
        <v>501</v>
      </c>
      <c r="AA40" s="330" t="s">
        <v>502</v>
      </c>
      <c r="AB40" s="330" t="s">
        <v>503</v>
      </c>
      <c r="AC40" s="330" t="s">
        <v>504</v>
      </c>
      <c r="AD40" s="330" t="s">
        <v>505</v>
      </c>
      <c r="AE40" s="330" t="s">
        <v>506</v>
      </c>
      <c r="AF40" s="330" t="s">
        <v>507</v>
      </c>
      <c r="AG40" s="330" t="s">
        <v>508</v>
      </c>
      <c r="AH40" s="330" t="s">
        <v>509</v>
      </c>
      <c r="AI40" s="330" t="s">
        <v>510</v>
      </c>
      <c r="AJ40" s="330" t="s">
        <v>511</v>
      </c>
      <c r="AK40" s="330" t="s">
        <v>512</v>
      </c>
      <c r="AL40" s="330" t="s">
        <v>513</v>
      </c>
      <c r="AM40" s="330" t="s">
        <v>514</v>
      </c>
      <c r="AN40" s="330" t="s">
        <v>515</v>
      </c>
      <c r="AO40" s="330" t="s">
        <v>516</v>
      </c>
      <c r="AP40" s="330" t="s">
        <v>517</v>
      </c>
      <c r="AQ40" s="330" t="s">
        <v>518</v>
      </c>
      <c r="AR40" s="330" t="s">
        <v>519</v>
      </c>
      <c r="AS40" s="330" t="s">
        <v>520</v>
      </c>
      <c r="AT40" s="330" t="s">
        <v>521</v>
      </c>
      <c r="AU40" s="330" t="s">
        <v>522</v>
      </c>
      <c r="AV40" s="330" t="s">
        <v>523</v>
      </c>
      <c r="AW40" s="330" t="s">
        <v>524</v>
      </c>
      <c r="AX40" s="330" t="s">
        <v>525</v>
      </c>
      <c r="AY40" s="330" t="s">
        <v>526</v>
      </c>
      <c r="AZ40" s="330" t="s">
        <v>527</v>
      </c>
      <c r="BA40" s="330" t="s">
        <v>528</v>
      </c>
      <c r="BB40" s="330" t="s">
        <v>529</v>
      </c>
      <c r="BC40" s="330" t="s">
        <v>530</v>
      </c>
      <c r="BD40" s="330" t="s">
        <v>531</v>
      </c>
      <c r="BE40" s="330" t="s">
        <v>532</v>
      </c>
      <c r="BF40" s="330" t="s">
        <v>533</v>
      </c>
      <c r="BG40" s="330" t="s">
        <v>534</v>
      </c>
      <c r="BH40" s="330" t="str">
        <f t="shared" ref="BH40:BM40" si="5">BH31</f>
        <v>2Q24</v>
      </c>
      <c r="BI40" s="330" t="str">
        <f t="shared" si="5"/>
        <v>3Q24</v>
      </c>
      <c r="BJ40" s="330" t="str">
        <f t="shared" si="5"/>
        <v>4Q24</v>
      </c>
      <c r="BK40" s="330" t="str">
        <f t="shared" si="5"/>
        <v>1Q25</v>
      </c>
      <c r="BL40" s="330" t="str">
        <f t="shared" si="5"/>
        <v>2Q25</v>
      </c>
      <c r="BM40" s="330" t="str">
        <f t="shared" si="5"/>
        <v>3Q25</v>
      </c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</row>
    <row r="41" spans="1:79" ht="15" customHeight="1" x14ac:dyDescent="0.25">
      <c r="A41" s="342" t="s">
        <v>468</v>
      </c>
      <c r="B41" s="17" t="s">
        <v>473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73">
        <v>1.0056411477910698E-2</v>
      </c>
      <c r="AN41" s="373">
        <v>0.1211345965166255</v>
      </c>
      <c r="AO41" s="373">
        <v>2.7603846349297356E-2</v>
      </c>
      <c r="AP41" s="373">
        <v>3.1510899888025357E-2</v>
      </c>
      <c r="AQ41" s="373">
        <v>-0.16675303780128359</v>
      </c>
      <c r="AR41" s="373">
        <v>-0.77392334200744628</v>
      </c>
      <c r="AS41" s="373">
        <v>-0.57455486494131569</v>
      </c>
      <c r="AT41" s="373">
        <v>-0.27923097582191569</v>
      </c>
      <c r="AU41" s="373">
        <v>-0.37402762160867031</v>
      </c>
      <c r="AV41" s="373">
        <v>2.1729594792054776</v>
      </c>
      <c r="AW41" s="373">
        <v>0.29814491180482272</v>
      </c>
      <c r="AX41" s="373">
        <v>0.43477123687272212</v>
      </c>
      <c r="AY41" s="373">
        <v>0.89941171671003883</v>
      </c>
      <c r="AZ41" s="373">
        <v>0.82748861877007585</v>
      </c>
      <c r="BA41" s="374">
        <v>0.28083458983835752</v>
      </c>
      <c r="BB41" s="374">
        <v>0.14012836610838919</v>
      </c>
      <c r="BC41" s="374">
        <v>0.21591870099151467</v>
      </c>
      <c r="BD41" s="373">
        <v>0.1002721199217016</v>
      </c>
      <c r="BE41" s="373">
        <v>0.10836845541479856</v>
      </c>
      <c r="BF41" s="373">
        <v>0.12345751193491217</v>
      </c>
      <c r="BG41" s="373">
        <v>0.12557294085610726</v>
      </c>
      <c r="BH41" s="373">
        <v>1.0050267992713247E-2</v>
      </c>
      <c r="BI41" s="379">
        <v>3.5289591563682166E-2</v>
      </c>
      <c r="BJ41" s="379">
        <v>6.7944827449478273E-2</v>
      </c>
      <c r="BK41" s="379">
        <v>-1.2797686076236214E-2</v>
      </c>
      <c r="BL41" s="379">
        <v>0.12384245972635433</v>
      </c>
      <c r="BM41" s="379">
        <v>5.192434437021598E-2</v>
      </c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</row>
    <row r="42" spans="1:79" s="17" customFormat="1" ht="15" customHeight="1" x14ac:dyDescent="0.25">
      <c r="A42" s="342" t="s">
        <v>469</v>
      </c>
      <c r="B42" s="78" t="s">
        <v>474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73">
        <v>4.2090107381838715E-2</v>
      </c>
      <c r="AN42" s="373">
        <v>6.6278587776915865E-2</v>
      </c>
      <c r="AO42" s="373">
        <v>1.6981053618425834E-2</v>
      </c>
      <c r="AP42" s="373">
        <v>4.2857005739440179E-2</v>
      </c>
      <c r="AQ42" s="373">
        <v>-0.13876202677891469</v>
      </c>
      <c r="AR42" s="373">
        <v>-0.76117614436979042</v>
      </c>
      <c r="AS42" s="373">
        <v>-0.36111764561723947</v>
      </c>
      <c r="AT42" s="373">
        <v>-6.3258684918901964E-2</v>
      </c>
      <c r="AU42" s="373">
        <v>-0.21739556698937312</v>
      </c>
      <c r="AV42" s="373">
        <v>3.3906202231178835</v>
      </c>
      <c r="AW42" s="373">
        <v>0.61866305696357093</v>
      </c>
      <c r="AX42" s="373">
        <v>0.3478175946760429</v>
      </c>
      <c r="AY42" s="373">
        <v>0.92680318984985877</v>
      </c>
      <c r="AZ42" s="373">
        <v>0.55098955038116304</v>
      </c>
      <c r="BA42" s="374">
        <v>0.19764308412560672</v>
      </c>
      <c r="BB42" s="374">
        <v>5.7196828027806124E-2</v>
      </c>
      <c r="BC42" s="374">
        <v>0.1137558688919047</v>
      </c>
      <c r="BD42" s="373">
        <v>3.9364559190544046E-2</v>
      </c>
      <c r="BE42" s="373">
        <v>4.1498238783645114E-2</v>
      </c>
      <c r="BF42" s="373">
        <v>8.9160831780901395E-2</v>
      </c>
      <c r="BG42" s="373">
        <v>4.2977167132167038E-2</v>
      </c>
      <c r="BH42" s="373">
        <v>2.9706633214438893E-2</v>
      </c>
      <c r="BI42" s="379">
        <v>8.7289372976670165E-2</v>
      </c>
      <c r="BJ42" s="379">
        <v>9.3176807891202529E-2</v>
      </c>
      <c r="BK42" s="379">
        <v>9.7322765509304965E-2</v>
      </c>
      <c r="BL42" s="379">
        <v>0.14065499639669432</v>
      </c>
      <c r="BM42" s="379">
        <v>9.5329756630860185E-2</v>
      </c>
      <c r="BO42" s="16"/>
      <c r="BP42" s="16"/>
      <c r="BQ42" s="16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 s="17" customFormat="1" ht="15" customHeight="1" x14ac:dyDescent="0.25">
      <c r="A43" s="342" t="s">
        <v>470</v>
      </c>
      <c r="B43" s="138" t="s">
        <v>475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73">
        <v>-8.8327961946166322E-4</v>
      </c>
      <c r="AN43" s="373">
        <v>-5.6796206085915513E-2</v>
      </c>
      <c r="AO43" s="373">
        <v>-2.6044930598791316E-2</v>
      </c>
      <c r="AP43" s="373">
        <v>2.9681973460693012E-2</v>
      </c>
      <c r="AQ43" s="373">
        <v>-0.1612752842309495</v>
      </c>
      <c r="AR43" s="373">
        <v>-0.69843622088322377</v>
      </c>
      <c r="AS43" s="373">
        <v>-0.26433307893496605</v>
      </c>
      <c r="AT43" s="373">
        <v>-8.4776067318692805E-2</v>
      </c>
      <c r="AU43" s="373">
        <v>-0.26650852276878989</v>
      </c>
      <c r="AV43" s="373">
        <v>2.0486634664256491</v>
      </c>
      <c r="AW43" s="373">
        <v>0.15241663040354014</v>
      </c>
      <c r="AX43" s="373">
        <v>4.3582102401475975E-3</v>
      </c>
      <c r="AY43" s="373">
        <v>0.44470347424160472</v>
      </c>
      <c r="AZ43" s="373">
        <v>0.23161016601721496</v>
      </c>
      <c r="BA43" s="374">
        <v>0.11421692688639706</v>
      </c>
      <c r="BB43" s="374">
        <v>0.12388740167671908</v>
      </c>
      <c r="BC43" s="374">
        <v>0.13789798179151003</v>
      </c>
      <c r="BD43" s="373">
        <v>-8.3658385404438151E-3</v>
      </c>
      <c r="BE43" s="373">
        <v>-1.3029978516015395E-2</v>
      </c>
      <c r="BF43" s="373">
        <v>2.3554918511564438E-2</v>
      </c>
      <c r="BG43" s="373">
        <v>-6.9601010205598834E-3</v>
      </c>
      <c r="BH43" s="373">
        <v>8.3390590923093866E-2</v>
      </c>
      <c r="BI43" s="379">
        <v>7.5282241348374912E-2</v>
      </c>
      <c r="BJ43" s="379">
        <v>9.6890975301400672E-2</v>
      </c>
      <c r="BK43" s="379">
        <v>7.6120108161405131E-2</v>
      </c>
      <c r="BL43" s="379">
        <v>4.7771988906583518E-2</v>
      </c>
      <c r="BM43" s="379">
        <v>3.7147329031513854E-2</v>
      </c>
      <c r="BO43" s="16"/>
      <c r="BP43" s="16"/>
      <c r="BQ43" s="16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1:79" s="17" customFormat="1" ht="15" customHeight="1" x14ac:dyDescent="0.25">
      <c r="A44" s="342" t="s">
        <v>471</v>
      </c>
      <c r="B44" s="138" t="s">
        <v>476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73">
        <v>8.4258445821420835E-2</v>
      </c>
      <c r="AN44" s="373">
        <v>0.10034869778588451</v>
      </c>
      <c r="AO44" s="373">
        <v>6.7209924060027237E-2</v>
      </c>
      <c r="AP44" s="373">
        <v>0.12790565040644108</v>
      </c>
      <c r="AQ44" s="373">
        <v>-7.9497520169233615E-2</v>
      </c>
      <c r="AR44" s="373">
        <v>-0.68645577976978345</v>
      </c>
      <c r="AS44" s="373">
        <v>-0.27610475988342986</v>
      </c>
      <c r="AT44" s="373">
        <v>-4.110445701207921E-2</v>
      </c>
      <c r="AU44" s="373">
        <v>-0.15049291089800154</v>
      </c>
      <c r="AV44" s="373">
        <v>2.345566968760096</v>
      </c>
      <c r="AW44" s="373">
        <v>0.40808139936075505</v>
      </c>
      <c r="AX44" s="373">
        <v>0.17544697598498815</v>
      </c>
      <c r="AY44" s="373">
        <v>0.50076860550815017</v>
      </c>
      <c r="AZ44" s="373">
        <v>0.36725692330932946</v>
      </c>
      <c r="BA44" s="374">
        <v>0.17150858323054297</v>
      </c>
      <c r="BB44" s="374">
        <v>0.10595331900774108</v>
      </c>
      <c r="BC44" s="374">
        <v>0.18089003324856878</v>
      </c>
      <c r="BD44" s="373">
        <v>0.10574891592465807</v>
      </c>
      <c r="BE44" s="373">
        <v>7.2001333543595614E-2</v>
      </c>
      <c r="BF44" s="373">
        <v>0.10628511325883516</v>
      </c>
      <c r="BG44" s="373">
        <v>9.4006094016540587E-2</v>
      </c>
      <c r="BH44" s="373">
        <v>0.12779469455603354</v>
      </c>
      <c r="BI44" s="379">
        <v>0.16026089822981948</v>
      </c>
      <c r="BJ44" s="379">
        <v>0.11725280074959188</v>
      </c>
      <c r="BK44" s="379">
        <v>8.2630782272238523E-2</v>
      </c>
      <c r="BL44" s="379">
        <v>0.10715285560118204</v>
      </c>
      <c r="BM44" s="379">
        <v>6.9121476963952322E-2</v>
      </c>
      <c r="BO44" s="16"/>
      <c r="BP44" s="16"/>
      <c r="BQ44" s="16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79" s="17" customFormat="1" ht="15" customHeight="1" x14ac:dyDescent="0.25">
      <c r="A45" s="342" t="s">
        <v>472</v>
      </c>
      <c r="B45" s="344" t="s">
        <v>477</v>
      </c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75">
        <v>-1.375460045837662E-2</v>
      </c>
      <c r="AN45" s="375">
        <v>6.9507943064383237E-2</v>
      </c>
      <c r="AO45" s="375">
        <v>3.5536178161102105E-2</v>
      </c>
      <c r="AP45" s="375">
        <v>1.6106752242451616E-2</v>
      </c>
      <c r="AQ45" s="375">
        <v>-0.14829347919024094</v>
      </c>
      <c r="AR45" s="375">
        <v>-0.66998509590332067</v>
      </c>
      <c r="AS45" s="375">
        <v>-0.53643013230760583</v>
      </c>
      <c r="AT45" s="375">
        <v>-0.35957372049328817</v>
      </c>
      <c r="AU45" s="375">
        <v>-0.40882993782724697</v>
      </c>
      <c r="AV45" s="375">
        <v>1.1691599133870025</v>
      </c>
      <c r="AW45" s="375">
        <v>6.8423725448852224E-2</v>
      </c>
      <c r="AX45" s="375">
        <v>0.27523790603529763</v>
      </c>
      <c r="AY45" s="375">
        <v>0.54954826212762198</v>
      </c>
      <c r="AZ45" s="375">
        <v>0.63872839600183262</v>
      </c>
      <c r="BA45" s="376">
        <v>-3.0430033998878669E-2</v>
      </c>
      <c r="BB45" s="376">
        <v>0.21441701353683418</v>
      </c>
      <c r="BC45" s="376">
        <v>0.28467731510105976</v>
      </c>
      <c r="BD45" s="375">
        <v>0.16796063347001078</v>
      </c>
      <c r="BE45" s="375">
        <v>0.13830321477386898</v>
      </c>
      <c r="BF45" s="375">
        <v>9.7426908047715477E-2</v>
      </c>
      <c r="BG45" s="375">
        <v>4.5687776911059963E-2</v>
      </c>
      <c r="BH45" s="375">
        <v>0.11076449986850223</v>
      </c>
      <c r="BI45" s="380">
        <v>0.13014046589788064</v>
      </c>
      <c r="BJ45" s="380">
        <v>7.9903712116668135E-2</v>
      </c>
      <c r="BK45" s="380">
        <v>3.6823009538130336E-2</v>
      </c>
      <c r="BL45" s="380">
        <v>1.0798107342959495E-2</v>
      </c>
      <c r="BM45" s="380">
        <v>-7.7619110030953564E-2</v>
      </c>
      <c r="BO45" s="16"/>
      <c r="BP45" s="16"/>
      <c r="BQ45" s="16"/>
      <c r="BR45" s="10"/>
      <c r="BS45" s="10"/>
      <c r="BT45" s="10"/>
      <c r="BU45" s="10"/>
      <c r="BV45" s="10"/>
      <c r="BW45" s="10"/>
      <c r="BX45" s="10"/>
      <c r="BY45" s="10"/>
      <c r="BZ45" s="10"/>
      <c r="CA45" s="10"/>
    </row>
    <row r="46" spans="1:79" s="17" customFormat="1" ht="15" customHeight="1" x14ac:dyDescent="0.25">
      <c r="A46" s="349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77">
        <v>3.6633166581716115E-2</v>
      </c>
      <c r="AN46" s="377">
        <v>6.7746202398527799E-2</v>
      </c>
      <c r="AO46" s="377">
        <v>2.5938375855724338E-2</v>
      </c>
      <c r="AP46" s="377">
        <v>6.0028703090611701E-2</v>
      </c>
      <c r="AQ46" s="377">
        <v>-0.13340126690518017</v>
      </c>
      <c r="AR46" s="377">
        <v>-0.73492599399080283</v>
      </c>
      <c r="AS46" s="377">
        <v>-0.3714853235851977</v>
      </c>
      <c r="AT46" s="377">
        <v>-0.10470579709444927</v>
      </c>
      <c r="AU46" s="377">
        <v>-0.24362331067870158</v>
      </c>
      <c r="AV46" s="377">
        <v>2.6788343816396711</v>
      </c>
      <c r="AW46" s="377">
        <v>0.42886173686322793</v>
      </c>
      <c r="AX46" s="377">
        <v>0.26720949125519677</v>
      </c>
      <c r="AY46" s="377">
        <v>0.72336687257493537</v>
      </c>
      <c r="AZ46" s="377">
        <v>0.50594663168136145</v>
      </c>
      <c r="BA46" s="378">
        <v>0.18638101475084645</v>
      </c>
      <c r="BB46" s="378">
        <v>9.2811534556404451E-2</v>
      </c>
      <c r="BC46" s="378">
        <v>0.15699218175310792</v>
      </c>
      <c r="BD46" s="377">
        <v>6.6048854965238712E-2</v>
      </c>
      <c r="BE46" s="377">
        <v>5.9186303211925528E-2</v>
      </c>
      <c r="BF46" s="377">
        <v>9.4064818989469723E-2</v>
      </c>
      <c r="BG46" s="377">
        <v>6.7499589999992615E-2</v>
      </c>
      <c r="BH46" s="377">
        <v>5.7627724409909264E-2</v>
      </c>
      <c r="BI46" s="381">
        <v>9.6040727248419611E-2</v>
      </c>
      <c r="BJ46" s="381">
        <v>9.5752507691858835E-2</v>
      </c>
      <c r="BK46" s="381">
        <v>6.8292701768498665E-2</v>
      </c>
      <c r="BL46" s="381">
        <v>0.11876311998343181</v>
      </c>
      <c r="BM46" s="381">
        <v>7.2057412641609808E-2</v>
      </c>
      <c r="BO46" s="16"/>
      <c r="BP46" s="16"/>
      <c r="BQ46" s="16"/>
      <c r="BR46" s="10"/>
      <c r="BS46" s="10"/>
      <c r="BT46" s="10"/>
      <c r="BU46" s="10"/>
      <c r="BV46" s="10"/>
      <c r="BW46" s="10"/>
      <c r="BX46" s="10"/>
      <c r="BY46" s="10"/>
      <c r="BZ46" s="10"/>
      <c r="CA46" s="10"/>
    </row>
    <row r="47" spans="1:79" s="17" customFormat="1" ht="15" customHeight="1" x14ac:dyDescent="0.25">
      <c r="A47" s="343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41"/>
      <c r="AO47" s="341"/>
      <c r="AP47" s="341"/>
      <c r="AQ47" s="341"/>
      <c r="AR47" s="341"/>
      <c r="AS47" s="341"/>
      <c r="AT47" s="341"/>
      <c r="AU47" s="341"/>
      <c r="AV47" s="341"/>
      <c r="AW47" s="341"/>
      <c r="AX47" s="341"/>
      <c r="AY47" s="341"/>
      <c r="AZ47" s="341"/>
      <c r="BA47" s="2"/>
      <c r="BB47" s="2"/>
      <c r="BC47" s="2"/>
      <c r="BD47" s="341"/>
      <c r="BE47" s="341"/>
      <c r="BF47" s="341"/>
      <c r="BG47" s="341"/>
      <c r="BH47" s="341"/>
      <c r="BI47" s="341"/>
      <c r="BJ47" s="341"/>
      <c r="BK47" s="341"/>
      <c r="BL47" s="341"/>
      <c r="BM47" s="341"/>
      <c r="BO47" s="16"/>
      <c r="BP47" s="16"/>
      <c r="BQ47" s="16"/>
      <c r="BR47" s="10"/>
      <c r="BS47" s="10"/>
      <c r="BT47" s="10"/>
      <c r="BU47" s="10"/>
      <c r="BV47" s="10"/>
      <c r="BW47" s="10"/>
      <c r="BX47" s="10"/>
      <c r="BY47" s="10"/>
      <c r="BZ47" s="10"/>
      <c r="CA47" s="10"/>
    </row>
    <row r="48" spans="1:79" ht="15" customHeight="1" x14ac:dyDescent="0.25">
      <c r="A48" s="333" t="s">
        <v>536</v>
      </c>
      <c r="B48" s="428" t="s">
        <v>537</v>
      </c>
      <c r="C48" s="330" t="s">
        <v>478</v>
      </c>
      <c r="D48" s="330" t="s">
        <v>479</v>
      </c>
      <c r="E48" s="330" t="s">
        <v>480</v>
      </c>
      <c r="F48" s="330" t="s">
        <v>481</v>
      </c>
      <c r="G48" s="330" t="s">
        <v>482</v>
      </c>
      <c r="H48" s="330" t="s">
        <v>483</v>
      </c>
      <c r="I48" s="330" t="s">
        <v>484</v>
      </c>
      <c r="J48" s="330" t="s">
        <v>485</v>
      </c>
      <c r="K48" s="330" t="s">
        <v>486</v>
      </c>
      <c r="L48" s="330" t="s">
        <v>487</v>
      </c>
      <c r="M48" s="330" t="s">
        <v>488</v>
      </c>
      <c r="N48" s="330" t="s">
        <v>489</v>
      </c>
      <c r="O48" s="330" t="s">
        <v>490</v>
      </c>
      <c r="P48" s="330" t="s">
        <v>491</v>
      </c>
      <c r="Q48" s="330" t="s">
        <v>492</v>
      </c>
      <c r="R48" s="330" t="s">
        <v>493</v>
      </c>
      <c r="S48" s="330" t="s">
        <v>494</v>
      </c>
      <c r="T48" s="330" t="s">
        <v>495</v>
      </c>
      <c r="U48" s="330" t="s">
        <v>496</v>
      </c>
      <c r="V48" s="330" t="s">
        <v>497</v>
      </c>
      <c r="W48" s="330" t="s">
        <v>498</v>
      </c>
      <c r="X48" s="330" t="s">
        <v>499</v>
      </c>
      <c r="Y48" s="330" t="s">
        <v>500</v>
      </c>
      <c r="Z48" s="330" t="s">
        <v>501</v>
      </c>
      <c r="AA48" s="330" t="s">
        <v>502</v>
      </c>
      <c r="AB48" s="330" t="s">
        <v>503</v>
      </c>
      <c r="AC48" s="330" t="s">
        <v>504</v>
      </c>
      <c r="AD48" s="330" t="s">
        <v>505</v>
      </c>
      <c r="AE48" s="330" t="s">
        <v>506</v>
      </c>
      <c r="AF48" s="330" t="s">
        <v>507</v>
      </c>
      <c r="AG48" s="330" t="s">
        <v>508</v>
      </c>
      <c r="AH48" s="330" t="s">
        <v>509</v>
      </c>
      <c r="AI48" s="330" t="s">
        <v>510</v>
      </c>
      <c r="AJ48" s="330" t="s">
        <v>511</v>
      </c>
      <c r="AK48" s="330" t="s">
        <v>512</v>
      </c>
      <c r="AL48" s="330" t="s">
        <v>513</v>
      </c>
      <c r="AM48" s="330" t="s">
        <v>514</v>
      </c>
      <c r="AN48" s="330" t="s">
        <v>515</v>
      </c>
      <c r="AO48" s="330" t="s">
        <v>516</v>
      </c>
      <c r="AP48" s="330" t="s">
        <v>517</v>
      </c>
      <c r="AQ48" s="330" t="s">
        <v>518</v>
      </c>
      <c r="AR48" s="330" t="s">
        <v>519</v>
      </c>
      <c r="AS48" s="330" t="s">
        <v>520</v>
      </c>
      <c r="AT48" s="330" t="s">
        <v>521</v>
      </c>
      <c r="AU48" s="330" t="s">
        <v>522</v>
      </c>
      <c r="AV48" s="330" t="s">
        <v>523</v>
      </c>
      <c r="AW48" s="330" t="s">
        <v>524</v>
      </c>
      <c r="AX48" s="330" t="s">
        <v>525</v>
      </c>
      <c r="AY48" s="330" t="s">
        <v>526</v>
      </c>
      <c r="AZ48" s="330" t="s">
        <v>527</v>
      </c>
      <c r="BA48" s="330" t="s">
        <v>528</v>
      </c>
      <c r="BB48" s="330" t="s">
        <v>529</v>
      </c>
      <c r="BC48" s="330" t="s">
        <v>530</v>
      </c>
      <c r="BD48" s="330" t="s">
        <v>531</v>
      </c>
      <c r="BE48" s="330" t="s">
        <v>532</v>
      </c>
      <c r="BF48" s="330" t="s">
        <v>533</v>
      </c>
      <c r="BG48" s="330" t="s">
        <v>534</v>
      </c>
      <c r="BH48" s="330" t="s">
        <v>466</v>
      </c>
      <c r="BI48" s="330" t="str">
        <f>BI40</f>
        <v>3Q24</v>
      </c>
      <c r="BJ48" s="330" t="str">
        <f>BJ40</f>
        <v>4Q24</v>
      </c>
      <c r="BK48" s="330" t="str">
        <f>BK40</f>
        <v>1Q25</v>
      </c>
      <c r="BL48" s="330" t="str">
        <f>BL40</f>
        <v>2Q25</v>
      </c>
      <c r="BM48" s="330" t="str">
        <f>BM40</f>
        <v>3Q25</v>
      </c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1:71" ht="15" customHeight="1" x14ac:dyDescent="0.25">
      <c r="A49" s="342" t="s">
        <v>468</v>
      </c>
      <c r="B49" s="17" t="s">
        <v>473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73">
        <v>1.5633488991257716E-2</v>
      </c>
      <c r="AN49" s="373">
        <v>0.12147671418999084</v>
      </c>
      <c r="AO49" s="373">
        <v>2.7152108393541319E-2</v>
      </c>
      <c r="AP49" s="373">
        <v>3.5906257110855933E-2</v>
      </c>
      <c r="AQ49" s="373">
        <v>-0.16219496144144041</v>
      </c>
      <c r="AR49" s="373">
        <v>-0.75328754905346251</v>
      </c>
      <c r="AS49" s="373">
        <v>-0.56407461669961867</v>
      </c>
      <c r="AT49" s="373">
        <v>-0.27157413316061252</v>
      </c>
      <c r="AU49" s="373">
        <v>-0.36428063372846686</v>
      </c>
      <c r="AV49" s="373">
        <v>1.9643990321449261</v>
      </c>
      <c r="AW49" s="373">
        <v>0.30987223738595837</v>
      </c>
      <c r="AX49" s="373">
        <v>0.42936879934564454</v>
      </c>
      <c r="AY49" s="373">
        <v>0.87971994887947225</v>
      </c>
      <c r="AZ49" s="373">
        <v>0.79151413392548187</v>
      </c>
      <c r="BA49" s="374">
        <v>0.26108550048273504</v>
      </c>
      <c r="BB49" s="374">
        <v>0.12425697444214889</v>
      </c>
      <c r="BC49" s="374">
        <v>0.19642737701791102</v>
      </c>
      <c r="BD49" s="373">
        <v>9.099889505043679E-2</v>
      </c>
      <c r="BE49" s="373">
        <v>9.2844261530112382E-2</v>
      </c>
      <c r="BF49" s="373">
        <v>0.11236540054321731</v>
      </c>
      <c r="BG49" s="373">
        <v>0.11571891735100404</v>
      </c>
      <c r="BH49" s="373">
        <v>4.1640639265037027E-3</v>
      </c>
      <c r="BI49" s="379">
        <v>3.0981472445226865E-2</v>
      </c>
      <c r="BJ49" s="379">
        <v>6.4585813472493925E-2</v>
      </c>
      <c r="BK49" s="379">
        <v>-1.8997861268103766E-2</v>
      </c>
      <c r="BL49" s="379">
        <v>0.11229218226421822</v>
      </c>
      <c r="BM49" s="379">
        <v>4.5113694693471817E-2</v>
      </c>
      <c r="BO49" s="16"/>
      <c r="BS49" s="4"/>
    </row>
    <row r="50" spans="1:71" ht="15" customHeight="1" x14ac:dyDescent="0.25">
      <c r="A50" s="342" t="s">
        <v>469</v>
      </c>
      <c r="B50" s="78" t="s">
        <v>474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73">
        <v>4.7492617238369839E-2</v>
      </c>
      <c r="AN50" s="373">
        <v>6.6432093613897125E-2</v>
      </c>
      <c r="AO50" s="373">
        <v>3.3455577224824617E-2</v>
      </c>
      <c r="AP50" s="373">
        <v>5.4337222315656186E-2</v>
      </c>
      <c r="AQ50" s="373">
        <v>-0.13246365456877762</v>
      </c>
      <c r="AR50" s="373">
        <v>-0.76833128475281853</v>
      </c>
      <c r="AS50" s="373">
        <v>-0.38760295596450334</v>
      </c>
      <c r="AT50" s="373">
        <v>-8.2641546020491674E-2</v>
      </c>
      <c r="AU50" s="373">
        <v>-0.24271502369918407</v>
      </c>
      <c r="AV50" s="373">
        <v>3.5068586349549991</v>
      </c>
      <c r="AW50" s="373">
        <v>0.6258280343555811</v>
      </c>
      <c r="AX50" s="373">
        <v>0.35998360914036387</v>
      </c>
      <c r="AY50" s="373">
        <v>0.96386399615667018</v>
      </c>
      <c r="AZ50" s="373">
        <v>0.56710330392632979</v>
      </c>
      <c r="BA50" s="374">
        <v>0.20040945328067683</v>
      </c>
      <c r="BB50" s="374">
        <v>6.4492976007919367E-2</v>
      </c>
      <c r="BC50" s="374">
        <v>0.12595129931578186</v>
      </c>
      <c r="BD50" s="373">
        <v>5.1844834310070809E-2</v>
      </c>
      <c r="BE50" s="373">
        <v>5.8102435683194731E-2</v>
      </c>
      <c r="BF50" s="373">
        <v>0.10424222654575588</v>
      </c>
      <c r="BG50" s="373">
        <v>5.9744678357128933E-2</v>
      </c>
      <c r="BH50" s="373">
        <v>1.3013694308219081E-2</v>
      </c>
      <c r="BI50" s="379">
        <v>8.5623729216821376E-2</v>
      </c>
      <c r="BJ50" s="379">
        <v>9.4585550940305518E-2</v>
      </c>
      <c r="BK50" s="379">
        <v>9.3641732015648405E-2</v>
      </c>
      <c r="BL50" s="379">
        <v>0.14658369076701883</v>
      </c>
      <c r="BM50" s="379">
        <v>7.7549019270297226E-2</v>
      </c>
      <c r="BO50" s="24"/>
      <c r="BS50" s="4"/>
    </row>
    <row r="51" spans="1:71" ht="15" customHeight="1" x14ac:dyDescent="0.25">
      <c r="A51" s="342" t="s">
        <v>470</v>
      </c>
      <c r="B51" s="138" t="s">
        <v>475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73">
        <v>-2.8750458072625662E-2</v>
      </c>
      <c r="AN51" s="373">
        <v>-5.4720195981480368E-2</v>
      </c>
      <c r="AO51" s="373">
        <v>-3.2223192979441984E-2</v>
      </c>
      <c r="AP51" s="373">
        <v>1.1890861925503593E-2</v>
      </c>
      <c r="AQ51" s="373">
        <v>-0.17807285771451675</v>
      </c>
      <c r="AR51" s="373">
        <v>-0.69924209765503909</v>
      </c>
      <c r="AS51" s="373">
        <v>-0.27737491960156502</v>
      </c>
      <c r="AT51" s="373">
        <v>-9.1449001120539886E-2</v>
      </c>
      <c r="AU51" s="373">
        <v>-0.27453661889513148</v>
      </c>
      <c r="AV51" s="373">
        <v>1.9127030379839782</v>
      </c>
      <c r="AW51" s="373">
        <v>0.15352053837537705</v>
      </c>
      <c r="AX51" s="373">
        <v>1.7349989245529995E-2</v>
      </c>
      <c r="AY51" s="373">
        <v>0.44120318262286773</v>
      </c>
      <c r="AZ51" s="373">
        <v>0.20469790159085366</v>
      </c>
      <c r="BA51" s="374">
        <v>7.5409010987970593E-2</v>
      </c>
      <c r="BB51" s="374">
        <v>8.378536392546776E-2</v>
      </c>
      <c r="BC51" s="374">
        <v>0.10906117418775718</v>
      </c>
      <c r="BD51" s="373">
        <v>-1.8110899396156954E-2</v>
      </c>
      <c r="BE51" s="373">
        <v>-2.4986702725702137E-2</v>
      </c>
      <c r="BF51" s="373">
        <v>1.6640028393727802E-2</v>
      </c>
      <c r="BG51" s="373">
        <v>-1.3447373297657883E-2</v>
      </c>
      <c r="BH51" s="373">
        <v>6.9833530641615793E-2</v>
      </c>
      <c r="BI51" s="379">
        <v>7.951394943646406E-2</v>
      </c>
      <c r="BJ51" s="379">
        <v>9.423687107619072E-2</v>
      </c>
      <c r="BK51" s="379">
        <v>6.9272823146657503E-2</v>
      </c>
      <c r="BL51" s="379">
        <v>3.6074272425911769E-2</v>
      </c>
      <c r="BM51" s="379">
        <v>1.3857359080163612E-2</v>
      </c>
      <c r="BO51" s="24"/>
      <c r="BS51" s="4"/>
    </row>
    <row r="52" spans="1:71" ht="15" customHeight="1" x14ac:dyDescent="0.25">
      <c r="A52" s="342" t="s">
        <v>471</v>
      </c>
      <c r="B52" s="138" t="s">
        <v>476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73">
        <v>7.317262287362003E-2</v>
      </c>
      <c r="AN52" s="373">
        <v>0.10446504351905483</v>
      </c>
      <c r="AO52" s="373">
        <v>5.944627452496154E-2</v>
      </c>
      <c r="AP52" s="373">
        <v>0.11262282709797677</v>
      </c>
      <c r="AQ52" s="373">
        <v>-8.5060436773351622E-2</v>
      </c>
      <c r="AR52" s="373">
        <v>-0.69416900185358266</v>
      </c>
      <c r="AS52" s="373">
        <v>-0.291819423410836</v>
      </c>
      <c r="AT52" s="373">
        <v>-5.5818602632814684E-2</v>
      </c>
      <c r="AU52" s="373">
        <v>-0.16713538597977884</v>
      </c>
      <c r="AV52" s="373">
        <v>2.3346487783188645</v>
      </c>
      <c r="AW52" s="373">
        <v>0.39998493467697771</v>
      </c>
      <c r="AX52" s="373">
        <v>0.17451878984292701</v>
      </c>
      <c r="AY52" s="373">
        <v>0.52041495006974769</v>
      </c>
      <c r="AZ52" s="373">
        <v>0.37515369266712839</v>
      </c>
      <c r="BA52" s="374">
        <v>0.17505820145219153</v>
      </c>
      <c r="BB52" s="374">
        <v>0.10388241566947709</v>
      </c>
      <c r="BC52" s="374">
        <v>0.16585340195479836</v>
      </c>
      <c r="BD52" s="373">
        <v>8.7646569984751954E-2</v>
      </c>
      <c r="BE52" s="373">
        <v>6.4571430254965811E-2</v>
      </c>
      <c r="BF52" s="373">
        <v>9.3067098861191022E-2</v>
      </c>
      <c r="BG52" s="373">
        <v>9.0016204276938128E-2</v>
      </c>
      <c r="BH52" s="373">
        <v>0.11365089601354228</v>
      </c>
      <c r="BI52" s="379">
        <v>0.15235036870356433</v>
      </c>
      <c r="BJ52" s="379">
        <v>0.11260423464363445</v>
      </c>
      <c r="BK52" s="379">
        <v>7.8318277330759356E-2</v>
      </c>
      <c r="BL52" s="379">
        <v>0.11709216463765548</v>
      </c>
      <c r="BM52" s="379">
        <v>6.5224237567238941E-2</v>
      </c>
      <c r="BO52" s="24"/>
      <c r="BS52" s="4"/>
    </row>
    <row r="53" spans="1:71" ht="15" customHeight="1" x14ac:dyDescent="0.25">
      <c r="A53" s="342" t="s">
        <v>472</v>
      </c>
      <c r="B53" s="344" t="s">
        <v>477</v>
      </c>
      <c r="C53" s="347"/>
      <c r="D53" s="347"/>
      <c r="E53" s="347"/>
      <c r="F53" s="347"/>
      <c r="G53" s="347"/>
      <c r="H53" s="347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375">
        <v>-5.6563118620350794E-3</v>
      </c>
      <c r="AN53" s="375">
        <v>0.10668744540533348</v>
      </c>
      <c r="AO53" s="375">
        <v>5.4267893467475181E-2</v>
      </c>
      <c r="AP53" s="375">
        <v>1.1402723483123101E-2</v>
      </c>
      <c r="AQ53" s="375">
        <v>-7.9501889964886163E-2</v>
      </c>
      <c r="AR53" s="375">
        <v>-0.27858564322949819</v>
      </c>
      <c r="AS53" s="375">
        <v>-0.33173788928803716</v>
      </c>
      <c r="AT53" s="375">
        <v>-0.26534670416398454</v>
      </c>
      <c r="AU53" s="375">
        <v>-0.30799368982506881</v>
      </c>
      <c r="AV53" s="375">
        <v>0.31028354900444288</v>
      </c>
      <c r="AW53" s="375">
        <v>2.1869309380453394E-2</v>
      </c>
      <c r="AX53" s="375">
        <v>0.29764743271199623</v>
      </c>
      <c r="AY53" s="375">
        <v>0.36008234948985196</v>
      </c>
      <c r="AZ53" s="375">
        <v>0.45535263419689676</v>
      </c>
      <c r="BA53" s="376">
        <v>0.26104826677262549</v>
      </c>
      <c r="BB53" s="376">
        <v>0.14234347598532837</v>
      </c>
      <c r="BC53" s="376">
        <v>0.19255036196580733</v>
      </c>
      <c r="BD53" s="375">
        <v>0.12006873196610934</v>
      </c>
      <c r="BE53" s="375">
        <v>0.12766980862498611</v>
      </c>
      <c r="BF53" s="375">
        <v>8.1529520502598984E-2</v>
      </c>
      <c r="BG53" s="375">
        <v>9.4423508866049888E-2</v>
      </c>
      <c r="BH53" s="375">
        <v>3.808227068422454E-2</v>
      </c>
      <c r="BI53" s="380">
        <v>6.0523841817628599E-2</v>
      </c>
      <c r="BJ53" s="380">
        <v>0.10588817215436719</v>
      </c>
      <c r="BK53" s="380">
        <v>3.1212875945288543E-2</v>
      </c>
      <c r="BL53" s="380">
        <v>6.2570704037734126E-2</v>
      </c>
      <c r="BM53" s="380">
        <v>-1.9168057579329489E-2</v>
      </c>
      <c r="BO53" s="24"/>
      <c r="BS53" s="4"/>
    </row>
    <row r="54" spans="1:71" ht="15" customHeight="1" x14ac:dyDescent="0.25">
      <c r="A54" s="349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77">
        <v>3.0698059747015005E-2</v>
      </c>
      <c r="AN54" s="377">
        <v>6.9183990731451539E-2</v>
      </c>
      <c r="AO54" s="377">
        <v>3.0856797616432008E-2</v>
      </c>
      <c r="AP54" s="377">
        <v>5.7033994501818785E-2</v>
      </c>
      <c r="AQ54" s="377">
        <v>-0.12853046628265941</v>
      </c>
      <c r="AR54" s="377">
        <v>-0.70597380285863487</v>
      </c>
      <c r="AS54" s="377">
        <v>-0.375222014614914</v>
      </c>
      <c r="AT54" s="377">
        <v>-0.11775188110209778</v>
      </c>
      <c r="AU54" s="377">
        <v>-0.25618519943341389</v>
      </c>
      <c r="AV54" s="377">
        <v>2.2305520742928144</v>
      </c>
      <c r="AW54" s="377">
        <v>0.39901956024064944</v>
      </c>
      <c r="AX54" s="377">
        <v>0.27519297803267295</v>
      </c>
      <c r="AY54" s="377">
        <v>0.70818550309624406</v>
      </c>
      <c r="AZ54" s="377">
        <v>0.5008483966478634</v>
      </c>
      <c r="BA54" s="378">
        <v>0.19551138290793535</v>
      </c>
      <c r="BB54" s="378">
        <v>8.9353998215724539E-2</v>
      </c>
      <c r="BC54" s="378">
        <v>0.15049134248787421</v>
      </c>
      <c r="BD54" s="377">
        <v>6.5310998832424971E-2</v>
      </c>
      <c r="BE54" s="377">
        <v>6.3420533533901313E-2</v>
      </c>
      <c r="BF54" s="377">
        <v>9.3876465428926137E-2</v>
      </c>
      <c r="BG54" s="377">
        <v>7.2702965393481644E-2</v>
      </c>
      <c r="BH54" s="377">
        <v>4.0110544838223738E-2</v>
      </c>
      <c r="BI54" s="381">
        <v>8.9003048816274521E-2</v>
      </c>
      <c r="BJ54" s="381">
        <v>9.5382264089346469E-2</v>
      </c>
      <c r="BK54" s="381">
        <v>6.3437538445752173E-2</v>
      </c>
      <c r="BL54" s="381">
        <v>0.12083414960391203</v>
      </c>
      <c r="BM54" s="381">
        <v>5.8053776528508294E-2</v>
      </c>
      <c r="BO54" s="24"/>
      <c r="BS54" s="4"/>
    </row>
    <row r="55" spans="1:71" ht="15" customHeight="1" x14ac:dyDescent="0.25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O55" s="24"/>
      <c r="BS55" s="4"/>
    </row>
    <row r="56" spans="1:71" ht="15" customHeight="1" x14ac:dyDescent="0.25">
      <c r="AY56" s="4"/>
    </row>
    <row r="57" spans="1:71" ht="15" customHeight="1" x14ac:dyDescent="0.25">
      <c r="AY57" s="4"/>
    </row>
    <row r="58" spans="1:71" ht="15" customHeight="1" x14ac:dyDescent="0.25">
      <c r="AY58" s="4"/>
    </row>
    <row r="59" spans="1:71" ht="15" customHeight="1" x14ac:dyDescent="0.25">
      <c r="AY59" s="4"/>
    </row>
    <row r="60" spans="1:71" ht="15" customHeight="1" x14ac:dyDescent="0.25">
      <c r="AY60" s="4"/>
    </row>
    <row r="61" spans="1:71" ht="15" customHeight="1" x14ac:dyDescent="0.25">
      <c r="AY61" s="4"/>
    </row>
    <row r="62" spans="1:71" ht="15" customHeight="1" x14ac:dyDescent="0.25">
      <c r="AY62" s="4"/>
    </row>
    <row r="63" spans="1:71" ht="15" customHeight="1" x14ac:dyDescent="0.25">
      <c r="AY63" s="4"/>
    </row>
    <row r="64" spans="1:71" ht="15" customHeight="1" x14ac:dyDescent="0.25">
      <c r="AY64" s="4"/>
    </row>
    <row r="65" spans="51:51" ht="15" customHeight="1" x14ac:dyDescent="0.25">
      <c r="AY65" s="4"/>
    </row>
    <row r="66" spans="51:51" ht="15" customHeight="1" x14ac:dyDescent="0.25">
      <c r="AY66" s="4"/>
    </row>
    <row r="67" spans="51:51" ht="15" customHeight="1" x14ac:dyDescent="0.25">
      <c r="AY67" s="4"/>
    </row>
    <row r="68" spans="51:51" ht="15" customHeight="1" x14ac:dyDescent="0.25">
      <c r="AY68" s="4"/>
    </row>
    <row r="69" spans="51:51" ht="15" customHeight="1" x14ac:dyDescent="0.25">
      <c r="AY69" s="4"/>
    </row>
    <row r="70" spans="51:51" ht="15" customHeight="1" x14ac:dyDescent="0.25">
      <c r="AY70" s="4"/>
    </row>
    <row r="71" spans="51:51" ht="15" customHeight="1" x14ac:dyDescent="0.25">
      <c r="AY71" s="4"/>
    </row>
    <row r="72" spans="51:51" ht="15" customHeight="1" x14ac:dyDescent="0.25">
      <c r="AY72" s="4"/>
    </row>
    <row r="73" spans="51:51" ht="15" customHeight="1" x14ac:dyDescent="0.25">
      <c r="AY73" s="4"/>
    </row>
    <row r="74" spans="51:51" ht="15" customHeight="1" x14ac:dyDescent="0.25">
      <c r="AY74" s="4"/>
    </row>
    <row r="75" spans="51:51" ht="15" customHeight="1" x14ac:dyDescent="0.25">
      <c r="AY75" s="4"/>
    </row>
    <row r="76" spans="51:51" ht="15" customHeight="1" x14ac:dyDescent="0.25">
      <c r="AY76" s="4"/>
    </row>
    <row r="77" spans="51:51" ht="15" customHeight="1" x14ac:dyDescent="0.25">
      <c r="AY77" s="4"/>
    </row>
    <row r="78" spans="51:51" ht="15" customHeight="1" x14ac:dyDescent="0.25">
      <c r="AY78" s="4"/>
    </row>
    <row r="79" spans="51:51" ht="15" customHeight="1" x14ac:dyDescent="0.25">
      <c r="AY79" s="4"/>
    </row>
    <row r="80" spans="51:51" ht="15" customHeight="1" x14ac:dyDescent="0.25">
      <c r="AY80" s="4"/>
    </row>
    <row r="81" spans="51:51" ht="15" customHeight="1" x14ac:dyDescent="0.25">
      <c r="AY81" s="4"/>
    </row>
    <row r="82" spans="51:51" ht="15" customHeight="1" x14ac:dyDescent="0.25">
      <c r="AY82" s="4"/>
    </row>
    <row r="83" spans="51:51" ht="15" customHeight="1" x14ac:dyDescent="0.25">
      <c r="AY83" s="4"/>
    </row>
    <row r="84" spans="51:51" ht="15" customHeight="1" x14ac:dyDescent="0.25">
      <c r="AY84" s="4"/>
    </row>
    <row r="85" spans="51:51" ht="15" customHeight="1" x14ac:dyDescent="0.25">
      <c r="AY85" s="4"/>
    </row>
    <row r="86" spans="51:51" ht="15" customHeight="1" x14ac:dyDescent="0.25">
      <c r="AY86" s="4"/>
    </row>
    <row r="87" spans="51:51" ht="15" customHeight="1" x14ac:dyDescent="0.25">
      <c r="AY87" s="4"/>
    </row>
    <row r="88" spans="51:51" ht="15" customHeight="1" x14ac:dyDescent="0.25">
      <c r="AY88" s="4"/>
    </row>
    <row r="89" spans="51:51" ht="15" customHeight="1" x14ac:dyDescent="0.25">
      <c r="AY89" s="4"/>
    </row>
    <row r="90" spans="51:51" ht="15" customHeight="1" x14ac:dyDescent="0.25">
      <c r="AY90" s="4"/>
    </row>
    <row r="91" spans="51:51" ht="15" customHeight="1" x14ac:dyDescent="0.25">
      <c r="AY91" s="4"/>
    </row>
    <row r="92" spans="51:51" ht="15" customHeight="1" x14ac:dyDescent="0.25">
      <c r="AY92" s="4"/>
    </row>
    <row r="93" spans="51:51" ht="15" customHeight="1" x14ac:dyDescent="0.25">
      <c r="AY93" s="4"/>
    </row>
    <row r="94" spans="51:51" ht="15" customHeight="1" x14ac:dyDescent="0.25">
      <c r="AY94" s="4"/>
    </row>
    <row r="95" spans="51:51" ht="15" customHeight="1" x14ac:dyDescent="0.25">
      <c r="AY95" s="4"/>
    </row>
    <row r="96" spans="51:51" ht="15" customHeight="1" x14ac:dyDescent="0.25">
      <c r="AY96" s="4"/>
    </row>
    <row r="97" spans="51:51" ht="15" customHeight="1" x14ac:dyDescent="0.25">
      <c r="AY97" s="4"/>
    </row>
    <row r="98" spans="51:51" ht="15" customHeight="1" x14ac:dyDescent="0.25">
      <c r="AY98" s="4"/>
    </row>
    <row r="99" spans="51:51" ht="15" customHeight="1" x14ac:dyDescent="0.25">
      <c r="AY99" s="4"/>
    </row>
    <row r="100" spans="51:51" ht="15" customHeight="1" x14ac:dyDescent="0.25">
      <c r="AY100" s="4"/>
    </row>
    <row r="101" spans="51:51" ht="15" customHeight="1" x14ac:dyDescent="0.25">
      <c r="AY101" s="4"/>
    </row>
    <row r="102" spans="51:51" ht="15" customHeight="1" x14ac:dyDescent="0.25">
      <c r="AY102" s="4"/>
    </row>
    <row r="103" spans="51:51" ht="15" customHeight="1" x14ac:dyDescent="0.25">
      <c r="AY103" s="4"/>
    </row>
    <row r="104" spans="51:51" ht="15" customHeight="1" x14ac:dyDescent="0.25">
      <c r="AY104" s="4"/>
    </row>
    <row r="105" spans="51:51" ht="15" customHeight="1" x14ac:dyDescent="0.25">
      <c r="AY105" s="4"/>
    </row>
    <row r="106" spans="51:51" ht="15" customHeight="1" x14ac:dyDescent="0.25">
      <c r="AY106" s="4"/>
    </row>
    <row r="107" spans="51:51" ht="15" customHeight="1" x14ac:dyDescent="0.25">
      <c r="AY107" s="4"/>
    </row>
    <row r="108" spans="51:51" ht="15" customHeight="1" x14ac:dyDescent="0.25">
      <c r="AY108" s="4"/>
    </row>
    <row r="109" spans="51:51" ht="15" customHeight="1" x14ac:dyDescent="0.25">
      <c r="AY109" s="4"/>
    </row>
    <row r="110" spans="51:51" ht="15" customHeight="1" x14ac:dyDescent="0.25">
      <c r="AY110" s="4"/>
    </row>
    <row r="111" spans="51:51" ht="15" customHeight="1" x14ac:dyDescent="0.25">
      <c r="AY111" s="4"/>
    </row>
    <row r="112" spans="51:51" ht="15" customHeight="1" x14ac:dyDescent="0.25">
      <c r="AY112" s="4"/>
    </row>
    <row r="113" spans="51:51" ht="15" customHeight="1" x14ac:dyDescent="0.25">
      <c r="AY113" s="4"/>
    </row>
    <row r="114" spans="51:51" ht="15" customHeight="1" x14ac:dyDescent="0.25">
      <c r="AY114" s="4"/>
    </row>
    <row r="115" spans="51:51" ht="15" customHeight="1" x14ac:dyDescent="0.25">
      <c r="AY115" s="4"/>
    </row>
    <row r="116" spans="51:51" ht="15" customHeight="1" x14ac:dyDescent="0.25">
      <c r="AY116" s="4"/>
    </row>
    <row r="117" spans="51:51" ht="15" customHeight="1" x14ac:dyDescent="0.25">
      <c r="AY117" s="4"/>
    </row>
    <row r="118" spans="51:51" ht="15" customHeight="1" x14ac:dyDescent="0.25">
      <c r="AY118" s="4"/>
    </row>
    <row r="119" spans="51:51" ht="15" customHeight="1" x14ac:dyDescent="0.25">
      <c r="AY119" s="4"/>
    </row>
    <row r="120" spans="51:51" ht="15" customHeight="1" x14ac:dyDescent="0.25">
      <c r="AY120" s="4"/>
    </row>
    <row r="121" spans="51:51" ht="15" customHeight="1" x14ac:dyDescent="0.25">
      <c r="AY121" s="4"/>
    </row>
    <row r="122" spans="51:51" ht="15" customHeight="1" x14ac:dyDescent="0.25">
      <c r="AY122" s="4"/>
    </row>
    <row r="123" spans="51:51" ht="15" customHeight="1" x14ac:dyDescent="0.25">
      <c r="AY123" s="4"/>
    </row>
    <row r="124" spans="51:51" ht="15" customHeight="1" x14ac:dyDescent="0.25">
      <c r="AY124" s="4"/>
    </row>
    <row r="125" spans="51:51" ht="15" customHeight="1" x14ac:dyDescent="0.25">
      <c r="AY125" s="4"/>
    </row>
    <row r="126" spans="51:51" ht="15" customHeight="1" x14ac:dyDescent="0.25">
      <c r="AY126" s="4"/>
    </row>
    <row r="127" spans="51:51" ht="15" customHeight="1" x14ac:dyDescent="0.25">
      <c r="AY127" s="4"/>
    </row>
    <row r="128" spans="51:51" ht="15" customHeight="1" x14ac:dyDescent="0.25">
      <c r="AY128" s="4"/>
    </row>
    <row r="129" spans="51:51" ht="15" customHeight="1" x14ac:dyDescent="0.25">
      <c r="AY129" s="4"/>
    </row>
    <row r="130" spans="51:51" ht="15" customHeight="1" x14ac:dyDescent="0.25">
      <c r="AY130" s="4"/>
    </row>
    <row r="131" spans="51:51" ht="15" customHeight="1" x14ac:dyDescent="0.25">
      <c r="AY131" s="4"/>
    </row>
    <row r="132" spans="51:51" ht="15" customHeight="1" x14ac:dyDescent="0.25">
      <c r="AY132" s="4"/>
    </row>
    <row r="133" spans="51:51" ht="15" customHeight="1" x14ac:dyDescent="0.25">
      <c r="AY133" s="4"/>
    </row>
    <row r="134" spans="51:51" ht="15" customHeight="1" x14ac:dyDescent="0.25">
      <c r="AY134" s="4"/>
    </row>
    <row r="135" spans="51:51" ht="15" customHeight="1" x14ac:dyDescent="0.25">
      <c r="AY135" s="4"/>
    </row>
    <row r="136" spans="51:51" ht="15" customHeight="1" x14ac:dyDescent="0.25">
      <c r="AY136" s="4"/>
    </row>
    <row r="137" spans="51:51" ht="15" customHeight="1" x14ac:dyDescent="0.25">
      <c r="AY137" s="4"/>
    </row>
    <row r="138" spans="51:51" ht="15" customHeight="1" x14ac:dyDescent="0.25">
      <c r="AY138" s="4"/>
    </row>
    <row r="139" spans="51:51" ht="15" customHeight="1" x14ac:dyDescent="0.25">
      <c r="AY139" s="4"/>
    </row>
    <row r="140" spans="51:51" ht="15" customHeight="1" x14ac:dyDescent="0.25">
      <c r="AY140" s="4"/>
    </row>
    <row r="141" spans="51:51" ht="15" customHeight="1" x14ac:dyDescent="0.25">
      <c r="AY141" s="4"/>
    </row>
    <row r="142" spans="51:51" ht="15" customHeight="1" x14ac:dyDescent="0.25">
      <c r="AY142" s="4"/>
    </row>
    <row r="143" spans="51:51" ht="15" customHeight="1" x14ac:dyDescent="0.25">
      <c r="AY143" s="4"/>
    </row>
    <row r="144" spans="51:51" ht="15" customHeight="1" x14ac:dyDescent="0.25">
      <c r="AY144" s="4"/>
    </row>
    <row r="145" spans="51:51" ht="15" customHeight="1" x14ac:dyDescent="0.25">
      <c r="AY145" s="4"/>
    </row>
    <row r="146" spans="51:51" ht="15" customHeight="1" x14ac:dyDescent="0.25">
      <c r="AY146" s="4"/>
    </row>
    <row r="147" spans="51:51" ht="15" customHeight="1" x14ac:dyDescent="0.25">
      <c r="AY147" s="4"/>
    </row>
    <row r="148" spans="51:51" x14ac:dyDescent="0.25">
      <c r="AY148" s="4"/>
    </row>
    <row r="149" spans="51:51" x14ac:dyDescent="0.25">
      <c r="AY149" s="4"/>
    </row>
    <row r="150" spans="51:51" x14ac:dyDescent="0.25">
      <c r="AY150" s="4"/>
    </row>
    <row r="151" spans="51:51" x14ac:dyDescent="0.25">
      <c r="AY151" s="4"/>
    </row>
    <row r="152" spans="51:51" x14ac:dyDescent="0.25">
      <c r="AY152" s="4"/>
    </row>
    <row r="153" spans="51:51" x14ac:dyDescent="0.25">
      <c r="AY153" s="4"/>
    </row>
    <row r="154" spans="51:51" x14ac:dyDescent="0.25">
      <c r="AY154" s="4"/>
    </row>
    <row r="155" spans="51:51" x14ac:dyDescent="0.25">
      <c r="AY155" s="4"/>
    </row>
    <row r="156" spans="51:51" x14ac:dyDescent="0.25">
      <c r="AY156" s="4"/>
    </row>
    <row r="157" spans="51:51" x14ac:dyDescent="0.25">
      <c r="AY157" s="4"/>
    </row>
    <row r="158" spans="51:51" x14ac:dyDescent="0.25">
      <c r="AY158" s="4"/>
    </row>
    <row r="159" spans="51:51" x14ac:dyDescent="0.25">
      <c r="AY159" s="4"/>
    </row>
    <row r="160" spans="51:51" x14ac:dyDescent="0.25">
      <c r="AY160" s="4"/>
    </row>
    <row r="161" spans="51:51" x14ac:dyDescent="0.25">
      <c r="AY161" s="4"/>
    </row>
    <row r="162" spans="51:51" x14ac:dyDescent="0.25">
      <c r="AY162" s="4"/>
    </row>
    <row r="163" spans="51:51" x14ac:dyDescent="0.25">
      <c r="AY163" s="4"/>
    </row>
    <row r="164" spans="51:51" x14ac:dyDescent="0.25">
      <c r="AY164" s="4"/>
    </row>
    <row r="165" spans="51:51" x14ac:dyDescent="0.25">
      <c r="AY165" s="4"/>
    </row>
    <row r="166" spans="51:51" x14ac:dyDescent="0.25">
      <c r="AY166" s="4"/>
    </row>
    <row r="167" spans="51:51" x14ac:dyDescent="0.25">
      <c r="AY167" s="4"/>
    </row>
    <row r="168" spans="51:51" x14ac:dyDescent="0.25">
      <c r="AY168" s="4"/>
    </row>
    <row r="169" spans="51:51" x14ac:dyDescent="0.25">
      <c r="AY169" s="4"/>
    </row>
    <row r="170" spans="51:51" x14ac:dyDescent="0.25">
      <c r="AY170" s="4"/>
    </row>
    <row r="171" spans="51:51" x14ac:dyDescent="0.25">
      <c r="AY171" s="4"/>
    </row>
    <row r="172" spans="51:51" x14ac:dyDescent="0.25">
      <c r="AY172" s="4"/>
    </row>
    <row r="173" spans="51:51" x14ac:dyDescent="0.25">
      <c r="AY173" s="4"/>
    </row>
    <row r="174" spans="51:51" x14ac:dyDescent="0.25">
      <c r="AY174" s="4"/>
    </row>
    <row r="175" spans="51:51" x14ac:dyDescent="0.25">
      <c r="AY175" s="4"/>
    </row>
    <row r="176" spans="51:51" x14ac:dyDescent="0.25">
      <c r="AY176" s="4"/>
    </row>
    <row r="177" spans="51:51" x14ac:dyDescent="0.25">
      <c r="AY177" s="4"/>
    </row>
    <row r="178" spans="51:51" x14ac:dyDescent="0.25">
      <c r="AY178" s="4"/>
    </row>
    <row r="179" spans="51:51" x14ac:dyDescent="0.25">
      <c r="AY179" s="4"/>
    </row>
    <row r="180" spans="51:51" x14ac:dyDescent="0.25">
      <c r="AY180" s="4"/>
    </row>
    <row r="181" spans="51:51" x14ac:dyDescent="0.25">
      <c r="AY181" s="4"/>
    </row>
    <row r="182" spans="51:51" x14ac:dyDescent="0.25">
      <c r="AY182" s="4"/>
    </row>
    <row r="183" spans="51:51" x14ac:dyDescent="0.25">
      <c r="AY183" s="4"/>
    </row>
    <row r="184" spans="51:51" x14ac:dyDescent="0.25">
      <c r="AY184" s="4"/>
    </row>
    <row r="185" spans="51:51" x14ac:dyDescent="0.25">
      <c r="AY185" s="4"/>
    </row>
    <row r="186" spans="51:51" x14ac:dyDescent="0.25">
      <c r="AY186" s="4"/>
    </row>
    <row r="187" spans="51:51" x14ac:dyDescent="0.25">
      <c r="AY187" s="4"/>
    </row>
    <row r="188" spans="51:51" x14ac:dyDescent="0.25">
      <c r="AY188" s="4"/>
    </row>
    <row r="189" spans="51:51" x14ac:dyDescent="0.25">
      <c r="AY189" s="4"/>
    </row>
    <row r="190" spans="51:51" x14ac:dyDescent="0.25">
      <c r="AY190" s="4"/>
    </row>
    <row r="191" spans="51:51" x14ac:dyDescent="0.25">
      <c r="AY191" s="4"/>
    </row>
    <row r="192" spans="51:51" x14ac:dyDescent="0.25">
      <c r="AY192" s="4"/>
    </row>
    <row r="193" spans="51:51" x14ac:dyDescent="0.25">
      <c r="AY193" s="4"/>
    </row>
    <row r="194" spans="51:51" x14ac:dyDescent="0.25">
      <c r="AY194" s="4"/>
    </row>
    <row r="195" spans="51:51" x14ac:dyDescent="0.25">
      <c r="AY195" s="4"/>
    </row>
    <row r="196" spans="51:51" x14ac:dyDescent="0.25">
      <c r="AY196" s="4"/>
    </row>
    <row r="197" spans="51:51" x14ac:dyDescent="0.25">
      <c r="AY197" s="4"/>
    </row>
    <row r="198" spans="51:51" x14ac:dyDescent="0.25">
      <c r="AY198" s="4"/>
    </row>
    <row r="199" spans="51:51" x14ac:dyDescent="0.25">
      <c r="AY199" s="4"/>
    </row>
    <row r="200" spans="51:51" x14ac:dyDescent="0.25">
      <c r="AY200" s="4"/>
    </row>
    <row r="201" spans="51:51" x14ac:dyDescent="0.25">
      <c r="AY201" s="4"/>
    </row>
    <row r="202" spans="51:51" x14ac:dyDescent="0.25">
      <c r="AY202" s="4"/>
    </row>
    <row r="203" spans="51:51" x14ac:dyDescent="0.25">
      <c r="AY203" s="4"/>
    </row>
    <row r="204" spans="51:51" x14ac:dyDescent="0.25">
      <c r="AY204" s="4"/>
    </row>
    <row r="205" spans="51:51" x14ac:dyDescent="0.25">
      <c r="AY205" s="4"/>
    </row>
    <row r="206" spans="51:51" x14ac:dyDescent="0.25">
      <c r="AY206" s="4"/>
    </row>
    <row r="207" spans="51:51" x14ac:dyDescent="0.25">
      <c r="AY207" s="4"/>
    </row>
    <row r="208" spans="51:51" x14ac:dyDescent="0.25">
      <c r="AY208" s="4"/>
    </row>
    <row r="209" spans="51:51" x14ac:dyDescent="0.25">
      <c r="AY209" s="4"/>
    </row>
    <row r="210" spans="51:51" x14ac:dyDescent="0.25">
      <c r="AY210" s="4"/>
    </row>
    <row r="211" spans="51:51" x14ac:dyDescent="0.25">
      <c r="AY211" s="4"/>
    </row>
    <row r="212" spans="51:51" x14ac:dyDescent="0.25">
      <c r="AY212" s="4"/>
    </row>
    <row r="213" spans="51:51" x14ac:dyDescent="0.25">
      <c r="AY213" s="4"/>
    </row>
    <row r="214" spans="51:51" x14ac:dyDescent="0.25">
      <c r="AY214" s="4"/>
    </row>
    <row r="215" spans="51:51" x14ac:dyDescent="0.25">
      <c r="AY215" s="4"/>
    </row>
    <row r="216" spans="51:51" x14ac:dyDescent="0.25">
      <c r="AY216" s="4"/>
    </row>
    <row r="217" spans="51:51" x14ac:dyDescent="0.25">
      <c r="AY217" s="4"/>
    </row>
    <row r="218" spans="51:51" x14ac:dyDescent="0.25">
      <c r="AY218" s="4"/>
    </row>
    <row r="219" spans="51:51" x14ac:dyDescent="0.25">
      <c r="AY219" s="4"/>
    </row>
    <row r="220" spans="51:51" x14ac:dyDescent="0.25">
      <c r="AY220" s="4"/>
    </row>
    <row r="221" spans="51:51" x14ac:dyDescent="0.25">
      <c r="AY221" s="4"/>
    </row>
    <row r="222" spans="51:51" x14ac:dyDescent="0.25">
      <c r="AY222" s="4"/>
    </row>
    <row r="223" spans="51:51" x14ac:dyDescent="0.25">
      <c r="AY223" s="4"/>
    </row>
    <row r="224" spans="51:51" x14ac:dyDescent="0.25">
      <c r="AY224" s="4"/>
    </row>
    <row r="225" spans="51:51" x14ac:dyDescent="0.25">
      <c r="AY225" s="4"/>
    </row>
    <row r="226" spans="51:51" x14ac:dyDescent="0.25">
      <c r="AY226" s="4"/>
    </row>
    <row r="227" spans="51:51" x14ac:dyDescent="0.25">
      <c r="AY227" s="4"/>
    </row>
    <row r="228" spans="51:51" x14ac:dyDescent="0.25">
      <c r="AY228" s="4"/>
    </row>
    <row r="229" spans="51:51" x14ac:dyDescent="0.25">
      <c r="AY229" s="4"/>
    </row>
    <row r="230" spans="51:51" x14ac:dyDescent="0.25">
      <c r="AY230" s="4"/>
    </row>
    <row r="231" spans="51:51" x14ac:dyDescent="0.25">
      <c r="AY231" s="4"/>
    </row>
    <row r="232" spans="51:51" x14ac:dyDescent="0.25">
      <c r="AY232" s="4"/>
    </row>
    <row r="233" spans="51:51" x14ac:dyDescent="0.25">
      <c r="AY233" s="4"/>
    </row>
    <row r="234" spans="51:51" x14ac:dyDescent="0.25">
      <c r="AY234" s="4"/>
    </row>
    <row r="235" spans="51:51" x14ac:dyDescent="0.25">
      <c r="AY235" s="4"/>
    </row>
    <row r="236" spans="51:51" x14ac:dyDescent="0.25">
      <c r="AY236" s="4"/>
    </row>
    <row r="237" spans="51:51" x14ac:dyDescent="0.25">
      <c r="AY237" s="4"/>
    </row>
    <row r="238" spans="51:51" x14ac:dyDescent="0.25">
      <c r="AY238" s="4"/>
    </row>
    <row r="239" spans="51:51" x14ac:dyDescent="0.25">
      <c r="AY239" s="4"/>
    </row>
    <row r="240" spans="51:51" x14ac:dyDescent="0.25">
      <c r="AY240" s="4"/>
    </row>
    <row r="241" spans="51:51" x14ac:dyDescent="0.25">
      <c r="AY241" s="4"/>
    </row>
    <row r="242" spans="51:51" x14ac:dyDescent="0.25">
      <c r="AY242" s="4"/>
    </row>
    <row r="243" spans="51:51" x14ac:dyDescent="0.25">
      <c r="AY243" s="4"/>
    </row>
    <row r="244" spans="51:51" x14ac:dyDescent="0.25">
      <c r="AY244" s="4"/>
    </row>
    <row r="245" spans="51:51" x14ac:dyDescent="0.25">
      <c r="AY245" s="4"/>
    </row>
    <row r="246" spans="51:51" x14ac:dyDescent="0.25">
      <c r="AY246" s="4"/>
    </row>
    <row r="247" spans="51:51" x14ac:dyDescent="0.25">
      <c r="AY247" s="4"/>
    </row>
    <row r="248" spans="51:51" x14ac:dyDescent="0.25">
      <c r="AY248" s="4"/>
    </row>
    <row r="249" spans="51:51" x14ac:dyDescent="0.25">
      <c r="AY249" s="4"/>
    </row>
    <row r="250" spans="51:51" x14ac:dyDescent="0.25">
      <c r="AY250" s="4"/>
    </row>
    <row r="251" spans="51:51" x14ac:dyDescent="0.25">
      <c r="AY251" s="4"/>
    </row>
    <row r="252" spans="51:51" x14ac:dyDescent="0.25">
      <c r="AY252" s="4"/>
    </row>
    <row r="253" spans="51:51" x14ac:dyDescent="0.25">
      <c r="AY253" s="4"/>
    </row>
    <row r="254" spans="51:51" x14ac:dyDescent="0.25">
      <c r="AY254" s="4"/>
    </row>
    <row r="255" spans="51:51" x14ac:dyDescent="0.25">
      <c r="AY255" s="4"/>
    </row>
    <row r="256" spans="51:51" x14ac:dyDescent="0.25">
      <c r="AY256" s="4"/>
    </row>
    <row r="257" spans="51:51" x14ac:dyDescent="0.25">
      <c r="AY257" s="4"/>
    </row>
    <row r="258" spans="51:51" x14ac:dyDescent="0.25">
      <c r="AY258" s="4"/>
    </row>
    <row r="259" spans="51:51" x14ac:dyDescent="0.25">
      <c r="AY259" s="4"/>
    </row>
    <row r="260" spans="51:51" x14ac:dyDescent="0.25">
      <c r="AY260" s="4"/>
    </row>
    <row r="261" spans="51:51" x14ac:dyDescent="0.25">
      <c r="AY261" s="4"/>
    </row>
    <row r="262" spans="51:51" x14ac:dyDescent="0.25">
      <c r="AY262" s="4"/>
    </row>
    <row r="263" spans="51:51" x14ac:dyDescent="0.25">
      <c r="AY263" s="4"/>
    </row>
    <row r="264" spans="51:51" x14ac:dyDescent="0.25">
      <c r="AY264" s="4"/>
    </row>
    <row r="265" spans="51:51" x14ac:dyDescent="0.25">
      <c r="AY265" s="4"/>
    </row>
    <row r="266" spans="51:51" x14ac:dyDescent="0.25">
      <c r="AY266" s="4"/>
    </row>
    <row r="267" spans="51:51" x14ac:dyDescent="0.25">
      <c r="AY267" s="4"/>
    </row>
    <row r="268" spans="51:51" x14ac:dyDescent="0.25">
      <c r="AY268" s="4"/>
    </row>
    <row r="269" spans="51:51" x14ac:dyDescent="0.25">
      <c r="AY269" s="4"/>
    </row>
    <row r="270" spans="51:51" x14ac:dyDescent="0.25">
      <c r="AY270" s="4"/>
    </row>
    <row r="271" spans="51:51" x14ac:dyDescent="0.25">
      <c r="AY271" s="4"/>
    </row>
    <row r="272" spans="51:51" x14ac:dyDescent="0.25">
      <c r="AY272" s="4"/>
    </row>
    <row r="273" spans="51:51" x14ac:dyDescent="0.25">
      <c r="AY273" s="4"/>
    </row>
    <row r="274" spans="51:51" x14ac:dyDescent="0.25">
      <c r="AY274" s="4"/>
    </row>
    <row r="275" spans="51:51" x14ac:dyDescent="0.25">
      <c r="AY275" s="4"/>
    </row>
    <row r="276" spans="51:51" x14ac:dyDescent="0.25">
      <c r="AY276" s="4"/>
    </row>
    <row r="277" spans="51:51" x14ac:dyDescent="0.25">
      <c r="AY277" s="4"/>
    </row>
    <row r="278" spans="51:51" x14ac:dyDescent="0.25">
      <c r="AY278" s="4"/>
    </row>
    <row r="279" spans="51:51" x14ac:dyDescent="0.25">
      <c r="AY279" s="4"/>
    </row>
    <row r="280" spans="51:51" x14ac:dyDescent="0.25">
      <c r="AY280" s="4"/>
    </row>
    <row r="281" spans="51:51" x14ac:dyDescent="0.25">
      <c r="AY281" s="4"/>
    </row>
    <row r="282" spans="51:51" x14ac:dyDescent="0.25">
      <c r="AY282" s="4"/>
    </row>
    <row r="283" spans="51:51" x14ac:dyDescent="0.25">
      <c r="AY283" s="4"/>
    </row>
    <row r="284" spans="51:51" x14ac:dyDescent="0.25">
      <c r="AY284" s="4"/>
    </row>
    <row r="285" spans="51:51" x14ac:dyDescent="0.25">
      <c r="AY285" s="4"/>
    </row>
    <row r="286" spans="51:51" x14ac:dyDescent="0.25">
      <c r="AY286" s="4"/>
    </row>
    <row r="287" spans="51:51" x14ac:dyDescent="0.25">
      <c r="AY287" s="4"/>
    </row>
    <row r="288" spans="51:51" x14ac:dyDescent="0.25">
      <c r="AY288" s="4"/>
    </row>
    <row r="289" spans="51:51" x14ac:dyDescent="0.25">
      <c r="AY289" s="4"/>
    </row>
    <row r="290" spans="51:51" x14ac:dyDescent="0.25">
      <c r="AY290" s="4"/>
    </row>
    <row r="291" spans="51:51" x14ac:dyDescent="0.25">
      <c r="AY291" s="4"/>
    </row>
    <row r="292" spans="51:51" x14ac:dyDescent="0.25">
      <c r="AY292" s="4"/>
    </row>
    <row r="293" spans="51:51" x14ac:dyDescent="0.25">
      <c r="AY293" s="4"/>
    </row>
    <row r="294" spans="51:51" x14ac:dyDescent="0.25">
      <c r="AY294" s="4"/>
    </row>
    <row r="295" spans="51:51" x14ac:dyDescent="0.25">
      <c r="AY295" s="4"/>
    </row>
    <row r="296" spans="51:51" x14ac:dyDescent="0.25">
      <c r="AY296" s="4"/>
    </row>
    <row r="297" spans="51:51" x14ac:dyDescent="0.25">
      <c r="AY297" s="4"/>
    </row>
    <row r="298" spans="51:51" x14ac:dyDescent="0.25">
      <c r="AY298" s="4"/>
    </row>
    <row r="299" spans="51:51" x14ac:dyDescent="0.25">
      <c r="AY299" s="4"/>
    </row>
    <row r="300" spans="51:51" x14ac:dyDescent="0.25">
      <c r="AY300" s="4"/>
    </row>
    <row r="301" spans="51:51" x14ac:dyDescent="0.25">
      <c r="AY301" s="4"/>
    </row>
    <row r="302" spans="51:51" x14ac:dyDescent="0.25">
      <c r="AY302" s="4"/>
    </row>
    <row r="303" spans="51:51" x14ac:dyDescent="0.25">
      <c r="AY303" s="4"/>
    </row>
    <row r="304" spans="51:51" x14ac:dyDescent="0.25">
      <c r="AY304" s="4"/>
    </row>
    <row r="305" spans="51:51" x14ac:dyDescent="0.25">
      <c r="AY305" s="4"/>
    </row>
    <row r="306" spans="51:51" x14ac:dyDescent="0.25">
      <c r="AY306" s="4"/>
    </row>
    <row r="307" spans="51:51" x14ac:dyDescent="0.25">
      <c r="AY307" s="4"/>
    </row>
    <row r="308" spans="51:51" x14ac:dyDescent="0.25">
      <c r="AY308" s="4"/>
    </row>
    <row r="309" spans="51:51" x14ac:dyDescent="0.25">
      <c r="AY309" s="4"/>
    </row>
    <row r="310" spans="51:51" x14ac:dyDescent="0.25">
      <c r="AY310" s="4"/>
    </row>
    <row r="311" spans="51:51" x14ac:dyDescent="0.25">
      <c r="AY311" s="4"/>
    </row>
    <row r="312" spans="51:51" x14ac:dyDescent="0.25">
      <c r="AY312" s="4"/>
    </row>
    <row r="313" spans="51:51" x14ac:dyDescent="0.25">
      <c r="AY313" s="4"/>
    </row>
    <row r="314" spans="51:51" x14ac:dyDescent="0.25">
      <c r="AY314" s="4"/>
    </row>
    <row r="315" spans="51:51" x14ac:dyDescent="0.25">
      <c r="AY315" s="4"/>
    </row>
    <row r="316" spans="51:51" x14ac:dyDescent="0.25">
      <c r="AY316" s="4"/>
    </row>
    <row r="317" spans="51:51" x14ac:dyDescent="0.25">
      <c r="AY317" s="4"/>
    </row>
    <row r="318" spans="51:51" x14ac:dyDescent="0.25">
      <c r="AY318" s="4"/>
    </row>
    <row r="319" spans="51:51" x14ac:dyDescent="0.25">
      <c r="AY319" s="4"/>
    </row>
    <row r="320" spans="51:51" x14ac:dyDescent="0.25">
      <c r="AY320" s="4"/>
    </row>
    <row r="321" spans="51:51" x14ac:dyDescent="0.25">
      <c r="AY321" s="4"/>
    </row>
    <row r="322" spans="51:51" x14ac:dyDescent="0.25">
      <c r="AY322" s="4"/>
    </row>
    <row r="323" spans="51:51" x14ac:dyDescent="0.25">
      <c r="AY323" s="4"/>
    </row>
    <row r="324" spans="51:51" x14ac:dyDescent="0.25">
      <c r="AY324" s="4"/>
    </row>
    <row r="325" spans="51:51" x14ac:dyDescent="0.25">
      <c r="AY325" s="4"/>
    </row>
    <row r="326" spans="51:51" x14ac:dyDescent="0.25">
      <c r="AY326" s="4"/>
    </row>
    <row r="327" spans="51:51" x14ac:dyDescent="0.25">
      <c r="AY327" s="4"/>
    </row>
    <row r="328" spans="51:51" x14ac:dyDescent="0.25">
      <c r="AY328" s="4"/>
    </row>
    <row r="329" spans="51:51" x14ac:dyDescent="0.25">
      <c r="AY329" s="4"/>
    </row>
    <row r="330" spans="51:51" x14ac:dyDescent="0.25">
      <c r="AY330" s="4"/>
    </row>
    <row r="331" spans="51:51" x14ac:dyDescent="0.25">
      <c r="AY331" s="4"/>
    </row>
    <row r="332" spans="51:51" x14ac:dyDescent="0.25">
      <c r="AY332" s="4"/>
    </row>
    <row r="333" spans="51:51" x14ac:dyDescent="0.25">
      <c r="AY333" s="4"/>
    </row>
    <row r="334" spans="51:51" x14ac:dyDescent="0.25">
      <c r="AY334" s="4"/>
    </row>
    <row r="335" spans="51:51" x14ac:dyDescent="0.25">
      <c r="AY335" s="4"/>
    </row>
    <row r="336" spans="51:51" x14ac:dyDescent="0.25">
      <c r="AY336" s="4"/>
    </row>
    <row r="337" spans="51:51" x14ac:dyDescent="0.25">
      <c r="AY337" s="4"/>
    </row>
    <row r="338" spans="51:51" x14ac:dyDescent="0.25">
      <c r="AY338" s="4"/>
    </row>
    <row r="339" spans="51:51" x14ac:dyDescent="0.25">
      <c r="AY339" s="4"/>
    </row>
    <row r="340" spans="51:51" x14ac:dyDescent="0.25">
      <c r="AY340" s="4"/>
    </row>
    <row r="341" spans="51:51" x14ac:dyDescent="0.25">
      <c r="AY341" s="4"/>
    </row>
    <row r="342" spans="51:51" x14ac:dyDescent="0.25">
      <c r="AY342" s="4"/>
    </row>
    <row r="343" spans="51:51" x14ac:dyDescent="0.25">
      <c r="AY343" s="4"/>
    </row>
    <row r="344" spans="51:51" x14ac:dyDescent="0.25">
      <c r="AY344" s="4"/>
    </row>
    <row r="345" spans="51:51" x14ac:dyDescent="0.25">
      <c r="AY345" s="4"/>
    </row>
    <row r="346" spans="51:51" x14ac:dyDescent="0.25">
      <c r="AY346" s="4"/>
    </row>
    <row r="347" spans="51:51" x14ac:dyDescent="0.25">
      <c r="AY347" s="4"/>
    </row>
    <row r="348" spans="51:51" x14ac:dyDescent="0.25">
      <c r="AY348" s="4"/>
    </row>
    <row r="349" spans="51:51" x14ac:dyDescent="0.25">
      <c r="AY349" s="4"/>
    </row>
    <row r="350" spans="51:51" x14ac:dyDescent="0.25">
      <c r="AY350" s="4"/>
    </row>
    <row r="351" spans="51:51" x14ac:dyDescent="0.25">
      <c r="AY351" s="4"/>
    </row>
    <row r="352" spans="51:51" x14ac:dyDescent="0.25">
      <c r="AY352" s="4"/>
    </row>
    <row r="353" spans="51:51" x14ac:dyDescent="0.25">
      <c r="AY353" s="4"/>
    </row>
    <row r="354" spans="51:51" x14ac:dyDescent="0.25">
      <c r="AY354" s="4"/>
    </row>
    <row r="355" spans="51:51" x14ac:dyDescent="0.25">
      <c r="AY355" s="4"/>
    </row>
    <row r="356" spans="51:51" x14ac:dyDescent="0.25">
      <c r="AY356" s="4"/>
    </row>
    <row r="357" spans="51:51" x14ac:dyDescent="0.25">
      <c r="AY357" s="4"/>
    </row>
    <row r="358" spans="51:51" x14ac:dyDescent="0.25">
      <c r="AY358" s="4"/>
    </row>
    <row r="359" spans="51:51" x14ac:dyDescent="0.25">
      <c r="AY359" s="4"/>
    </row>
    <row r="360" spans="51:51" x14ac:dyDescent="0.25">
      <c r="AY360" s="4"/>
    </row>
    <row r="361" spans="51:51" x14ac:dyDescent="0.25">
      <c r="AY361" s="4"/>
    </row>
    <row r="362" spans="51:51" x14ac:dyDescent="0.25">
      <c r="AY362" s="4"/>
    </row>
    <row r="363" spans="51:51" x14ac:dyDescent="0.25">
      <c r="AY363" s="4"/>
    </row>
    <row r="364" spans="51:51" x14ac:dyDescent="0.25">
      <c r="AY364" s="4"/>
    </row>
    <row r="365" spans="51:51" x14ac:dyDescent="0.25">
      <c r="AY365" s="4"/>
    </row>
    <row r="366" spans="51:51" x14ac:dyDescent="0.25">
      <c r="AY366" s="4"/>
    </row>
    <row r="367" spans="51:51" x14ac:dyDescent="0.25">
      <c r="AY367" s="4"/>
    </row>
    <row r="368" spans="51:51" x14ac:dyDescent="0.25">
      <c r="AY368" s="4"/>
    </row>
    <row r="369" spans="51:51" x14ac:dyDescent="0.25">
      <c r="AY369" s="4"/>
    </row>
    <row r="370" spans="51:51" x14ac:dyDescent="0.25">
      <c r="AY370" s="4"/>
    </row>
    <row r="371" spans="51:51" x14ac:dyDescent="0.25">
      <c r="AY371" s="4"/>
    </row>
    <row r="372" spans="51:51" x14ac:dyDescent="0.25">
      <c r="AY372" s="4"/>
    </row>
    <row r="373" spans="51:51" x14ac:dyDescent="0.25">
      <c r="AY373" s="4"/>
    </row>
    <row r="374" spans="51:51" x14ac:dyDescent="0.25">
      <c r="AY374" s="4"/>
    </row>
    <row r="375" spans="51:51" x14ac:dyDescent="0.25">
      <c r="AY375" s="4"/>
    </row>
    <row r="376" spans="51:51" x14ac:dyDescent="0.25">
      <c r="AY376" s="4"/>
    </row>
    <row r="377" spans="51:51" x14ac:dyDescent="0.25">
      <c r="AY377" s="4"/>
    </row>
    <row r="378" spans="51:51" x14ac:dyDescent="0.25">
      <c r="AY378" s="4"/>
    </row>
    <row r="379" spans="51:51" x14ac:dyDescent="0.25">
      <c r="AY379" s="4"/>
    </row>
    <row r="380" spans="51:51" x14ac:dyDescent="0.25">
      <c r="AY380" s="4"/>
    </row>
    <row r="381" spans="51:51" x14ac:dyDescent="0.25">
      <c r="AY381" s="4"/>
    </row>
    <row r="382" spans="51:51" x14ac:dyDescent="0.25">
      <c r="AY382" s="4"/>
    </row>
    <row r="383" spans="51:51" x14ac:dyDescent="0.25">
      <c r="AY383" s="4"/>
    </row>
    <row r="384" spans="51:51" x14ac:dyDescent="0.25">
      <c r="AY384" s="4"/>
    </row>
    <row r="385" spans="51:51" x14ac:dyDescent="0.25">
      <c r="AY385" s="4"/>
    </row>
    <row r="386" spans="51:51" x14ac:dyDescent="0.25">
      <c r="AY386" s="4"/>
    </row>
    <row r="387" spans="51:51" x14ac:dyDescent="0.25">
      <c r="AY387" s="4"/>
    </row>
    <row r="388" spans="51:51" x14ac:dyDescent="0.25">
      <c r="AY388" s="4"/>
    </row>
    <row r="389" spans="51:51" x14ac:dyDescent="0.25">
      <c r="AY389" s="4"/>
    </row>
    <row r="390" spans="51:51" x14ac:dyDescent="0.25">
      <c r="AY390" s="4"/>
    </row>
    <row r="391" spans="51:51" x14ac:dyDescent="0.25">
      <c r="AY391" s="4"/>
    </row>
    <row r="392" spans="51:51" x14ac:dyDescent="0.25">
      <c r="AY392" s="4"/>
    </row>
    <row r="393" spans="51:51" x14ac:dyDescent="0.25">
      <c r="AY393" s="4"/>
    </row>
    <row r="394" spans="51:51" x14ac:dyDescent="0.25">
      <c r="AY394" s="4"/>
    </row>
    <row r="395" spans="51:51" x14ac:dyDescent="0.25">
      <c r="AY395" s="4"/>
    </row>
    <row r="396" spans="51:51" x14ac:dyDescent="0.25">
      <c r="AY396" s="4"/>
    </row>
    <row r="397" spans="51:51" x14ac:dyDescent="0.25">
      <c r="AY397" s="4"/>
    </row>
    <row r="398" spans="51:51" x14ac:dyDescent="0.25">
      <c r="AY398" s="4"/>
    </row>
    <row r="399" spans="51:51" x14ac:dyDescent="0.25">
      <c r="AY399" s="4"/>
    </row>
    <row r="400" spans="51:51" x14ac:dyDescent="0.25">
      <c r="AY400" s="4"/>
    </row>
    <row r="401" spans="51:51" x14ac:dyDescent="0.25">
      <c r="AY401" s="4"/>
    </row>
    <row r="402" spans="51:51" x14ac:dyDescent="0.25">
      <c r="AY402" s="4"/>
    </row>
    <row r="403" spans="51:51" x14ac:dyDescent="0.25">
      <c r="AY403" s="4"/>
    </row>
    <row r="404" spans="51:51" x14ac:dyDescent="0.25">
      <c r="AY404" s="4"/>
    </row>
    <row r="405" spans="51:51" x14ac:dyDescent="0.25">
      <c r="AY405" s="4"/>
    </row>
    <row r="406" spans="51:51" x14ac:dyDescent="0.25">
      <c r="AY406" s="4"/>
    </row>
    <row r="407" spans="51:51" x14ac:dyDescent="0.25">
      <c r="AY407" s="4"/>
    </row>
    <row r="408" spans="51:51" x14ac:dyDescent="0.25">
      <c r="AY408" s="4"/>
    </row>
    <row r="409" spans="51:51" x14ac:dyDescent="0.25">
      <c r="AY409" s="4"/>
    </row>
    <row r="410" spans="51:51" x14ac:dyDescent="0.25">
      <c r="AY410" s="4"/>
    </row>
    <row r="411" spans="51:51" x14ac:dyDescent="0.25">
      <c r="AY411" s="4"/>
    </row>
    <row r="412" spans="51:51" x14ac:dyDescent="0.25">
      <c r="AY412" s="4"/>
    </row>
    <row r="413" spans="51:51" x14ac:dyDescent="0.25">
      <c r="AY413" s="4"/>
    </row>
    <row r="414" spans="51:51" x14ac:dyDescent="0.25">
      <c r="AY414" s="4"/>
    </row>
    <row r="415" spans="51:51" x14ac:dyDescent="0.25">
      <c r="AY415" s="4"/>
    </row>
    <row r="416" spans="51:51" x14ac:dyDescent="0.25">
      <c r="AY416" s="4"/>
    </row>
    <row r="417" spans="51:51" x14ac:dyDescent="0.25">
      <c r="AY417" s="4"/>
    </row>
    <row r="418" spans="51:51" x14ac:dyDescent="0.25">
      <c r="AY418" s="4"/>
    </row>
    <row r="419" spans="51:51" x14ac:dyDescent="0.25">
      <c r="AY419" s="4"/>
    </row>
    <row r="420" spans="51:51" x14ac:dyDescent="0.25">
      <c r="AY420" s="4"/>
    </row>
    <row r="421" spans="51:51" x14ac:dyDescent="0.25">
      <c r="AY421" s="4"/>
    </row>
    <row r="422" spans="51:51" x14ac:dyDescent="0.25">
      <c r="AY422" s="4"/>
    </row>
    <row r="423" spans="51:51" x14ac:dyDescent="0.25">
      <c r="AY423" s="4"/>
    </row>
    <row r="424" spans="51:51" x14ac:dyDescent="0.25">
      <c r="AY424" s="4"/>
    </row>
    <row r="425" spans="51:51" x14ac:dyDescent="0.25">
      <c r="AY425" s="4"/>
    </row>
    <row r="426" spans="51:51" x14ac:dyDescent="0.25">
      <c r="AY426" s="4"/>
    </row>
    <row r="427" spans="51:51" x14ac:dyDescent="0.25">
      <c r="AY427" s="4"/>
    </row>
    <row r="428" spans="51:51" x14ac:dyDescent="0.25">
      <c r="AY428" s="4"/>
    </row>
    <row r="429" spans="51:51" x14ac:dyDescent="0.25">
      <c r="AY429" s="4"/>
    </row>
    <row r="430" spans="51:51" x14ac:dyDescent="0.25">
      <c r="AY430" s="4"/>
    </row>
    <row r="431" spans="51:51" x14ac:dyDescent="0.25">
      <c r="AY431" s="4"/>
    </row>
    <row r="432" spans="51:51" x14ac:dyDescent="0.25">
      <c r="AY432" s="4"/>
    </row>
    <row r="433" spans="51:51" x14ac:dyDescent="0.25">
      <c r="AY433" s="4"/>
    </row>
    <row r="434" spans="51:51" x14ac:dyDescent="0.25">
      <c r="AY434" s="4"/>
    </row>
    <row r="435" spans="51:51" x14ac:dyDescent="0.25">
      <c r="AY435" s="4"/>
    </row>
    <row r="436" spans="51:51" x14ac:dyDescent="0.25">
      <c r="AY436" s="4"/>
    </row>
    <row r="437" spans="51:51" x14ac:dyDescent="0.25">
      <c r="AY437" s="4"/>
    </row>
    <row r="438" spans="51:51" x14ac:dyDescent="0.25">
      <c r="AY438" s="4"/>
    </row>
    <row r="439" spans="51:51" x14ac:dyDescent="0.25">
      <c r="AY439" s="4"/>
    </row>
    <row r="440" spans="51:51" x14ac:dyDescent="0.25">
      <c r="AY440" s="4"/>
    </row>
    <row r="441" spans="51:51" x14ac:dyDescent="0.25">
      <c r="AY441" s="4"/>
    </row>
    <row r="442" spans="51:51" x14ac:dyDescent="0.25">
      <c r="AY442" s="4"/>
    </row>
    <row r="443" spans="51:51" x14ac:dyDescent="0.25">
      <c r="AY443" s="4"/>
    </row>
    <row r="444" spans="51:51" x14ac:dyDescent="0.25">
      <c r="AY444" s="4"/>
    </row>
    <row r="445" spans="51:51" x14ac:dyDescent="0.25">
      <c r="AY445" s="4"/>
    </row>
    <row r="446" spans="51:51" x14ac:dyDescent="0.25">
      <c r="AY446" s="4"/>
    </row>
    <row r="447" spans="51:51" x14ac:dyDescent="0.25">
      <c r="AY447" s="4"/>
    </row>
    <row r="448" spans="51:51" x14ac:dyDescent="0.25">
      <c r="AY448" s="4"/>
    </row>
    <row r="449" spans="51:51" x14ac:dyDescent="0.25">
      <c r="AY449" s="4"/>
    </row>
    <row r="450" spans="51:51" x14ac:dyDescent="0.25">
      <c r="AY450" s="4"/>
    </row>
    <row r="451" spans="51:51" x14ac:dyDescent="0.25">
      <c r="AY451" s="4"/>
    </row>
    <row r="452" spans="51:51" x14ac:dyDescent="0.25">
      <c r="AY452" s="4"/>
    </row>
    <row r="453" spans="51:51" x14ac:dyDescent="0.25">
      <c r="AY453" s="4"/>
    </row>
    <row r="454" spans="51:51" x14ac:dyDescent="0.25">
      <c r="AY454" s="4"/>
    </row>
    <row r="455" spans="51:51" x14ac:dyDescent="0.25">
      <c r="AY455" s="4"/>
    </row>
    <row r="456" spans="51:51" x14ac:dyDescent="0.25">
      <c r="AY456" s="4"/>
    </row>
    <row r="457" spans="51:51" x14ac:dyDescent="0.25">
      <c r="AY457" s="4"/>
    </row>
    <row r="458" spans="51:51" x14ac:dyDescent="0.25">
      <c r="AY458" s="4"/>
    </row>
    <row r="459" spans="51:51" x14ac:dyDescent="0.25">
      <c r="AY459" s="4"/>
    </row>
    <row r="460" spans="51:51" x14ac:dyDescent="0.25">
      <c r="AY460" s="4"/>
    </row>
    <row r="461" spans="51:51" x14ac:dyDescent="0.25">
      <c r="AY461" s="4"/>
    </row>
    <row r="462" spans="51:51" x14ac:dyDescent="0.25">
      <c r="AY462" s="4"/>
    </row>
    <row r="463" spans="51:51" x14ac:dyDescent="0.25">
      <c r="AY463" s="4"/>
    </row>
    <row r="464" spans="51:51" x14ac:dyDescent="0.25">
      <c r="AY464" s="4"/>
    </row>
    <row r="465" spans="51:51" x14ac:dyDescent="0.25">
      <c r="AY465" s="4"/>
    </row>
    <row r="466" spans="51:51" x14ac:dyDescent="0.25">
      <c r="AY466" s="4"/>
    </row>
    <row r="467" spans="51:51" x14ac:dyDescent="0.25">
      <c r="AY467" s="4"/>
    </row>
    <row r="468" spans="51:51" x14ac:dyDescent="0.25">
      <c r="AY468" s="4"/>
    </row>
    <row r="469" spans="51:51" x14ac:dyDescent="0.25">
      <c r="AY469" s="4"/>
    </row>
    <row r="470" spans="51:51" x14ac:dyDescent="0.25">
      <c r="AY470" s="4"/>
    </row>
    <row r="471" spans="51:51" x14ac:dyDescent="0.25">
      <c r="AY471" s="4"/>
    </row>
    <row r="472" spans="51:51" x14ac:dyDescent="0.25">
      <c r="AY472" s="4"/>
    </row>
    <row r="473" spans="51:51" x14ac:dyDescent="0.25">
      <c r="AY473" s="4"/>
    </row>
    <row r="474" spans="51:51" x14ac:dyDescent="0.25">
      <c r="AY474" s="4"/>
    </row>
    <row r="475" spans="51:51" x14ac:dyDescent="0.25">
      <c r="AY475" s="4"/>
    </row>
    <row r="476" spans="51:51" x14ac:dyDescent="0.25">
      <c r="AY476" s="4"/>
    </row>
    <row r="477" spans="51:51" x14ac:dyDescent="0.25">
      <c r="AY477" s="4"/>
    </row>
    <row r="478" spans="51:51" x14ac:dyDescent="0.25">
      <c r="AY478" s="4"/>
    </row>
    <row r="479" spans="51:51" x14ac:dyDescent="0.25">
      <c r="AY479" s="4"/>
    </row>
    <row r="480" spans="51:51" x14ac:dyDescent="0.25">
      <c r="AY480" s="4"/>
    </row>
    <row r="481" spans="51:51" x14ac:dyDescent="0.25">
      <c r="AY481" s="4"/>
    </row>
    <row r="482" spans="51:51" x14ac:dyDescent="0.25">
      <c r="AY482" s="4"/>
    </row>
    <row r="483" spans="51:51" x14ac:dyDescent="0.25">
      <c r="AY483" s="4"/>
    </row>
    <row r="484" spans="51:51" x14ac:dyDescent="0.25">
      <c r="AY484" s="4"/>
    </row>
    <row r="485" spans="51:51" x14ac:dyDescent="0.25">
      <c r="AY485" s="4"/>
    </row>
    <row r="486" spans="51:51" x14ac:dyDescent="0.25">
      <c r="AY486" s="4"/>
    </row>
    <row r="487" spans="51:51" x14ac:dyDescent="0.25">
      <c r="AY487" s="4"/>
    </row>
    <row r="488" spans="51:51" x14ac:dyDescent="0.25">
      <c r="AY488" s="4"/>
    </row>
    <row r="489" spans="51:51" x14ac:dyDescent="0.25">
      <c r="AY489" s="4"/>
    </row>
    <row r="490" spans="51:51" x14ac:dyDescent="0.25">
      <c r="AY490" s="4"/>
    </row>
    <row r="491" spans="51:51" x14ac:dyDescent="0.25">
      <c r="AY491" s="4"/>
    </row>
    <row r="492" spans="51:51" x14ac:dyDescent="0.25">
      <c r="AY492" s="4"/>
    </row>
    <row r="493" spans="51:51" x14ac:dyDescent="0.25">
      <c r="AY493" s="4"/>
    </row>
    <row r="494" spans="51:51" x14ac:dyDescent="0.25">
      <c r="AY494" s="4"/>
    </row>
    <row r="495" spans="51:51" x14ac:dyDescent="0.25">
      <c r="AY495" s="4"/>
    </row>
    <row r="496" spans="51:51" x14ac:dyDescent="0.25">
      <c r="AY496" s="4"/>
    </row>
    <row r="497" spans="51:51" x14ac:dyDescent="0.25">
      <c r="AY497" s="4"/>
    </row>
    <row r="498" spans="51:51" x14ac:dyDescent="0.25">
      <c r="AY498" s="4"/>
    </row>
    <row r="499" spans="51:51" x14ac:dyDescent="0.25">
      <c r="AY499" s="4"/>
    </row>
    <row r="500" spans="51:51" x14ac:dyDescent="0.25">
      <c r="AY500" s="4"/>
    </row>
    <row r="501" spans="51:51" x14ac:dyDescent="0.25">
      <c r="AY501" s="4"/>
    </row>
    <row r="502" spans="51:51" x14ac:dyDescent="0.25">
      <c r="AY502" s="4"/>
    </row>
    <row r="503" spans="51:51" x14ac:dyDescent="0.25">
      <c r="AY503" s="4"/>
    </row>
    <row r="504" spans="51:51" x14ac:dyDescent="0.25">
      <c r="AY504" s="4"/>
    </row>
    <row r="505" spans="51:51" x14ac:dyDescent="0.25">
      <c r="AY505" s="4"/>
    </row>
    <row r="506" spans="51:51" x14ac:dyDescent="0.25">
      <c r="AY506" s="4"/>
    </row>
    <row r="507" spans="51:51" x14ac:dyDescent="0.25">
      <c r="AY507" s="4"/>
    </row>
    <row r="508" spans="51:51" x14ac:dyDescent="0.25">
      <c r="AY508" s="4"/>
    </row>
    <row r="509" spans="51:51" x14ac:dyDescent="0.25">
      <c r="AY509" s="4"/>
    </row>
    <row r="510" spans="51:51" x14ac:dyDescent="0.25">
      <c r="AY510" s="4"/>
    </row>
    <row r="511" spans="51:51" x14ac:dyDescent="0.25">
      <c r="AY511" s="4"/>
    </row>
    <row r="512" spans="51:51" x14ac:dyDescent="0.25">
      <c r="AY512" s="4"/>
    </row>
    <row r="513" spans="51:51" x14ac:dyDescent="0.25">
      <c r="AY513" s="4"/>
    </row>
    <row r="514" spans="51:51" x14ac:dyDescent="0.25">
      <c r="AY514" s="4"/>
    </row>
    <row r="515" spans="51:51" x14ac:dyDescent="0.25">
      <c r="AY515" s="4"/>
    </row>
    <row r="516" spans="51:51" x14ac:dyDescent="0.25">
      <c r="AY516" s="4"/>
    </row>
    <row r="517" spans="51:51" x14ac:dyDescent="0.25">
      <c r="AY517" s="4"/>
    </row>
    <row r="518" spans="51:51" x14ac:dyDescent="0.25">
      <c r="AY518" s="4"/>
    </row>
    <row r="519" spans="51:51" x14ac:dyDescent="0.25">
      <c r="AY519" s="4"/>
    </row>
    <row r="520" spans="51:51" x14ac:dyDescent="0.25">
      <c r="AY520" s="4"/>
    </row>
    <row r="521" spans="51:51" x14ac:dyDescent="0.25">
      <c r="AY521" s="4"/>
    </row>
    <row r="522" spans="51:51" x14ac:dyDescent="0.25">
      <c r="AY522" s="4"/>
    </row>
    <row r="523" spans="51:51" x14ac:dyDescent="0.25">
      <c r="AY523" s="4"/>
    </row>
    <row r="524" spans="51:51" x14ac:dyDescent="0.25">
      <c r="AY524" s="4"/>
    </row>
    <row r="525" spans="51:51" x14ac:dyDescent="0.25">
      <c r="AY525" s="4"/>
    </row>
    <row r="526" spans="51:51" x14ac:dyDescent="0.25">
      <c r="AY526" s="4"/>
    </row>
    <row r="527" spans="51:51" x14ac:dyDescent="0.25">
      <c r="AY527" s="4"/>
    </row>
    <row r="528" spans="51:51" x14ac:dyDescent="0.25">
      <c r="AY528" s="4"/>
    </row>
    <row r="529" spans="51:51" x14ac:dyDescent="0.25">
      <c r="AY529" s="4"/>
    </row>
    <row r="530" spans="51:51" x14ac:dyDescent="0.25">
      <c r="AY530" s="4"/>
    </row>
    <row r="531" spans="51:51" x14ac:dyDescent="0.25">
      <c r="AY531" s="4"/>
    </row>
    <row r="532" spans="51:51" x14ac:dyDescent="0.25">
      <c r="AY532" s="4"/>
    </row>
    <row r="533" spans="51:51" x14ac:dyDescent="0.25">
      <c r="AY533" s="4"/>
    </row>
    <row r="534" spans="51:51" x14ac:dyDescent="0.25">
      <c r="AY534" s="4"/>
    </row>
    <row r="535" spans="51:51" x14ac:dyDescent="0.25">
      <c r="AY535" s="4"/>
    </row>
    <row r="536" spans="51:51" x14ac:dyDescent="0.25">
      <c r="AY536" s="4"/>
    </row>
    <row r="537" spans="51:51" x14ac:dyDescent="0.25">
      <c r="AY537" s="4"/>
    </row>
    <row r="538" spans="51:51" x14ac:dyDescent="0.25">
      <c r="AY538" s="4"/>
    </row>
    <row r="539" spans="51:51" x14ac:dyDescent="0.25">
      <c r="AY539" s="4"/>
    </row>
    <row r="540" spans="51:51" x14ac:dyDescent="0.25">
      <c r="AY540" s="4"/>
    </row>
    <row r="541" spans="51:51" x14ac:dyDescent="0.25">
      <c r="AY541" s="4"/>
    </row>
    <row r="542" spans="51:51" x14ac:dyDescent="0.25">
      <c r="AY542" s="4"/>
    </row>
    <row r="543" spans="51:51" x14ac:dyDescent="0.25">
      <c r="AY543" s="4"/>
    </row>
    <row r="544" spans="51:51" x14ac:dyDescent="0.25">
      <c r="AY544" s="4"/>
    </row>
    <row r="545" spans="51:51" x14ac:dyDescent="0.25">
      <c r="AY545" s="4"/>
    </row>
    <row r="546" spans="51:51" x14ac:dyDescent="0.25">
      <c r="AY546" s="4"/>
    </row>
    <row r="547" spans="51:51" x14ac:dyDescent="0.25">
      <c r="AY547" s="4"/>
    </row>
    <row r="548" spans="51:51" x14ac:dyDescent="0.25">
      <c r="AY548" s="4"/>
    </row>
    <row r="549" spans="51:51" x14ac:dyDescent="0.25">
      <c r="AY549" s="4"/>
    </row>
    <row r="550" spans="51:51" x14ac:dyDescent="0.25">
      <c r="AY550" s="4"/>
    </row>
    <row r="551" spans="51:51" x14ac:dyDescent="0.25">
      <c r="AY551" s="4"/>
    </row>
    <row r="552" spans="51:51" x14ac:dyDescent="0.25">
      <c r="AY552" s="4"/>
    </row>
    <row r="553" spans="51:51" x14ac:dyDescent="0.25">
      <c r="AY553" s="4"/>
    </row>
    <row r="554" spans="51:51" x14ac:dyDescent="0.25">
      <c r="AY554" s="4"/>
    </row>
    <row r="555" spans="51:51" x14ac:dyDescent="0.25">
      <c r="AY555" s="4"/>
    </row>
    <row r="556" spans="51:51" x14ac:dyDescent="0.25">
      <c r="AY556" s="4"/>
    </row>
    <row r="557" spans="51:51" x14ac:dyDescent="0.25">
      <c r="AY557" s="4"/>
    </row>
    <row r="558" spans="51:51" x14ac:dyDescent="0.25">
      <c r="AY558" s="4"/>
    </row>
    <row r="559" spans="51:51" x14ac:dyDescent="0.25">
      <c r="AY559" s="4"/>
    </row>
    <row r="560" spans="51:51" x14ac:dyDescent="0.25">
      <c r="AY560" s="4"/>
    </row>
    <row r="561" spans="51:51" x14ac:dyDescent="0.25">
      <c r="AY561" s="4"/>
    </row>
    <row r="562" spans="51:51" x14ac:dyDescent="0.25">
      <c r="AY562" s="4"/>
    </row>
    <row r="563" spans="51:51" x14ac:dyDescent="0.25">
      <c r="AY563" s="4"/>
    </row>
    <row r="564" spans="51:51" x14ac:dyDescent="0.25">
      <c r="AY564" s="4"/>
    </row>
    <row r="565" spans="51:51" x14ac:dyDescent="0.25">
      <c r="AY565" s="4"/>
    </row>
    <row r="566" spans="51:51" x14ac:dyDescent="0.25">
      <c r="AY566" s="4"/>
    </row>
    <row r="567" spans="51:51" x14ac:dyDescent="0.25">
      <c r="AY567" s="4"/>
    </row>
    <row r="568" spans="51:51" x14ac:dyDescent="0.25">
      <c r="AY568" s="4"/>
    </row>
    <row r="569" spans="51:51" x14ac:dyDescent="0.25">
      <c r="AY569" s="4"/>
    </row>
    <row r="570" spans="51:51" x14ac:dyDescent="0.25">
      <c r="AY570" s="4"/>
    </row>
    <row r="571" spans="51:51" x14ac:dyDescent="0.25">
      <c r="AY571" s="4"/>
    </row>
    <row r="572" spans="51:51" x14ac:dyDescent="0.25">
      <c r="AY572" s="4"/>
    </row>
    <row r="573" spans="51:51" x14ac:dyDescent="0.25">
      <c r="AY573" s="4"/>
    </row>
    <row r="574" spans="51:51" x14ac:dyDescent="0.25">
      <c r="AY574" s="4"/>
    </row>
    <row r="575" spans="51:51" x14ac:dyDescent="0.25">
      <c r="AY575" s="4"/>
    </row>
    <row r="576" spans="51:51" x14ac:dyDescent="0.25">
      <c r="AY576" s="4"/>
    </row>
    <row r="577" spans="51:51" x14ac:dyDescent="0.25">
      <c r="AY577" s="4"/>
    </row>
    <row r="578" spans="51:51" x14ac:dyDescent="0.25">
      <c r="AY578" s="4"/>
    </row>
    <row r="579" spans="51:51" x14ac:dyDescent="0.25">
      <c r="AY579" s="4"/>
    </row>
    <row r="580" spans="51:51" x14ac:dyDescent="0.25">
      <c r="AY580" s="4"/>
    </row>
    <row r="581" spans="51:51" x14ac:dyDescent="0.25">
      <c r="AY581" s="4"/>
    </row>
    <row r="582" spans="51:51" x14ac:dyDescent="0.25">
      <c r="AY582" s="4"/>
    </row>
    <row r="583" spans="51:51" x14ac:dyDescent="0.25">
      <c r="AY583" s="4"/>
    </row>
    <row r="584" spans="51:51" x14ac:dyDescent="0.25">
      <c r="AY584" s="4"/>
    </row>
    <row r="585" spans="51:51" x14ac:dyDescent="0.25">
      <c r="AY585" s="4"/>
    </row>
    <row r="586" spans="51:51" x14ac:dyDescent="0.25">
      <c r="AY586" s="4"/>
    </row>
    <row r="587" spans="51:51" x14ac:dyDescent="0.25">
      <c r="AY587" s="4"/>
    </row>
    <row r="588" spans="51:51" x14ac:dyDescent="0.25">
      <c r="AY588" s="4"/>
    </row>
    <row r="589" spans="51:51" x14ac:dyDescent="0.25">
      <c r="AY589" s="4"/>
    </row>
    <row r="590" spans="51:51" x14ac:dyDescent="0.25">
      <c r="AY590" s="4"/>
    </row>
    <row r="591" spans="51:51" x14ac:dyDescent="0.25">
      <c r="AY591" s="4"/>
    </row>
    <row r="592" spans="51:51" x14ac:dyDescent="0.25">
      <c r="AY592" s="4"/>
    </row>
    <row r="593" spans="51:51" x14ac:dyDescent="0.25">
      <c r="AY593" s="4"/>
    </row>
    <row r="594" spans="51:51" x14ac:dyDescent="0.25">
      <c r="AY594" s="4"/>
    </row>
    <row r="595" spans="51:51" x14ac:dyDescent="0.25">
      <c r="AY595" s="4"/>
    </row>
    <row r="596" spans="51:51" x14ac:dyDescent="0.25">
      <c r="AY596" s="4"/>
    </row>
    <row r="597" spans="51:51" x14ac:dyDescent="0.25">
      <c r="AY597" s="4"/>
    </row>
    <row r="598" spans="51:51" x14ac:dyDescent="0.25">
      <c r="AY598" s="4"/>
    </row>
    <row r="599" spans="51:51" x14ac:dyDescent="0.25">
      <c r="AY599" s="4"/>
    </row>
    <row r="600" spans="51:51" x14ac:dyDescent="0.25">
      <c r="AY600" s="4"/>
    </row>
    <row r="601" spans="51:51" x14ac:dyDescent="0.25">
      <c r="AY601" s="4"/>
    </row>
    <row r="602" spans="51:51" x14ac:dyDescent="0.25">
      <c r="AY602" s="4"/>
    </row>
    <row r="603" spans="51:51" x14ac:dyDescent="0.25">
      <c r="AY603" s="4"/>
    </row>
    <row r="604" spans="51:51" x14ac:dyDescent="0.25">
      <c r="AY604" s="4"/>
    </row>
    <row r="605" spans="51:51" x14ac:dyDescent="0.25">
      <c r="AY605" s="4"/>
    </row>
    <row r="606" spans="51:51" x14ac:dyDescent="0.25">
      <c r="AY606" s="4"/>
    </row>
    <row r="607" spans="51:51" x14ac:dyDescent="0.25">
      <c r="AY607" s="4"/>
    </row>
    <row r="608" spans="51:51" x14ac:dyDescent="0.25">
      <c r="AY608" s="4"/>
    </row>
    <row r="609" spans="51:51" x14ac:dyDescent="0.25">
      <c r="AY609" s="4"/>
    </row>
    <row r="610" spans="51:51" x14ac:dyDescent="0.25">
      <c r="AY610" s="4"/>
    </row>
    <row r="611" spans="51:51" x14ac:dyDescent="0.25">
      <c r="AY611" s="4"/>
    </row>
    <row r="612" spans="51:51" x14ac:dyDescent="0.25">
      <c r="AY612" s="4"/>
    </row>
    <row r="613" spans="51:51" x14ac:dyDescent="0.25">
      <c r="AY613" s="4"/>
    </row>
    <row r="614" spans="51:51" x14ac:dyDescent="0.25">
      <c r="AY614" s="4"/>
    </row>
    <row r="615" spans="51:51" x14ac:dyDescent="0.25">
      <c r="AY615" s="4"/>
    </row>
    <row r="616" spans="51:51" x14ac:dyDescent="0.25">
      <c r="AY616" s="4"/>
    </row>
    <row r="617" spans="51:51" x14ac:dyDescent="0.25">
      <c r="AY617" s="4"/>
    </row>
    <row r="618" spans="51:51" x14ac:dyDescent="0.25">
      <c r="AY618" s="4"/>
    </row>
    <row r="619" spans="51:51" x14ac:dyDescent="0.25">
      <c r="AY619" s="4"/>
    </row>
    <row r="620" spans="51:51" x14ac:dyDescent="0.25">
      <c r="AY620" s="4"/>
    </row>
    <row r="621" spans="51:51" x14ac:dyDescent="0.25">
      <c r="AY621" s="4"/>
    </row>
    <row r="622" spans="51:51" x14ac:dyDescent="0.25">
      <c r="AY622" s="4"/>
    </row>
    <row r="623" spans="51:51" x14ac:dyDescent="0.25">
      <c r="AY623" s="4"/>
    </row>
    <row r="624" spans="51:51" x14ac:dyDescent="0.25">
      <c r="AY624" s="4"/>
    </row>
    <row r="625" spans="51:51" x14ac:dyDescent="0.25">
      <c r="AY625" s="4"/>
    </row>
    <row r="626" spans="51:51" x14ac:dyDescent="0.25">
      <c r="AY626" s="4"/>
    </row>
    <row r="627" spans="51:51" x14ac:dyDescent="0.25">
      <c r="AY627" s="4"/>
    </row>
    <row r="628" spans="51:51" x14ac:dyDescent="0.25">
      <c r="AY628" s="4"/>
    </row>
    <row r="629" spans="51:51" x14ac:dyDescent="0.25">
      <c r="AY629" s="4"/>
    </row>
    <row r="630" spans="51:51" x14ac:dyDescent="0.25">
      <c r="AY630" s="4"/>
    </row>
    <row r="631" spans="51:51" x14ac:dyDescent="0.25">
      <c r="AY631" s="4"/>
    </row>
    <row r="632" spans="51:51" x14ac:dyDescent="0.25">
      <c r="AY632" s="4"/>
    </row>
    <row r="633" spans="51:51" x14ac:dyDescent="0.25">
      <c r="AY633" s="4"/>
    </row>
    <row r="634" spans="51:51" x14ac:dyDescent="0.25">
      <c r="AY634" s="4"/>
    </row>
    <row r="635" spans="51:51" x14ac:dyDescent="0.25">
      <c r="AY635" s="4"/>
    </row>
    <row r="636" spans="51:51" x14ac:dyDescent="0.25">
      <c r="AY636" s="4"/>
    </row>
    <row r="637" spans="51:51" x14ac:dyDescent="0.25">
      <c r="AY637" s="4"/>
    </row>
    <row r="638" spans="51:51" x14ac:dyDescent="0.25">
      <c r="AY638" s="4"/>
    </row>
    <row r="639" spans="51:51" x14ac:dyDescent="0.25">
      <c r="AY639" s="4"/>
    </row>
    <row r="640" spans="51:51" x14ac:dyDescent="0.25">
      <c r="AY640" s="4"/>
    </row>
    <row r="641" spans="51:51" x14ac:dyDescent="0.25">
      <c r="AY641" s="4"/>
    </row>
    <row r="642" spans="51:51" x14ac:dyDescent="0.25">
      <c r="AY642" s="4"/>
    </row>
    <row r="643" spans="51:51" x14ac:dyDescent="0.25">
      <c r="AY643" s="4"/>
    </row>
    <row r="644" spans="51:51" x14ac:dyDescent="0.25">
      <c r="AY644" s="4"/>
    </row>
    <row r="645" spans="51:51" x14ac:dyDescent="0.25">
      <c r="AY645" s="4"/>
    </row>
    <row r="646" spans="51:51" x14ac:dyDescent="0.25">
      <c r="AY646" s="4"/>
    </row>
    <row r="647" spans="51:51" x14ac:dyDescent="0.25">
      <c r="AY647" s="4"/>
    </row>
    <row r="648" spans="51:51" x14ac:dyDescent="0.25">
      <c r="AY648" s="4"/>
    </row>
    <row r="649" spans="51:51" x14ac:dyDescent="0.25">
      <c r="AY649" s="4"/>
    </row>
    <row r="650" spans="51:51" x14ac:dyDescent="0.25">
      <c r="AY650" s="4"/>
    </row>
    <row r="651" spans="51:51" x14ac:dyDescent="0.25">
      <c r="AY651" s="4"/>
    </row>
    <row r="652" spans="51:51" x14ac:dyDescent="0.25">
      <c r="AY652" s="4"/>
    </row>
    <row r="653" spans="51:51" x14ac:dyDescent="0.25">
      <c r="AY653" s="4"/>
    </row>
    <row r="654" spans="51:51" x14ac:dyDescent="0.25">
      <c r="AY654" s="4"/>
    </row>
    <row r="655" spans="51:51" x14ac:dyDescent="0.25">
      <c r="AY655" s="4"/>
    </row>
    <row r="656" spans="51:51" x14ac:dyDescent="0.25">
      <c r="AY656" s="4"/>
    </row>
    <row r="657" spans="51:51" x14ac:dyDescent="0.25">
      <c r="AY657" s="4"/>
    </row>
    <row r="658" spans="51:51" x14ac:dyDescent="0.25">
      <c r="AY658" s="4"/>
    </row>
    <row r="659" spans="51:51" x14ac:dyDescent="0.25">
      <c r="AY659" s="4"/>
    </row>
    <row r="660" spans="51:51" x14ac:dyDescent="0.25">
      <c r="AY660" s="4"/>
    </row>
    <row r="661" spans="51:51" x14ac:dyDescent="0.25">
      <c r="AY661" s="4"/>
    </row>
    <row r="662" spans="51:51" x14ac:dyDescent="0.25">
      <c r="AY662" s="4"/>
    </row>
    <row r="663" spans="51:51" x14ac:dyDescent="0.25">
      <c r="AY663" s="4"/>
    </row>
    <row r="664" spans="51:51" x14ac:dyDescent="0.25">
      <c r="AY664" s="4"/>
    </row>
    <row r="665" spans="51:51" x14ac:dyDescent="0.25">
      <c r="AY665" s="4"/>
    </row>
    <row r="666" spans="51:51" x14ac:dyDescent="0.25">
      <c r="AY666" s="4"/>
    </row>
    <row r="667" spans="51:51" x14ac:dyDescent="0.25">
      <c r="AY667" s="4"/>
    </row>
    <row r="668" spans="51:51" x14ac:dyDescent="0.25">
      <c r="AY668" s="4"/>
    </row>
    <row r="669" spans="51:51" x14ac:dyDescent="0.25">
      <c r="AY669" s="4"/>
    </row>
    <row r="670" spans="51:51" x14ac:dyDescent="0.25">
      <c r="AY670" s="4"/>
    </row>
    <row r="671" spans="51:51" x14ac:dyDescent="0.25">
      <c r="AY671" s="4"/>
    </row>
    <row r="672" spans="51:51" x14ac:dyDescent="0.25">
      <c r="AY672" s="4"/>
    </row>
    <row r="673" spans="51:51" x14ac:dyDescent="0.25">
      <c r="AY673" s="4"/>
    </row>
    <row r="674" spans="51:51" x14ac:dyDescent="0.25">
      <c r="AY674" s="4"/>
    </row>
    <row r="675" spans="51:51" x14ac:dyDescent="0.25">
      <c r="AY675" s="4"/>
    </row>
    <row r="676" spans="51:51" x14ac:dyDescent="0.25">
      <c r="AY676" s="4"/>
    </row>
    <row r="677" spans="51:51" x14ac:dyDescent="0.25">
      <c r="AY677" s="4"/>
    </row>
    <row r="678" spans="51:51" x14ac:dyDescent="0.25">
      <c r="AY678" s="4"/>
    </row>
    <row r="679" spans="51:51" x14ac:dyDescent="0.25">
      <c r="AY679" s="4"/>
    </row>
    <row r="680" spans="51:51" x14ac:dyDescent="0.25">
      <c r="AY680" s="4"/>
    </row>
    <row r="681" spans="51:51" x14ac:dyDescent="0.25">
      <c r="AY681" s="4"/>
    </row>
    <row r="682" spans="51:51" x14ac:dyDescent="0.25">
      <c r="AY682" s="4"/>
    </row>
    <row r="683" spans="51:51" x14ac:dyDescent="0.25">
      <c r="AY683" s="4"/>
    </row>
    <row r="684" spans="51:51" x14ac:dyDescent="0.25">
      <c r="AY684" s="4"/>
    </row>
    <row r="685" spans="51:51" x14ac:dyDescent="0.25">
      <c r="AY685" s="4"/>
    </row>
    <row r="686" spans="51:51" x14ac:dyDescent="0.25">
      <c r="AY686" s="4"/>
    </row>
    <row r="687" spans="51:51" x14ac:dyDescent="0.25">
      <c r="AY687" s="4"/>
    </row>
    <row r="688" spans="51:51" x14ac:dyDescent="0.25">
      <c r="AY688" s="4"/>
    </row>
    <row r="689" spans="51:51" x14ac:dyDescent="0.25">
      <c r="AY689" s="4"/>
    </row>
    <row r="690" spans="51:51" x14ac:dyDescent="0.25">
      <c r="AY690" s="4"/>
    </row>
    <row r="691" spans="51:51" x14ac:dyDescent="0.25">
      <c r="AY691" s="4"/>
    </row>
    <row r="692" spans="51:51" x14ac:dyDescent="0.25">
      <c r="AY692" s="4"/>
    </row>
    <row r="693" spans="51:51" x14ac:dyDescent="0.25">
      <c r="AY693" s="4"/>
    </row>
    <row r="694" spans="51:51" x14ac:dyDescent="0.25">
      <c r="AY694" s="4"/>
    </row>
    <row r="695" spans="51:51" x14ac:dyDescent="0.25">
      <c r="AY695" s="4"/>
    </row>
    <row r="696" spans="51:51" x14ac:dyDescent="0.25">
      <c r="AY696" s="4"/>
    </row>
    <row r="697" spans="51:51" x14ac:dyDescent="0.25">
      <c r="AY697" s="4"/>
    </row>
    <row r="698" spans="51:51" x14ac:dyDescent="0.25">
      <c r="AY698" s="4"/>
    </row>
    <row r="699" spans="51:51" x14ac:dyDescent="0.25">
      <c r="AY699" s="4"/>
    </row>
    <row r="700" spans="51:51" x14ac:dyDescent="0.25">
      <c r="AY700" s="4"/>
    </row>
    <row r="701" spans="51:51" x14ac:dyDescent="0.25">
      <c r="AY701" s="4"/>
    </row>
    <row r="702" spans="51:51" x14ac:dyDescent="0.25">
      <c r="AY702" s="4"/>
    </row>
    <row r="703" spans="51:51" x14ac:dyDescent="0.25">
      <c r="AY703" s="4"/>
    </row>
    <row r="704" spans="51:51" x14ac:dyDescent="0.25">
      <c r="AY704" s="4"/>
    </row>
    <row r="705" spans="51:51" x14ac:dyDescent="0.25">
      <c r="AY705" s="4"/>
    </row>
    <row r="706" spans="51:51" x14ac:dyDescent="0.25">
      <c r="AY706" s="4"/>
    </row>
    <row r="707" spans="51:51" x14ac:dyDescent="0.25">
      <c r="AY707" s="4"/>
    </row>
    <row r="708" spans="51:51" x14ac:dyDescent="0.25">
      <c r="AY708" s="4"/>
    </row>
    <row r="709" spans="51:51" x14ac:dyDescent="0.25">
      <c r="AY709" s="4"/>
    </row>
    <row r="710" spans="51:51" x14ac:dyDescent="0.25">
      <c r="AY710" s="4"/>
    </row>
    <row r="711" spans="51:51" x14ac:dyDescent="0.25">
      <c r="AY711" s="4"/>
    </row>
    <row r="712" spans="51:51" x14ac:dyDescent="0.25">
      <c r="AY712" s="4"/>
    </row>
    <row r="713" spans="51:51" x14ac:dyDescent="0.25">
      <c r="AY713" s="4"/>
    </row>
    <row r="714" spans="51:51" x14ac:dyDescent="0.25">
      <c r="AY714" s="4"/>
    </row>
    <row r="715" spans="51:51" x14ac:dyDescent="0.25">
      <c r="AY715" s="4"/>
    </row>
    <row r="716" spans="51:51" x14ac:dyDescent="0.25">
      <c r="AY716" s="4"/>
    </row>
    <row r="717" spans="51:51" x14ac:dyDescent="0.25">
      <c r="AY717" s="4"/>
    </row>
    <row r="718" spans="51:51" x14ac:dyDescent="0.25">
      <c r="AY718" s="4"/>
    </row>
    <row r="719" spans="51:51" x14ac:dyDescent="0.25">
      <c r="AY719" s="4"/>
    </row>
    <row r="720" spans="51:51" x14ac:dyDescent="0.25">
      <c r="AY720" s="4"/>
    </row>
    <row r="721" spans="51:51" x14ac:dyDescent="0.25">
      <c r="AY721" s="4"/>
    </row>
    <row r="722" spans="51:51" x14ac:dyDescent="0.25">
      <c r="AY722" s="4"/>
    </row>
    <row r="723" spans="51:51" x14ac:dyDescent="0.25">
      <c r="AY723" s="4"/>
    </row>
    <row r="724" spans="51:51" x14ac:dyDescent="0.25">
      <c r="AY724" s="4"/>
    </row>
    <row r="725" spans="51:51" x14ac:dyDescent="0.25">
      <c r="AY725" s="4"/>
    </row>
    <row r="726" spans="51:51" x14ac:dyDescent="0.25">
      <c r="AY726" s="4"/>
    </row>
    <row r="727" spans="51:51" x14ac:dyDescent="0.25">
      <c r="AY727" s="4"/>
    </row>
    <row r="728" spans="51:51" x14ac:dyDescent="0.25">
      <c r="AY728" s="4"/>
    </row>
    <row r="729" spans="51:51" x14ac:dyDescent="0.25">
      <c r="AY729" s="4"/>
    </row>
    <row r="730" spans="51:51" x14ac:dyDescent="0.25">
      <c r="AY730" s="4"/>
    </row>
    <row r="731" spans="51:51" x14ac:dyDescent="0.25">
      <c r="AY731" s="4"/>
    </row>
    <row r="732" spans="51:51" x14ac:dyDescent="0.25">
      <c r="AY732" s="4"/>
    </row>
    <row r="733" spans="51:51" x14ac:dyDescent="0.25">
      <c r="AY733" s="4"/>
    </row>
    <row r="734" spans="51:51" x14ac:dyDescent="0.25">
      <c r="AY734" s="4"/>
    </row>
    <row r="735" spans="51:51" x14ac:dyDescent="0.25">
      <c r="AY735" s="4"/>
    </row>
    <row r="736" spans="51:51" x14ac:dyDescent="0.25">
      <c r="AY736" s="4"/>
    </row>
    <row r="737" spans="51:51" x14ac:dyDescent="0.25">
      <c r="AY737" s="4"/>
    </row>
    <row r="738" spans="51:51" x14ac:dyDescent="0.25">
      <c r="AY738" s="4"/>
    </row>
    <row r="739" spans="51:51" x14ac:dyDescent="0.25">
      <c r="AY739" s="4"/>
    </row>
    <row r="740" spans="51:51" x14ac:dyDescent="0.25">
      <c r="AY740" s="4"/>
    </row>
    <row r="741" spans="51:51" x14ac:dyDescent="0.25">
      <c r="AY741" s="4"/>
    </row>
    <row r="742" spans="51:51" x14ac:dyDescent="0.25">
      <c r="AY742" s="4"/>
    </row>
    <row r="743" spans="51:51" x14ac:dyDescent="0.25">
      <c r="AY743" s="4"/>
    </row>
    <row r="744" spans="51:51" x14ac:dyDescent="0.25">
      <c r="AY744" s="4"/>
    </row>
    <row r="745" spans="51:51" x14ac:dyDescent="0.25">
      <c r="AY745" s="4"/>
    </row>
    <row r="746" spans="51:51" x14ac:dyDescent="0.25">
      <c r="AY746" s="4"/>
    </row>
    <row r="747" spans="51:51" x14ac:dyDescent="0.25">
      <c r="AY747" s="4"/>
    </row>
    <row r="748" spans="51:51" x14ac:dyDescent="0.25">
      <c r="AY748" s="4"/>
    </row>
    <row r="749" spans="51:51" x14ac:dyDescent="0.25">
      <c r="AY749" s="4"/>
    </row>
    <row r="750" spans="51:51" x14ac:dyDescent="0.25">
      <c r="AY750" s="4"/>
    </row>
    <row r="751" spans="51:51" x14ac:dyDescent="0.25">
      <c r="AY751" s="4"/>
    </row>
    <row r="752" spans="51:51" x14ac:dyDescent="0.25">
      <c r="AY752" s="4"/>
    </row>
    <row r="753" spans="51:51" x14ac:dyDescent="0.25">
      <c r="AY753" s="4"/>
    </row>
    <row r="754" spans="51:51" x14ac:dyDescent="0.25">
      <c r="AY754" s="4"/>
    </row>
    <row r="755" spans="51:51" x14ac:dyDescent="0.25">
      <c r="AY755" s="4"/>
    </row>
    <row r="756" spans="51:51" x14ac:dyDescent="0.25">
      <c r="AY756" s="4"/>
    </row>
    <row r="757" spans="51:51" x14ac:dyDescent="0.25">
      <c r="AY757" s="4"/>
    </row>
    <row r="758" spans="51:51" x14ac:dyDescent="0.25">
      <c r="AY758" s="4"/>
    </row>
    <row r="759" spans="51:51" x14ac:dyDescent="0.25">
      <c r="AY759" s="4"/>
    </row>
    <row r="760" spans="51:51" x14ac:dyDescent="0.25">
      <c r="AY760" s="4"/>
    </row>
    <row r="761" spans="51:51" x14ac:dyDescent="0.25">
      <c r="AY761" s="4"/>
    </row>
    <row r="762" spans="51:51" x14ac:dyDescent="0.25">
      <c r="AY762" s="4"/>
    </row>
    <row r="763" spans="51:51" x14ac:dyDescent="0.25">
      <c r="AY763" s="4"/>
    </row>
    <row r="764" spans="51:51" x14ac:dyDescent="0.25">
      <c r="AY764" s="4"/>
    </row>
    <row r="765" spans="51:51" x14ac:dyDescent="0.25">
      <c r="AY765" s="4"/>
    </row>
    <row r="766" spans="51:51" x14ac:dyDescent="0.25">
      <c r="AY766" s="4"/>
    </row>
    <row r="767" spans="51:51" x14ac:dyDescent="0.25">
      <c r="AY767" s="4"/>
    </row>
    <row r="768" spans="51:51" x14ac:dyDescent="0.25">
      <c r="AY768" s="4"/>
    </row>
    <row r="769" spans="51:51" x14ac:dyDescent="0.25">
      <c r="AY769" s="4"/>
    </row>
    <row r="770" spans="51:51" x14ac:dyDescent="0.25">
      <c r="AY770" s="4"/>
    </row>
    <row r="771" spans="51:51" x14ac:dyDescent="0.25">
      <c r="AY771" s="4"/>
    </row>
    <row r="772" spans="51:51" x14ac:dyDescent="0.25">
      <c r="AY772" s="4"/>
    </row>
    <row r="773" spans="51:51" x14ac:dyDescent="0.25">
      <c r="AY773" s="4"/>
    </row>
    <row r="774" spans="51:51" x14ac:dyDescent="0.25">
      <c r="AY774" s="4"/>
    </row>
    <row r="775" spans="51:51" x14ac:dyDescent="0.25">
      <c r="AY775" s="4"/>
    </row>
    <row r="776" spans="51:51" x14ac:dyDescent="0.25">
      <c r="AY776" s="4"/>
    </row>
    <row r="777" spans="51:51" x14ac:dyDescent="0.25">
      <c r="AY777" s="4"/>
    </row>
    <row r="778" spans="51:51" x14ac:dyDescent="0.25">
      <c r="AY778" s="4"/>
    </row>
    <row r="779" spans="51:51" x14ac:dyDescent="0.25">
      <c r="AY779" s="4"/>
    </row>
    <row r="780" spans="51:51" x14ac:dyDescent="0.25">
      <c r="AY780" s="4"/>
    </row>
    <row r="781" spans="51:51" x14ac:dyDescent="0.25">
      <c r="AY781" s="4"/>
    </row>
    <row r="782" spans="51:51" x14ac:dyDescent="0.25">
      <c r="AY782" s="4"/>
    </row>
    <row r="783" spans="51:51" x14ac:dyDescent="0.25">
      <c r="AY783" s="4"/>
    </row>
    <row r="784" spans="51:51" x14ac:dyDescent="0.25">
      <c r="AY784" s="4"/>
    </row>
    <row r="785" spans="51:51" x14ac:dyDescent="0.25">
      <c r="AY785" s="4"/>
    </row>
    <row r="786" spans="51:51" x14ac:dyDescent="0.25">
      <c r="AY786" s="4"/>
    </row>
    <row r="787" spans="51:51" x14ac:dyDescent="0.25">
      <c r="AY787" s="4"/>
    </row>
    <row r="788" spans="51:51" x14ac:dyDescent="0.25">
      <c r="AY788" s="4"/>
    </row>
    <row r="789" spans="51:51" x14ac:dyDescent="0.25">
      <c r="AY789" s="4"/>
    </row>
    <row r="790" spans="51:51" x14ac:dyDescent="0.25">
      <c r="AY790" s="4"/>
    </row>
    <row r="791" spans="51:51" x14ac:dyDescent="0.25">
      <c r="AY791" s="4"/>
    </row>
    <row r="792" spans="51:51" x14ac:dyDescent="0.25">
      <c r="AY792" s="4"/>
    </row>
    <row r="793" spans="51:51" x14ac:dyDescent="0.25">
      <c r="AY793" s="4"/>
    </row>
    <row r="794" spans="51:51" x14ac:dyDescent="0.25">
      <c r="AY794" s="4"/>
    </row>
    <row r="795" spans="51:51" x14ac:dyDescent="0.25">
      <c r="AY795" s="4"/>
    </row>
    <row r="796" spans="51:51" x14ac:dyDescent="0.25">
      <c r="AY796" s="4"/>
    </row>
    <row r="797" spans="51:51" x14ac:dyDescent="0.25">
      <c r="AY797" s="4"/>
    </row>
    <row r="798" spans="51:51" x14ac:dyDescent="0.25">
      <c r="AY798" s="4"/>
    </row>
    <row r="799" spans="51:51" x14ac:dyDescent="0.25">
      <c r="AY799" s="4"/>
    </row>
    <row r="800" spans="51:51" x14ac:dyDescent="0.25">
      <c r="AY800" s="4"/>
    </row>
    <row r="801" spans="51:51" x14ac:dyDescent="0.25">
      <c r="AY801" s="4"/>
    </row>
    <row r="802" spans="51:51" x14ac:dyDescent="0.25">
      <c r="AY802" s="4"/>
    </row>
    <row r="803" spans="51:51" x14ac:dyDescent="0.25">
      <c r="AY803" s="4"/>
    </row>
    <row r="804" spans="51:51" x14ac:dyDescent="0.25">
      <c r="AY804" s="4"/>
    </row>
    <row r="805" spans="51:51" x14ac:dyDescent="0.25">
      <c r="AY805" s="4"/>
    </row>
    <row r="806" spans="51:51" x14ac:dyDescent="0.25">
      <c r="AY806" s="4"/>
    </row>
    <row r="807" spans="51:51" x14ac:dyDescent="0.25">
      <c r="AY807" s="4"/>
    </row>
    <row r="808" spans="51:51" x14ac:dyDescent="0.25">
      <c r="AY808" s="4"/>
    </row>
    <row r="809" spans="51:51" x14ac:dyDescent="0.25">
      <c r="AY809" s="4"/>
    </row>
    <row r="810" spans="51:51" x14ac:dyDescent="0.25">
      <c r="AY810" s="4"/>
    </row>
    <row r="811" spans="51:51" x14ac:dyDescent="0.25">
      <c r="AY811" s="4"/>
    </row>
    <row r="812" spans="51:51" x14ac:dyDescent="0.25">
      <c r="AY812" s="4"/>
    </row>
    <row r="813" spans="51:51" x14ac:dyDescent="0.25">
      <c r="AY813" s="4"/>
    </row>
    <row r="814" spans="51:51" x14ac:dyDescent="0.25">
      <c r="AY814" s="4"/>
    </row>
    <row r="815" spans="51:51" x14ac:dyDescent="0.25">
      <c r="AY815" s="4"/>
    </row>
    <row r="816" spans="51:51" x14ac:dyDescent="0.25">
      <c r="AY816" s="4"/>
    </row>
    <row r="817" spans="51:51" x14ac:dyDescent="0.25">
      <c r="AY817" s="4"/>
    </row>
    <row r="818" spans="51:51" x14ac:dyDescent="0.25">
      <c r="AY818" s="4"/>
    </row>
    <row r="819" spans="51:51" x14ac:dyDescent="0.25">
      <c r="AY819" s="4"/>
    </row>
    <row r="820" spans="51:51" x14ac:dyDescent="0.25">
      <c r="AY820" s="4"/>
    </row>
    <row r="821" spans="51:51" x14ac:dyDescent="0.25">
      <c r="AY821" s="4"/>
    </row>
    <row r="822" spans="51:51" x14ac:dyDescent="0.25">
      <c r="AY822" s="4"/>
    </row>
    <row r="823" spans="51:51" x14ac:dyDescent="0.25">
      <c r="AY823" s="4"/>
    </row>
    <row r="824" spans="51:51" x14ac:dyDescent="0.25">
      <c r="AY824" s="4"/>
    </row>
    <row r="825" spans="51:51" x14ac:dyDescent="0.25">
      <c r="AY825" s="4"/>
    </row>
    <row r="826" spans="51:51" x14ac:dyDescent="0.25">
      <c r="AY826" s="4"/>
    </row>
    <row r="827" spans="51:51" x14ac:dyDescent="0.25">
      <c r="AY827" s="4"/>
    </row>
    <row r="828" spans="51:51" x14ac:dyDescent="0.25">
      <c r="AY828" s="4"/>
    </row>
    <row r="829" spans="51:51" x14ac:dyDescent="0.25">
      <c r="AY829" s="4"/>
    </row>
    <row r="830" spans="51:51" x14ac:dyDescent="0.25">
      <c r="AY830" s="4"/>
    </row>
    <row r="831" spans="51:51" x14ac:dyDescent="0.25">
      <c r="AY831" s="4"/>
    </row>
    <row r="832" spans="51:51" x14ac:dyDescent="0.25">
      <c r="AY832" s="4"/>
    </row>
    <row r="833" spans="51:51" x14ac:dyDescent="0.25">
      <c r="AY833" s="4"/>
    </row>
    <row r="834" spans="51:51" x14ac:dyDescent="0.25">
      <c r="AY834" s="4"/>
    </row>
    <row r="835" spans="51:51" x14ac:dyDescent="0.25">
      <c r="AY835" s="4"/>
    </row>
    <row r="836" spans="51:51" x14ac:dyDescent="0.25">
      <c r="AY836" s="4"/>
    </row>
    <row r="837" spans="51:51" x14ac:dyDescent="0.25">
      <c r="AY837" s="4"/>
    </row>
    <row r="838" spans="51:51" x14ac:dyDescent="0.25">
      <c r="AY838" s="4"/>
    </row>
    <row r="839" spans="51:51" x14ac:dyDescent="0.25">
      <c r="AY839" s="4"/>
    </row>
    <row r="840" spans="51:51" x14ac:dyDescent="0.25">
      <c r="AY840" s="4"/>
    </row>
    <row r="841" spans="51:51" x14ac:dyDescent="0.25">
      <c r="AY841" s="4"/>
    </row>
    <row r="842" spans="51:51" x14ac:dyDescent="0.25">
      <c r="AY842" s="4"/>
    </row>
    <row r="843" spans="51:51" x14ac:dyDescent="0.25">
      <c r="AY843" s="4"/>
    </row>
    <row r="844" spans="51:51" x14ac:dyDescent="0.25">
      <c r="AY844" s="4"/>
    </row>
    <row r="845" spans="51:51" x14ac:dyDescent="0.25">
      <c r="AY845" s="4"/>
    </row>
    <row r="846" spans="51:51" x14ac:dyDescent="0.25">
      <c r="AY846" s="4"/>
    </row>
    <row r="847" spans="51:51" x14ac:dyDescent="0.25">
      <c r="AY847" s="4"/>
    </row>
    <row r="848" spans="51:51" x14ac:dyDescent="0.25">
      <c r="AY848" s="4"/>
    </row>
    <row r="849" spans="51:51" x14ac:dyDescent="0.25">
      <c r="AY849" s="4"/>
    </row>
    <row r="850" spans="51:51" x14ac:dyDescent="0.25">
      <c r="AY850" s="4"/>
    </row>
    <row r="851" spans="51:51" x14ac:dyDescent="0.25">
      <c r="AY851" s="4"/>
    </row>
    <row r="852" spans="51:51" x14ac:dyDescent="0.25">
      <c r="AY852" s="4"/>
    </row>
    <row r="853" spans="51:51" x14ac:dyDescent="0.25">
      <c r="AY853" s="4"/>
    </row>
    <row r="854" spans="51:51" x14ac:dyDescent="0.25">
      <c r="AY854" s="4"/>
    </row>
    <row r="855" spans="51:51" x14ac:dyDescent="0.25">
      <c r="AY855" s="4"/>
    </row>
    <row r="856" spans="51:51" x14ac:dyDescent="0.25">
      <c r="AY856" s="4"/>
    </row>
    <row r="857" spans="51:51" x14ac:dyDescent="0.25">
      <c r="AY857" s="4"/>
    </row>
    <row r="858" spans="51:51" x14ac:dyDescent="0.25">
      <c r="AY858" s="4"/>
    </row>
    <row r="859" spans="51:51" x14ac:dyDescent="0.25">
      <c r="AY859" s="4"/>
    </row>
    <row r="860" spans="51:51" x14ac:dyDescent="0.25">
      <c r="AY860" s="4"/>
    </row>
    <row r="861" spans="51:51" x14ac:dyDescent="0.25">
      <c r="AY861" s="4"/>
    </row>
    <row r="862" spans="51:51" x14ac:dyDescent="0.25">
      <c r="AY862" s="4"/>
    </row>
    <row r="863" spans="51:51" x14ac:dyDescent="0.25">
      <c r="AY863" s="4"/>
    </row>
    <row r="864" spans="51:51" x14ac:dyDescent="0.25">
      <c r="AY864" s="4"/>
    </row>
    <row r="865" spans="51:51" x14ac:dyDescent="0.25">
      <c r="AY865" s="4"/>
    </row>
    <row r="866" spans="51:51" x14ac:dyDescent="0.25">
      <c r="AY866" s="4"/>
    </row>
    <row r="867" spans="51:51" x14ac:dyDescent="0.25">
      <c r="AY867" s="4"/>
    </row>
    <row r="868" spans="51:51" x14ac:dyDescent="0.25">
      <c r="AY868" s="4"/>
    </row>
    <row r="869" spans="51:51" x14ac:dyDescent="0.25">
      <c r="AY869" s="4"/>
    </row>
    <row r="870" spans="51:51" x14ac:dyDescent="0.25">
      <c r="AY870" s="4"/>
    </row>
    <row r="871" spans="51:51" x14ac:dyDescent="0.25">
      <c r="AY871" s="4"/>
    </row>
    <row r="872" spans="51:51" x14ac:dyDescent="0.25">
      <c r="AY872" s="4"/>
    </row>
    <row r="873" spans="51:51" x14ac:dyDescent="0.25">
      <c r="AY873" s="4"/>
    </row>
    <row r="874" spans="51:51" x14ac:dyDescent="0.25">
      <c r="AY874" s="4"/>
    </row>
    <row r="875" spans="51:51" x14ac:dyDescent="0.25">
      <c r="AY875" s="4"/>
    </row>
    <row r="876" spans="51:51" x14ac:dyDescent="0.25">
      <c r="AY876" s="4"/>
    </row>
    <row r="877" spans="51:51" x14ac:dyDescent="0.25">
      <c r="AY877" s="4"/>
    </row>
    <row r="878" spans="51:51" x14ac:dyDescent="0.25">
      <c r="AY878" s="4"/>
    </row>
    <row r="879" spans="51:51" x14ac:dyDescent="0.25">
      <c r="AY879" s="4"/>
    </row>
    <row r="880" spans="51:51" x14ac:dyDescent="0.25">
      <c r="AY880" s="4"/>
    </row>
    <row r="881" spans="51:51" x14ac:dyDescent="0.25">
      <c r="AY881" s="4"/>
    </row>
    <row r="882" spans="51:51" x14ac:dyDescent="0.25">
      <c r="AY882" s="4"/>
    </row>
    <row r="883" spans="51:51" x14ac:dyDescent="0.25">
      <c r="AY883" s="4"/>
    </row>
    <row r="884" spans="51:51" x14ac:dyDescent="0.25">
      <c r="AY884" s="4"/>
    </row>
    <row r="885" spans="51:51" x14ac:dyDescent="0.25">
      <c r="AY885" s="4"/>
    </row>
    <row r="886" spans="51:51" x14ac:dyDescent="0.25">
      <c r="AY886" s="4"/>
    </row>
    <row r="887" spans="51:51" x14ac:dyDescent="0.25">
      <c r="AY887" s="4"/>
    </row>
    <row r="888" spans="51:51" x14ac:dyDescent="0.25">
      <c r="AY888" s="4"/>
    </row>
    <row r="889" spans="51:51" x14ac:dyDescent="0.25">
      <c r="AY889" s="4"/>
    </row>
    <row r="890" spans="51:51" x14ac:dyDescent="0.25">
      <c r="AY890" s="4"/>
    </row>
    <row r="891" spans="51:51" x14ac:dyDescent="0.25">
      <c r="AY891" s="4"/>
    </row>
    <row r="892" spans="51:51" x14ac:dyDescent="0.25">
      <c r="AY892" s="4"/>
    </row>
    <row r="893" spans="51:51" x14ac:dyDescent="0.25">
      <c r="AY893" s="4"/>
    </row>
    <row r="894" spans="51:51" x14ac:dyDescent="0.25">
      <c r="AY894" s="4"/>
    </row>
    <row r="895" spans="51:51" x14ac:dyDescent="0.25">
      <c r="AY895" s="4"/>
    </row>
    <row r="896" spans="51:51" x14ac:dyDescent="0.25">
      <c r="AY896" s="4"/>
    </row>
    <row r="897" spans="51:51" x14ac:dyDescent="0.25">
      <c r="AY897" s="4"/>
    </row>
    <row r="898" spans="51:51" x14ac:dyDescent="0.25">
      <c r="AY898" s="4"/>
    </row>
    <row r="899" spans="51:51" x14ac:dyDescent="0.25">
      <c r="AY899" s="4"/>
    </row>
    <row r="900" spans="51:51" x14ac:dyDescent="0.25">
      <c r="AY900" s="4"/>
    </row>
    <row r="901" spans="51:51" x14ac:dyDescent="0.25">
      <c r="AY901" s="4"/>
    </row>
    <row r="902" spans="51:51" x14ac:dyDescent="0.25">
      <c r="AY902" s="4"/>
    </row>
    <row r="903" spans="51:51" x14ac:dyDescent="0.25">
      <c r="AY903" s="4"/>
    </row>
    <row r="904" spans="51:51" x14ac:dyDescent="0.25">
      <c r="AY904" s="4"/>
    </row>
    <row r="905" spans="51:51" x14ac:dyDescent="0.25">
      <c r="AY905" s="4"/>
    </row>
    <row r="906" spans="51:51" x14ac:dyDescent="0.25">
      <c r="AY906" s="4"/>
    </row>
    <row r="907" spans="51:51" x14ac:dyDescent="0.25">
      <c r="AY907" s="4"/>
    </row>
    <row r="908" spans="51:51" x14ac:dyDescent="0.25">
      <c r="AY908" s="4"/>
    </row>
    <row r="909" spans="51:51" x14ac:dyDescent="0.25">
      <c r="AY909" s="4"/>
    </row>
    <row r="910" spans="51:51" x14ac:dyDescent="0.25">
      <c r="AY910" s="4"/>
    </row>
    <row r="911" spans="51:51" x14ac:dyDescent="0.25">
      <c r="AY911" s="4"/>
    </row>
    <row r="912" spans="51:51" x14ac:dyDescent="0.25">
      <c r="AY912" s="4"/>
    </row>
    <row r="913" spans="51:51" x14ac:dyDescent="0.25">
      <c r="AY913" s="4"/>
    </row>
    <row r="914" spans="51:51" x14ac:dyDescent="0.25">
      <c r="AY914" s="4"/>
    </row>
    <row r="915" spans="51:51" x14ac:dyDescent="0.25">
      <c r="AY915" s="4"/>
    </row>
    <row r="916" spans="51:51" x14ac:dyDescent="0.25">
      <c r="AY916" s="4"/>
    </row>
    <row r="917" spans="51:51" x14ac:dyDescent="0.25">
      <c r="AY917" s="4"/>
    </row>
    <row r="918" spans="51:51" x14ac:dyDescent="0.25">
      <c r="AY918" s="4"/>
    </row>
    <row r="919" spans="51:51" x14ac:dyDescent="0.25">
      <c r="AY919" s="4"/>
    </row>
    <row r="920" spans="51:51" x14ac:dyDescent="0.25">
      <c r="AY920" s="4"/>
    </row>
    <row r="921" spans="51:51" x14ac:dyDescent="0.25">
      <c r="AY921" s="4"/>
    </row>
    <row r="922" spans="51:51" x14ac:dyDescent="0.25">
      <c r="AY922" s="4"/>
    </row>
    <row r="923" spans="51:51" x14ac:dyDescent="0.25">
      <c r="AY923" s="4"/>
    </row>
    <row r="924" spans="51:51" x14ac:dyDescent="0.25">
      <c r="AY924" s="4"/>
    </row>
    <row r="925" spans="51:51" x14ac:dyDescent="0.25">
      <c r="AY925" s="4"/>
    </row>
    <row r="926" spans="51:51" x14ac:dyDescent="0.25">
      <c r="AY926" s="4"/>
    </row>
    <row r="927" spans="51:51" x14ac:dyDescent="0.25">
      <c r="AY927" s="4"/>
    </row>
    <row r="928" spans="51:51" x14ac:dyDescent="0.25">
      <c r="AY928" s="4"/>
    </row>
    <row r="929" spans="51:51" x14ac:dyDescent="0.25">
      <c r="AY929" s="4"/>
    </row>
    <row r="930" spans="51:51" x14ac:dyDescent="0.25">
      <c r="AY930" s="4"/>
    </row>
    <row r="931" spans="51:51" x14ac:dyDescent="0.25">
      <c r="AY931" s="4"/>
    </row>
    <row r="932" spans="51:51" x14ac:dyDescent="0.25">
      <c r="AY932" s="4"/>
    </row>
    <row r="933" spans="51:51" x14ac:dyDescent="0.25">
      <c r="AY933" s="4"/>
    </row>
    <row r="934" spans="51:51" x14ac:dyDescent="0.25">
      <c r="AY934" s="4"/>
    </row>
    <row r="935" spans="51:51" x14ac:dyDescent="0.25">
      <c r="AY935" s="4"/>
    </row>
    <row r="936" spans="51:51" x14ac:dyDescent="0.25">
      <c r="AY936" s="4"/>
    </row>
    <row r="937" spans="51:51" x14ac:dyDescent="0.25">
      <c r="AY937" s="4"/>
    </row>
    <row r="938" spans="51:51" x14ac:dyDescent="0.25">
      <c r="AY938" s="4"/>
    </row>
    <row r="939" spans="51:51" x14ac:dyDescent="0.25">
      <c r="AY939" s="4"/>
    </row>
    <row r="940" spans="51:51" x14ac:dyDescent="0.25">
      <c r="AY940" s="4"/>
    </row>
    <row r="941" spans="51:51" x14ac:dyDescent="0.25">
      <c r="AY941" s="4"/>
    </row>
    <row r="942" spans="51:51" x14ac:dyDescent="0.25">
      <c r="AY942" s="4"/>
    </row>
    <row r="943" spans="51:51" x14ac:dyDescent="0.25">
      <c r="AY943" s="4"/>
    </row>
    <row r="944" spans="51:51" x14ac:dyDescent="0.25">
      <c r="AY944" s="4"/>
    </row>
    <row r="945" spans="51:51" x14ac:dyDescent="0.25">
      <c r="AY945" s="4"/>
    </row>
    <row r="946" spans="51:51" x14ac:dyDescent="0.25">
      <c r="AY946" s="4"/>
    </row>
    <row r="947" spans="51:51" x14ac:dyDescent="0.25">
      <c r="AY947" s="4"/>
    </row>
    <row r="948" spans="51:51" x14ac:dyDescent="0.25">
      <c r="AY948" s="4"/>
    </row>
    <row r="949" spans="51:51" x14ac:dyDescent="0.25">
      <c r="AY949" s="4"/>
    </row>
    <row r="950" spans="51:51" x14ac:dyDescent="0.25">
      <c r="AY950" s="4"/>
    </row>
    <row r="951" spans="51:51" x14ac:dyDescent="0.25">
      <c r="AY951" s="4"/>
    </row>
    <row r="952" spans="51:51" x14ac:dyDescent="0.25">
      <c r="AY952" s="4"/>
    </row>
    <row r="953" spans="51:51" x14ac:dyDescent="0.25">
      <c r="AY953" s="4"/>
    </row>
    <row r="954" spans="51:51" x14ac:dyDescent="0.25">
      <c r="AY954" s="4"/>
    </row>
    <row r="955" spans="51:51" x14ac:dyDescent="0.25">
      <c r="AY955" s="4"/>
    </row>
    <row r="956" spans="51:51" x14ac:dyDescent="0.25">
      <c r="AY956" s="4"/>
    </row>
    <row r="957" spans="51:51" x14ac:dyDescent="0.25">
      <c r="AY957" s="4"/>
    </row>
    <row r="958" spans="51:51" x14ac:dyDescent="0.25">
      <c r="AY958" s="4"/>
    </row>
    <row r="959" spans="51:51" x14ac:dyDescent="0.25">
      <c r="AY959" s="4"/>
    </row>
    <row r="960" spans="51:51" x14ac:dyDescent="0.25">
      <c r="AY960" s="4"/>
    </row>
    <row r="961" spans="51:51" x14ac:dyDescent="0.25">
      <c r="AY961" s="4"/>
    </row>
    <row r="962" spans="51:51" x14ac:dyDescent="0.25">
      <c r="AY962" s="4"/>
    </row>
    <row r="963" spans="51:51" x14ac:dyDescent="0.25">
      <c r="AY963" s="4"/>
    </row>
    <row r="964" spans="51:51" x14ac:dyDescent="0.25">
      <c r="AY964" s="4"/>
    </row>
    <row r="965" spans="51:51" x14ac:dyDescent="0.25">
      <c r="AY965" s="4"/>
    </row>
    <row r="966" spans="51:51" x14ac:dyDescent="0.25">
      <c r="AY966" s="4"/>
    </row>
    <row r="967" spans="51:51" x14ac:dyDescent="0.25">
      <c r="AY967" s="4"/>
    </row>
    <row r="968" spans="51:51" x14ac:dyDescent="0.25">
      <c r="AY968" s="4"/>
    </row>
    <row r="969" spans="51:51" x14ac:dyDescent="0.25">
      <c r="AY969" s="4"/>
    </row>
    <row r="970" spans="51:51" x14ac:dyDescent="0.25">
      <c r="AY970" s="4"/>
    </row>
    <row r="971" spans="51:51" x14ac:dyDescent="0.25">
      <c r="AY971" s="4"/>
    </row>
    <row r="972" spans="51:51" x14ac:dyDescent="0.25">
      <c r="AY972" s="4"/>
    </row>
    <row r="973" spans="51:51" x14ac:dyDescent="0.25">
      <c r="AY973" s="4"/>
    </row>
    <row r="974" spans="51:51" x14ac:dyDescent="0.25">
      <c r="AY974" s="4"/>
    </row>
    <row r="975" spans="51:51" x14ac:dyDescent="0.25">
      <c r="AY975" s="4"/>
    </row>
    <row r="976" spans="51:51" x14ac:dyDescent="0.25">
      <c r="AY976" s="4"/>
    </row>
    <row r="977" spans="51:51" x14ac:dyDescent="0.25">
      <c r="AY977" s="4"/>
    </row>
    <row r="978" spans="51:51" x14ac:dyDescent="0.25">
      <c r="AY978" s="4"/>
    </row>
    <row r="979" spans="51:51" x14ac:dyDescent="0.25">
      <c r="AY979" s="4"/>
    </row>
    <row r="980" spans="51:51" x14ac:dyDescent="0.25">
      <c r="AY980" s="4"/>
    </row>
    <row r="981" spans="51:51" x14ac:dyDescent="0.25">
      <c r="AY981" s="4"/>
    </row>
    <row r="982" spans="51:51" x14ac:dyDescent="0.25">
      <c r="AY982" s="4"/>
    </row>
    <row r="983" spans="51:51" x14ac:dyDescent="0.25">
      <c r="AY983" s="4"/>
    </row>
    <row r="984" spans="51:51" x14ac:dyDescent="0.25">
      <c r="AY984" s="4"/>
    </row>
    <row r="985" spans="51:51" x14ac:dyDescent="0.25">
      <c r="AY985" s="4"/>
    </row>
    <row r="986" spans="51:51" x14ac:dyDescent="0.25">
      <c r="AY986" s="4"/>
    </row>
    <row r="987" spans="51:51" x14ac:dyDescent="0.25">
      <c r="AY987" s="4"/>
    </row>
    <row r="988" spans="51:51" x14ac:dyDescent="0.25">
      <c r="AY988" s="4"/>
    </row>
    <row r="989" spans="51:51" x14ac:dyDescent="0.25">
      <c r="AY989" s="4"/>
    </row>
    <row r="990" spans="51:51" x14ac:dyDescent="0.25">
      <c r="AY990" s="4"/>
    </row>
    <row r="991" spans="51:51" x14ac:dyDescent="0.25">
      <c r="AY991" s="4"/>
    </row>
    <row r="992" spans="51:51" x14ac:dyDescent="0.25">
      <c r="AY992" s="4"/>
    </row>
    <row r="993" spans="51:51" x14ac:dyDescent="0.25">
      <c r="AY993" s="4"/>
    </row>
    <row r="994" spans="51:51" x14ac:dyDescent="0.25">
      <c r="AY994" s="4"/>
    </row>
    <row r="995" spans="51:51" x14ac:dyDescent="0.25">
      <c r="AY995" s="4"/>
    </row>
    <row r="996" spans="51:51" x14ac:dyDescent="0.25">
      <c r="AY996" s="4"/>
    </row>
    <row r="997" spans="51:51" x14ac:dyDescent="0.25">
      <c r="AY997" s="4"/>
    </row>
    <row r="998" spans="51:51" x14ac:dyDescent="0.25">
      <c r="AY998" s="4"/>
    </row>
    <row r="999" spans="51:51" x14ac:dyDescent="0.25">
      <c r="AY999" s="4"/>
    </row>
    <row r="1000" spans="51:51" x14ac:dyDescent="0.25">
      <c r="AY1000" s="4"/>
    </row>
    <row r="1001" spans="51:51" x14ac:dyDescent="0.25">
      <c r="AY1001" s="4"/>
    </row>
    <row r="1002" spans="51:51" x14ac:dyDescent="0.25">
      <c r="AY1002" s="4"/>
    </row>
    <row r="1003" spans="51:51" x14ac:dyDescent="0.25">
      <c r="AY1003" s="4"/>
    </row>
    <row r="1004" spans="51:51" x14ac:dyDescent="0.25">
      <c r="AY1004" s="4"/>
    </row>
    <row r="1005" spans="51:51" x14ac:dyDescent="0.25">
      <c r="AY1005" s="4"/>
    </row>
    <row r="1006" spans="51:51" x14ac:dyDescent="0.25">
      <c r="AY1006" s="4"/>
    </row>
    <row r="1007" spans="51:51" x14ac:dyDescent="0.25">
      <c r="AY1007" s="4"/>
    </row>
    <row r="1008" spans="51:51" x14ac:dyDescent="0.25">
      <c r="AY1008" s="4"/>
    </row>
    <row r="1009" spans="51:51" x14ac:dyDescent="0.25">
      <c r="AY1009" s="4"/>
    </row>
    <row r="1010" spans="51:51" x14ac:dyDescent="0.25">
      <c r="AY1010" s="4"/>
    </row>
    <row r="1011" spans="51:51" x14ac:dyDescent="0.25">
      <c r="AY1011" s="4"/>
    </row>
    <row r="1012" spans="51:51" x14ac:dyDescent="0.25">
      <c r="AY1012" s="4"/>
    </row>
    <row r="1013" spans="51:51" x14ac:dyDescent="0.25">
      <c r="AY1013" s="4"/>
    </row>
    <row r="1014" spans="51:51" x14ac:dyDescent="0.25">
      <c r="AY1014" s="4"/>
    </row>
    <row r="1015" spans="51:51" x14ac:dyDescent="0.25">
      <c r="AY1015" s="4"/>
    </row>
    <row r="1016" spans="51:51" x14ac:dyDescent="0.25">
      <c r="AY1016" s="4"/>
    </row>
    <row r="1017" spans="51:51" x14ac:dyDescent="0.25">
      <c r="AY1017" s="4"/>
    </row>
    <row r="1018" spans="51:51" x14ac:dyDescent="0.25">
      <c r="AY1018" s="4"/>
    </row>
    <row r="1019" spans="51:51" x14ac:dyDescent="0.25">
      <c r="AY1019" s="4"/>
    </row>
    <row r="1020" spans="51:51" x14ac:dyDescent="0.25">
      <c r="AY1020" s="4"/>
    </row>
    <row r="1021" spans="51:51" x14ac:dyDescent="0.25">
      <c r="AY1021" s="4"/>
    </row>
    <row r="1022" spans="51:51" x14ac:dyDescent="0.25">
      <c r="AY1022" s="4"/>
    </row>
    <row r="1023" spans="51:51" x14ac:dyDescent="0.25">
      <c r="AY1023" s="4"/>
    </row>
    <row r="1024" spans="51:51" x14ac:dyDescent="0.25">
      <c r="AY1024" s="4"/>
    </row>
    <row r="1025" spans="51:51" x14ac:dyDescent="0.25">
      <c r="AY1025" s="4"/>
    </row>
    <row r="1026" spans="51:51" x14ac:dyDescent="0.25">
      <c r="AY1026" s="4"/>
    </row>
    <row r="1027" spans="51:51" x14ac:dyDescent="0.25">
      <c r="AY1027" s="4"/>
    </row>
    <row r="1028" spans="51:51" x14ac:dyDescent="0.25">
      <c r="AY1028" s="4"/>
    </row>
    <row r="1029" spans="51:51" x14ac:dyDescent="0.25">
      <c r="AY1029" s="4"/>
    </row>
    <row r="1030" spans="51:51" x14ac:dyDescent="0.25">
      <c r="AY1030" s="4"/>
    </row>
    <row r="1031" spans="51:51" x14ac:dyDescent="0.25">
      <c r="AY1031" s="4"/>
    </row>
    <row r="1032" spans="51:51" x14ac:dyDescent="0.25">
      <c r="AY1032" s="4"/>
    </row>
    <row r="1033" spans="51:51" x14ac:dyDescent="0.25">
      <c r="AY1033" s="4"/>
    </row>
    <row r="1034" spans="51:51" x14ac:dyDescent="0.25">
      <c r="AY1034" s="4"/>
    </row>
    <row r="1035" spans="51:51" x14ac:dyDescent="0.25">
      <c r="AY1035" s="4"/>
    </row>
    <row r="1036" spans="51:51" x14ac:dyDescent="0.25">
      <c r="AY1036" s="4"/>
    </row>
    <row r="1037" spans="51:51" x14ac:dyDescent="0.25">
      <c r="AY1037" s="4"/>
    </row>
    <row r="1038" spans="51:51" x14ac:dyDescent="0.25">
      <c r="AY1038" s="4"/>
    </row>
    <row r="1039" spans="51:51" x14ac:dyDescent="0.25">
      <c r="AY1039" s="4"/>
    </row>
    <row r="1040" spans="51:51" x14ac:dyDescent="0.25">
      <c r="AY1040" s="4"/>
    </row>
    <row r="1041" spans="51:51" x14ac:dyDescent="0.25">
      <c r="AY1041" s="4"/>
    </row>
    <row r="1042" spans="51:51" x14ac:dyDescent="0.25">
      <c r="AY1042" s="4"/>
    </row>
    <row r="1043" spans="51:51" x14ac:dyDescent="0.25">
      <c r="AY1043" s="4"/>
    </row>
    <row r="1044" spans="51:51" x14ac:dyDescent="0.25">
      <c r="AY1044" s="4"/>
    </row>
    <row r="1045" spans="51:51" x14ac:dyDescent="0.25">
      <c r="AY1045" s="4"/>
    </row>
    <row r="1046" spans="51:51" x14ac:dyDescent="0.25">
      <c r="AY1046" s="4"/>
    </row>
    <row r="1047" spans="51:51" x14ac:dyDescent="0.25">
      <c r="AY1047" s="4"/>
    </row>
    <row r="1048" spans="51:51" x14ac:dyDescent="0.25">
      <c r="AY1048" s="4"/>
    </row>
    <row r="1049" spans="51:51" x14ac:dyDescent="0.25">
      <c r="AY1049" s="4"/>
    </row>
    <row r="1050" spans="51:51" x14ac:dyDescent="0.25">
      <c r="AY1050" s="4"/>
    </row>
    <row r="1051" spans="51:51" x14ac:dyDescent="0.25">
      <c r="AY1051" s="4"/>
    </row>
    <row r="1052" spans="51:51" x14ac:dyDescent="0.25">
      <c r="AY1052" s="4"/>
    </row>
    <row r="1053" spans="51:51" x14ac:dyDescent="0.25">
      <c r="AY1053" s="4"/>
    </row>
    <row r="1054" spans="51:51" x14ac:dyDescent="0.25">
      <c r="AY1054" s="4"/>
    </row>
    <row r="1055" spans="51:51" x14ac:dyDescent="0.25">
      <c r="AY1055" s="4"/>
    </row>
    <row r="1056" spans="51:51" x14ac:dyDescent="0.25">
      <c r="AY1056" s="4"/>
    </row>
    <row r="1057" spans="51:51" x14ac:dyDescent="0.25">
      <c r="AY1057" s="4"/>
    </row>
    <row r="1058" spans="51:51" x14ac:dyDescent="0.25">
      <c r="AY1058" s="4"/>
    </row>
    <row r="1059" spans="51:51" x14ac:dyDescent="0.25">
      <c r="AY1059" s="4"/>
    </row>
    <row r="1060" spans="51:51" x14ac:dyDescent="0.25">
      <c r="AY1060" s="4"/>
    </row>
    <row r="1061" spans="51:51" x14ac:dyDescent="0.25">
      <c r="AY1061" s="4"/>
    </row>
    <row r="1062" spans="51:51" x14ac:dyDescent="0.25">
      <c r="AY1062" s="4"/>
    </row>
    <row r="1063" spans="51:51" x14ac:dyDescent="0.25">
      <c r="AY1063" s="4"/>
    </row>
    <row r="1064" spans="51:51" x14ac:dyDescent="0.25">
      <c r="AY1064" s="4"/>
    </row>
    <row r="1065" spans="51:51" x14ac:dyDescent="0.25">
      <c r="AY1065" s="4"/>
    </row>
    <row r="1066" spans="51:51" x14ac:dyDescent="0.25">
      <c r="AY1066" s="4"/>
    </row>
    <row r="1067" spans="51:51" x14ac:dyDescent="0.25">
      <c r="AY1067" s="4"/>
    </row>
    <row r="1068" spans="51:51" x14ac:dyDescent="0.25">
      <c r="AY1068" s="4"/>
    </row>
    <row r="1069" spans="51:51" x14ac:dyDescent="0.25">
      <c r="AY1069" s="4"/>
    </row>
    <row r="1070" spans="51:51" x14ac:dyDescent="0.25">
      <c r="AY1070" s="4"/>
    </row>
    <row r="1071" spans="51:51" x14ac:dyDescent="0.25">
      <c r="AY1071" s="4"/>
    </row>
    <row r="1072" spans="51:51" x14ac:dyDescent="0.25">
      <c r="AY1072" s="4"/>
    </row>
    <row r="1073" spans="51:51" x14ac:dyDescent="0.25">
      <c r="AY1073" s="4"/>
    </row>
    <row r="1074" spans="51:51" x14ac:dyDescent="0.25">
      <c r="AY1074" s="4"/>
    </row>
    <row r="1075" spans="51:51" x14ac:dyDescent="0.25">
      <c r="AY1075" s="4"/>
    </row>
    <row r="1076" spans="51:51" x14ac:dyDescent="0.25">
      <c r="AY1076" s="4"/>
    </row>
    <row r="1077" spans="51:51" x14ac:dyDescent="0.25">
      <c r="AY1077" s="4"/>
    </row>
    <row r="1078" spans="51:51" x14ac:dyDescent="0.25">
      <c r="AY1078" s="4"/>
    </row>
    <row r="1079" spans="51:51" x14ac:dyDescent="0.25">
      <c r="AY1079" s="4"/>
    </row>
    <row r="1080" spans="51:51" x14ac:dyDescent="0.25">
      <c r="AY1080" s="4"/>
    </row>
    <row r="1081" spans="51:51" x14ac:dyDescent="0.25">
      <c r="AY1081" s="4"/>
    </row>
    <row r="1082" spans="51:51" x14ac:dyDescent="0.25">
      <c r="AY1082" s="4"/>
    </row>
    <row r="1083" spans="51:51" x14ac:dyDescent="0.25">
      <c r="AY1083" s="4"/>
    </row>
    <row r="1084" spans="51:51" x14ac:dyDescent="0.25">
      <c r="AY1084" s="4"/>
    </row>
    <row r="1085" spans="51:51" x14ac:dyDescent="0.25">
      <c r="AY1085" s="4"/>
    </row>
    <row r="1086" spans="51:51" x14ac:dyDescent="0.25">
      <c r="AY1086" s="4"/>
    </row>
    <row r="1087" spans="51:51" x14ac:dyDescent="0.25">
      <c r="AY1087" s="4"/>
    </row>
    <row r="1088" spans="51:51" x14ac:dyDescent="0.25">
      <c r="AY1088" s="4"/>
    </row>
    <row r="1089" spans="51:51" x14ac:dyDescent="0.25">
      <c r="AY1089" s="4"/>
    </row>
    <row r="1090" spans="51:51" x14ac:dyDescent="0.25">
      <c r="AY1090" s="4"/>
    </row>
    <row r="1091" spans="51:51" x14ac:dyDescent="0.25">
      <c r="AY1091" s="4"/>
    </row>
    <row r="1092" spans="51:51" x14ac:dyDescent="0.25">
      <c r="AY1092" s="4"/>
    </row>
    <row r="1093" spans="51:51" x14ac:dyDescent="0.25">
      <c r="AY1093" s="4"/>
    </row>
    <row r="1094" spans="51:51" x14ac:dyDescent="0.25">
      <c r="AY1094" s="4"/>
    </row>
    <row r="1095" spans="51:51" x14ac:dyDescent="0.25">
      <c r="AY1095" s="4"/>
    </row>
    <row r="1096" spans="51:51" x14ac:dyDescent="0.25">
      <c r="AY1096" s="4"/>
    </row>
    <row r="1097" spans="51:51" x14ac:dyDescent="0.25">
      <c r="AY1097" s="4"/>
    </row>
    <row r="1098" spans="51:51" x14ac:dyDescent="0.25">
      <c r="AY1098" s="4"/>
    </row>
    <row r="1099" spans="51:51" x14ac:dyDescent="0.25">
      <c r="AY1099" s="4"/>
    </row>
    <row r="1100" spans="51:51" x14ac:dyDescent="0.25">
      <c r="AY1100" s="4"/>
    </row>
    <row r="1101" spans="51:51" x14ac:dyDescent="0.25">
      <c r="AY1101" s="4"/>
    </row>
    <row r="1102" spans="51:51" x14ac:dyDescent="0.25">
      <c r="AY1102" s="4"/>
    </row>
    <row r="1103" spans="51:51" x14ac:dyDescent="0.25">
      <c r="AY1103" s="4"/>
    </row>
    <row r="1104" spans="51:51" x14ac:dyDescent="0.25">
      <c r="AY1104" s="4"/>
    </row>
    <row r="1105" spans="51:51" x14ac:dyDescent="0.25">
      <c r="AY1105" s="4"/>
    </row>
    <row r="1106" spans="51:51" x14ac:dyDescent="0.25">
      <c r="AY1106" s="4"/>
    </row>
    <row r="1107" spans="51:51" x14ac:dyDescent="0.25">
      <c r="AY1107" s="4"/>
    </row>
    <row r="1108" spans="51:51" x14ac:dyDescent="0.25">
      <c r="AY1108" s="4"/>
    </row>
    <row r="1109" spans="51:51" x14ac:dyDescent="0.25">
      <c r="AY1109" s="4"/>
    </row>
    <row r="1110" spans="51:51" x14ac:dyDescent="0.25">
      <c r="AY1110" s="4"/>
    </row>
    <row r="1111" spans="51:51" x14ac:dyDescent="0.25">
      <c r="AY1111" s="4"/>
    </row>
    <row r="1112" spans="51:51" x14ac:dyDescent="0.25">
      <c r="AY1112" s="4"/>
    </row>
    <row r="1113" spans="51:51" x14ac:dyDescent="0.25">
      <c r="AY1113" s="4"/>
    </row>
    <row r="1114" spans="51:51" x14ac:dyDescent="0.25">
      <c r="AY1114" s="4"/>
    </row>
    <row r="1115" spans="51:51" x14ac:dyDescent="0.25">
      <c r="AY1115" s="4"/>
    </row>
    <row r="1116" spans="51:51" x14ac:dyDescent="0.25">
      <c r="AY1116" s="4"/>
    </row>
    <row r="1117" spans="51:51" x14ac:dyDescent="0.25">
      <c r="AY1117" s="4"/>
    </row>
    <row r="1118" spans="51:51" x14ac:dyDescent="0.25">
      <c r="AY1118" s="4"/>
    </row>
    <row r="1119" spans="51:51" x14ac:dyDescent="0.25">
      <c r="AY1119" s="4"/>
    </row>
    <row r="1120" spans="51:51" x14ac:dyDescent="0.25">
      <c r="AY1120" s="4"/>
    </row>
    <row r="1121" spans="51:51" x14ac:dyDescent="0.25">
      <c r="AY1121" s="4"/>
    </row>
    <row r="1122" spans="51:51" x14ac:dyDescent="0.25">
      <c r="AY1122" s="4"/>
    </row>
    <row r="1123" spans="51:51" x14ac:dyDescent="0.25">
      <c r="AY1123" s="4"/>
    </row>
    <row r="1124" spans="51:51" x14ac:dyDescent="0.25">
      <c r="AY1124" s="4"/>
    </row>
    <row r="1125" spans="51:51" x14ac:dyDescent="0.25">
      <c r="AY1125" s="4"/>
    </row>
    <row r="1126" spans="51:51" x14ac:dyDescent="0.25">
      <c r="AY1126" s="4"/>
    </row>
    <row r="1127" spans="51:51" x14ac:dyDescent="0.25">
      <c r="AY1127" s="4"/>
    </row>
    <row r="1128" spans="51:51" x14ac:dyDescent="0.25">
      <c r="AY1128" s="4"/>
    </row>
    <row r="1129" spans="51:51" x14ac:dyDescent="0.25">
      <c r="AY1129" s="4"/>
    </row>
    <row r="1130" spans="51:51" x14ac:dyDescent="0.25">
      <c r="AY1130" s="4"/>
    </row>
    <row r="1131" spans="51:51" x14ac:dyDescent="0.25">
      <c r="AY1131" s="4"/>
    </row>
    <row r="1132" spans="51:51" x14ac:dyDescent="0.25">
      <c r="AY1132" s="4"/>
    </row>
    <row r="1133" spans="51:51" x14ac:dyDescent="0.25">
      <c r="AY1133" s="4"/>
    </row>
    <row r="1134" spans="51:51" x14ac:dyDescent="0.25">
      <c r="AY1134" s="4"/>
    </row>
    <row r="1135" spans="51:51" x14ac:dyDescent="0.25">
      <c r="AY1135" s="4"/>
    </row>
    <row r="1136" spans="51:51" x14ac:dyDescent="0.25">
      <c r="AY1136" s="4"/>
    </row>
    <row r="1137" spans="51:51" x14ac:dyDescent="0.25">
      <c r="AY1137" s="4"/>
    </row>
    <row r="1138" spans="51:51" x14ac:dyDescent="0.25">
      <c r="AY1138" s="4"/>
    </row>
    <row r="1139" spans="51:51" x14ac:dyDescent="0.25">
      <c r="AY1139" s="4"/>
    </row>
    <row r="1140" spans="51:51" x14ac:dyDescent="0.25">
      <c r="AY1140" s="4"/>
    </row>
    <row r="1141" spans="51:51" x14ac:dyDescent="0.25">
      <c r="AY1141" s="4"/>
    </row>
    <row r="1142" spans="51:51" x14ac:dyDescent="0.25">
      <c r="AY1142" s="4"/>
    </row>
    <row r="1143" spans="51:51" x14ac:dyDescent="0.25">
      <c r="AY1143" s="4"/>
    </row>
    <row r="1144" spans="51:51" x14ac:dyDescent="0.25">
      <c r="AY1144" s="4"/>
    </row>
    <row r="1145" spans="51:51" x14ac:dyDescent="0.25">
      <c r="AY1145" s="4"/>
    </row>
    <row r="1146" spans="51:51" x14ac:dyDescent="0.25">
      <c r="AY1146" s="4"/>
    </row>
    <row r="1147" spans="51:51" x14ac:dyDescent="0.25">
      <c r="AY1147" s="4"/>
    </row>
    <row r="1148" spans="51:51" x14ac:dyDescent="0.25">
      <c r="AY1148" s="4"/>
    </row>
    <row r="1149" spans="51:51" x14ac:dyDescent="0.25">
      <c r="AY1149" s="4"/>
    </row>
    <row r="1150" spans="51:51" x14ac:dyDescent="0.25">
      <c r="AY1150" s="4"/>
    </row>
    <row r="1151" spans="51:51" x14ac:dyDescent="0.25">
      <c r="AY1151" s="4"/>
    </row>
    <row r="1152" spans="51:51" x14ac:dyDescent="0.25">
      <c r="AY1152" s="4"/>
    </row>
    <row r="1153" spans="51:51" x14ac:dyDescent="0.25">
      <c r="AY1153" s="4"/>
    </row>
    <row r="1154" spans="51:51" x14ac:dyDescent="0.25">
      <c r="AY1154" s="4"/>
    </row>
    <row r="1155" spans="51:51" x14ac:dyDescent="0.25">
      <c r="AY1155" s="4"/>
    </row>
    <row r="1156" spans="51:51" x14ac:dyDescent="0.25">
      <c r="AY1156" s="4"/>
    </row>
    <row r="1157" spans="51:51" x14ac:dyDescent="0.25">
      <c r="AY1157" s="4"/>
    </row>
    <row r="1158" spans="51:51" x14ac:dyDescent="0.25">
      <c r="AY1158" s="4"/>
    </row>
    <row r="1159" spans="51:51" x14ac:dyDescent="0.25">
      <c r="AY1159" s="4"/>
    </row>
    <row r="1160" spans="51:51" x14ac:dyDescent="0.25">
      <c r="AY1160" s="4"/>
    </row>
    <row r="1161" spans="51:51" x14ac:dyDescent="0.25">
      <c r="AY1161" s="4"/>
    </row>
    <row r="1162" spans="51:51" x14ac:dyDescent="0.25">
      <c r="AY1162" s="4"/>
    </row>
    <row r="1163" spans="51:51" x14ac:dyDescent="0.25">
      <c r="AY1163" s="4"/>
    </row>
    <row r="1164" spans="51:51" x14ac:dyDescent="0.25">
      <c r="AY1164" s="4"/>
    </row>
    <row r="1165" spans="51:51" x14ac:dyDescent="0.25">
      <c r="AY1165" s="4"/>
    </row>
    <row r="1166" spans="51:51" x14ac:dyDescent="0.25">
      <c r="AY1166" s="4"/>
    </row>
    <row r="1167" spans="51:51" x14ac:dyDescent="0.25">
      <c r="AY1167" s="4"/>
    </row>
    <row r="1168" spans="51:51" x14ac:dyDescent="0.25">
      <c r="AY1168" s="4"/>
    </row>
    <row r="1169" spans="51:51" x14ac:dyDescent="0.25">
      <c r="AY1169" s="4"/>
    </row>
    <row r="1170" spans="51:51" x14ac:dyDescent="0.25">
      <c r="AY1170" s="4"/>
    </row>
    <row r="1171" spans="51:51" x14ac:dyDescent="0.25">
      <c r="AY1171" s="4"/>
    </row>
    <row r="1172" spans="51:51" x14ac:dyDescent="0.25">
      <c r="AY1172" s="4"/>
    </row>
    <row r="1173" spans="51:51" x14ac:dyDescent="0.25">
      <c r="AY1173" s="4"/>
    </row>
    <row r="1174" spans="51:51" x14ac:dyDescent="0.25">
      <c r="AY1174" s="4"/>
    </row>
    <row r="1175" spans="51:51" x14ac:dyDescent="0.25">
      <c r="AY1175" s="4"/>
    </row>
    <row r="1176" spans="51:51" x14ac:dyDescent="0.25">
      <c r="AY1176" s="4"/>
    </row>
    <row r="1177" spans="51:51" x14ac:dyDescent="0.25">
      <c r="AY1177" s="4"/>
    </row>
    <row r="1178" spans="51:51" x14ac:dyDescent="0.25">
      <c r="AY1178" s="4"/>
    </row>
    <row r="1179" spans="51:51" x14ac:dyDescent="0.25">
      <c r="AY1179" s="4"/>
    </row>
    <row r="1180" spans="51:51" x14ac:dyDescent="0.25">
      <c r="AY1180" s="4"/>
    </row>
    <row r="1181" spans="51:51" x14ac:dyDescent="0.25">
      <c r="AY1181" s="4"/>
    </row>
    <row r="1182" spans="51:51" x14ac:dyDescent="0.25">
      <c r="AY1182" s="4"/>
    </row>
    <row r="1183" spans="51:51" x14ac:dyDescent="0.25">
      <c r="AY1183" s="4"/>
    </row>
    <row r="1184" spans="51:51" x14ac:dyDescent="0.25">
      <c r="AY1184" s="4"/>
    </row>
    <row r="1185" spans="51:51" x14ac:dyDescent="0.25">
      <c r="AY1185" s="4"/>
    </row>
    <row r="1186" spans="51:51" x14ac:dyDescent="0.25">
      <c r="AY1186" s="4"/>
    </row>
    <row r="1187" spans="51:51" x14ac:dyDescent="0.25">
      <c r="AY1187" s="4"/>
    </row>
    <row r="1188" spans="51:51" x14ac:dyDescent="0.25">
      <c r="AY1188" s="4"/>
    </row>
    <row r="1189" spans="51:51" x14ac:dyDescent="0.25">
      <c r="AY1189" s="4"/>
    </row>
    <row r="1190" spans="51:51" x14ac:dyDescent="0.25">
      <c r="AY1190" s="4"/>
    </row>
    <row r="1191" spans="51:51" x14ac:dyDescent="0.25">
      <c r="AY1191" s="4"/>
    </row>
    <row r="1192" spans="51:51" x14ac:dyDescent="0.25">
      <c r="AY1192" s="4"/>
    </row>
    <row r="1193" spans="51:51" x14ac:dyDescent="0.25">
      <c r="AY1193" s="4"/>
    </row>
    <row r="1194" spans="51:51" x14ac:dyDescent="0.25">
      <c r="AY1194" s="4"/>
    </row>
    <row r="1195" spans="51:51" x14ac:dyDescent="0.25">
      <c r="AY1195" s="4"/>
    </row>
    <row r="1196" spans="51:51" x14ac:dyDescent="0.25">
      <c r="AY1196" s="4"/>
    </row>
    <row r="1197" spans="51:51" x14ac:dyDescent="0.25">
      <c r="AY1197" s="4"/>
    </row>
    <row r="1198" spans="51:51" x14ac:dyDescent="0.25">
      <c r="AY1198" s="4"/>
    </row>
    <row r="1199" spans="51:51" x14ac:dyDescent="0.25">
      <c r="AY1199" s="4"/>
    </row>
    <row r="1200" spans="51:51" x14ac:dyDescent="0.25">
      <c r="AY1200" s="4"/>
    </row>
    <row r="1201" spans="51:51" x14ac:dyDescent="0.25">
      <c r="AY1201" s="4"/>
    </row>
    <row r="1202" spans="51:51" x14ac:dyDescent="0.25">
      <c r="AY1202" s="4"/>
    </row>
    <row r="1203" spans="51:51" x14ac:dyDescent="0.25">
      <c r="AY1203" s="4"/>
    </row>
    <row r="1204" spans="51:51" x14ac:dyDescent="0.25">
      <c r="AY1204" s="4"/>
    </row>
    <row r="1205" spans="51:51" x14ac:dyDescent="0.25">
      <c r="AY1205" s="4"/>
    </row>
    <row r="1206" spans="51:51" x14ac:dyDescent="0.25">
      <c r="AY1206" s="4"/>
    </row>
    <row r="1207" spans="51:51" x14ac:dyDescent="0.25">
      <c r="AY1207" s="4"/>
    </row>
    <row r="1208" spans="51:51" x14ac:dyDescent="0.25">
      <c r="AY1208" s="4"/>
    </row>
    <row r="1209" spans="51:51" x14ac:dyDescent="0.25">
      <c r="AY1209" s="4"/>
    </row>
    <row r="1210" spans="51:51" x14ac:dyDescent="0.25">
      <c r="AY1210" s="4"/>
    </row>
    <row r="1211" spans="51:51" x14ac:dyDescent="0.25">
      <c r="AY1211" s="4"/>
    </row>
    <row r="1212" spans="51:51" x14ac:dyDescent="0.25">
      <c r="AY1212" s="4"/>
    </row>
    <row r="1213" spans="51:51" x14ac:dyDescent="0.25">
      <c r="AY1213" s="4"/>
    </row>
    <row r="1214" spans="51:51" x14ac:dyDescent="0.25">
      <c r="AY1214" s="4"/>
    </row>
    <row r="1215" spans="51:51" x14ac:dyDescent="0.25">
      <c r="AY1215" s="4"/>
    </row>
    <row r="1216" spans="51:51" x14ac:dyDescent="0.25">
      <c r="AY1216" s="4"/>
    </row>
    <row r="1217" spans="51:51" x14ac:dyDescent="0.25">
      <c r="AY1217" s="4"/>
    </row>
    <row r="1218" spans="51:51" x14ac:dyDescent="0.25">
      <c r="AY1218" s="4"/>
    </row>
    <row r="1219" spans="51:51" x14ac:dyDescent="0.25">
      <c r="AY1219" s="4"/>
    </row>
    <row r="1220" spans="51:51" x14ac:dyDescent="0.25">
      <c r="AY1220" s="4"/>
    </row>
    <row r="1221" spans="51:51" x14ac:dyDescent="0.25">
      <c r="AY1221" s="4"/>
    </row>
    <row r="1222" spans="51:51" x14ac:dyDescent="0.25">
      <c r="AY1222" s="4"/>
    </row>
    <row r="1223" spans="51:51" x14ac:dyDescent="0.25">
      <c r="AY1223" s="4"/>
    </row>
    <row r="1224" spans="51:51" x14ac:dyDescent="0.25">
      <c r="AY1224" s="4"/>
    </row>
    <row r="1225" spans="51:51" x14ac:dyDescent="0.25">
      <c r="AY1225" s="4"/>
    </row>
    <row r="1226" spans="51:51" x14ac:dyDescent="0.25">
      <c r="AY1226" s="4"/>
    </row>
    <row r="1227" spans="51:51" x14ac:dyDescent="0.25">
      <c r="AY1227" s="4"/>
    </row>
    <row r="1228" spans="51:51" x14ac:dyDescent="0.25">
      <c r="AY1228" s="4"/>
    </row>
    <row r="1229" spans="51:51" x14ac:dyDescent="0.25">
      <c r="AY1229" s="4"/>
    </row>
    <row r="1230" spans="51:51" x14ac:dyDescent="0.25">
      <c r="AY1230" s="4"/>
    </row>
    <row r="1231" spans="51:51" x14ac:dyDescent="0.25">
      <c r="AY1231" s="4"/>
    </row>
    <row r="1232" spans="51:51" x14ac:dyDescent="0.25">
      <c r="AY1232" s="4"/>
    </row>
    <row r="1233" spans="51:51" x14ac:dyDescent="0.25">
      <c r="AY1233" s="4"/>
    </row>
    <row r="1234" spans="51:51" x14ac:dyDescent="0.25">
      <c r="AY1234" s="4"/>
    </row>
    <row r="1235" spans="51:51" x14ac:dyDescent="0.25">
      <c r="AY1235" s="4"/>
    </row>
    <row r="1236" spans="51:51" x14ac:dyDescent="0.25">
      <c r="AY1236" s="4"/>
    </row>
    <row r="1237" spans="51:51" x14ac:dyDescent="0.25">
      <c r="AY1237" s="4"/>
    </row>
    <row r="1238" spans="51:51" x14ac:dyDescent="0.25">
      <c r="AY1238" s="4"/>
    </row>
    <row r="1239" spans="51:51" x14ac:dyDescent="0.25">
      <c r="AY1239" s="4"/>
    </row>
    <row r="1240" spans="51:51" x14ac:dyDescent="0.25">
      <c r="AY1240" s="4"/>
    </row>
    <row r="1241" spans="51:51" x14ac:dyDescent="0.25">
      <c r="AY1241" s="4"/>
    </row>
    <row r="1242" spans="51:51" x14ac:dyDescent="0.25">
      <c r="AY1242" s="4"/>
    </row>
    <row r="1243" spans="51:51" x14ac:dyDescent="0.25">
      <c r="AY1243" s="4"/>
    </row>
    <row r="1244" spans="51:51" x14ac:dyDescent="0.25">
      <c r="AY1244" s="4"/>
    </row>
    <row r="1245" spans="51:51" x14ac:dyDescent="0.25">
      <c r="AY1245" s="4"/>
    </row>
    <row r="1246" spans="51:51" x14ac:dyDescent="0.25">
      <c r="AY1246" s="4"/>
    </row>
    <row r="1247" spans="51:51" x14ac:dyDescent="0.25">
      <c r="AY1247" s="4"/>
    </row>
    <row r="1248" spans="51:51" x14ac:dyDescent="0.25">
      <c r="AY1248" s="4"/>
    </row>
    <row r="1249" spans="51:51" x14ac:dyDescent="0.25">
      <c r="AY1249" s="4"/>
    </row>
    <row r="1250" spans="51:51" x14ac:dyDescent="0.25">
      <c r="AY1250" s="4"/>
    </row>
    <row r="1251" spans="51:51" x14ac:dyDescent="0.25">
      <c r="AY1251" s="4"/>
    </row>
    <row r="1252" spans="51:51" x14ac:dyDescent="0.25">
      <c r="AY1252" s="4"/>
    </row>
    <row r="1253" spans="51:51" x14ac:dyDescent="0.25">
      <c r="AY1253" s="4"/>
    </row>
    <row r="1254" spans="51:51" x14ac:dyDescent="0.25">
      <c r="AY1254" s="4"/>
    </row>
    <row r="1255" spans="51:51" x14ac:dyDescent="0.25">
      <c r="AY1255" s="4"/>
    </row>
    <row r="1256" spans="51:51" x14ac:dyDescent="0.25">
      <c r="AY1256" s="4"/>
    </row>
    <row r="1257" spans="51:51" x14ac:dyDescent="0.25">
      <c r="AY1257" s="4"/>
    </row>
    <row r="1258" spans="51:51" x14ac:dyDescent="0.25">
      <c r="AY1258" s="4"/>
    </row>
    <row r="1259" spans="51:51" x14ac:dyDescent="0.25">
      <c r="AY1259" s="4"/>
    </row>
    <row r="1260" spans="51:51" x14ac:dyDescent="0.25">
      <c r="AY1260" s="4"/>
    </row>
    <row r="1261" spans="51:51" x14ac:dyDescent="0.25">
      <c r="AY1261" s="4"/>
    </row>
    <row r="1262" spans="51:51" x14ac:dyDescent="0.25">
      <c r="AY1262" s="4"/>
    </row>
    <row r="1263" spans="51:51" x14ac:dyDescent="0.25">
      <c r="AY1263" s="4"/>
    </row>
    <row r="1264" spans="51:51" x14ac:dyDescent="0.25">
      <c r="AY1264" s="4"/>
    </row>
    <row r="1265" spans="51:51" x14ac:dyDescent="0.25">
      <c r="AY1265" s="4"/>
    </row>
    <row r="1266" spans="51:51" x14ac:dyDescent="0.25">
      <c r="AY1266" s="4"/>
    </row>
    <row r="1267" spans="51:51" x14ac:dyDescent="0.25">
      <c r="AY1267" s="4"/>
    </row>
    <row r="1268" spans="51:51" x14ac:dyDescent="0.25">
      <c r="AY1268" s="4"/>
    </row>
    <row r="1269" spans="51:51" x14ac:dyDescent="0.25">
      <c r="AY1269" s="4"/>
    </row>
    <row r="1270" spans="51:51" x14ac:dyDescent="0.25">
      <c r="AY1270" s="4"/>
    </row>
    <row r="1271" spans="51:51" x14ac:dyDescent="0.25">
      <c r="AY1271" s="4"/>
    </row>
    <row r="1272" spans="51:51" x14ac:dyDescent="0.25">
      <c r="AY1272" s="4"/>
    </row>
    <row r="1273" spans="51:51" x14ac:dyDescent="0.25">
      <c r="AY1273" s="4"/>
    </row>
    <row r="1274" spans="51:51" x14ac:dyDescent="0.25">
      <c r="AY1274" s="4"/>
    </row>
    <row r="1275" spans="51:51" x14ac:dyDescent="0.25">
      <c r="AY1275" s="4"/>
    </row>
    <row r="1276" spans="51:51" x14ac:dyDescent="0.25">
      <c r="AY1276" s="4"/>
    </row>
    <row r="1277" spans="51:51" x14ac:dyDescent="0.25">
      <c r="AY1277" s="4"/>
    </row>
    <row r="1278" spans="51:51" x14ac:dyDescent="0.25">
      <c r="AY1278" s="4"/>
    </row>
    <row r="1279" spans="51:51" x14ac:dyDescent="0.25">
      <c r="AY1279" s="4"/>
    </row>
    <row r="1280" spans="51:51" x14ac:dyDescent="0.25">
      <c r="AY1280" s="4"/>
    </row>
    <row r="1281" spans="51:51" x14ac:dyDescent="0.25">
      <c r="AY1281" s="4"/>
    </row>
    <row r="1282" spans="51:51" x14ac:dyDescent="0.25">
      <c r="AY1282" s="4"/>
    </row>
    <row r="1283" spans="51:51" x14ac:dyDescent="0.25">
      <c r="AY1283" s="4"/>
    </row>
    <row r="1284" spans="51:51" x14ac:dyDescent="0.25">
      <c r="AY1284" s="4"/>
    </row>
    <row r="1285" spans="51:51" x14ac:dyDescent="0.25">
      <c r="AY1285" s="4"/>
    </row>
    <row r="1286" spans="51:51" x14ac:dyDescent="0.25">
      <c r="AY1286" s="4"/>
    </row>
    <row r="1287" spans="51:51" x14ac:dyDescent="0.25">
      <c r="AY1287" s="4"/>
    </row>
    <row r="1288" spans="51:51" x14ac:dyDescent="0.25">
      <c r="AY1288" s="4"/>
    </row>
    <row r="1289" spans="51:51" x14ac:dyDescent="0.25">
      <c r="AY1289" s="4"/>
    </row>
    <row r="1290" spans="51:51" x14ac:dyDescent="0.25">
      <c r="AY1290" s="4"/>
    </row>
    <row r="1291" spans="51:51" x14ac:dyDescent="0.25">
      <c r="AY1291" s="4"/>
    </row>
    <row r="1292" spans="51:51" x14ac:dyDescent="0.25">
      <c r="AY1292" s="4"/>
    </row>
    <row r="1293" spans="51:51" x14ac:dyDescent="0.25">
      <c r="AY1293" s="4"/>
    </row>
    <row r="1294" spans="51:51" x14ac:dyDescent="0.25">
      <c r="AY1294" s="4"/>
    </row>
    <row r="1295" spans="51:51" x14ac:dyDescent="0.25">
      <c r="AY1295" s="4"/>
    </row>
    <row r="1296" spans="51:51" x14ac:dyDescent="0.25">
      <c r="AY1296" s="4"/>
    </row>
    <row r="1297" spans="51:51" x14ac:dyDescent="0.25">
      <c r="AY1297" s="4"/>
    </row>
    <row r="1298" spans="51:51" x14ac:dyDescent="0.25">
      <c r="AY1298" s="4"/>
    </row>
    <row r="1299" spans="51:51" x14ac:dyDescent="0.25">
      <c r="AY1299" s="4"/>
    </row>
    <row r="1300" spans="51:51" x14ac:dyDescent="0.25">
      <c r="AY1300" s="4"/>
    </row>
    <row r="1301" spans="51:51" x14ac:dyDescent="0.25">
      <c r="AY1301" s="4"/>
    </row>
    <row r="1302" spans="51:51" x14ac:dyDescent="0.25">
      <c r="AY1302" s="4"/>
    </row>
    <row r="1303" spans="51:51" x14ac:dyDescent="0.25">
      <c r="AY1303" s="4"/>
    </row>
    <row r="1304" spans="51:51" x14ac:dyDescent="0.25">
      <c r="AY1304" s="4"/>
    </row>
    <row r="1305" spans="51:51" x14ac:dyDescent="0.25">
      <c r="AY1305" s="4"/>
    </row>
    <row r="1306" spans="51:51" x14ac:dyDescent="0.25">
      <c r="AY1306" s="4"/>
    </row>
    <row r="1307" spans="51:51" x14ac:dyDescent="0.25">
      <c r="AY1307" s="4"/>
    </row>
    <row r="1308" spans="51:51" x14ac:dyDescent="0.25">
      <c r="AY1308" s="4"/>
    </row>
    <row r="1309" spans="51:51" x14ac:dyDescent="0.25">
      <c r="AY1309" s="4"/>
    </row>
    <row r="1310" spans="51:51" x14ac:dyDescent="0.25">
      <c r="AY1310" s="4"/>
    </row>
    <row r="1311" spans="51:51" x14ac:dyDescent="0.25">
      <c r="AY1311" s="4"/>
    </row>
    <row r="1312" spans="51:51" x14ac:dyDescent="0.25">
      <c r="AY1312" s="4"/>
    </row>
    <row r="1313" spans="51:51" x14ac:dyDescent="0.25">
      <c r="AY1313" s="4"/>
    </row>
    <row r="1314" spans="51:51" x14ac:dyDescent="0.25">
      <c r="AY1314" s="4"/>
    </row>
    <row r="1315" spans="51:51" x14ac:dyDescent="0.25">
      <c r="AY1315" s="4"/>
    </row>
    <row r="1316" spans="51:51" x14ac:dyDescent="0.25">
      <c r="AY1316" s="4"/>
    </row>
    <row r="1317" spans="51:51" x14ac:dyDescent="0.25">
      <c r="AY1317" s="4"/>
    </row>
    <row r="1318" spans="51:51" x14ac:dyDescent="0.25">
      <c r="AY1318" s="4"/>
    </row>
    <row r="1319" spans="51:51" x14ac:dyDescent="0.25">
      <c r="AY1319" s="4"/>
    </row>
    <row r="1320" spans="51:51" x14ac:dyDescent="0.25">
      <c r="AY1320" s="4"/>
    </row>
    <row r="1321" spans="51:51" x14ac:dyDescent="0.25">
      <c r="AY1321" s="4"/>
    </row>
    <row r="1322" spans="51:51" x14ac:dyDescent="0.25">
      <c r="AY1322" s="4"/>
    </row>
    <row r="1323" spans="51:51" x14ac:dyDescent="0.25">
      <c r="AY1323" s="4"/>
    </row>
    <row r="1324" spans="51:51" x14ac:dyDescent="0.25">
      <c r="AY1324" s="4"/>
    </row>
    <row r="1325" spans="51:51" x14ac:dyDescent="0.25">
      <c r="AY1325" s="4"/>
    </row>
    <row r="1326" spans="51:51" x14ac:dyDescent="0.25">
      <c r="AY1326" s="4"/>
    </row>
    <row r="1327" spans="51:51" x14ac:dyDescent="0.25">
      <c r="AY1327" s="4"/>
    </row>
    <row r="1328" spans="51:51" x14ac:dyDescent="0.25">
      <c r="AY1328" s="4"/>
    </row>
    <row r="1329" spans="51:51" x14ac:dyDescent="0.25">
      <c r="AY1329" s="4"/>
    </row>
    <row r="1330" spans="51:51" x14ac:dyDescent="0.25">
      <c r="AY1330" s="4"/>
    </row>
    <row r="1331" spans="51:51" x14ac:dyDescent="0.25">
      <c r="AY1331" s="4"/>
    </row>
    <row r="1332" spans="51:51" x14ac:dyDescent="0.25">
      <c r="AY1332" s="4"/>
    </row>
    <row r="1333" spans="51:51" x14ac:dyDescent="0.25">
      <c r="AY1333" s="4"/>
    </row>
    <row r="1334" spans="51:51" x14ac:dyDescent="0.25">
      <c r="AY1334" s="4"/>
    </row>
    <row r="1335" spans="51:51" x14ac:dyDescent="0.25">
      <c r="AY1335" s="4"/>
    </row>
    <row r="1336" spans="51:51" x14ac:dyDescent="0.25">
      <c r="AY1336" s="4"/>
    </row>
    <row r="1337" spans="51:51" x14ac:dyDescent="0.25">
      <c r="AY1337" s="4"/>
    </row>
    <row r="1338" spans="51:51" x14ac:dyDescent="0.25">
      <c r="AY1338" s="4"/>
    </row>
    <row r="1339" spans="51:51" x14ac:dyDescent="0.25">
      <c r="AY1339" s="4"/>
    </row>
    <row r="1340" spans="51:51" x14ac:dyDescent="0.25">
      <c r="AY1340" s="4"/>
    </row>
    <row r="1341" spans="51:51" x14ac:dyDescent="0.25">
      <c r="AY1341" s="4"/>
    </row>
    <row r="1342" spans="51:51" x14ac:dyDescent="0.25">
      <c r="AY1342" s="4"/>
    </row>
    <row r="1343" spans="51:51" x14ac:dyDescent="0.25">
      <c r="AY1343" s="4"/>
    </row>
    <row r="1344" spans="51:51" x14ac:dyDescent="0.25">
      <c r="AY1344" s="4"/>
    </row>
    <row r="1345" spans="51:51" x14ac:dyDescent="0.25">
      <c r="AY1345" s="4"/>
    </row>
    <row r="1346" spans="51:51" x14ac:dyDescent="0.25">
      <c r="AY1346" s="4"/>
    </row>
    <row r="1347" spans="51:51" x14ac:dyDescent="0.25">
      <c r="AY1347" s="4"/>
    </row>
    <row r="1348" spans="51:51" x14ac:dyDescent="0.25">
      <c r="AY1348" s="4"/>
    </row>
    <row r="1349" spans="51:51" x14ac:dyDescent="0.25">
      <c r="AY1349" s="4"/>
    </row>
    <row r="1350" spans="51:51" x14ac:dyDescent="0.25">
      <c r="AY1350" s="4"/>
    </row>
    <row r="1351" spans="51:51" x14ac:dyDescent="0.25">
      <c r="AY1351" s="4"/>
    </row>
    <row r="1352" spans="51:51" x14ac:dyDescent="0.25">
      <c r="AY1352" s="4"/>
    </row>
    <row r="1353" spans="51:51" x14ac:dyDescent="0.25">
      <c r="AY1353" s="4"/>
    </row>
    <row r="1354" spans="51:51" x14ac:dyDescent="0.25">
      <c r="AY1354" s="4"/>
    </row>
    <row r="1355" spans="51:51" x14ac:dyDescent="0.25">
      <c r="AY1355" s="4"/>
    </row>
    <row r="1356" spans="51:51" x14ac:dyDescent="0.25">
      <c r="AY1356" s="4"/>
    </row>
    <row r="1357" spans="51:51" x14ac:dyDescent="0.25">
      <c r="AY1357" s="4"/>
    </row>
    <row r="1358" spans="51:51" x14ac:dyDescent="0.25">
      <c r="AY1358" s="4"/>
    </row>
    <row r="1359" spans="51:51" x14ac:dyDescent="0.25">
      <c r="AY1359" s="4"/>
    </row>
    <row r="1360" spans="51:51" x14ac:dyDescent="0.25">
      <c r="AY1360" s="4"/>
    </row>
    <row r="1361" spans="51:51" x14ac:dyDescent="0.25">
      <c r="AY1361" s="4"/>
    </row>
    <row r="1362" spans="51:51" x14ac:dyDescent="0.25">
      <c r="AY1362" s="4"/>
    </row>
    <row r="1363" spans="51:51" x14ac:dyDescent="0.25">
      <c r="AY1363" s="4"/>
    </row>
    <row r="1364" spans="51:51" x14ac:dyDescent="0.25">
      <c r="AY1364" s="4"/>
    </row>
    <row r="1365" spans="51:51" x14ac:dyDescent="0.25">
      <c r="AY1365" s="4"/>
    </row>
    <row r="1366" spans="51:51" x14ac:dyDescent="0.25">
      <c r="AY1366" s="4"/>
    </row>
    <row r="1367" spans="51:51" x14ac:dyDescent="0.25">
      <c r="AY1367" s="4"/>
    </row>
    <row r="1368" spans="51:51" x14ac:dyDescent="0.25">
      <c r="AY1368" s="4"/>
    </row>
    <row r="1369" spans="51:51" x14ac:dyDescent="0.25">
      <c r="AY1369" s="4"/>
    </row>
    <row r="1370" spans="51:51" x14ac:dyDescent="0.25">
      <c r="AY1370" s="4"/>
    </row>
    <row r="1371" spans="51:51" x14ac:dyDescent="0.25">
      <c r="AY1371" s="4"/>
    </row>
    <row r="1372" spans="51:51" x14ac:dyDescent="0.25">
      <c r="AY1372" s="4"/>
    </row>
    <row r="1373" spans="51:51" x14ac:dyDescent="0.25">
      <c r="AY1373" s="4"/>
    </row>
    <row r="1374" spans="51:51" x14ac:dyDescent="0.25">
      <c r="AY1374" s="4"/>
    </row>
    <row r="1375" spans="51:51" x14ac:dyDescent="0.25">
      <c r="AY1375" s="4"/>
    </row>
    <row r="1376" spans="51:51" x14ac:dyDescent="0.25">
      <c r="AY1376" s="4"/>
    </row>
    <row r="1377" spans="51:51" x14ac:dyDescent="0.25">
      <c r="AY1377" s="4"/>
    </row>
    <row r="1378" spans="51:51" x14ac:dyDescent="0.25">
      <c r="AY1378" s="4"/>
    </row>
    <row r="1379" spans="51:51" x14ac:dyDescent="0.25">
      <c r="AY1379" s="4"/>
    </row>
    <row r="1380" spans="51:51" x14ac:dyDescent="0.25">
      <c r="AY1380" s="4"/>
    </row>
    <row r="1381" spans="51:51" x14ac:dyDescent="0.25">
      <c r="AY1381" s="4"/>
    </row>
    <row r="1382" spans="51:51" x14ac:dyDescent="0.25">
      <c r="AY1382" s="4"/>
    </row>
    <row r="1383" spans="51:51" x14ac:dyDescent="0.25">
      <c r="AY1383" s="4"/>
    </row>
    <row r="1384" spans="51:51" x14ac:dyDescent="0.25">
      <c r="AY1384" s="4"/>
    </row>
    <row r="1385" spans="51:51" x14ac:dyDescent="0.25">
      <c r="AY1385" s="4"/>
    </row>
    <row r="1386" spans="51:51" x14ac:dyDescent="0.25">
      <c r="AY1386" s="4"/>
    </row>
    <row r="1387" spans="51:51" x14ac:dyDescent="0.25">
      <c r="AY1387" s="4"/>
    </row>
    <row r="1388" spans="51:51" x14ac:dyDescent="0.25">
      <c r="AY1388" s="4"/>
    </row>
    <row r="1389" spans="51:51" x14ac:dyDescent="0.25">
      <c r="AY1389" s="4"/>
    </row>
    <row r="1390" spans="51:51" x14ac:dyDescent="0.25">
      <c r="AY1390" s="4"/>
    </row>
    <row r="1391" spans="51:51" x14ac:dyDescent="0.25">
      <c r="AY1391" s="4"/>
    </row>
    <row r="1392" spans="51:51" x14ac:dyDescent="0.25">
      <c r="AY1392" s="4"/>
    </row>
    <row r="1393" spans="51:51" x14ac:dyDescent="0.25">
      <c r="AY1393" s="4"/>
    </row>
    <row r="1394" spans="51:51" x14ac:dyDescent="0.25">
      <c r="AY1394" s="4"/>
    </row>
    <row r="1395" spans="51:51" x14ac:dyDescent="0.25">
      <c r="AY1395" s="4"/>
    </row>
    <row r="1396" spans="51:51" x14ac:dyDescent="0.25">
      <c r="AY1396" s="4"/>
    </row>
    <row r="1397" spans="51:51" x14ac:dyDescent="0.25">
      <c r="AY1397" s="4"/>
    </row>
    <row r="1398" spans="51:51" x14ac:dyDescent="0.25">
      <c r="AY1398" s="4"/>
    </row>
    <row r="1399" spans="51:51" x14ac:dyDescent="0.25">
      <c r="AY1399" s="4"/>
    </row>
    <row r="1400" spans="51:51" x14ac:dyDescent="0.25">
      <c r="AY1400" s="4"/>
    </row>
    <row r="1401" spans="51:51" x14ac:dyDescent="0.25">
      <c r="AY1401" s="4"/>
    </row>
    <row r="1402" spans="51:51" x14ac:dyDescent="0.25">
      <c r="AY1402" s="4"/>
    </row>
    <row r="1403" spans="51:51" x14ac:dyDescent="0.25">
      <c r="AY1403" s="4"/>
    </row>
    <row r="1404" spans="51:51" x14ac:dyDescent="0.25">
      <c r="AY1404" s="4"/>
    </row>
    <row r="1405" spans="51:51" x14ac:dyDescent="0.25">
      <c r="AY1405" s="4"/>
    </row>
    <row r="1406" spans="51:51" x14ac:dyDescent="0.25">
      <c r="AY1406" s="4"/>
    </row>
    <row r="1407" spans="51:51" x14ac:dyDescent="0.25">
      <c r="AY1407" s="4"/>
    </row>
    <row r="1408" spans="51:51" x14ac:dyDescent="0.25">
      <c r="AY1408" s="4"/>
    </row>
    <row r="1409" spans="51:51" x14ac:dyDescent="0.25">
      <c r="AY1409" s="4"/>
    </row>
    <row r="1410" spans="51:51" x14ac:dyDescent="0.25">
      <c r="AY1410" s="4"/>
    </row>
    <row r="1411" spans="51:51" x14ac:dyDescent="0.25">
      <c r="AY1411" s="4"/>
    </row>
    <row r="1412" spans="51:51" x14ac:dyDescent="0.25">
      <c r="AY1412" s="4"/>
    </row>
    <row r="1413" spans="51:51" x14ac:dyDescent="0.25">
      <c r="AY1413" s="4"/>
    </row>
    <row r="1414" spans="51:51" x14ac:dyDescent="0.25">
      <c r="AY1414" s="4"/>
    </row>
    <row r="1415" spans="51:51" x14ac:dyDescent="0.25">
      <c r="AY1415" s="4"/>
    </row>
    <row r="1416" spans="51:51" x14ac:dyDescent="0.25">
      <c r="AY1416" s="4"/>
    </row>
    <row r="1417" spans="51:51" x14ac:dyDescent="0.25">
      <c r="AY1417" s="4"/>
    </row>
    <row r="1418" spans="51:51" x14ac:dyDescent="0.25">
      <c r="AY1418" s="4"/>
    </row>
    <row r="1419" spans="51:51" x14ac:dyDescent="0.25">
      <c r="AY1419" s="4"/>
    </row>
    <row r="1420" spans="51:51" x14ac:dyDescent="0.25">
      <c r="AY1420" s="4"/>
    </row>
    <row r="1421" spans="51:51" x14ac:dyDescent="0.25">
      <c r="AY1421" s="4"/>
    </row>
    <row r="1422" spans="51:51" x14ac:dyDescent="0.25">
      <c r="AY1422" s="4"/>
    </row>
    <row r="1423" spans="51:51" x14ac:dyDescent="0.25">
      <c r="AY1423" s="4"/>
    </row>
    <row r="1424" spans="51:51" x14ac:dyDescent="0.25">
      <c r="AY1424" s="4"/>
    </row>
    <row r="1425" spans="51:51" x14ac:dyDescent="0.25">
      <c r="AY1425" s="4"/>
    </row>
    <row r="1426" spans="51:51" x14ac:dyDescent="0.25">
      <c r="AY1426" s="4"/>
    </row>
    <row r="1427" spans="51:51" x14ac:dyDescent="0.25">
      <c r="AY1427" s="4"/>
    </row>
    <row r="1428" spans="51:51" x14ac:dyDescent="0.25">
      <c r="AY1428" s="4"/>
    </row>
    <row r="1429" spans="51:51" x14ac:dyDescent="0.25">
      <c r="AY1429" s="4"/>
    </row>
    <row r="1430" spans="51:51" x14ac:dyDescent="0.25">
      <c r="AY1430" s="4"/>
    </row>
    <row r="1431" spans="51:51" x14ac:dyDescent="0.25">
      <c r="AY1431" s="4"/>
    </row>
    <row r="1432" spans="51:51" x14ac:dyDescent="0.25">
      <c r="AY1432" s="4"/>
    </row>
    <row r="1433" spans="51:51" x14ac:dyDescent="0.25">
      <c r="AY1433" s="4"/>
    </row>
    <row r="1434" spans="51:51" x14ac:dyDescent="0.25">
      <c r="AY1434" s="4"/>
    </row>
    <row r="1435" spans="51:51" x14ac:dyDescent="0.25">
      <c r="AY1435" s="4"/>
    </row>
    <row r="1436" spans="51:51" x14ac:dyDescent="0.25">
      <c r="AY1436" s="4"/>
    </row>
    <row r="1437" spans="51:51" x14ac:dyDescent="0.25">
      <c r="AY1437" s="4"/>
    </row>
    <row r="1438" spans="51:51" x14ac:dyDescent="0.25">
      <c r="AY1438" s="4"/>
    </row>
    <row r="1439" spans="51:51" x14ac:dyDescent="0.25">
      <c r="AY1439" s="4"/>
    </row>
    <row r="1440" spans="51:51" x14ac:dyDescent="0.25">
      <c r="AY1440" s="4"/>
    </row>
    <row r="1441" spans="51:51" x14ac:dyDescent="0.25">
      <c r="AY1441" s="4"/>
    </row>
    <row r="1442" spans="51:51" x14ac:dyDescent="0.25">
      <c r="AY1442" s="4"/>
    </row>
    <row r="1443" spans="51:51" x14ac:dyDescent="0.25">
      <c r="AY1443" s="4"/>
    </row>
    <row r="1444" spans="51:51" x14ac:dyDescent="0.25">
      <c r="AY1444" s="4"/>
    </row>
    <row r="1445" spans="51:51" x14ac:dyDescent="0.25">
      <c r="AY1445" s="4"/>
    </row>
    <row r="1446" spans="51:51" x14ac:dyDescent="0.25">
      <c r="AY1446" s="4"/>
    </row>
    <row r="1447" spans="51:51" x14ac:dyDescent="0.25">
      <c r="AY1447" s="4"/>
    </row>
    <row r="1448" spans="51:51" x14ac:dyDescent="0.25">
      <c r="AY1448" s="4"/>
    </row>
    <row r="1449" spans="51:51" x14ac:dyDescent="0.25">
      <c r="AY1449" s="4"/>
    </row>
    <row r="1450" spans="51:51" x14ac:dyDescent="0.25">
      <c r="AY1450" s="4"/>
    </row>
    <row r="1451" spans="51:51" x14ac:dyDescent="0.25">
      <c r="AY1451" s="4"/>
    </row>
    <row r="1452" spans="51:51" x14ac:dyDescent="0.25">
      <c r="AY1452" s="4"/>
    </row>
    <row r="1453" spans="51:51" x14ac:dyDescent="0.25">
      <c r="AY1453" s="4"/>
    </row>
    <row r="1454" spans="51:51" x14ac:dyDescent="0.25">
      <c r="AY1454" s="4"/>
    </row>
    <row r="1455" spans="51:51" x14ac:dyDescent="0.25">
      <c r="AY1455" s="4"/>
    </row>
    <row r="1456" spans="51:51" x14ac:dyDescent="0.25">
      <c r="AY1456" s="4"/>
    </row>
    <row r="1457" spans="51:51" x14ac:dyDescent="0.25">
      <c r="AY1457" s="4"/>
    </row>
    <row r="1458" spans="51:51" x14ac:dyDescent="0.25">
      <c r="AY1458" s="4"/>
    </row>
    <row r="1459" spans="51:51" x14ac:dyDescent="0.25">
      <c r="AY1459" s="4"/>
    </row>
    <row r="1460" spans="51:51" x14ac:dyDescent="0.25">
      <c r="AY1460" s="4"/>
    </row>
    <row r="1461" spans="51:51" x14ac:dyDescent="0.25">
      <c r="AY1461" s="4"/>
    </row>
    <row r="1462" spans="51:51" x14ac:dyDescent="0.25">
      <c r="AY1462" s="4"/>
    </row>
    <row r="1463" spans="51:51" x14ac:dyDescent="0.25">
      <c r="AY1463" s="4"/>
    </row>
    <row r="1464" spans="51:51" x14ac:dyDescent="0.25">
      <c r="AY1464" s="4"/>
    </row>
    <row r="1465" spans="51:51" x14ac:dyDescent="0.25">
      <c r="AY1465" s="4"/>
    </row>
    <row r="1466" spans="51:51" x14ac:dyDescent="0.25">
      <c r="AY1466" s="4"/>
    </row>
    <row r="1467" spans="51:51" x14ac:dyDescent="0.25">
      <c r="AY1467" s="4"/>
    </row>
    <row r="1468" spans="51:51" x14ac:dyDescent="0.25">
      <c r="AY1468" s="4"/>
    </row>
    <row r="1469" spans="51:51" x14ac:dyDescent="0.25">
      <c r="AY1469" s="4"/>
    </row>
    <row r="1470" spans="51:51" x14ac:dyDescent="0.25">
      <c r="AY1470" s="4"/>
    </row>
    <row r="1471" spans="51:51" x14ac:dyDescent="0.25">
      <c r="AY1471" s="4"/>
    </row>
    <row r="1472" spans="51:51" x14ac:dyDescent="0.25">
      <c r="AY1472" s="4"/>
    </row>
    <row r="1473" spans="51:51" x14ac:dyDescent="0.25">
      <c r="AY1473" s="4"/>
    </row>
    <row r="1474" spans="51:51" x14ac:dyDescent="0.25">
      <c r="AY1474" s="4"/>
    </row>
    <row r="1475" spans="51:51" x14ac:dyDescent="0.25">
      <c r="AY1475" s="4"/>
    </row>
    <row r="1476" spans="51:51" x14ac:dyDescent="0.25">
      <c r="AY1476" s="4"/>
    </row>
    <row r="1477" spans="51:51" x14ac:dyDescent="0.25">
      <c r="AY1477" s="4"/>
    </row>
    <row r="1478" spans="51:51" x14ac:dyDescent="0.25">
      <c r="AY1478" s="4"/>
    </row>
    <row r="1479" spans="51:51" x14ac:dyDescent="0.25">
      <c r="AY1479" s="4"/>
    </row>
    <row r="1480" spans="51:51" x14ac:dyDescent="0.25">
      <c r="AY1480" s="4"/>
    </row>
    <row r="1481" spans="51:51" x14ac:dyDescent="0.25">
      <c r="AY1481" s="4"/>
    </row>
    <row r="1482" spans="51:51" x14ac:dyDescent="0.25">
      <c r="AY1482" s="4"/>
    </row>
    <row r="1483" spans="51:51" x14ac:dyDescent="0.25">
      <c r="AY1483" s="4"/>
    </row>
    <row r="1484" spans="51:51" x14ac:dyDescent="0.25">
      <c r="AY1484" s="4"/>
    </row>
    <row r="1485" spans="51:51" x14ac:dyDescent="0.25">
      <c r="AY1485" s="4"/>
    </row>
    <row r="1486" spans="51:51" x14ac:dyDescent="0.25">
      <c r="AY1486" s="4"/>
    </row>
    <row r="1487" spans="51:51" x14ac:dyDescent="0.25">
      <c r="AY1487" s="4"/>
    </row>
    <row r="1488" spans="51:51" x14ac:dyDescent="0.25">
      <c r="AY1488" s="4"/>
    </row>
    <row r="1489" spans="51:51" x14ac:dyDescent="0.25">
      <c r="AY1489" s="4"/>
    </row>
    <row r="1490" spans="51:51" x14ac:dyDescent="0.25">
      <c r="AY1490" s="4"/>
    </row>
    <row r="1491" spans="51:51" x14ac:dyDescent="0.25">
      <c r="AY1491" s="4"/>
    </row>
    <row r="1492" spans="51:51" x14ac:dyDescent="0.25">
      <c r="AY1492" s="4"/>
    </row>
    <row r="1493" spans="51:51" x14ac:dyDescent="0.25">
      <c r="AY1493" s="4"/>
    </row>
    <row r="1494" spans="51:51" x14ac:dyDescent="0.25">
      <c r="AY1494" s="4"/>
    </row>
    <row r="1495" spans="51:51" x14ac:dyDescent="0.25">
      <c r="AY1495" s="4"/>
    </row>
    <row r="1496" spans="51:51" x14ac:dyDescent="0.25">
      <c r="AY1496" s="4"/>
    </row>
    <row r="1497" spans="51:51" x14ac:dyDescent="0.25">
      <c r="AY1497" s="4"/>
    </row>
    <row r="1498" spans="51:51" x14ac:dyDescent="0.25">
      <c r="AY1498" s="4"/>
    </row>
    <row r="1499" spans="51:51" x14ac:dyDescent="0.25">
      <c r="AY1499" s="4"/>
    </row>
    <row r="1500" spans="51:51" x14ac:dyDescent="0.25">
      <c r="AY1500" s="4"/>
    </row>
    <row r="1501" spans="51:51" x14ac:dyDescent="0.25">
      <c r="AY1501" s="4"/>
    </row>
    <row r="1502" spans="51:51" x14ac:dyDescent="0.25">
      <c r="AY1502" s="4"/>
    </row>
    <row r="1503" spans="51:51" x14ac:dyDescent="0.25">
      <c r="AY1503" s="4"/>
    </row>
    <row r="1504" spans="51:51" x14ac:dyDescent="0.25">
      <c r="AY1504" s="4"/>
    </row>
    <row r="1505" spans="51:51" x14ac:dyDescent="0.25">
      <c r="AY1505" s="4"/>
    </row>
    <row r="1506" spans="51:51" x14ac:dyDescent="0.25">
      <c r="AY1506" s="4"/>
    </row>
    <row r="1507" spans="51:51" x14ac:dyDescent="0.25">
      <c r="AY1507" s="4"/>
    </row>
    <row r="1508" spans="51:51" x14ac:dyDescent="0.25">
      <c r="AY1508" s="4"/>
    </row>
    <row r="1509" spans="51:51" x14ac:dyDescent="0.25">
      <c r="AY1509" s="4"/>
    </row>
    <row r="1510" spans="51:51" x14ac:dyDescent="0.25">
      <c r="AY1510" s="4"/>
    </row>
    <row r="1511" spans="51:51" x14ac:dyDescent="0.25">
      <c r="AY1511" s="4"/>
    </row>
    <row r="1512" spans="51:51" x14ac:dyDescent="0.25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CA4:CC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Y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CF284"/>
  <sheetViews>
    <sheetView showGridLines="0" zoomScale="55" zoomScaleNormal="55" workbookViewId="0">
      <pane xSplit="2" ySplit="5" topLeftCell="AX268" activePane="bottomRight" state="frozen"/>
      <selection activeCell="BR45" sqref="BR45"/>
      <selection pane="topRight" activeCell="BR45" sqref="BR45"/>
      <selection pane="bottomLeft" activeCell="BR45" sqref="BR45"/>
      <selection pane="bottomRight" activeCell="BP56" sqref="BP56"/>
    </sheetView>
  </sheetViews>
  <sheetFormatPr defaultColWidth="11.7265625" defaultRowHeight="10.5" customHeight="1" outlineLevelCol="1" x14ac:dyDescent="0.3"/>
  <cols>
    <col min="1" max="1" width="53.1796875" style="24" customWidth="1"/>
    <col min="2" max="2" width="45.1796875" style="4" customWidth="1"/>
    <col min="3" max="3" width="14.54296875" style="24" customWidth="1" outlineLevel="1"/>
    <col min="4" max="4" width="15.453125" style="24" customWidth="1" outlineLevel="1"/>
    <col min="5" max="5" width="15.1796875" style="24" customWidth="1" outlineLevel="1"/>
    <col min="6" max="6" width="14.54296875" style="24" customWidth="1" outlineLevel="1"/>
    <col min="7" max="50" width="13.7265625" style="24" customWidth="1" outlineLevel="1"/>
    <col min="51" max="56" width="13.7265625" style="45" customWidth="1"/>
    <col min="57" max="69" width="13.7265625" style="24" customWidth="1"/>
    <col min="70" max="70" width="22.26953125" style="24" customWidth="1"/>
    <col min="71" max="211" width="13.7265625" style="24" customWidth="1"/>
    <col min="212" max="16384" width="11.7265625" style="24"/>
  </cols>
  <sheetData>
    <row r="1" spans="1:68" ht="6" customHeight="1" x14ac:dyDescent="0.3"/>
    <row r="2" spans="1:68" ht="26.15" customHeight="1" x14ac:dyDescent="0.3"/>
    <row r="3" spans="1:68" ht="6" customHeight="1" x14ac:dyDescent="0.3"/>
    <row r="4" spans="1:68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2" t="s">
        <v>175</v>
      </c>
      <c r="AZ4" s="433"/>
      <c r="BA4" s="433"/>
      <c r="BB4" s="433"/>
      <c r="BC4" s="432" t="s">
        <v>175</v>
      </c>
      <c r="BD4" s="433"/>
      <c r="BE4" s="433"/>
      <c r="BF4" s="433"/>
      <c r="BG4" s="432" t="s">
        <v>175</v>
      </c>
      <c r="BH4" s="433"/>
      <c r="BI4" s="433"/>
      <c r="BJ4" s="433"/>
      <c r="BK4" s="415"/>
      <c r="BL4" s="415"/>
      <c r="BM4" s="415"/>
    </row>
    <row r="5" spans="1:68" ht="15" customHeight="1" x14ac:dyDescent="0.25">
      <c r="A5" s="7" t="s">
        <v>31</v>
      </c>
      <c r="B5" s="7" t="s">
        <v>206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9" t="str">
        <f>'Indicadores | Indicators'!BF5</f>
        <v>4Q23</v>
      </c>
      <c r="BG5" s="57" t="str">
        <f>'Indicadores | Indicators'!BG5</f>
        <v>1Q24</v>
      </c>
      <c r="BH5" s="57" t="str">
        <f>'Indicadores | Indicators'!BH5</f>
        <v>2Q24</v>
      </c>
      <c r="BI5" s="57" t="str">
        <f>'Indicadores | Indicators'!BI5</f>
        <v>3Q24</v>
      </c>
      <c r="BJ5" s="57" t="s">
        <v>726</v>
      </c>
      <c r="BK5" s="57" t="s">
        <v>731</v>
      </c>
      <c r="BL5" s="57" t="s">
        <v>742</v>
      </c>
      <c r="BM5" s="57" t="s">
        <v>755</v>
      </c>
    </row>
    <row r="6" spans="1:68" ht="15" customHeight="1" x14ac:dyDescent="0.3">
      <c r="A6" s="4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26"/>
      <c r="AZ6" s="40"/>
      <c r="BA6" s="40"/>
      <c r="BB6" s="40"/>
      <c r="BC6" s="40"/>
      <c r="BD6" s="40"/>
      <c r="BE6" s="6"/>
      <c r="BF6" s="6"/>
      <c r="BG6" s="6"/>
      <c r="BH6" s="6"/>
      <c r="BI6" s="6"/>
      <c r="BJ6" s="6"/>
      <c r="BK6" s="6"/>
      <c r="BL6" s="6"/>
      <c r="BM6" s="6"/>
    </row>
    <row r="7" spans="1:68" s="23" customFormat="1" ht="15" customHeight="1" x14ac:dyDescent="0.25">
      <c r="A7" s="95" t="s">
        <v>208</v>
      </c>
      <c r="B7" s="95" t="s">
        <v>209</v>
      </c>
      <c r="C7" s="150" t="str">
        <f>C5</f>
        <v>1Q10</v>
      </c>
      <c r="D7" s="150" t="str">
        <f t="shared" ref="D7:AW7" si="0">D5</f>
        <v>2Q10</v>
      </c>
      <c r="E7" s="150" t="str">
        <f t="shared" si="0"/>
        <v>3Q10</v>
      </c>
      <c r="F7" s="150" t="str">
        <f t="shared" si="0"/>
        <v>4Q10</v>
      </c>
      <c r="G7" s="150" t="str">
        <f t="shared" si="0"/>
        <v>1Q11</v>
      </c>
      <c r="H7" s="150" t="str">
        <f t="shared" si="0"/>
        <v>2Q11</v>
      </c>
      <c r="I7" s="150" t="str">
        <f t="shared" si="0"/>
        <v>3Q11</v>
      </c>
      <c r="J7" s="150" t="str">
        <f t="shared" si="0"/>
        <v>4Q11</v>
      </c>
      <c r="K7" s="150" t="str">
        <f t="shared" si="0"/>
        <v>1Q12</v>
      </c>
      <c r="L7" s="150" t="str">
        <f t="shared" si="0"/>
        <v>2Q12</v>
      </c>
      <c r="M7" s="150" t="str">
        <f t="shared" si="0"/>
        <v>3Q12</v>
      </c>
      <c r="N7" s="150" t="str">
        <f t="shared" si="0"/>
        <v>4Q12</v>
      </c>
      <c r="O7" s="150" t="str">
        <f t="shared" si="0"/>
        <v>1Q13</v>
      </c>
      <c r="P7" s="150" t="str">
        <f t="shared" si="0"/>
        <v>2Q13</v>
      </c>
      <c r="Q7" s="150" t="str">
        <f t="shared" si="0"/>
        <v>3Q13</v>
      </c>
      <c r="R7" s="150" t="str">
        <f t="shared" si="0"/>
        <v>4Q13</v>
      </c>
      <c r="S7" s="150" t="str">
        <f t="shared" si="0"/>
        <v>1Q14</v>
      </c>
      <c r="T7" s="150" t="str">
        <f t="shared" si="0"/>
        <v>2Q14</v>
      </c>
      <c r="U7" s="150" t="str">
        <f t="shared" si="0"/>
        <v>3Q14</v>
      </c>
      <c r="V7" s="150" t="str">
        <f t="shared" si="0"/>
        <v>4Q14</v>
      </c>
      <c r="W7" s="150" t="str">
        <f t="shared" si="0"/>
        <v>1Q15</v>
      </c>
      <c r="X7" s="150" t="str">
        <f t="shared" si="0"/>
        <v>2Q15</v>
      </c>
      <c r="Y7" s="150" t="str">
        <f t="shared" si="0"/>
        <v>3Q15</v>
      </c>
      <c r="Z7" s="150" t="str">
        <f t="shared" si="0"/>
        <v>4Q15</v>
      </c>
      <c r="AA7" s="150" t="str">
        <f t="shared" si="0"/>
        <v>1Q16</v>
      </c>
      <c r="AB7" s="150" t="str">
        <f t="shared" si="0"/>
        <v>2Q16</v>
      </c>
      <c r="AC7" s="150" t="str">
        <f t="shared" si="0"/>
        <v>3Q16</v>
      </c>
      <c r="AD7" s="150" t="str">
        <f t="shared" si="0"/>
        <v>4Q16</v>
      </c>
      <c r="AE7" s="150" t="str">
        <f t="shared" si="0"/>
        <v>1Q17</v>
      </c>
      <c r="AF7" s="150" t="str">
        <f t="shared" si="0"/>
        <v>2Q17</v>
      </c>
      <c r="AG7" s="150" t="str">
        <f t="shared" si="0"/>
        <v>3Q17</v>
      </c>
      <c r="AH7" s="150" t="str">
        <f t="shared" si="0"/>
        <v>4Q17</v>
      </c>
      <c r="AI7" s="150" t="str">
        <f t="shared" si="0"/>
        <v>1Q18</v>
      </c>
      <c r="AJ7" s="150" t="str">
        <f t="shared" si="0"/>
        <v>2Q18</v>
      </c>
      <c r="AK7" s="150" t="str">
        <f t="shared" si="0"/>
        <v>3Q18</v>
      </c>
      <c r="AL7" s="150" t="str">
        <f t="shared" si="0"/>
        <v>4Q18</v>
      </c>
      <c r="AM7" s="150" t="str">
        <f t="shared" si="0"/>
        <v>1Q19</v>
      </c>
      <c r="AN7" s="150" t="str">
        <f t="shared" si="0"/>
        <v>2Q19</v>
      </c>
      <c r="AO7" s="150" t="str">
        <f t="shared" si="0"/>
        <v>3Q19</v>
      </c>
      <c r="AP7" s="150" t="str">
        <f t="shared" si="0"/>
        <v>4Q19</v>
      </c>
      <c r="AQ7" s="150" t="str">
        <f t="shared" si="0"/>
        <v>1Q20</v>
      </c>
      <c r="AR7" s="150" t="str">
        <f t="shared" si="0"/>
        <v>2Q20</v>
      </c>
      <c r="AS7" s="150" t="str">
        <f t="shared" si="0"/>
        <v>3Q20</v>
      </c>
      <c r="AT7" s="150" t="str">
        <f t="shared" si="0"/>
        <v>4Q20</v>
      </c>
      <c r="AU7" s="150" t="str">
        <f t="shared" si="0"/>
        <v>1Q21</v>
      </c>
      <c r="AV7" s="150" t="str">
        <f t="shared" si="0"/>
        <v>2Q21</v>
      </c>
      <c r="AW7" s="150" t="str">
        <f t="shared" si="0"/>
        <v>3Q21</v>
      </c>
      <c r="AX7" s="141" t="str">
        <f t="shared" ref="AX7" si="1">AX5</f>
        <v>4Q21</v>
      </c>
      <c r="AY7" s="96" t="str">
        <f t="shared" ref="AY7:BE7" si="2">AY5</f>
        <v>1Q22</v>
      </c>
      <c r="AZ7" s="96" t="str">
        <f t="shared" si="2"/>
        <v>2Q22</v>
      </c>
      <c r="BA7" s="96" t="str">
        <f t="shared" si="2"/>
        <v>3Q22</v>
      </c>
      <c r="BB7" s="96" t="str">
        <f t="shared" si="2"/>
        <v>4Q22</v>
      </c>
      <c r="BC7" s="96" t="str">
        <f t="shared" si="2"/>
        <v>1Q23</v>
      </c>
      <c r="BD7" s="96" t="str">
        <f t="shared" si="2"/>
        <v>2Q23</v>
      </c>
      <c r="BE7" s="96" t="str">
        <f t="shared" si="2"/>
        <v>3Q23</v>
      </c>
      <c r="BF7" s="96" t="str">
        <f>BF$5</f>
        <v>4Q23</v>
      </c>
      <c r="BG7" s="96" t="str">
        <f t="shared" ref="BG7:BM7" si="3">BG$5</f>
        <v>1Q24</v>
      </c>
      <c r="BH7" s="96" t="str">
        <f t="shared" si="3"/>
        <v>2Q24</v>
      </c>
      <c r="BI7" s="96" t="str">
        <f t="shared" si="3"/>
        <v>3Q24</v>
      </c>
      <c r="BJ7" s="96" t="str">
        <f t="shared" si="3"/>
        <v>4Q24</v>
      </c>
      <c r="BK7" s="96" t="str">
        <f t="shared" si="3"/>
        <v>1Q25</v>
      </c>
      <c r="BL7" s="96" t="str">
        <f t="shared" si="3"/>
        <v>2Q25</v>
      </c>
      <c r="BM7" s="96" t="str">
        <f t="shared" si="3"/>
        <v>3Q25</v>
      </c>
      <c r="BO7" s="24"/>
      <c r="BP7" s="24"/>
    </row>
    <row r="8" spans="1:68" s="23" customFormat="1" ht="15" customHeight="1" x14ac:dyDescent="0.3">
      <c r="A8" s="8" t="s">
        <v>18</v>
      </c>
      <c r="B8" s="8" t="s">
        <v>18</v>
      </c>
      <c r="C8" s="144">
        <v>23087.838369999998</v>
      </c>
      <c r="D8" s="144">
        <v>25156.795650000004</v>
      </c>
      <c r="E8" s="144">
        <v>25023.156419999999</v>
      </c>
      <c r="F8" s="144">
        <v>35650.238570000001</v>
      </c>
      <c r="G8" s="144">
        <v>26113.24352</v>
      </c>
      <c r="H8" s="144">
        <v>28447.158199999998</v>
      </c>
      <c r="I8" s="144">
        <v>28317.589279999997</v>
      </c>
      <c r="J8" s="144">
        <v>40289.578530000006</v>
      </c>
      <c r="K8" s="144">
        <v>29588.191979999996</v>
      </c>
      <c r="L8" s="144">
        <v>32008.807720000004</v>
      </c>
      <c r="M8" s="144">
        <v>30575.838319999995</v>
      </c>
      <c r="N8" s="144">
        <v>41135.042439999997</v>
      </c>
      <c r="O8" s="144">
        <v>30653.259869999998</v>
      </c>
      <c r="P8" s="144">
        <v>33654.018429999996</v>
      </c>
      <c r="Q8" s="144">
        <v>33890.09562</v>
      </c>
      <c r="R8" s="144">
        <v>45504.733440000004</v>
      </c>
      <c r="S8" s="144">
        <v>34438.420380000003</v>
      </c>
      <c r="T8" s="144">
        <v>36205.364199999996</v>
      </c>
      <c r="U8" s="144">
        <v>36720.181549999994</v>
      </c>
      <c r="V8" s="144">
        <v>50782.093990000008</v>
      </c>
      <c r="W8" s="144">
        <v>37059.925210000001</v>
      </c>
      <c r="X8" s="144">
        <v>38768.960140000003</v>
      </c>
      <c r="Y8" s="144">
        <v>40368.388970000007</v>
      </c>
      <c r="Z8" s="144">
        <v>52981.82018000001</v>
      </c>
      <c r="AA8" s="144">
        <v>39889.390630000002</v>
      </c>
      <c r="AB8" s="144">
        <v>44469.800449999995</v>
      </c>
      <c r="AC8" s="144">
        <v>42429.840469999996</v>
      </c>
      <c r="AD8" s="144">
        <v>56986.330330000004</v>
      </c>
      <c r="AE8" s="144">
        <v>43241.985379999998</v>
      </c>
      <c r="AF8" s="144">
        <v>45805.598799999992</v>
      </c>
      <c r="AG8" s="144">
        <v>46036.473999999995</v>
      </c>
      <c r="AH8" s="144">
        <v>62831.587780000002</v>
      </c>
      <c r="AI8" s="144">
        <v>45095.724750000001</v>
      </c>
      <c r="AJ8" s="144">
        <v>49063.646140000004</v>
      </c>
      <c r="AK8" s="144">
        <v>48081.692649999997</v>
      </c>
      <c r="AL8" s="144">
        <v>58500.446020000003</v>
      </c>
      <c r="AM8" s="144">
        <v>47265.762870000006</v>
      </c>
      <c r="AN8" s="144">
        <v>50577.502619999999</v>
      </c>
      <c r="AO8" s="144">
        <v>51141.085889999995</v>
      </c>
      <c r="AP8" s="144">
        <v>69090.275389999995</v>
      </c>
      <c r="AQ8" s="144">
        <v>49577.066910000001</v>
      </c>
      <c r="AR8" s="144">
        <v>49787.56076</v>
      </c>
      <c r="AS8" s="144">
        <v>51101.231140000004</v>
      </c>
      <c r="AT8" s="144">
        <v>76388.815830000007</v>
      </c>
      <c r="AU8" s="144">
        <v>55497.316739999995</v>
      </c>
      <c r="AV8" s="144">
        <v>62110.480589999992</v>
      </c>
      <c r="AW8" s="144">
        <v>68221.935400000002</v>
      </c>
      <c r="AX8" s="214">
        <v>96116.517479999995</v>
      </c>
      <c r="AY8" s="43">
        <v>70983.109360000002</v>
      </c>
      <c r="AZ8" s="43">
        <v>75156.926370000001</v>
      </c>
      <c r="BA8" s="43">
        <v>77083.635400000014</v>
      </c>
      <c r="BB8" s="43">
        <v>101561.35241000001</v>
      </c>
      <c r="BC8" s="43">
        <v>76825.577939999988</v>
      </c>
      <c r="BD8" s="43">
        <v>82323.11699000001</v>
      </c>
      <c r="BE8" s="43">
        <v>80815.618749999994</v>
      </c>
      <c r="BF8" s="43">
        <v>106984.32429000002</v>
      </c>
      <c r="BG8" s="43">
        <v>79983.735090000002</v>
      </c>
      <c r="BH8" s="43">
        <v>87120.58971</v>
      </c>
      <c r="BI8" s="43">
        <v>84747.029419999992</v>
      </c>
      <c r="BJ8" s="43">
        <v>115756.23414</v>
      </c>
      <c r="BK8" s="43">
        <v>85032.071820000012</v>
      </c>
      <c r="BL8" s="43">
        <v>95619.129159999997</v>
      </c>
      <c r="BM8" s="43">
        <v>97108.384120000002</v>
      </c>
      <c r="BO8" s="24"/>
      <c r="BP8" s="24"/>
    </row>
    <row r="9" spans="1:68" s="23" customFormat="1" ht="15" customHeight="1" x14ac:dyDescent="0.3">
      <c r="A9" s="8" t="s">
        <v>19</v>
      </c>
      <c r="B9" s="8" t="s">
        <v>19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  <c r="J9" s="10" t="s">
        <v>14</v>
      </c>
      <c r="K9" s="10" t="s">
        <v>14</v>
      </c>
      <c r="L9" s="144">
        <v>1071.96415</v>
      </c>
      <c r="M9" s="144">
        <v>13481.096940000001</v>
      </c>
      <c r="N9" s="144">
        <v>18714.38363</v>
      </c>
      <c r="O9" s="144">
        <v>13451.813680000001</v>
      </c>
      <c r="P9" s="144">
        <v>15640.129370000001</v>
      </c>
      <c r="Q9" s="144">
        <v>15441.233330000001</v>
      </c>
      <c r="R9" s="144">
        <v>19564.630409999998</v>
      </c>
      <c r="S9" s="144">
        <v>15077.88751</v>
      </c>
      <c r="T9" s="144">
        <v>15387.202690000002</v>
      </c>
      <c r="U9" s="144">
        <v>17133.260159999998</v>
      </c>
      <c r="V9" s="144">
        <v>22154.099729999994</v>
      </c>
      <c r="W9" s="144">
        <v>16351.06371</v>
      </c>
      <c r="X9" s="144">
        <v>18400.441809999997</v>
      </c>
      <c r="Y9" s="144">
        <v>17048.80745</v>
      </c>
      <c r="Z9" s="144">
        <v>22326.159649999998</v>
      </c>
      <c r="AA9" s="144">
        <v>16559.63463</v>
      </c>
      <c r="AB9" s="144">
        <v>17748.799790000001</v>
      </c>
      <c r="AC9" s="144">
        <v>17938.62369</v>
      </c>
      <c r="AD9" s="144">
        <v>23859.265060000002</v>
      </c>
      <c r="AE9" s="144">
        <v>16808.447449999996</v>
      </c>
      <c r="AF9" s="144">
        <v>18345.976930000001</v>
      </c>
      <c r="AG9" s="144">
        <v>18022.685850000002</v>
      </c>
      <c r="AH9" s="144">
        <v>24493.38206</v>
      </c>
      <c r="AI9" s="144">
        <v>16936.785879999999</v>
      </c>
      <c r="AJ9" s="144">
        <v>19062.026120000002</v>
      </c>
      <c r="AK9" s="144">
        <v>19611.46011</v>
      </c>
      <c r="AL9" s="144">
        <v>26546.008380000003</v>
      </c>
      <c r="AM9" s="144">
        <v>19518.432259999998</v>
      </c>
      <c r="AN9" s="144">
        <v>22148.281199999998</v>
      </c>
      <c r="AO9" s="144">
        <v>21810.254980000002</v>
      </c>
      <c r="AP9" s="144">
        <v>28999.433720000001</v>
      </c>
      <c r="AQ9" s="144">
        <v>20250.7016</v>
      </c>
      <c r="AR9" s="144">
        <v>19065.267060000002</v>
      </c>
      <c r="AS9" s="144">
        <v>20524.466099999998</v>
      </c>
      <c r="AT9" s="144">
        <v>28490.986080000002</v>
      </c>
      <c r="AU9" s="144">
        <v>20735.264970000004</v>
      </c>
      <c r="AV9" s="144">
        <v>25088.001609999996</v>
      </c>
      <c r="AW9" s="144">
        <v>30858.657709999996</v>
      </c>
      <c r="AX9" s="214">
        <v>43090.235779999995</v>
      </c>
      <c r="AY9" s="43">
        <v>32140.301350000002</v>
      </c>
      <c r="AZ9" s="43">
        <v>36048.882159999994</v>
      </c>
      <c r="BA9" s="43">
        <v>36417.077290000001</v>
      </c>
      <c r="BB9" s="43">
        <v>45833.769540000001</v>
      </c>
      <c r="BC9" s="43">
        <v>37457.552109999997</v>
      </c>
      <c r="BD9" s="43">
        <v>39745.300169999995</v>
      </c>
      <c r="BE9" s="43">
        <v>38473.594670000006</v>
      </c>
      <c r="BF9" s="43">
        <v>50755.331269999995</v>
      </c>
      <c r="BG9" s="43">
        <v>37643.19111</v>
      </c>
      <c r="BH9" s="43">
        <v>43632.063829999999</v>
      </c>
      <c r="BI9" s="43">
        <v>43470.875270000004</v>
      </c>
      <c r="BJ9" s="43">
        <v>54308.307879999993</v>
      </c>
      <c r="BK9" s="43">
        <v>40197.888980000003</v>
      </c>
      <c r="BL9" s="43">
        <v>47339.525689999995</v>
      </c>
      <c r="BM9" s="43">
        <v>48108.929409999997</v>
      </c>
      <c r="BO9" s="24"/>
      <c r="BP9" s="24"/>
    </row>
    <row r="10" spans="1:68" s="23" customFormat="1" ht="15" customHeight="1" x14ac:dyDescent="0.3">
      <c r="A10" s="8" t="s">
        <v>627</v>
      </c>
      <c r="B10" s="8" t="s">
        <v>627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0" t="s">
        <v>14</v>
      </c>
      <c r="M10" s="10" t="s">
        <v>14</v>
      </c>
      <c r="N10" s="10" t="s">
        <v>14</v>
      </c>
      <c r="O10" s="10" t="s">
        <v>14</v>
      </c>
      <c r="P10" s="10" t="s">
        <v>14</v>
      </c>
      <c r="Q10" s="10" t="s">
        <v>14</v>
      </c>
      <c r="R10" s="10" t="s">
        <v>14</v>
      </c>
      <c r="S10" s="10" t="s">
        <v>14</v>
      </c>
      <c r="T10" s="10" t="s">
        <v>14</v>
      </c>
      <c r="U10" s="10" t="s">
        <v>14</v>
      </c>
      <c r="V10" s="10" t="s">
        <v>14</v>
      </c>
      <c r="W10" s="10" t="s">
        <v>14</v>
      </c>
      <c r="X10" s="10" t="s">
        <v>14</v>
      </c>
      <c r="Y10" s="144">
        <v>19033.776879999998</v>
      </c>
      <c r="Z10" s="144">
        <v>25452.071539999997</v>
      </c>
      <c r="AA10" s="144">
        <v>21403.222479999997</v>
      </c>
      <c r="AB10" s="144">
        <v>22010.179729230767</v>
      </c>
      <c r="AC10" s="144">
        <v>20884.84763</v>
      </c>
      <c r="AD10" s="144">
        <v>27398.373530000001</v>
      </c>
      <c r="AE10" s="144">
        <v>22534.249929999998</v>
      </c>
      <c r="AF10" s="144">
        <v>23142.829529999999</v>
      </c>
      <c r="AG10" s="144">
        <v>22976.690690000003</v>
      </c>
      <c r="AH10" s="144">
        <v>31189.982300000003</v>
      </c>
      <c r="AI10" s="144">
        <v>22763.636729999998</v>
      </c>
      <c r="AJ10" s="144">
        <v>23601.59489</v>
      </c>
      <c r="AK10" s="144">
        <v>23936.601240000004</v>
      </c>
      <c r="AL10" s="144">
        <v>32035.13521</v>
      </c>
      <c r="AM10" s="144">
        <v>24693.882569999998</v>
      </c>
      <c r="AN10" s="144">
        <v>24993.072109999997</v>
      </c>
      <c r="AO10" s="144">
        <v>25161.703140000001</v>
      </c>
      <c r="AP10" s="144">
        <v>32922.437839999999</v>
      </c>
      <c r="AQ10" s="144">
        <v>25314.66963</v>
      </c>
      <c r="AR10" s="144">
        <v>24158.125390000001</v>
      </c>
      <c r="AS10" s="144">
        <v>23293.575369999999</v>
      </c>
      <c r="AT10" s="144">
        <v>31909.983049999999</v>
      </c>
      <c r="AU10" s="144">
        <v>24975.846779999996</v>
      </c>
      <c r="AV10" s="144">
        <v>25604.643059999999</v>
      </c>
      <c r="AW10" s="144">
        <v>27503.828180000004</v>
      </c>
      <c r="AX10" s="214">
        <v>38191.347440000005</v>
      </c>
      <c r="AY10" s="43">
        <v>29711.440620000001</v>
      </c>
      <c r="AZ10" s="43">
        <v>30097.2988</v>
      </c>
      <c r="BA10" s="43">
        <v>31416.24711</v>
      </c>
      <c r="BB10" s="43">
        <v>41430.472519999996</v>
      </c>
      <c r="BC10" s="43">
        <v>32155.080109999999</v>
      </c>
      <c r="BD10" s="43">
        <v>32658.030020000002</v>
      </c>
      <c r="BE10" s="43">
        <v>33469.664420000001</v>
      </c>
      <c r="BF10" s="43">
        <v>43462.349259999995</v>
      </c>
      <c r="BG10" s="43">
        <v>34734.131219999996</v>
      </c>
      <c r="BH10" s="43">
        <v>35671.168290000001</v>
      </c>
      <c r="BI10" s="43">
        <v>35468.779170000002</v>
      </c>
      <c r="BJ10" s="43">
        <v>46492.352850000003</v>
      </c>
      <c r="BK10" s="43">
        <v>35548.202129999998</v>
      </c>
      <c r="BL10" s="43">
        <v>37664.213150000003</v>
      </c>
      <c r="BM10" s="43">
        <v>37738.180739999996</v>
      </c>
      <c r="BO10" s="24"/>
      <c r="BP10" s="24"/>
    </row>
    <row r="11" spans="1:68" s="23" customFormat="1" ht="15" customHeight="1" x14ac:dyDescent="0.3">
      <c r="A11" s="8" t="s">
        <v>747</v>
      </c>
      <c r="B11" s="8" t="s">
        <v>747</v>
      </c>
      <c r="C11" s="146">
        <v>0</v>
      </c>
      <c r="D11" s="146">
        <v>0</v>
      </c>
      <c r="E11" s="146">
        <v>0</v>
      </c>
      <c r="F11" s="146">
        <v>0</v>
      </c>
      <c r="G11" s="146">
        <v>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v>0</v>
      </c>
      <c r="Q11" s="146">
        <v>0</v>
      </c>
      <c r="R11" s="146">
        <v>0</v>
      </c>
      <c r="S11" s="146">
        <v>0</v>
      </c>
      <c r="T11" s="146">
        <v>0</v>
      </c>
      <c r="U11" s="146">
        <v>0</v>
      </c>
      <c r="V11" s="146">
        <v>0</v>
      </c>
      <c r="W11" s="146">
        <v>0</v>
      </c>
      <c r="X11" s="146">
        <v>0</v>
      </c>
      <c r="Y11" s="146">
        <v>0</v>
      </c>
      <c r="Z11" s="146">
        <v>0</v>
      </c>
      <c r="AA11" s="146">
        <v>0</v>
      </c>
      <c r="AB11" s="146">
        <v>0</v>
      </c>
      <c r="AC11" s="146">
        <v>0</v>
      </c>
      <c r="AD11" s="146">
        <v>0</v>
      </c>
      <c r="AE11" s="146">
        <v>0</v>
      </c>
      <c r="AF11" s="146">
        <v>0</v>
      </c>
      <c r="AG11" s="146">
        <v>0</v>
      </c>
      <c r="AH11" s="146">
        <v>0</v>
      </c>
      <c r="AI11" s="146">
        <v>0</v>
      </c>
      <c r="AJ11" s="146">
        <v>0</v>
      </c>
      <c r="AK11" s="146">
        <v>0</v>
      </c>
      <c r="AL11" s="146">
        <v>0</v>
      </c>
      <c r="AM11" s="146">
        <v>0</v>
      </c>
      <c r="AN11" s="146">
        <v>0</v>
      </c>
      <c r="AO11" s="146">
        <v>0</v>
      </c>
      <c r="AP11" s="146">
        <v>0</v>
      </c>
      <c r="AQ11" s="146">
        <v>0</v>
      </c>
      <c r="AR11" s="146">
        <v>0</v>
      </c>
      <c r="AS11" s="146">
        <v>0</v>
      </c>
      <c r="AT11" s="146">
        <v>0</v>
      </c>
      <c r="AU11" s="146">
        <v>0</v>
      </c>
      <c r="AV11" s="146">
        <v>0</v>
      </c>
      <c r="AW11" s="146">
        <v>0</v>
      </c>
      <c r="AX11" s="146">
        <v>0</v>
      </c>
      <c r="AY11" s="146">
        <v>0</v>
      </c>
      <c r="AZ11" s="146">
        <v>0</v>
      </c>
      <c r="BA11" s="146">
        <v>0</v>
      </c>
      <c r="BB11" s="146">
        <v>0</v>
      </c>
      <c r="BC11" s="146">
        <v>0</v>
      </c>
      <c r="BD11" s="146">
        <v>0</v>
      </c>
      <c r="BE11" s="146">
        <v>0</v>
      </c>
      <c r="BF11" s="146">
        <v>0</v>
      </c>
      <c r="BG11" s="146">
        <v>0</v>
      </c>
      <c r="BH11" s="146">
        <v>0</v>
      </c>
      <c r="BI11" s="146">
        <v>0</v>
      </c>
      <c r="BJ11" s="146">
        <v>0</v>
      </c>
      <c r="BK11" s="146">
        <v>0</v>
      </c>
      <c r="BL11" s="43">
        <v>36180.628720000001</v>
      </c>
      <c r="BM11" s="43">
        <v>37437.213749999995</v>
      </c>
      <c r="BO11" s="24"/>
      <c r="BP11" s="24"/>
    </row>
    <row r="12" spans="1:68" s="23" customFormat="1" ht="15" customHeight="1" x14ac:dyDescent="0.3">
      <c r="A12" s="8" t="s">
        <v>20</v>
      </c>
      <c r="B12" s="8" t="s">
        <v>20</v>
      </c>
      <c r="C12" s="144">
        <v>4797.1672200000003</v>
      </c>
      <c r="D12" s="144">
        <v>4885.6637000000001</v>
      </c>
      <c r="E12" s="144">
        <v>5154.9200299999993</v>
      </c>
      <c r="F12" s="144">
        <v>7129.117839999999</v>
      </c>
      <c r="G12" s="144">
        <v>5272.7378199999994</v>
      </c>
      <c r="H12" s="144">
        <v>5377.0799199999992</v>
      </c>
      <c r="I12" s="144">
        <v>6637.7791700000007</v>
      </c>
      <c r="J12" s="144">
        <v>8156.8430900000003</v>
      </c>
      <c r="K12" s="144">
        <v>5903.8789100000004</v>
      </c>
      <c r="L12" s="144">
        <v>6176.9050500000003</v>
      </c>
      <c r="M12" s="144">
        <v>6674.6967299999997</v>
      </c>
      <c r="N12" s="144">
        <v>8328.74856</v>
      </c>
      <c r="O12" s="144">
        <v>6053.6036700000004</v>
      </c>
      <c r="P12" s="144">
        <v>6602.1348500000004</v>
      </c>
      <c r="Q12" s="144">
        <v>6544.8145900000009</v>
      </c>
      <c r="R12" s="144">
        <v>8297.6917000000012</v>
      </c>
      <c r="S12" s="144">
        <v>6006.4668399999991</v>
      </c>
      <c r="T12" s="144">
        <v>6673.8947199999993</v>
      </c>
      <c r="U12" s="144">
        <v>6765.9277300000012</v>
      </c>
      <c r="V12" s="144">
        <v>9101.7372099999993</v>
      </c>
      <c r="W12" s="144">
        <v>6184.40769</v>
      </c>
      <c r="X12" s="144">
        <v>6415.7813100000003</v>
      </c>
      <c r="Y12" s="144">
        <v>7563.4336900000008</v>
      </c>
      <c r="Z12" s="144">
        <v>7969.6719599999988</v>
      </c>
      <c r="AA12" s="144">
        <v>6344.6000900000008</v>
      </c>
      <c r="AB12" s="144">
        <v>6725.1278499999999</v>
      </c>
      <c r="AC12" s="144">
        <v>7438.1187900000004</v>
      </c>
      <c r="AD12" s="144">
        <v>8956.2312199999997</v>
      </c>
      <c r="AE12" s="144">
        <v>6928.3422600000013</v>
      </c>
      <c r="AF12" s="144">
        <v>7069.2100800000007</v>
      </c>
      <c r="AG12" s="144">
        <v>6850.7042199999996</v>
      </c>
      <c r="AH12" s="144">
        <v>9887.7209000000003</v>
      </c>
      <c r="AI12" s="144">
        <v>6928.2922500000004</v>
      </c>
      <c r="AJ12" s="144">
        <v>6921.7592700000005</v>
      </c>
      <c r="AK12" s="144">
        <v>7096.8637399999998</v>
      </c>
      <c r="AL12" s="144">
        <v>8722.4151199999997</v>
      </c>
      <c r="AM12" s="144">
        <v>6406.3289800000002</v>
      </c>
      <c r="AN12" s="144">
        <v>6808.1723700000011</v>
      </c>
      <c r="AO12" s="144">
        <v>7744.6631799999996</v>
      </c>
      <c r="AP12" s="144">
        <v>9723.8289600000007</v>
      </c>
      <c r="AQ12" s="144">
        <v>6642.94679</v>
      </c>
      <c r="AR12" s="144">
        <v>6070.7980800000005</v>
      </c>
      <c r="AS12" s="144">
        <v>6367.5994300000002</v>
      </c>
      <c r="AT12" s="144">
        <v>7849.3568600000008</v>
      </c>
      <c r="AU12" s="144">
        <v>6201.4041500000012</v>
      </c>
      <c r="AV12" s="144">
        <v>6219.4079100000008</v>
      </c>
      <c r="AW12" s="144">
        <v>6993.5487400000002</v>
      </c>
      <c r="AX12" s="214">
        <v>8972.4134300000005</v>
      </c>
      <c r="AY12" s="43">
        <v>7914.1706899999999</v>
      </c>
      <c r="AZ12" s="43">
        <v>7663.4425600000004</v>
      </c>
      <c r="BA12" s="43">
        <v>7997.5446000000002</v>
      </c>
      <c r="BB12" s="43">
        <v>9747.1743299999998</v>
      </c>
      <c r="BC12" s="43">
        <v>7775.9688899999992</v>
      </c>
      <c r="BD12" s="43">
        <v>8480.0789400000012</v>
      </c>
      <c r="BE12" s="43">
        <v>7522.06333</v>
      </c>
      <c r="BF12" s="43">
        <v>9336.029129999999</v>
      </c>
      <c r="BG12" s="43">
        <v>6837.9396400000005</v>
      </c>
      <c r="BH12" s="43">
        <v>6733.2186199999996</v>
      </c>
      <c r="BI12" s="43">
        <v>6399.31369</v>
      </c>
      <c r="BJ12" s="43">
        <v>7203.8309499999996</v>
      </c>
      <c r="BK12" s="43">
        <v>5855.5838600000006</v>
      </c>
      <c r="BL12" s="43">
        <v>6195.8471399999999</v>
      </c>
      <c r="BM12" s="43">
        <v>7620.0543400000006</v>
      </c>
      <c r="BO12" s="24"/>
      <c r="BP12" s="24"/>
    </row>
    <row r="13" spans="1:68" s="23" customFormat="1" ht="15" customHeight="1" x14ac:dyDescent="0.3">
      <c r="A13" s="8" t="s">
        <v>21</v>
      </c>
      <c r="B13" s="8" t="s">
        <v>21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14</v>
      </c>
      <c r="H13" s="144">
        <v>4271.9709199999998</v>
      </c>
      <c r="I13" s="144">
        <v>6455.2891099999997</v>
      </c>
      <c r="J13" s="144">
        <v>8495.7764699999989</v>
      </c>
      <c r="K13" s="144">
        <v>6450.5755499999996</v>
      </c>
      <c r="L13" s="144">
        <v>6784.5132999999996</v>
      </c>
      <c r="M13" s="144">
        <v>6728.9264700000003</v>
      </c>
      <c r="N13" s="144">
        <v>8332.4856299999992</v>
      </c>
      <c r="O13" s="144">
        <v>6231.4196200000015</v>
      </c>
      <c r="P13" s="144">
        <v>6556.2795900000001</v>
      </c>
      <c r="Q13" s="144">
        <v>6544.9042400000017</v>
      </c>
      <c r="R13" s="144">
        <v>8658.9049400000004</v>
      </c>
      <c r="S13" s="144">
        <v>6416.5170099999996</v>
      </c>
      <c r="T13" s="144">
        <v>6887.66165</v>
      </c>
      <c r="U13" s="144">
        <v>6740.8512200000005</v>
      </c>
      <c r="V13" s="144">
        <v>9167.7244100000007</v>
      </c>
      <c r="W13" s="144">
        <v>6773.00648</v>
      </c>
      <c r="X13" s="144">
        <v>7281.2051000000001</v>
      </c>
      <c r="Y13" s="144">
        <v>7251.2681500000008</v>
      </c>
      <c r="Z13" s="144">
        <v>11001.548870000001</v>
      </c>
      <c r="AA13" s="144">
        <v>6960.0324099999998</v>
      </c>
      <c r="AB13" s="144">
        <v>7434.5124099999994</v>
      </c>
      <c r="AC13" s="144">
        <v>7384.70964</v>
      </c>
      <c r="AD13" s="144">
        <v>11446.228009999999</v>
      </c>
      <c r="AE13" s="144">
        <v>6996.5224499999995</v>
      </c>
      <c r="AF13" s="144">
        <v>7490.58086</v>
      </c>
      <c r="AG13" s="144">
        <v>8247.3866699999999</v>
      </c>
      <c r="AH13" s="144">
        <v>9374.9440800000011</v>
      </c>
      <c r="AI13" s="144">
        <v>7312.9081699999997</v>
      </c>
      <c r="AJ13" s="144">
        <v>7598.5458599999993</v>
      </c>
      <c r="AK13" s="144">
        <v>8324.9860399999998</v>
      </c>
      <c r="AL13" s="144">
        <v>10963.05085</v>
      </c>
      <c r="AM13" s="144">
        <v>7138.0177500000009</v>
      </c>
      <c r="AN13" s="144">
        <v>7928.8392999999996</v>
      </c>
      <c r="AO13" s="144">
        <v>8378.1144000000004</v>
      </c>
      <c r="AP13" s="144">
        <v>11363.356450000001</v>
      </c>
      <c r="AQ13" s="144">
        <v>8247.2042199999996</v>
      </c>
      <c r="AR13" s="144">
        <v>7752.69938</v>
      </c>
      <c r="AS13" s="144">
        <v>7799.7695400000002</v>
      </c>
      <c r="AT13" s="144">
        <v>10331.740730000001</v>
      </c>
      <c r="AU13" s="144">
        <v>8127.3453599999993</v>
      </c>
      <c r="AV13" s="144">
        <v>8472.2962900000002</v>
      </c>
      <c r="AW13" s="144">
        <v>9387.40445</v>
      </c>
      <c r="AX13" s="214">
        <v>12677.168409999998</v>
      </c>
      <c r="AY13" s="43">
        <v>9556.3227399999996</v>
      </c>
      <c r="AZ13" s="43">
        <v>11014.658709999998</v>
      </c>
      <c r="BA13" s="43">
        <v>11048.734</v>
      </c>
      <c r="BB13" s="43">
        <v>13018.34395</v>
      </c>
      <c r="BC13" s="43">
        <v>10330.80538</v>
      </c>
      <c r="BD13" s="43">
        <v>10686.410760000001</v>
      </c>
      <c r="BE13" s="43">
        <v>11038.31306</v>
      </c>
      <c r="BF13" s="43">
        <v>14396.07278</v>
      </c>
      <c r="BG13" s="43">
        <v>10887.232050000001</v>
      </c>
      <c r="BH13" s="43">
        <v>11077.283030000001</v>
      </c>
      <c r="BI13" s="43">
        <v>11301.304259999999</v>
      </c>
      <c r="BJ13" s="43">
        <v>15043.600040000001</v>
      </c>
      <c r="BK13" s="43">
        <v>11201.383970000003</v>
      </c>
      <c r="BL13" s="43">
        <v>12636.435240000001</v>
      </c>
      <c r="BM13" s="43">
        <v>12337.30719</v>
      </c>
      <c r="BO13" s="24"/>
      <c r="BP13" s="24"/>
    </row>
    <row r="14" spans="1:68" s="23" customFormat="1" ht="15" customHeight="1" x14ac:dyDescent="0.3">
      <c r="A14" s="8" t="s">
        <v>23</v>
      </c>
      <c r="B14" s="8" t="s">
        <v>23</v>
      </c>
      <c r="C14" s="144">
        <v>11817.539940000001</v>
      </c>
      <c r="D14" s="144">
        <v>12372.129180000002</v>
      </c>
      <c r="E14" s="144">
        <v>12774.581710000002</v>
      </c>
      <c r="F14" s="144">
        <v>17208.716839999997</v>
      </c>
      <c r="G14" s="144">
        <v>12552.991579999998</v>
      </c>
      <c r="H14" s="144">
        <v>13358.41505</v>
      </c>
      <c r="I14" s="144">
        <v>13444.57861</v>
      </c>
      <c r="J14" s="144">
        <v>18981.11031</v>
      </c>
      <c r="K14" s="144">
        <v>13406.720189999998</v>
      </c>
      <c r="L14" s="144">
        <v>14623.848320000001</v>
      </c>
      <c r="M14" s="144">
        <v>15685.859349999999</v>
      </c>
      <c r="N14" s="144">
        <v>20171.145649999999</v>
      </c>
      <c r="O14" s="144">
        <v>15457.924060000001</v>
      </c>
      <c r="P14" s="144">
        <v>16189.36786</v>
      </c>
      <c r="Q14" s="144">
        <v>17040.541429999997</v>
      </c>
      <c r="R14" s="144">
        <v>22185.228149999999</v>
      </c>
      <c r="S14" s="144">
        <v>16907.674029999998</v>
      </c>
      <c r="T14" s="144">
        <v>17929.386839999999</v>
      </c>
      <c r="U14" s="144">
        <v>18114.348600000001</v>
      </c>
      <c r="V14" s="144">
        <v>23711.382949999999</v>
      </c>
      <c r="W14" s="144">
        <v>17969.030559999999</v>
      </c>
      <c r="X14" s="144">
        <v>20942.616330000001</v>
      </c>
      <c r="Y14" s="144">
        <v>22062.428219999998</v>
      </c>
      <c r="Z14" s="144">
        <v>29909.744880000002</v>
      </c>
      <c r="AA14" s="144">
        <v>22367.045750000001</v>
      </c>
      <c r="AB14" s="144">
        <v>23140.51053</v>
      </c>
      <c r="AC14" s="144">
        <v>24143.481110000001</v>
      </c>
      <c r="AD14" s="144">
        <v>34887.059589999997</v>
      </c>
      <c r="AE14" s="144">
        <v>23726.406590000002</v>
      </c>
      <c r="AF14" s="144">
        <v>25198.801759999998</v>
      </c>
      <c r="AG14" s="144">
        <v>25638.464229999998</v>
      </c>
      <c r="AH14" s="144">
        <v>34068.821370000005</v>
      </c>
      <c r="AI14" s="144">
        <v>25105.987900000004</v>
      </c>
      <c r="AJ14" s="144">
        <v>26316.778189999997</v>
      </c>
      <c r="AK14" s="144">
        <v>27355.876550000001</v>
      </c>
      <c r="AL14" s="144">
        <v>35303.084320000002</v>
      </c>
      <c r="AM14" s="144">
        <v>27210.833689999999</v>
      </c>
      <c r="AN14" s="144">
        <v>28434.54002</v>
      </c>
      <c r="AO14" s="144">
        <v>28737.256399999995</v>
      </c>
      <c r="AP14" s="144">
        <v>37095.961660000001</v>
      </c>
      <c r="AQ14" s="144">
        <v>27526.235159999997</v>
      </c>
      <c r="AR14" s="144">
        <v>25018.966130000001</v>
      </c>
      <c r="AS14" s="144">
        <v>24324.855739999999</v>
      </c>
      <c r="AT14" s="144">
        <v>33701.313930000004</v>
      </c>
      <c r="AU14" s="144">
        <v>25926.78328</v>
      </c>
      <c r="AV14" s="144">
        <v>28009.022250000002</v>
      </c>
      <c r="AW14" s="144">
        <v>30976.072640000002</v>
      </c>
      <c r="AX14" s="214">
        <v>43482.981599999999</v>
      </c>
      <c r="AY14" s="43">
        <v>33698.716760000003</v>
      </c>
      <c r="AZ14" s="43">
        <v>36258.385430000002</v>
      </c>
      <c r="BA14" s="43">
        <v>36402.114730000001</v>
      </c>
      <c r="BB14" s="43">
        <v>47885.949899999992</v>
      </c>
      <c r="BC14" s="43">
        <v>36563.309149999994</v>
      </c>
      <c r="BD14" s="43">
        <v>37847.911030000003</v>
      </c>
      <c r="BE14" s="43">
        <v>37495.362939999999</v>
      </c>
      <c r="BF14" s="43">
        <v>48953.891780000005</v>
      </c>
      <c r="BG14" s="43">
        <v>36527.536110000001</v>
      </c>
      <c r="BH14" s="43">
        <v>38311.559609999997</v>
      </c>
      <c r="BI14" s="43">
        <v>38206.546029999998</v>
      </c>
      <c r="BJ14" s="43">
        <v>50948.112789999999</v>
      </c>
      <c r="BK14" s="43">
        <v>37695.338839999997</v>
      </c>
      <c r="BL14" s="43">
        <v>40890.614829999999</v>
      </c>
      <c r="BM14" s="43">
        <v>40079.848720000002</v>
      </c>
      <c r="BO14" s="24"/>
      <c r="BP14" s="24"/>
    </row>
    <row r="15" spans="1:68" s="23" customFormat="1" ht="15" customHeight="1" x14ac:dyDescent="0.3">
      <c r="A15" s="8" t="s">
        <v>24</v>
      </c>
      <c r="B15" s="8" t="s">
        <v>24</v>
      </c>
      <c r="C15" s="144">
        <v>2495.71011</v>
      </c>
      <c r="D15" s="144">
        <v>2603.5661599999999</v>
      </c>
      <c r="E15" s="144">
        <v>2651.2866299999996</v>
      </c>
      <c r="F15" s="144">
        <v>4166.7200199999997</v>
      </c>
      <c r="G15" s="144">
        <v>2686.45028</v>
      </c>
      <c r="H15" s="144">
        <v>2927.2479200000002</v>
      </c>
      <c r="I15" s="144">
        <v>3176.2501900000002</v>
      </c>
      <c r="J15" s="144">
        <v>4113.8085300000002</v>
      </c>
      <c r="K15" s="144">
        <v>3074.5974099999999</v>
      </c>
      <c r="L15" s="144">
        <v>3279.79547</v>
      </c>
      <c r="M15" s="144">
        <v>3781.9052499999998</v>
      </c>
      <c r="N15" s="144">
        <v>6081.5023000000001</v>
      </c>
      <c r="O15" s="144">
        <v>4854.1101699999999</v>
      </c>
      <c r="P15" s="144">
        <v>4794.0781400000005</v>
      </c>
      <c r="Q15" s="144">
        <v>4966.2756999999992</v>
      </c>
      <c r="R15" s="144">
        <v>6376.9317000000001</v>
      </c>
      <c r="S15" s="144">
        <v>4917.5270700000001</v>
      </c>
      <c r="T15" s="144">
        <v>5072.2726700000003</v>
      </c>
      <c r="U15" s="144">
        <v>4991.19085</v>
      </c>
      <c r="V15" s="144">
        <v>7454.9936699999998</v>
      </c>
      <c r="W15" s="144">
        <v>4919.6752399999996</v>
      </c>
      <c r="X15" s="144">
        <v>5077.0903099999996</v>
      </c>
      <c r="Y15" s="144">
        <v>5041.3167400000002</v>
      </c>
      <c r="Z15" s="144">
        <v>6745.3426200000004</v>
      </c>
      <c r="AA15" s="144">
        <v>5136.9178500000007</v>
      </c>
      <c r="AB15" s="144">
        <v>5208.2419300000001</v>
      </c>
      <c r="AC15" s="144">
        <v>5137.5524000000005</v>
      </c>
      <c r="AD15" s="144">
        <v>6945.23351</v>
      </c>
      <c r="AE15" s="144">
        <v>5343.19751</v>
      </c>
      <c r="AF15" s="144">
        <v>5389.9156300000004</v>
      </c>
      <c r="AG15" s="144">
        <v>4784.4305600000007</v>
      </c>
      <c r="AH15" s="144">
        <v>7268.484730000001</v>
      </c>
      <c r="AI15" s="144">
        <v>5461.3944300000003</v>
      </c>
      <c r="AJ15" s="144">
        <v>5405.5814600000003</v>
      </c>
      <c r="AK15" s="144">
        <v>5579.8921500000006</v>
      </c>
      <c r="AL15" s="144">
        <v>7996.6815999999999</v>
      </c>
      <c r="AM15" s="144">
        <v>5272.0168699999995</v>
      </c>
      <c r="AN15" s="144">
        <v>5227.4169699999993</v>
      </c>
      <c r="AO15" s="144">
        <v>5222.4801399999997</v>
      </c>
      <c r="AP15" s="144">
        <v>6567.3396599999996</v>
      </c>
      <c r="AQ15" s="144">
        <v>5662.0230999999994</v>
      </c>
      <c r="AR15" s="144">
        <v>4998.7004299999999</v>
      </c>
      <c r="AS15" s="144">
        <v>5158.1464800000003</v>
      </c>
      <c r="AT15" s="144">
        <v>7156.7049699999998</v>
      </c>
      <c r="AU15" s="144">
        <v>5760.8203199999998</v>
      </c>
      <c r="AV15" s="144">
        <v>6134.3013999999994</v>
      </c>
      <c r="AW15" s="144">
        <v>6757.6539400000001</v>
      </c>
      <c r="AX15" s="214">
        <v>9706.7432600000011</v>
      </c>
      <c r="AY15" s="43">
        <v>7921.8995199999999</v>
      </c>
      <c r="AZ15" s="43">
        <v>8515.8260499999997</v>
      </c>
      <c r="BA15" s="43">
        <v>8415.6513599999998</v>
      </c>
      <c r="BB15" s="43">
        <v>10737.33088</v>
      </c>
      <c r="BC15" s="43">
        <v>8811.6639199999991</v>
      </c>
      <c r="BD15" s="43">
        <v>8999.2229900000002</v>
      </c>
      <c r="BE15" s="43">
        <v>8979.6992499999997</v>
      </c>
      <c r="BF15" s="43">
        <v>10840.552070000002</v>
      </c>
      <c r="BG15" s="43">
        <v>8384.2498400000004</v>
      </c>
      <c r="BH15" s="43">
        <v>8229.042019999999</v>
      </c>
      <c r="BI15" s="43">
        <v>8253.1761499999993</v>
      </c>
      <c r="BJ15" s="43">
        <v>10225.600309999998</v>
      </c>
      <c r="BK15" s="43">
        <v>8390.8685999999998</v>
      </c>
      <c r="BL15" s="43">
        <v>8545.1421499999997</v>
      </c>
      <c r="BM15" s="43">
        <v>8646.8743300000006</v>
      </c>
      <c r="BO15" s="24"/>
      <c r="BP15" s="24"/>
    </row>
    <row r="16" spans="1:68" s="23" customFormat="1" ht="15" customHeight="1" x14ac:dyDescent="0.3">
      <c r="A16" s="8" t="s">
        <v>628</v>
      </c>
      <c r="B16" s="8" t="s">
        <v>628</v>
      </c>
      <c r="C16" s="144">
        <v>5749.0915299999997</v>
      </c>
      <c r="D16" s="144">
        <v>5940.622229999999</v>
      </c>
      <c r="E16" s="144">
        <v>6101.0929399999995</v>
      </c>
      <c r="F16" s="144">
        <v>8051.8446100000001</v>
      </c>
      <c r="G16" s="144">
        <v>6158.0596500000001</v>
      </c>
      <c r="H16" s="144">
        <v>6511.4471299999996</v>
      </c>
      <c r="I16" s="144">
        <v>6710.5091200000006</v>
      </c>
      <c r="J16" s="144">
        <v>8998.81783</v>
      </c>
      <c r="K16" s="144">
        <v>7043.4479499999998</v>
      </c>
      <c r="L16" s="144">
        <v>7186.0050300000003</v>
      </c>
      <c r="M16" s="144">
        <v>7395.9225499999993</v>
      </c>
      <c r="N16" s="144">
        <v>9901.7919399999992</v>
      </c>
      <c r="O16" s="144">
        <v>7822.2315100000005</v>
      </c>
      <c r="P16" s="144">
        <v>7919.7265200000011</v>
      </c>
      <c r="Q16" s="144">
        <v>8044.2518299999992</v>
      </c>
      <c r="R16" s="144">
        <v>14733.86454</v>
      </c>
      <c r="S16" s="144">
        <v>14347.96391</v>
      </c>
      <c r="T16" s="144">
        <v>14066.96603</v>
      </c>
      <c r="U16" s="144">
        <v>14032.67686</v>
      </c>
      <c r="V16" s="144">
        <v>19674.777999999998</v>
      </c>
      <c r="W16" s="144">
        <v>14361.61191</v>
      </c>
      <c r="X16" s="144">
        <v>14590.28254</v>
      </c>
      <c r="Y16" s="144">
        <v>14530.832580000002</v>
      </c>
      <c r="Z16" s="144">
        <v>19309.107219999998</v>
      </c>
      <c r="AA16" s="144">
        <v>14845.271120000001</v>
      </c>
      <c r="AB16" s="144">
        <v>15065.597610000001</v>
      </c>
      <c r="AC16" s="144">
        <v>15082.634830000001</v>
      </c>
      <c r="AD16" s="144">
        <v>20381.722090000003</v>
      </c>
      <c r="AE16" s="144">
        <v>15870.05399</v>
      </c>
      <c r="AF16" s="144">
        <v>15838.37075</v>
      </c>
      <c r="AG16" s="144">
        <v>16199.44182</v>
      </c>
      <c r="AH16" s="144">
        <v>22560.409199999998</v>
      </c>
      <c r="AI16" s="144">
        <v>16164.206299999998</v>
      </c>
      <c r="AJ16" s="144">
        <v>16356.67756</v>
      </c>
      <c r="AK16" s="144">
        <v>16272.653990000001</v>
      </c>
      <c r="AL16" s="144">
        <v>22512.91012</v>
      </c>
      <c r="AM16" s="144">
        <v>15899.93072</v>
      </c>
      <c r="AN16" s="144">
        <v>16493.14184</v>
      </c>
      <c r="AO16" s="144">
        <v>16335.62945</v>
      </c>
      <c r="AP16" s="144">
        <v>21977.150150000001</v>
      </c>
      <c r="AQ16" s="144">
        <v>16484.208229999997</v>
      </c>
      <c r="AR16" s="144">
        <v>15458.090340000001</v>
      </c>
      <c r="AS16" s="144">
        <v>14627.1644</v>
      </c>
      <c r="AT16" s="144">
        <v>20065.602790000004</v>
      </c>
      <c r="AU16" s="144">
        <v>16320.473580000002</v>
      </c>
      <c r="AV16" s="144">
        <v>17479.330569999998</v>
      </c>
      <c r="AW16" s="144">
        <v>18572.789839999998</v>
      </c>
      <c r="AX16" s="214">
        <v>25898.743350000001</v>
      </c>
      <c r="AY16" s="43">
        <v>20970.34906</v>
      </c>
      <c r="AZ16" s="43">
        <v>21317.695739999999</v>
      </c>
      <c r="BA16" s="43">
        <v>21280.174950000001</v>
      </c>
      <c r="BB16" s="43">
        <v>26452.64011</v>
      </c>
      <c r="BC16" s="43">
        <v>23194.179899999996</v>
      </c>
      <c r="BD16" s="43">
        <v>22994.371220000001</v>
      </c>
      <c r="BE16" s="43">
        <v>23233.900379999999</v>
      </c>
      <c r="BF16" s="43">
        <v>29870.924159999999</v>
      </c>
      <c r="BG16" s="43">
        <v>23401.527690000003</v>
      </c>
      <c r="BH16" s="43">
        <v>24243.898020000001</v>
      </c>
      <c r="BI16" s="43">
        <v>24062.076209999999</v>
      </c>
      <c r="BJ16" s="43">
        <v>30833.61449</v>
      </c>
      <c r="BK16" s="43">
        <v>24733.87185</v>
      </c>
      <c r="BL16" s="43">
        <v>25514.488839999998</v>
      </c>
      <c r="BM16" s="43">
        <v>25107.770810000002</v>
      </c>
      <c r="BO16" s="24"/>
      <c r="BP16" s="24"/>
    </row>
    <row r="17" spans="1:68" s="23" customFormat="1" ht="15" customHeight="1" x14ac:dyDescent="0.3">
      <c r="A17" s="8" t="s">
        <v>25</v>
      </c>
      <c r="B17" s="8" t="s">
        <v>25</v>
      </c>
      <c r="C17" s="144">
        <v>1246.55026</v>
      </c>
      <c r="D17" s="144">
        <v>1383.0491900000002</v>
      </c>
      <c r="E17" s="144">
        <v>1357.9692</v>
      </c>
      <c r="F17" s="144">
        <v>2072.8303000000001</v>
      </c>
      <c r="G17" s="144">
        <v>1444.9460199999999</v>
      </c>
      <c r="H17" s="144">
        <v>1602.7944399999999</v>
      </c>
      <c r="I17" s="144">
        <v>1402.9120700000001</v>
      </c>
      <c r="J17" s="144">
        <v>2212.13508</v>
      </c>
      <c r="K17" s="144">
        <v>1513.9840100000004</v>
      </c>
      <c r="L17" s="144">
        <v>1740.4451800000002</v>
      </c>
      <c r="M17" s="144">
        <v>1703.6899700000001</v>
      </c>
      <c r="N17" s="144">
        <v>2344.5730399999998</v>
      </c>
      <c r="O17" s="144">
        <v>1783.2170900000001</v>
      </c>
      <c r="P17" s="144">
        <v>1786.9833799999999</v>
      </c>
      <c r="Q17" s="144">
        <v>1819.9702499999999</v>
      </c>
      <c r="R17" s="144">
        <v>2810.0523000000003</v>
      </c>
      <c r="S17" s="144">
        <v>1861.0468499999997</v>
      </c>
      <c r="T17" s="144">
        <v>2000.9552000000003</v>
      </c>
      <c r="U17" s="144">
        <v>2257.9800599999999</v>
      </c>
      <c r="V17" s="144">
        <v>3060.1164299999996</v>
      </c>
      <c r="W17" s="144">
        <v>2354.4091100000001</v>
      </c>
      <c r="X17" s="144">
        <v>2416.7923700000001</v>
      </c>
      <c r="Y17" s="144">
        <v>2469.2964300000003</v>
      </c>
      <c r="Z17" s="144">
        <v>3462.39408</v>
      </c>
      <c r="AA17" s="144">
        <v>2472.2468799999997</v>
      </c>
      <c r="AB17" s="144">
        <v>2716.5737199999999</v>
      </c>
      <c r="AC17" s="144">
        <v>2595.6464099999998</v>
      </c>
      <c r="AD17" s="144">
        <v>3734.9594900000002</v>
      </c>
      <c r="AE17" s="144">
        <v>2680.5911500000002</v>
      </c>
      <c r="AF17" s="144">
        <v>2706.4748600000003</v>
      </c>
      <c r="AG17" s="144">
        <v>2741.13859</v>
      </c>
      <c r="AH17" s="144">
        <v>3801.4703600000003</v>
      </c>
      <c r="AI17" s="144">
        <v>2759.8910399999995</v>
      </c>
      <c r="AJ17" s="144">
        <v>2826.7013000000002</v>
      </c>
      <c r="AK17" s="144">
        <v>2831.54621</v>
      </c>
      <c r="AL17" s="144">
        <v>4457.1468100000002</v>
      </c>
      <c r="AM17" s="144">
        <v>2990.0368899999994</v>
      </c>
      <c r="AN17" s="144">
        <v>3154.8403600000001</v>
      </c>
      <c r="AO17" s="144">
        <v>3192.4955300000006</v>
      </c>
      <c r="AP17" s="144">
        <v>4099.8825999999999</v>
      </c>
      <c r="AQ17" s="144">
        <v>3135.1433299999999</v>
      </c>
      <c r="AR17" s="144">
        <v>2779.74118</v>
      </c>
      <c r="AS17" s="144">
        <v>2846.5017400000002</v>
      </c>
      <c r="AT17" s="144">
        <v>3771.7373599999996</v>
      </c>
      <c r="AU17" s="144">
        <v>3030.7215299999998</v>
      </c>
      <c r="AV17" s="144">
        <v>3307.5015400000002</v>
      </c>
      <c r="AW17" s="144">
        <v>3499.3462200000004</v>
      </c>
      <c r="AX17" s="214">
        <v>4714.5851499999999</v>
      </c>
      <c r="AY17" s="43">
        <v>4102.2039599999998</v>
      </c>
      <c r="AZ17" s="43">
        <v>4144.4329200000002</v>
      </c>
      <c r="BA17" s="43">
        <v>3953.6052100000002</v>
      </c>
      <c r="BB17" s="43">
        <v>4963.3950299999997</v>
      </c>
      <c r="BC17" s="43">
        <v>3972.5630999999998</v>
      </c>
      <c r="BD17" s="43">
        <v>4143.7224299999998</v>
      </c>
      <c r="BE17" s="43">
        <v>4196.8780500000003</v>
      </c>
      <c r="BF17" s="43">
        <v>5376.5244899999998</v>
      </c>
      <c r="BG17" s="43">
        <v>4168.2582499999999</v>
      </c>
      <c r="BH17" s="43">
        <v>4360.5867499999995</v>
      </c>
      <c r="BI17" s="43">
        <v>2928.0479700000001</v>
      </c>
      <c r="BJ17" s="146">
        <v>0</v>
      </c>
      <c r="BK17" s="146">
        <v>0</v>
      </c>
      <c r="BL17" s="146">
        <v>0</v>
      </c>
      <c r="BM17" s="146">
        <v>0</v>
      </c>
      <c r="BO17" s="24"/>
      <c r="BP17" s="24"/>
    </row>
    <row r="18" spans="1:68" s="23" customFormat="1" ht="15" customHeight="1" x14ac:dyDescent="0.3">
      <c r="A18" s="8" t="s">
        <v>26</v>
      </c>
      <c r="B18" s="8" t="s">
        <v>26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10" t="s">
        <v>14</v>
      </c>
      <c r="J18" s="10" t="s">
        <v>14</v>
      </c>
      <c r="K18" s="10" t="s">
        <v>14</v>
      </c>
      <c r="L18" s="10" t="s">
        <v>14</v>
      </c>
      <c r="M18" s="10" t="s">
        <v>14</v>
      </c>
      <c r="N18" s="10" t="s">
        <v>14</v>
      </c>
      <c r="O18" s="10" t="s">
        <v>14</v>
      </c>
      <c r="P18" s="10" t="s">
        <v>14</v>
      </c>
      <c r="Q18" s="144">
        <v>82</v>
      </c>
      <c r="R18" s="144">
        <v>6167.0537499999991</v>
      </c>
      <c r="S18" s="144">
        <v>4641.1081800000011</v>
      </c>
      <c r="T18" s="144">
        <v>4721.0418500000005</v>
      </c>
      <c r="U18" s="144">
        <v>4691.05771</v>
      </c>
      <c r="V18" s="144">
        <v>6325.2371299999995</v>
      </c>
      <c r="W18" s="144">
        <v>5173.5594799999999</v>
      </c>
      <c r="X18" s="144">
        <v>4884.7284300000001</v>
      </c>
      <c r="Y18" s="144">
        <v>5087.9960300000002</v>
      </c>
      <c r="Z18" s="144">
        <v>6585.6671099999994</v>
      </c>
      <c r="AA18" s="144">
        <v>5779.2062700000006</v>
      </c>
      <c r="AB18" s="144">
        <v>5278.6785800000007</v>
      </c>
      <c r="AC18" s="144">
        <v>5470.5710199999994</v>
      </c>
      <c r="AD18" s="144">
        <v>7004.9504500000003</v>
      </c>
      <c r="AE18" s="144">
        <v>6108.5169900000001</v>
      </c>
      <c r="AF18" s="144">
        <v>5356.4920599999996</v>
      </c>
      <c r="AG18" s="144">
        <v>5512.6921300000004</v>
      </c>
      <c r="AH18" s="144">
        <v>6694.60203</v>
      </c>
      <c r="AI18" s="144">
        <v>5672.4066699999994</v>
      </c>
      <c r="AJ18" s="144">
        <v>5312.8967299999986</v>
      </c>
      <c r="AK18" s="144">
        <v>5338.3467599999994</v>
      </c>
      <c r="AL18" s="144">
        <v>7602.0454099999997</v>
      </c>
      <c r="AM18" s="144">
        <v>6093.7080699999997</v>
      </c>
      <c r="AN18" s="144">
        <v>6241.6727300000002</v>
      </c>
      <c r="AO18" s="144">
        <v>6738.2014099999997</v>
      </c>
      <c r="AP18" s="144">
        <v>8529.646200000001</v>
      </c>
      <c r="AQ18" s="144">
        <v>6796.1147200000005</v>
      </c>
      <c r="AR18" s="144">
        <v>5254.3660299999992</v>
      </c>
      <c r="AS18" s="144">
        <v>5680.2378600000002</v>
      </c>
      <c r="AT18" s="144">
        <v>7914.9784600000003</v>
      </c>
      <c r="AU18" s="144">
        <v>6406.8688300000003</v>
      </c>
      <c r="AV18" s="144">
        <v>6594.3006599999999</v>
      </c>
      <c r="AW18" s="144">
        <v>7416.3741600000003</v>
      </c>
      <c r="AX18" s="214">
        <v>10587.579029999999</v>
      </c>
      <c r="AY18" s="43">
        <v>8993.8729199999998</v>
      </c>
      <c r="AZ18" s="43">
        <v>9149.2109199999995</v>
      </c>
      <c r="BA18" s="43">
        <v>9775.0129000000015</v>
      </c>
      <c r="BB18" s="43">
        <v>11877.592400000001</v>
      </c>
      <c r="BC18" s="43">
        <v>10047.529560000001</v>
      </c>
      <c r="BD18" s="43">
        <v>10358.81875</v>
      </c>
      <c r="BE18" s="43">
        <v>10365.043350000002</v>
      </c>
      <c r="BF18" s="43">
        <v>12539.387769999999</v>
      </c>
      <c r="BG18" s="43">
        <v>10274.111960000002</v>
      </c>
      <c r="BH18" s="43">
        <v>10749.848460000001</v>
      </c>
      <c r="BI18" s="43">
        <v>10639.70363</v>
      </c>
      <c r="BJ18" s="43">
        <v>13570.979190000002</v>
      </c>
      <c r="BK18" s="43">
        <v>10572.98515</v>
      </c>
      <c r="BL18" s="43">
        <v>11114.504440000001</v>
      </c>
      <c r="BM18" s="43">
        <v>11255.184860000001</v>
      </c>
      <c r="BO18" s="24"/>
      <c r="BP18" s="24"/>
    </row>
    <row r="19" spans="1:68" s="23" customFormat="1" ht="15" customHeight="1" x14ac:dyDescent="0.3">
      <c r="A19" s="8" t="s">
        <v>115</v>
      </c>
      <c r="B19" s="8" t="s">
        <v>115</v>
      </c>
      <c r="C19" s="10" t="s">
        <v>14</v>
      </c>
      <c r="D19" s="10" t="s">
        <v>14</v>
      </c>
      <c r="E19" s="10" t="s">
        <v>14</v>
      </c>
      <c r="F19" s="10" t="s">
        <v>14</v>
      </c>
      <c r="G19" s="10" t="s">
        <v>14</v>
      </c>
      <c r="H19" s="10" t="s">
        <v>14</v>
      </c>
      <c r="I19" s="10" t="s">
        <v>14</v>
      </c>
      <c r="J19" s="10" t="s">
        <v>14</v>
      </c>
      <c r="K19" s="10" t="s">
        <v>14</v>
      </c>
      <c r="L19" s="10" t="s">
        <v>14</v>
      </c>
      <c r="M19" s="10" t="s">
        <v>14</v>
      </c>
      <c r="N19" s="10" t="s">
        <v>14</v>
      </c>
      <c r="O19" s="10" t="s">
        <v>14</v>
      </c>
      <c r="P19" s="10" t="s">
        <v>14</v>
      </c>
      <c r="Q19" s="10" t="s">
        <v>14</v>
      </c>
      <c r="R19" s="10" t="s">
        <v>14</v>
      </c>
      <c r="S19" s="10" t="s">
        <v>14</v>
      </c>
      <c r="T19" s="144">
        <v>3658.05152</v>
      </c>
      <c r="U19" s="144">
        <v>5221.1870899999994</v>
      </c>
      <c r="V19" s="144">
        <v>6521.9966300000006</v>
      </c>
      <c r="W19" s="144">
        <v>5296.1331400000008</v>
      </c>
      <c r="X19" s="144">
        <v>5082.2110100000009</v>
      </c>
      <c r="Y19" s="144">
        <v>5683.6888200000003</v>
      </c>
      <c r="Z19" s="144">
        <v>7255.8264499999996</v>
      </c>
      <c r="AA19" s="144">
        <v>5739.0502999999999</v>
      </c>
      <c r="AB19" s="144">
        <v>6544.45478</v>
      </c>
      <c r="AC19" s="144">
        <v>6382.3587200000002</v>
      </c>
      <c r="AD19" s="144">
        <v>8972.9647299999997</v>
      </c>
      <c r="AE19" s="144">
        <v>6268.3335200000001</v>
      </c>
      <c r="AF19" s="144">
        <v>6776.9463899999992</v>
      </c>
      <c r="AG19" s="144">
        <v>6523.6007300000001</v>
      </c>
      <c r="AH19" s="144">
        <v>8335.4225399999996</v>
      </c>
      <c r="AI19" s="144">
        <v>7635.8403900000003</v>
      </c>
      <c r="AJ19" s="144">
        <v>7745.3093100000006</v>
      </c>
      <c r="AK19" s="144">
        <v>7824.5731400000004</v>
      </c>
      <c r="AL19" s="144">
        <v>10081.050870000001</v>
      </c>
      <c r="AM19" s="144">
        <v>7545.8633400000008</v>
      </c>
      <c r="AN19" s="144">
        <v>7642.1258699999998</v>
      </c>
      <c r="AO19" s="144">
        <v>8981.5399500000003</v>
      </c>
      <c r="AP19" s="144">
        <v>11145.022350000001</v>
      </c>
      <c r="AQ19" s="144">
        <v>7480.7321599999996</v>
      </c>
      <c r="AR19" s="144">
        <v>6901.5079300000007</v>
      </c>
      <c r="AS19" s="144">
        <v>7260.2906599999997</v>
      </c>
      <c r="AT19" s="144">
        <v>9271.5339600000025</v>
      </c>
      <c r="AU19" s="144">
        <v>7544.1100900000001</v>
      </c>
      <c r="AV19" s="144">
        <v>9566.4561900000008</v>
      </c>
      <c r="AW19" s="144">
        <v>9948.0827200000003</v>
      </c>
      <c r="AX19" s="214">
        <v>13310.770400000001</v>
      </c>
      <c r="AY19" s="43">
        <v>9944.6043199999986</v>
      </c>
      <c r="AZ19" s="43">
        <v>11679.430190000001</v>
      </c>
      <c r="BA19" s="43">
        <v>11270.023139999999</v>
      </c>
      <c r="BB19" s="43">
        <v>14677.511189999999</v>
      </c>
      <c r="BC19" s="43">
        <v>11684.97846</v>
      </c>
      <c r="BD19" s="43">
        <v>11909.748820000001</v>
      </c>
      <c r="BE19" s="43">
        <v>12018.994559999999</v>
      </c>
      <c r="BF19" s="43">
        <v>15088.066409999999</v>
      </c>
      <c r="BG19" s="43">
        <v>12032.33605</v>
      </c>
      <c r="BH19" s="43">
        <v>12543.892749999999</v>
      </c>
      <c r="BI19" s="43">
        <v>12203.67561</v>
      </c>
      <c r="BJ19" s="43">
        <v>16143.236809999999</v>
      </c>
      <c r="BK19" s="43">
        <v>11893.908449999999</v>
      </c>
      <c r="BL19" s="43">
        <v>13103.430199999999</v>
      </c>
      <c r="BM19" s="43">
        <v>12906.49065</v>
      </c>
      <c r="BO19" s="24"/>
      <c r="BP19" s="24"/>
    </row>
    <row r="20" spans="1:68" s="23" customFormat="1" ht="15" customHeight="1" x14ac:dyDescent="0.3">
      <c r="A20" s="8" t="s">
        <v>27</v>
      </c>
      <c r="B20" s="8" t="s">
        <v>27</v>
      </c>
      <c r="C20" s="144">
        <v>12581.15113</v>
      </c>
      <c r="D20" s="144">
        <v>13567.646330000001</v>
      </c>
      <c r="E20" s="144">
        <v>14031.802790000002</v>
      </c>
      <c r="F20" s="144">
        <v>18104.116740000001</v>
      </c>
      <c r="G20" s="144">
        <v>13476.842300000002</v>
      </c>
      <c r="H20" s="144">
        <v>14427.119720000001</v>
      </c>
      <c r="I20" s="144">
        <v>14908.690970000001</v>
      </c>
      <c r="J20" s="144">
        <v>19218.154149999998</v>
      </c>
      <c r="K20" s="144">
        <v>14864.123259999998</v>
      </c>
      <c r="L20" s="144">
        <v>15967.890659999999</v>
      </c>
      <c r="M20" s="144">
        <v>15727.998149999998</v>
      </c>
      <c r="N20" s="144">
        <v>20214.595430000001</v>
      </c>
      <c r="O20" s="144">
        <v>15992.098480000001</v>
      </c>
      <c r="P20" s="144">
        <v>17221.353009999999</v>
      </c>
      <c r="Q20" s="144">
        <v>16427.321739999999</v>
      </c>
      <c r="R20" s="144">
        <v>21953.286049999999</v>
      </c>
      <c r="S20" s="144">
        <v>16971.955119999999</v>
      </c>
      <c r="T20" s="144">
        <v>17382.075380000002</v>
      </c>
      <c r="U20" s="144">
        <v>17061.813929999997</v>
      </c>
      <c r="V20" s="144">
        <v>23255.16099</v>
      </c>
      <c r="W20" s="144">
        <v>17056.973030000001</v>
      </c>
      <c r="X20" s="144">
        <v>17539.295159999998</v>
      </c>
      <c r="Y20" s="144">
        <v>17521.286410000001</v>
      </c>
      <c r="Z20" s="144">
        <v>24915.918979999995</v>
      </c>
      <c r="AA20" s="144">
        <v>18722.690020000002</v>
      </c>
      <c r="AB20" s="144">
        <v>21408.44614</v>
      </c>
      <c r="AC20" s="144">
        <v>24753.909639999998</v>
      </c>
      <c r="AD20" s="144">
        <v>31722.736290000001</v>
      </c>
      <c r="AE20" s="144">
        <v>24058.97075</v>
      </c>
      <c r="AF20" s="144">
        <v>25275.281579999999</v>
      </c>
      <c r="AG20" s="144">
        <v>28193.7418</v>
      </c>
      <c r="AH20" s="144">
        <v>34111.78067</v>
      </c>
      <c r="AI20" s="144">
        <v>26265.786690000001</v>
      </c>
      <c r="AJ20" s="144">
        <v>27946.874510000001</v>
      </c>
      <c r="AK20" s="144">
        <v>27070.373990000004</v>
      </c>
      <c r="AL20" s="144">
        <v>37908.889970000004</v>
      </c>
      <c r="AM20" s="144">
        <v>28154.644670000001</v>
      </c>
      <c r="AN20" s="144">
        <v>30850.956320000001</v>
      </c>
      <c r="AO20" s="144">
        <v>30259.837490000002</v>
      </c>
      <c r="AP20" s="144">
        <v>39765.430200000003</v>
      </c>
      <c r="AQ20" s="144">
        <v>30627.670699999999</v>
      </c>
      <c r="AR20" s="144">
        <v>27513.68894</v>
      </c>
      <c r="AS20" s="144">
        <v>26920.260849999999</v>
      </c>
      <c r="AT20" s="144">
        <v>35913.146540000002</v>
      </c>
      <c r="AU20" s="144">
        <v>29325.298860000003</v>
      </c>
      <c r="AV20" s="144">
        <v>32365.266540000001</v>
      </c>
      <c r="AW20" s="144">
        <v>35652.090599999996</v>
      </c>
      <c r="AX20" s="214">
        <v>49610.191019999998</v>
      </c>
      <c r="AY20" s="43">
        <v>38478.781360000001</v>
      </c>
      <c r="AZ20" s="43">
        <v>41861.519679999998</v>
      </c>
      <c r="BA20" s="43">
        <v>42544.688140000006</v>
      </c>
      <c r="BB20" s="43">
        <v>56212.776450000005</v>
      </c>
      <c r="BC20" s="43">
        <v>44260.186890000004</v>
      </c>
      <c r="BD20" s="43">
        <v>45531.052960000001</v>
      </c>
      <c r="BE20" s="43">
        <v>45169.938759999997</v>
      </c>
      <c r="BF20" s="43">
        <v>57606.413610000003</v>
      </c>
      <c r="BG20" s="43">
        <v>43777.560890000001</v>
      </c>
      <c r="BH20" s="43">
        <v>45208.817609999998</v>
      </c>
      <c r="BI20" s="43">
        <v>45461.688900000001</v>
      </c>
      <c r="BJ20" s="43">
        <v>59417.752220000002</v>
      </c>
      <c r="BK20" s="43">
        <v>43523.12558</v>
      </c>
      <c r="BL20" s="43">
        <v>48428.983609999996</v>
      </c>
      <c r="BM20" s="43">
        <v>47619.723150000005</v>
      </c>
      <c r="BO20" s="24"/>
      <c r="BP20" s="24"/>
    </row>
    <row r="21" spans="1:68" s="23" customFormat="1" ht="15" customHeight="1" x14ac:dyDescent="0.3">
      <c r="A21" s="8" t="s">
        <v>125</v>
      </c>
      <c r="B21" s="8" t="s">
        <v>125</v>
      </c>
      <c r="C21" s="144">
        <v>5989.8833800000002</v>
      </c>
      <c r="D21" s="144">
        <v>6438.6400700000004</v>
      </c>
      <c r="E21" s="144">
        <v>6579.5573999999997</v>
      </c>
      <c r="F21" s="144">
        <v>8789.0716299999985</v>
      </c>
      <c r="G21" s="144">
        <v>6464.8886899999998</v>
      </c>
      <c r="H21" s="144">
        <v>6973.0923400000001</v>
      </c>
      <c r="I21" s="144">
        <v>6924.7837399999999</v>
      </c>
      <c r="J21" s="144">
        <v>9268.7055300000011</v>
      </c>
      <c r="K21" s="144">
        <v>6823.8304500000004</v>
      </c>
      <c r="L21" s="144">
        <v>7403.7825300000004</v>
      </c>
      <c r="M21" s="144">
        <v>7159.6294900000003</v>
      </c>
      <c r="N21" s="144">
        <v>10081.058440000001</v>
      </c>
      <c r="O21" s="144">
        <v>7265.2550999999994</v>
      </c>
      <c r="P21" s="144">
        <v>7998.20201</v>
      </c>
      <c r="Q21" s="144">
        <v>8412.6075600000022</v>
      </c>
      <c r="R21" s="144">
        <v>11719.731749999999</v>
      </c>
      <c r="S21" s="144">
        <v>9457.3530100000025</v>
      </c>
      <c r="T21" s="144">
        <v>10760.859340000001</v>
      </c>
      <c r="U21" s="144">
        <v>10291.25489</v>
      </c>
      <c r="V21" s="144">
        <v>13771.60367</v>
      </c>
      <c r="W21" s="144">
        <v>10342.6237</v>
      </c>
      <c r="X21" s="144">
        <v>11140.1803</v>
      </c>
      <c r="Y21" s="144">
        <v>10641.252759999998</v>
      </c>
      <c r="Z21" s="144">
        <v>14451.282029999998</v>
      </c>
      <c r="AA21" s="144">
        <v>11166.626889999998</v>
      </c>
      <c r="AB21" s="144">
        <v>11410.445189999999</v>
      </c>
      <c r="AC21" s="144">
        <v>11173.59511</v>
      </c>
      <c r="AD21" s="144">
        <v>14940.015649999999</v>
      </c>
      <c r="AE21" s="144">
        <v>11835.447690000001</v>
      </c>
      <c r="AF21" s="144">
        <v>12069.7657</v>
      </c>
      <c r="AG21" s="144">
        <v>11831.30357</v>
      </c>
      <c r="AH21" s="144">
        <v>15151.952530000002</v>
      </c>
      <c r="AI21" s="144">
        <v>11985.86593</v>
      </c>
      <c r="AJ21" s="144">
        <v>12070.882210000002</v>
      </c>
      <c r="AK21" s="144">
        <v>12221.126099999999</v>
      </c>
      <c r="AL21" s="144">
        <v>15726.46443</v>
      </c>
      <c r="AM21" s="144">
        <v>12574.26907</v>
      </c>
      <c r="AN21" s="144">
        <v>13026.201950000001</v>
      </c>
      <c r="AO21" s="144">
        <v>12933.699549999999</v>
      </c>
      <c r="AP21" s="144">
        <v>16915.777109999999</v>
      </c>
      <c r="AQ21" s="144">
        <v>12970.820399999999</v>
      </c>
      <c r="AR21" s="144">
        <v>11337.02972</v>
      </c>
      <c r="AS21" s="144">
        <v>11139.363229999999</v>
      </c>
      <c r="AT21" s="144">
        <v>14724.319490000002</v>
      </c>
      <c r="AU21" s="144">
        <v>12210.495130000001</v>
      </c>
      <c r="AV21" s="144">
        <v>13636.801720000001</v>
      </c>
      <c r="AW21" s="144">
        <v>14020.877710000001</v>
      </c>
      <c r="AX21" s="214">
        <v>18742.05773</v>
      </c>
      <c r="AY21" s="43">
        <v>15936.205679999999</v>
      </c>
      <c r="AZ21" s="43">
        <v>15014.66251</v>
      </c>
      <c r="BA21" s="43">
        <v>15783.771570000001</v>
      </c>
      <c r="BB21" s="43">
        <v>20516.920600000001</v>
      </c>
      <c r="BC21" s="43">
        <v>15387.5726</v>
      </c>
      <c r="BD21" s="43">
        <v>15436.52262</v>
      </c>
      <c r="BE21" s="43">
        <v>15549.42431</v>
      </c>
      <c r="BF21" s="43">
        <v>19360.333130000003</v>
      </c>
      <c r="BG21" s="43">
        <v>15555.13329</v>
      </c>
      <c r="BH21" s="43">
        <v>14871.059010000001</v>
      </c>
      <c r="BI21" s="43">
        <v>16222.1885</v>
      </c>
      <c r="BJ21" s="43">
        <v>19369.01096</v>
      </c>
      <c r="BK21" s="43">
        <v>16297.368250000001</v>
      </c>
      <c r="BL21" s="43">
        <v>16615.27576</v>
      </c>
      <c r="BM21" s="43">
        <v>16014.245900000002</v>
      </c>
      <c r="BO21" s="24"/>
      <c r="BP21" s="24"/>
    </row>
    <row r="22" spans="1:68" s="23" customFormat="1" ht="15" customHeight="1" x14ac:dyDescent="0.3">
      <c r="A22" s="8" t="s">
        <v>28</v>
      </c>
      <c r="B22" s="8" t="s">
        <v>28</v>
      </c>
      <c r="C22" s="144">
        <v>4174.88339</v>
      </c>
      <c r="D22" s="144">
        <v>4728.7311399999999</v>
      </c>
      <c r="E22" s="144">
        <v>4647.0210900000002</v>
      </c>
      <c r="F22" s="144">
        <v>6139.5959299999995</v>
      </c>
      <c r="G22" s="144">
        <v>5166.1478100000004</v>
      </c>
      <c r="H22" s="144">
        <v>5448.0509200000006</v>
      </c>
      <c r="I22" s="144">
        <v>5402.2324100000005</v>
      </c>
      <c r="J22" s="144">
        <v>7050.6415800000004</v>
      </c>
      <c r="K22" s="144">
        <v>5573.2364200000002</v>
      </c>
      <c r="L22" s="144">
        <v>5667.4221399999997</v>
      </c>
      <c r="M22" s="144">
        <v>5523.4807199999996</v>
      </c>
      <c r="N22" s="144">
        <v>7446.2182100000009</v>
      </c>
      <c r="O22" s="144">
        <v>5601.7092400000001</v>
      </c>
      <c r="P22" s="144">
        <v>5964.5594599999986</v>
      </c>
      <c r="Q22" s="144">
        <v>5625.95651</v>
      </c>
      <c r="R22" s="144">
        <v>7784.7272300000004</v>
      </c>
      <c r="S22" s="144">
        <v>6053.0824699999994</v>
      </c>
      <c r="T22" s="144">
        <v>6200.7063099999996</v>
      </c>
      <c r="U22" s="144">
        <v>6279.825609999999</v>
      </c>
      <c r="V22" s="144">
        <v>8418.5673799999986</v>
      </c>
      <c r="W22" s="144">
        <v>6018.3099599999996</v>
      </c>
      <c r="X22" s="144">
        <v>6146.7504600000011</v>
      </c>
      <c r="Y22" s="144">
        <v>6060.89966</v>
      </c>
      <c r="Z22" s="144">
        <v>8445.4267200000013</v>
      </c>
      <c r="AA22" s="144">
        <v>6578.8746099999998</v>
      </c>
      <c r="AB22" s="144">
        <v>6292.53784</v>
      </c>
      <c r="AC22" s="144">
        <v>6316.5415600000006</v>
      </c>
      <c r="AD22" s="144">
        <v>9079.6672300000009</v>
      </c>
      <c r="AE22" s="144">
        <v>6648.9032499999994</v>
      </c>
      <c r="AF22" s="144">
        <v>6638.0681300000006</v>
      </c>
      <c r="AG22" s="144">
        <v>6500.0593899999994</v>
      </c>
      <c r="AH22" s="144">
        <v>9356.4660599999988</v>
      </c>
      <c r="AI22" s="144">
        <v>6664.1690699999999</v>
      </c>
      <c r="AJ22" s="144">
        <v>6765.8969699999998</v>
      </c>
      <c r="AK22" s="144">
        <v>6690.1331799999998</v>
      </c>
      <c r="AL22" s="144">
        <v>8633.1206700000002</v>
      </c>
      <c r="AM22" s="144">
        <v>6437.4690600000004</v>
      </c>
      <c r="AN22" s="144">
        <v>6330.3619799999997</v>
      </c>
      <c r="AO22" s="144">
        <v>6289.7622000000001</v>
      </c>
      <c r="AP22" s="146">
        <v>0</v>
      </c>
      <c r="AQ22" s="146">
        <v>0</v>
      </c>
      <c r="AR22" s="146">
        <v>0</v>
      </c>
      <c r="AS22" s="146">
        <v>0</v>
      </c>
      <c r="AT22" s="146">
        <v>0</v>
      </c>
      <c r="AU22" s="146">
        <v>0</v>
      </c>
      <c r="AV22" s="146">
        <v>0</v>
      </c>
      <c r="AW22" s="146">
        <v>0</v>
      </c>
      <c r="AX22" s="215">
        <v>0</v>
      </c>
      <c r="AY22" s="152">
        <v>0</v>
      </c>
      <c r="AZ22" s="146">
        <v>0</v>
      </c>
      <c r="BA22" s="146">
        <v>0</v>
      </c>
      <c r="BB22" s="146">
        <v>0</v>
      </c>
      <c r="BC22" s="146">
        <v>0</v>
      </c>
      <c r="BD22" s="146">
        <v>0</v>
      </c>
      <c r="BE22" s="146">
        <v>0</v>
      </c>
      <c r="BF22" s="146">
        <v>0</v>
      </c>
      <c r="BG22" s="146">
        <v>0</v>
      </c>
      <c r="BH22" s="146">
        <v>0</v>
      </c>
      <c r="BI22" s="146">
        <v>0</v>
      </c>
      <c r="BJ22" s="146">
        <v>0</v>
      </c>
      <c r="BK22" s="146">
        <v>0</v>
      </c>
      <c r="BL22" s="146">
        <v>0</v>
      </c>
      <c r="BM22" s="146"/>
      <c r="BO22" s="24"/>
      <c r="BP22" s="24"/>
    </row>
    <row r="23" spans="1:68" s="23" customFormat="1" ht="15" customHeight="1" x14ac:dyDescent="0.3">
      <c r="A23" s="8" t="s">
        <v>29</v>
      </c>
      <c r="B23" s="8" t="s">
        <v>29</v>
      </c>
      <c r="C23" s="144" t="s">
        <v>14</v>
      </c>
      <c r="D23" s="144" t="s">
        <v>14</v>
      </c>
      <c r="E23" s="144" t="s">
        <v>14</v>
      </c>
      <c r="F23" s="144" t="s">
        <v>14</v>
      </c>
      <c r="G23" s="144" t="s">
        <v>14</v>
      </c>
      <c r="H23" s="144" t="s">
        <v>14</v>
      </c>
      <c r="I23" s="144" t="s">
        <v>14</v>
      </c>
      <c r="J23" s="144" t="s">
        <v>14</v>
      </c>
      <c r="K23" s="144">
        <v>4084.4352600000002</v>
      </c>
      <c r="L23" s="144">
        <v>4660.1343699999979</v>
      </c>
      <c r="M23" s="144">
        <v>4788.2592999999988</v>
      </c>
      <c r="N23" s="144">
        <v>6108.3953699999993</v>
      </c>
      <c r="O23" s="144">
        <v>4727.811899999997</v>
      </c>
      <c r="P23" s="144">
        <v>5312.2168199999996</v>
      </c>
      <c r="Q23" s="144">
        <v>5227.9754899999989</v>
      </c>
      <c r="R23" s="144">
        <v>7113.6197500000007</v>
      </c>
      <c r="S23" s="144">
        <v>5310.6896999999954</v>
      </c>
      <c r="T23" s="144">
        <v>5945.3023400000002</v>
      </c>
      <c r="U23" s="144">
        <v>5820.4981299999999</v>
      </c>
      <c r="V23" s="144">
        <v>7843.2897799999992</v>
      </c>
      <c r="W23" s="144">
        <v>5534.0842900000007</v>
      </c>
      <c r="X23" s="144">
        <v>6503.6215508791202</v>
      </c>
      <c r="Y23" s="144">
        <v>6986.5290613186844</v>
      </c>
      <c r="Z23" s="144">
        <v>8731.1902300000002</v>
      </c>
      <c r="AA23" s="144">
        <v>6057.1097318681241</v>
      </c>
      <c r="AB23" s="144">
        <v>6678</v>
      </c>
      <c r="AC23" s="144">
        <v>6360.1099939560399</v>
      </c>
      <c r="AD23" s="144">
        <v>8175.8813799999998</v>
      </c>
      <c r="AE23" s="144">
        <v>5994.4262562637359</v>
      </c>
      <c r="AF23" s="144">
        <v>5885.3214800000005</v>
      </c>
      <c r="AG23" s="144">
        <v>5796.8963199999998</v>
      </c>
      <c r="AH23" s="144">
        <v>7748.0481600000003</v>
      </c>
      <c r="AI23" s="144">
        <v>5359.0970799999996</v>
      </c>
      <c r="AJ23" s="144">
        <v>5736.6411199999993</v>
      </c>
      <c r="AK23" s="144">
        <v>5575.7424500000006</v>
      </c>
      <c r="AL23" s="144">
        <v>7458.19553</v>
      </c>
      <c r="AM23" s="144">
        <v>5672.4936399999988</v>
      </c>
      <c r="AN23" s="144">
        <v>5952.3162700000003</v>
      </c>
      <c r="AO23" s="146">
        <v>0</v>
      </c>
      <c r="AP23" s="146">
        <v>0</v>
      </c>
      <c r="AQ23" s="146">
        <v>0</v>
      </c>
      <c r="AR23" s="146">
        <v>0</v>
      </c>
      <c r="AS23" s="146">
        <v>0</v>
      </c>
      <c r="AT23" s="146">
        <v>0</v>
      </c>
      <c r="AU23" s="146">
        <v>0</v>
      </c>
      <c r="AV23" s="146">
        <v>0</v>
      </c>
      <c r="AW23" s="146">
        <v>0</v>
      </c>
      <c r="AX23" s="215">
        <v>0</v>
      </c>
      <c r="AY23" s="152">
        <v>0</v>
      </c>
      <c r="AZ23" s="146">
        <v>0</v>
      </c>
      <c r="BA23" s="146">
        <v>0</v>
      </c>
      <c r="BB23" s="146">
        <v>0</v>
      </c>
      <c r="BC23" s="146">
        <v>0</v>
      </c>
      <c r="BD23" s="146">
        <v>0</v>
      </c>
      <c r="BE23" s="146">
        <v>0</v>
      </c>
      <c r="BF23" s="146">
        <v>0</v>
      </c>
      <c r="BG23" s="146">
        <v>0</v>
      </c>
      <c r="BH23" s="146">
        <v>0</v>
      </c>
      <c r="BI23" s="146">
        <v>0</v>
      </c>
      <c r="BJ23" s="146">
        <v>0</v>
      </c>
      <c r="BK23" s="146">
        <v>0</v>
      </c>
      <c r="BL23" s="146">
        <v>0</v>
      </c>
      <c r="BM23" s="146"/>
      <c r="BO23" s="24"/>
      <c r="BP23" s="24"/>
    </row>
    <row r="24" spans="1:68" ht="15" customHeight="1" x14ac:dyDescent="0.3">
      <c r="A24" s="8" t="s">
        <v>22</v>
      </c>
      <c r="B24" s="8" t="s">
        <v>22</v>
      </c>
      <c r="C24" s="144">
        <v>109.76</v>
      </c>
      <c r="D24" s="144">
        <v>5469.6669000000002</v>
      </c>
      <c r="E24" s="144">
        <v>5733.1140899999991</v>
      </c>
      <c r="F24" s="144">
        <v>8430.2769000000008</v>
      </c>
      <c r="G24" s="144">
        <v>6403.0624800000005</v>
      </c>
      <c r="H24" s="144">
        <v>7092.53017</v>
      </c>
      <c r="I24" s="144">
        <v>7196.1911999999993</v>
      </c>
      <c r="J24" s="144">
        <v>9705.7322600000007</v>
      </c>
      <c r="K24" s="144">
        <v>7335.9516800000001</v>
      </c>
      <c r="L24" s="144">
        <v>7735.4717599999994</v>
      </c>
      <c r="M24" s="144">
        <v>7671.6874200000002</v>
      </c>
      <c r="N24" s="144">
        <v>10300.814719999998</v>
      </c>
      <c r="O24" s="144">
        <v>7324.7365500000005</v>
      </c>
      <c r="P24" s="144">
        <v>8168.3808700000009</v>
      </c>
      <c r="Q24" s="144">
        <v>8279.4981000000007</v>
      </c>
      <c r="R24" s="144">
        <v>10873.78392</v>
      </c>
      <c r="S24" s="144">
        <v>7967.0797999999995</v>
      </c>
      <c r="T24" s="144">
        <v>8571.1797999999999</v>
      </c>
      <c r="U24" s="144">
        <v>8742.4904999999999</v>
      </c>
      <c r="V24" s="144">
        <v>11374.538120000001</v>
      </c>
      <c r="W24" s="144">
        <v>8858.7102300000006</v>
      </c>
      <c r="X24" s="144">
        <v>9140.8706600000005</v>
      </c>
      <c r="Y24" s="144">
        <v>9229.616</v>
      </c>
      <c r="Z24" s="144">
        <v>12219.749250000001</v>
      </c>
      <c r="AA24" s="144">
        <v>9461.7079000000012</v>
      </c>
      <c r="AB24" s="144">
        <v>9961.4333700000007</v>
      </c>
      <c r="AC24" s="144">
        <v>9738.0139099999997</v>
      </c>
      <c r="AD24" s="144">
        <v>12958.926210000001</v>
      </c>
      <c r="AE24" s="144">
        <v>9913.6597099999981</v>
      </c>
      <c r="AF24" s="144">
        <v>10124.592650000001</v>
      </c>
      <c r="AG24" s="144">
        <v>10305.530070000001</v>
      </c>
      <c r="AH24" s="144">
        <v>15078.846010000001</v>
      </c>
      <c r="AI24" s="144">
        <v>9682.5137699999996</v>
      </c>
      <c r="AJ24" s="144">
        <v>9708.3212799999983</v>
      </c>
      <c r="AK24" s="144">
        <v>9813.8758899999993</v>
      </c>
      <c r="AL24" s="144">
        <v>14142.83547</v>
      </c>
      <c r="AM24" s="144">
        <v>9711.3829700000006</v>
      </c>
      <c r="AN24" s="144">
        <v>10390.805779999999</v>
      </c>
      <c r="AO24" s="144">
        <v>9886.3360199999988</v>
      </c>
      <c r="AP24" s="144">
        <v>13004.108180000001</v>
      </c>
      <c r="AQ24" s="144">
        <v>9800.7082000000028</v>
      </c>
      <c r="AR24" s="144">
        <v>10103.44159</v>
      </c>
      <c r="AS24" s="144">
        <v>9596.9671099999978</v>
      </c>
      <c r="AT24" s="144">
        <v>12848.85268</v>
      </c>
      <c r="AU24" s="144">
        <v>10209.527900000001</v>
      </c>
      <c r="AV24" s="144">
        <v>12000.516889999999</v>
      </c>
      <c r="AW24" s="144">
        <v>12460.10418</v>
      </c>
      <c r="AX24" s="214">
        <v>17012.613399999998</v>
      </c>
      <c r="AY24" s="43">
        <v>12926.851789999999</v>
      </c>
      <c r="AZ24" s="43">
        <v>14281.008879999999</v>
      </c>
      <c r="BA24" s="43">
        <v>14754.2911</v>
      </c>
      <c r="BB24" s="43">
        <v>18489.515869999999</v>
      </c>
      <c r="BC24" s="43">
        <v>14543.635060000001</v>
      </c>
      <c r="BD24" s="43">
        <v>15456.07728</v>
      </c>
      <c r="BE24" s="43">
        <v>15685.0874</v>
      </c>
      <c r="BF24" s="43">
        <v>19677.814140000002</v>
      </c>
      <c r="BG24" s="43">
        <v>15174.32381</v>
      </c>
      <c r="BH24" s="43">
        <v>16204.159239999999</v>
      </c>
      <c r="BI24" s="43">
        <v>16311.81869</v>
      </c>
      <c r="BJ24" s="43">
        <v>21417.820200000002</v>
      </c>
      <c r="BK24" s="43">
        <v>16185.28832</v>
      </c>
      <c r="BL24" s="43">
        <v>17546.717320000003</v>
      </c>
      <c r="BM24" s="43">
        <v>17780.561659999999</v>
      </c>
    </row>
    <row r="25" spans="1:68" ht="15" customHeight="1" x14ac:dyDescent="0.3">
      <c r="A25" s="8" t="s">
        <v>736</v>
      </c>
      <c r="B25" s="8" t="s">
        <v>736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214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>
        <v>41303.378238427977</v>
      </c>
      <c r="BK25" s="43">
        <v>39101.50761825042</v>
      </c>
      <c r="BL25" s="43">
        <v>41532.393450000003</v>
      </c>
      <c r="BM25" s="43">
        <v>40305.951679999998</v>
      </c>
    </row>
    <row r="26" spans="1:68" ht="15" customHeight="1" x14ac:dyDescent="0.3">
      <c r="A26" s="8" t="s">
        <v>118</v>
      </c>
      <c r="B26" s="8" t="s">
        <v>118</v>
      </c>
      <c r="C26" s="144" t="s">
        <v>14</v>
      </c>
      <c r="D26" s="144" t="s">
        <v>14</v>
      </c>
      <c r="E26" s="144" t="s">
        <v>14</v>
      </c>
      <c r="F26" s="144" t="s">
        <v>14</v>
      </c>
      <c r="G26" s="144" t="s">
        <v>14</v>
      </c>
      <c r="H26" s="144" t="s">
        <v>14</v>
      </c>
      <c r="I26" s="144" t="s">
        <v>14</v>
      </c>
      <c r="J26" s="144" t="s">
        <v>14</v>
      </c>
      <c r="K26" s="144" t="s">
        <v>14</v>
      </c>
      <c r="L26" s="144" t="s">
        <v>14</v>
      </c>
      <c r="M26" s="144" t="s">
        <v>14</v>
      </c>
      <c r="N26" s="144" t="s">
        <v>14</v>
      </c>
      <c r="O26" s="144" t="s">
        <v>14</v>
      </c>
      <c r="P26" s="144" t="s">
        <v>14</v>
      </c>
      <c r="Q26" s="144" t="s">
        <v>14</v>
      </c>
      <c r="R26" s="144">
        <v>1799.9739700000002</v>
      </c>
      <c r="S26" s="144">
        <v>2124.0202899999999</v>
      </c>
      <c r="T26" s="144">
        <v>1908.1925999999999</v>
      </c>
      <c r="U26" s="144">
        <v>2244.3736899999994</v>
      </c>
      <c r="V26" s="144">
        <v>2983.2715300000004</v>
      </c>
      <c r="W26" s="144">
        <v>2343.5365000000002</v>
      </c>
      <c r="X26" s="144">
        <v>2610.9758600000005</v>
      </c>
      <c r="Y26" s="144">
        <v>2502.1777400000001</v>
      </c>
      <c r="Z26" s="144">
        <v>3626.4274599999999</v>
      </c>
      <c r="AA26" s="144">
        <v>2587.26298</v>
      </c>
      <c r="AB26" s="144">
        <v>2727.4814999999999</v>
      </c>
      <c r="AC26" s="144">
        <v>2717.8319999999999</v>
      </c>
      <c r="AD26" s="144">
        <v>3758.6544000000004</v>
      </c>
      <c r="AE26" s="144">
        <v>2683.9929699999998</v>
      </c>
      <c r="AF26" s="144">
        <v>2833.4026300000005</v>
      </c>
      <c r="AG26" s="144">
        <v>2817.53487</v>
      </c>
      <c r="AH26" s="144">
        <v>4726.9339200000004</v>
      </c>
      <c r="AI26" s="144">
        <v>2932.8386700000001</v>
      </c>
      <c r="AJ26" s="144">
        <v>3005.4797100000005</v>
      </c>
      <c r="AK26" s="144">
        <v>3149.80017</v>
      </c>
      <c r="AL26" s="144">
        <v>3688.2812499999995</v>
      </c>
      <c r="AM26" s="144">
        <v>2677.6379399999996</v>
      </c>
      <c r="AN26" s="144">
        <v>2999.3169099999996</v>
      </c>
      <c r="AO26" s="144">
        <v>3012.0723600000001</v>
      </c>
      <c r="AP26" s="144">
        <v>4089.4090200000001</v>
      </c>
      <c r="AQ26" s="144">
        <v>2700.1564199999998</v>
      </c>
      <c r="AR26" s="144">
        <v>2321.3715899999997</v>
      </c>
      <c r="AS26" s="144">
        <v>2561.8220000000001</v>
      </c>
      <c r="AT26" s="144">
        <v>4445.9777699999995</v>
      </c>
      <c r="AU26" s="144">
        <v>2730.58232</v>
      </c>
      <c r="AV26" s="144">
        <v>3594.0545400000001</v>
      </c>
      <c r="AW26" s="144">
        <v>3996.6541700000002</v>
      </c>
      <c r="AX26" s="214">
        <v>5665.4192800000001</v>
      </c>
      <c r="AY26" s="43">
        <v>3905.7453999999998</v>
      </c>
      <c r="AZ26" s="43">
        <v>4802.4833499999995</v>
      </c>
      <c r="BA26" s="43">
        <v>4556.50065</v>
      </c>
      <c r="BB26" s="43">
        <v>6103.5006100000001</v>
      </c>
      <c r="BC26" s="43">
        <v>4437.9803899999997</v>
      </c>
      <c r="BD26" s="43">
        <v>5235.0308700000005</v>
      </c>
      <c r="BE26" s="43">
        <v>5310.5060199999998</v>
      </c>
      <c r="BF26" s="43">
        <v>6785.9058400000004</v>
      </c>
      <c r="BG26" s="43">
        <v>4787.4112900000009</v>
      </c>
      <c r="BH26" s="43">
        <v>4794.7943499999992</v>
      </c>
      <c r="BI26" s="43">
        <v>5546.6570000000002</v>
      </c>
      <c r="BJ26" s="43">
        <v>7182.261950000001</v>
      </c>
      <c r="BK26" s="43">
        <v>4783.2691800000002</v>
      </c>
      <c r="BL26" s="43">
        <v>5903.4805699999997</v>
      </c>
      <c r="BM26" s="43">
        <v>5740.2582499999999</v>
      </c>
    </row>
    <row r="27" spans="1:68" ht="15" customHeight="1" x14ac:dyDescent="0.3">
      <c r="A27" s="8" t="s">
        <v>136</v>
      </c>
      <c r="B27" s="8" t="s">
        <v>136</v>
      </c>
      <c r="C27" s="144" t="s">
        <v>14</v>
      </c>
      <c r="D27" s="144" t="s">
        <v>14</v>
      </c>
      <c r="E27" s="144" t="s">
        <v>14</v>
      </c>
      <c r="F27" s="144" t="s">
        <v>14</v>
      </c>
      <c r="G27" s="144" t="s">
        <v>14</v>
      </c>
      <c r="H27" s="144" t="s">
        <v>14</v>
      </c>
      <c r="I27" s="144" t="s">
        <v>14</v>
      </c>
      <c r="J27" s="144" t="s">
        <v>14</v>
      </c>
      <c r="K27" s="144" t="s">
        <v>14</v>
      </c>
      <c r="L27" s="144" t="s">
        <v>14</v>
      </c>
      <c r="M27" s="144" t="s">
        <v>14</v>
      </c>
      <c r="N27" s="144" t="s">
        <v>14</v>
      </c>
      <c r="O27" s="144" t="s">
        <v>14</v>
      </c>
      <c r="P27" s="144" t="s">
        <v>14</v>
      </c>
      <c r="Q27" s="144" t="s">
        <v>14</v>
      </c>
      <c r="R27" s="144" t="s">
        <v>14</v>
      </c>
      <c r="S27" s="144" t="s">
        <v>14</v>
      </c>
      <c r="T27" s="144" t="s">
        <v>14</v>
      </c>
      <c r="U27" s="144" t="s">
        <v>14</v>
      </c>
      <c r="V27" s="144" t="s">
        <v>14</v>
      </c>
      <c r="W27" s="144" t="s">
        <v>14</v>
      </c>
      <c r="X27" s="144" t="s">
        <v>14</v>
      </c>
      <c r="Y27" s="144" t="s">
        <v>14</v>
      </c>
      <c r="Z27" s="144" t="s">
        <v>14</v>
      </c>
      <c r="AA27" s="144" t="s">
        <v>14</v>
      </c>
      <c r="AB27" s="144" t="s">
        <v>14</v>
      </c>
      <c r="AC27" s="144" t="s">
        <v>14</v>
      </c>
      <c r="AD27" s="144" t="s">
        <v>14</v>
      </c>
      <c r="AE27" s="144" t="s">
        <v>14</v>
      </c>
      <c r="AF27" s="144" t="s">
        <v>14</v>
      </c>
      <c r="AG27" s="144" t="s">
        <v>14</v>
      </c>
      <c r="AH27" s="144" t="s">
        <v>14</v>
      </c>
      <c r="AI27" s="144" t="s">
        <v>14</v>
      </c>
      <c r="AJ27" s="144" t="s">
        <v>14</v>
      </c>
      <c r="AK27" s="144" t="s">
        <v>14</v>
      </c>
      <c r="AL27" s="144">
        <v>107.15403999999999</v>
      </c>
      <c r="AM27" s="144">
        <v>1061.6304</v>
      </c>
      <c r="AN27" s="144">
        <v>1519.2211</v>
      </c>
      <c r="AO27" s="144">
        <v>970.57336999999995</v>
      </c>
      <c r="AP27" s="144">
        <v>1604.6379300000001</v>
      </c>
      <c r="AQ27" s="144">
        <v>1082.1465000000001</v>
      </c>
      <c r="AR27" s="144">
        <v>799.37698999999998</v>
      </c>
      <c r="AS27" s="144">
        <v>1036.7846999999999</v>
      </c>
      <c r="AT27" s="144">
        <v>1665.3586700000003</v>
      </c>
      <c r="AU27" s="144">
        <v>1307.3731599999999</v>
      </c>
      <c r="AV27" s="144">
        <v>1499.0701999999999</v>
      </c>
      <c r="AW27" s="144">
        <v>1465.8851</v>
      </c>
      <c r="AX27" s="214">
        <v>2235.1588700000002</v>
      </c>
      <c r="AY27" s="43">
        <v>1975.22766</v>
      </c>
      <c r="AZ27" s="43">
        <v>2019.1220800000001</v>
      </c>
      <c r="BA27" s="43">
        <v>1792.6763999999998</v>
      </c>
      <c r="BB27" s="43">
        <v>2457.5762299999997</v>
      </c>
      <c r="BC27" s="43">
        <v>2315.2215399999995</v>
      </c>
      <c r="BD27" s="43">
        <v>1925.0820699999999</v>
      </c>
      <c r="BE27" s="43">
        <v>1997.1882600000001</v>
      </c>
      <c r="BF27" s="43">
        <v>2614.0301700000005</v>
      </c>
      <c r="BG27" s="43">
        <v>2157.0823500000001</v>
      </c>
      <c r="BH27" s="43">
        <v>1994.42275</v>
      </c>
      <c r="BI27" s="43">
        <v>2523.99019</v>
      </c>
      <c r="BJ27" s="43">
        <v>3497.8536300000001</v>
      </c>
      <c r="BK27" s="43">
        <v>3955.3924299999999</v>
      </c>
      <c r="BL27" s="43">
        <v>2615.0976500000002</v>
      </c>
      <c r="BM27" s="43">
        <v>2371.8619700000004</v>
      </c>
    </row>
    <row r="28" spans="1:68" ht="15" customHeight="1" x14ac:dyDescent="0.3">
      <c r="A28" s="11" t="s">
        <v>135</v>
      </c>
      <c r="B28" s="11" t="s">
        <v>135</v>
      </c>
      <c r="C28" s="147">
        <v>352.75728000000004</v>
      </c>
      <c r="D28" s="147">
        <v>473.56003000000004</v>
      </c>
      <c r="E28" s="147">
        <v>928.68454000000008</v>
      </c>
      <c r="F28" s="147">
        <v>520.53966000000003</v>
      </c>
      <c r="G28" s="147">
        <v>664.87738999999999</v>
      </c>
      <c r="H28" s="147">
        <v>615.74364000000003</v>
      </c>
      <c r="I28" s="147">
        <v>642.49446</v>
      </c>
      <c r="J28" s="147">
        <v>664.78585999999996</v>
      </c>
      <c r="K28" s="147">
        <v>777.95225000000005</v>
      </c>
      <c r="L28" s="147">
        <v>682.69683000000009</v>
      </c>
      <c r="M28" s="147">
        <v>781.59078999999997</v>
      </c>
      <c r="N28" s="12" t="s">
        <v>14</v>
      </c>
      <c r="O28" s="147">
        <v>672.50557000000003</v>
      </c>
      <c r="P28" s="147">
        <v>689.98957000000007</v>
      </c>
      <c r="Q28" s="147">
        <v>773.76532000000009</v>
      </c>
      <c r="R28" s="147">
        <v>878.23861999999997</v>
      </c>
      <c r="S28" s="147">
        <v>799.91192000000001</v>
      </c>
      <c r="T28" s="147">
        <v>749.80781999999999</v>
      </c>
      <c r="U28" s="147">
        <v>808.89578000000006</v>
      </c>
      <c r="V28" s="147">
        <v>835.62533000000008</v>
      </c>
      <c r="W28" s="147">
        <v>835.84099000000003</v>
      </c>
      <c r="X28" s="147">
        <v>823.65248999999994</v>
      </c>
      <c r="Y28" s="147">
        <v>877.81870000000004</v>
      </c>
      <c r="Z28" s="147">
        <v>934.51004</v>
      </c>
      <c r="AA28" s="147">
        <v>840.03634999999997</v>
      </c>
      <c r="AB28" s="147">
        <v>712.93842000000006</v>
      </c>
      <c r="AC28" s="147">
        <v>735.57407999999998</v>
      </c>
      <c r="AD28" s="147">
        <v>899.65679999999998</v>
      </c>
      <c r="AE28" s="147">
        <v>841.14693</v>
      </c>
      <c r="AF28" s="147">
        <v>788.77909</v>
      </c>
      <c r="AG28" s="147">
        <v>835.59338000000002</v>
      </c>
      <c r="AH28" s="147">
        <v>987.45637999999997</v>
      </c>
      <c r="AI28" s="147">
        <v>859</v>
      </c>
      <c r="AJ28" s="147">
        <v>769.05845999999997</v>
      </c>
      <c r="AK28" s="147">
        <v>848.78462999999988</v>
      </c>
      <c r="AL28" s="147">
        <v>1002.33185</v>
      </c>
      <c r="AM28" s="147">
        <v>884.09850999999992</v>
      </c>
      <c r="AN28" s="147">
        <v>757.67889000000002</v>
      </c>
      <c r="AO28" s="147">
        <v>759.94873999999993</v>
      </c>
      <c r="AP28" s="147">
        <v>793.60726999999997</v>
      </c>
      <c r="AQ28" s="147">
        <v>753.67491000000007</v>
      </c>
      <c r="AR28" s="147">
        <v>708.77211999999997</v>
      </c>
      <c r="AS28" s="147">
        <v>731.58841999999993</v>
      </c>
      <c r="AT28" s="147">
        <v>823.94034000000011</v>
      </c>
      <c r="AU28" s="147">
        <v>776.49103000000002</v>
      </c>
      <c r="AV28" s="147">
        <v>706.12689999999998</v>
      </c>
      <c r="AW28" s="147">
        <v>720.68100000000004</v>
      </c>
      <c r="AX28" s="216">
        <v>839.89107000000001</v>
      </c>
      <c r="AY28" s="44">
        <v>985.50999000000002</v>
      </c>
      <c r="AZ28" s="44">
        <v>1016.15595</v>
      </c>
      <c r="BA28" s="44">
        <v>1094.0267100000001</v>
      </c>
      <c r="BB28" s="44">
        <v>1093.0174999999999</v>
      </c>
      <c r="BC28" s="44">
        <v>1098.20046</v>
      </c>
      <c r="BD28" s="44">
        <v>1101.99314</v>
      </c>
      <c r="BE28" s="44">
        <v>1148.1568300000001</v>
      </c>
      <c r="BF28" s="44">
        <v>1116.3156200000001</v>
      </c>
      <c r="BG28" s="44">
        <v>1133.9665199999999</v>
      </c>
      <c r="BH28" s="44">
        <v>1143.3751600000001</v>
      </c>
      <c r="BI28" s="44">
        <v>1175.92977</v>
      </c>
      <c r="BJ28" s="44">
        <v>1197.58926</v>
      </c>
      <c r="BK28" s="44">
        <v>1188.0439799999999</v>
      </c>
      <c r="BL28" s="44">
        <v>1126.8014700000001</v>
      </c>
      <c r="BM28" s="44">
        <v>1232.49604</v>
      </c>
    </row>
    <row r="29" spans="1:68" s="23" customFormat="1" ht="15" customHeight="1" x14ac:dyDescent="0.3">
      <c r="A29" s="302" t="s">
        <v>451</v>
      </c>
      <c r="B29" s="302" t="s">
        <v>452</v>
      </c>
      <c r="C29" s="144">
        <v>5514.8325099999984</v>
      </c>
      <c r="D29" s="144">
        <v>5551</v>
      </c>
      <c r="E29" s="144">
        <v>5631</v>
      </c>
      <c r="F29" s="144">
        <v>5757</v>
      </c>
      <c r="G29" s="144">
        <v>5849</v>
      </c>
      <c r="H29" s="144">
        <v>5943</v>
      </c>
      <c r="I29" s="144">
        <v>6095.1302099999893</v>
      </c>
      <c r="J29" s="144">
        <v>6283</v>
      </c>
      <c r="K29" s="144">
        <v>6600</v>
      </c>
      <c r="L29" s="144">
        <v>6508</v>
      </c>
      <c r="M29" s="144">
        <v>6506</v>
      </c>
      <c r="N29" s="144">
        <v>6731</v>
      </c>
      <c r="O29" s="144">
        <v>6865</v>
      </c>
      <c r="P29" s="144">
        <v>6825</v>
      </c>
      <c r="Q29" s="144">
        <v>7031</v>
      </c>
      <c r="R29" s="144">
        <v>7803</v>
      </c>
      <c r="S29" s="144">
        <v>7508</v>
      </c>
      <c r="T29" s="144">
        <v>7321</v>
      </c>
      <c r="U29" s="144">
        <v>7735</v>
      </c>
      <c r="V29" s="144">
        <v>7013.126949999998</v>
      </c>
      <c r="W29" s="144">
        <v>7057</v>
      </c>
      <c r="X29" s="144">
        <v>7244</v>
      </c>
      <c r="Y29" s="144">
        <v>6335</v>
      </c>
      <c r="Z29" s="144">
        <v>6264</v>
      </c>
      <c r="AA29" s="144">
        <v>6230</v>
      </c>
      <c r="AB29" s="144">
        <v>5985</v>
      </c>
      <c r="AC29" s="144">
        <v>6154</v>
      </c>
      <c r="AD29" s="144">
        <v>6068.9352899999994</v>
      </c>
      <c r="AE29" s="144">
        <v>6128.9082199999993</v>
      </c>
      <c r="AF29" s="144">
        <v>6046</v>
      </c>
      <c r="AG29" s="144">
        <v>6094</v>
      </c>
      <c r="AH29" s="144">
        <v>5560.8536300000005</v>
      </c>
      <c r="AI29" s="144">
        <v>5383.5254699999996</v>
      </c>
      <c r="AJ29" s="144">
        <v>5349.7693900000004</v>
      </c>
      <c r="AK29" s="144">
        <v>5445.7883899999997</v>
      </c>
      <c r="AL29" s="144">
        <v>5682.3024699999996</v>
      </c>
      <c r="AM29" s="144">
        <v>5080.3283300000003</v>
      </c>
      <c r="AN29" s="144">
        <v>4151.6023500000001</v>
      </c>
      <c r="AO29" s="144">
        <v>4402.7203499999996</v>
      </c>
      <c r="AP29" s="144">
        <v>6288.1300200000005</v>
      </c>
      <c r="AQ29" s="144">
        <v>6064.5787799999998</v>
      </c>
      <c r="AR29" s="144">
        <v>6726.0265600000002</v>
      </c>
      <c r="AS29" s="144">
        <v>6329.9975099999992</v>
      </c>
      <c r="AT29" s="144">
        <v>7269.5517</v>
      </c>
      <c r="AU29" s="144">
        <v>5945.2152500000002</v>
      </c>
      <c r="AV29" s="144">
        <v>6585.4828600000001</v>
      </c>
      <c r="AW29" s="144">
        <v>4239.9563600000001</v>
      </c>
      <c r="AX29" s="214">
        <v>5272.8379000000004</v>
      </c>
      <c r="AY29" s="43">
        <v>5639.6632900000004</v>
      </c>
      <c r="AZ29" s="43">
        <v>5679.9536500000004</v>
      </c>
      <c r="BA29" s="43">
        <v>5491.4808700000003</v>
      </c>
      <c r="BB29" s="43">
        <v>5076.4841799999995</v>
      </c>
      <c r="BC29" s="43">
        <v>5360.1488900000004</v>
      </c>
      <c r="BD29" s="43">
        <v>5592.2465700000002</v>
      </c>
      <c r="BE29" s="43">
        <v>5575.5685399999993</v>
      </c>
      <c r="BF29" s="43">
        <v>5972.7992599999998</v>
      </c>
      <c r="BG29" s="43">
        <v>6467.8192900000004</v>
      </c>
      <c r="BH29" s="43">
        <v>6747</v>
      </c>
      <c r="BI29" s="43">
        <v>6567.944019999999</v>
      </c>
      <c r="BJ29" s="43">
        <v>6575.5195399999993</v>
      </c>
      <c r="BK29" s="43">
        <v>6174.5199900000007</v>
      </c>
      <c r="BL29" s="43">
        <v>6487.8342799999991</v>
      </c>
      <c r="BM29" s="43">
        <v>6622.7966799999995</v>
      </c>
      <c r="BO29" s="24"/>
      <c r="BP29" s="24"/>
    </row>
    <row r="30" spans="1:68" s="23" customFormat="1" ht="15" customHeight="1" x14ac:dyDescent="0.3">
      <c r="A30" s="8" t="s">
        <v>126</v>
      </c>
      <c r="B30" s="8" t="s">
        <v>126</v>
      </c>
      <c r="C30" s="145">
        <v>0</v>
      </c>
      <c r="D30" s="145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5">
        <v>0</v>
      </c>
      <c r="W30" s="145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5">
        <v>0</v>
      </c>
      <c r="AD30" s="145">
        <v>0</v>
      </c>
      <c r="AE30" s="145">
        <v>0</v>
      </c>
      <c r="AF30" s="145">
        <v>0</v>
      </c>
      <c r="AG30" s="145">
        <v>0</v>
      </c>
      <c r="AH30" s="145">
        <v>0</v>
      </c>
      <c r="AI30" s="144">
        <v>1245.64912</v>
      </c>
      <c r="AJ30" s="144">
        <v>1485.2683500000001</v>
      </c>
      <c r="AK30" s="144">
        <v>1543.2760699999999</v>
      </c>
      <c r="AL30" s="144">
        <v>1605.65092</v>
      </c>
      <c r="AM30" s="144">
        <v>1771.75945</v>
      </c>
      <c r="AN30" s="144">
        <v>1890.6838799999998</v>
      </c>
      <c r="AO30" s="144">
        <v>2026.1560100000002</v>
      </c>
      <c r="AP30" s="144">
        <v>2035.80322</v>
      </c>
      <c r="AQ30" s="144">
        <v>2219.3659200000002</v>
      </c>
      <c r="AR30" s="144">
        <v>2316.0006100000001</v>
      </c>
      <c r="AS30" s="144">
        <v>2378.9484899999998</v>
      </c>
      <c r="AT30" s="144">
        <v>2423.0213699999999</v>
      </c>
      <c r="AU30" s="144">
        <v>2419.72336</v>
      </c>
      <c r="AV30" s="144">
        <v>2429.9851899999999</v>
      </c>
      <c r="AW30" s="144">
        <v>2384.5460699999999</v>
      </c>
      <c r="AX30" s="214">
        <v>2537.2884400000003</v>
      </c>
      <c r="AY30" s="43">
        <v>2632.2518800000003</v>
      </c>
      <c r="AZ30" s="43">
        <v>2487.7022400000001</v>
      </c>
      <c r="BA30" s="43">
        <v>2621.3932300000001</v>
      </c>
      <c r="BB30" s="43">
        <v>2547.0238300000001</v>
      </c>
      <c r="BC30" s="43">
        <v>2713.1761700000002</v>
      </c>
      <c r="BD30" s="43">
        <v>2809.6054000000004</v>
      </c>
      <c r="BE30" s="43">
        <v>2684.7984000000001</v>
      </c>
      <c r="BF30" s="43">
        <v>2759.7621199999999</v>
      </c>
      <c r="BG30" s="43">
        <v>2742.9823500000002</v>
      </c>
      <c r="BH30" s="43">
        <v>2747.34033</v>
      </c>
      <c r="BI30" s="43">
        <v>2822.5535399999999</v>
      </c>
      <c r="BJ30" s="43">
        <v>2866.5877799999998</v>
      </c>
      <c r="BK30" s="43">
        <v>2896.6445899999999</v>
      </c>
      <c r="BL30" s="43">
        <v>2997.0786800000001</v>
      </c>
      <c r="BM30" s="43">
        <v>3046.37293</v>
      </c>
      <c r="BO30" s="24"/>
      <c r="BP30" s="24"/>
    </row>
    <row r="31" spans="1:68" s="23" customFormat="1" ht="15" customHeight="1" x14ac:dyDescent="0.3">
      <c r="A31" s="42" t="s">
        <v>165</v>
      </c>
      <c r="B31" s="42" t="s">
        <v>165</v>
      </c>
      <c r="C31" s="10" t="s">
        <v>14</v>
      </c>
      <c r="D31" s="10" t="s">
        <v>14</v>
      </c>
      <c r="E31" s="10" t="s">
        <v>14</v>
      </c>
      <c r="F31" s="10" t="s">
        <v>14</v>
      </c>
      <c r="G31" s="10" t="s">
        <v>14</v>
      </c>
      <c r="H31" s="10" t="s">
        <v>14</v>
      </c>
      <c r="I31" s="10" t="s">
        <v>14</v>
      </c>
      <c r="J31" s="10" t="s">
        <v>14</v>
      </c>
      <c r="K31" s="10" t="s">
        <v>14</v>
      </c>
      <c r="L31" s="10" t="s">
        <v>14</v>
      </c>
      <c r="M31" s="10" t="s">
        <v>14</v>
      </c>
      <c r="N31" s="10" t="s">
        <v>14</v>
      </c>
      <c r="O31" s="10" t="s">
        <v>14</v>
      </c>
      <c r="P31" s="10" t="s">
        <v>14</v>
      </c>
      <c r="Q31" s="10" t="s">
        <v>14</v>
      </c>
      <c r="R31" s="10" t="s">
        <v>14</v>
      </c>
      <c r="S31" s="10" t="s">
        <v>14</v>
      </c>
      <c r="T31" s="10" t="s">
        <v>14</v>
      </c>
      <c r="U31" s="10" t="s">
        <v>14</v>
      </c>
      <c r="V31" s="10" t="s">
        <v>14</v>
      </c>
      <c r="W31" s="10" t="s">
        <v>14</v>
      </c>
      <c r="X31" s="10" t="s">
        <v>14</v>
      </c>
      <c r="Y31" s="10" t="s">
        <v>14</v>
      </c>
      <c r="Z31" s="10" t="s">
        <v>14</v>
      </c>
      <c r="AA31" s="10" t="s">
        <v>14</v>
      </c>
      <c r="AB31" s="10" t="s">
        <v>14</v>
      </c>
      <c r="AC31" s="10" t="s">
        <v>14</v>
      </c>
      <c r="AD31" s="10" t="s">
        <v>14</v>
      </c>
      <c r="AE31" s="10" t="s">
        <v>14</v>
      </c>
      <c r="AF31" s="10" t="s">
        <v>14</v>
      </c>
      <c r="AG31" s="10" t="s">
        <v>14</v>
      </c>
      <c r="AH31" s="10" t="s">
        <v>14</v>
      </c>
      <c r="AI31" s="10" t="s">
        <v>14</v>
      </c>
      <c r="AJ31" s="10" t="s">
        <v>14</v>
      </c>
      <c r="AK31" s="10" t="s">
        <v>14</v>
      </c>
      <c r="AL31" s="10" t="s">
        <v>14</v>
      </c>
      <c r="AM31" s="10" t="s">
        <v>14</v>
      </c>
      <c r="AN31" s="10" t="s">
        <v>14</v>
      </c>
      <c r="AO31" s="10" t="s">
        <v>14</v>
      </c>
      <c r="AP31" s="10" t="s">
        <v>14</v>
      </c>
      <c r="AQ31" s="10" t="s">
        <v>14</v>
      </c>
      <c r="AR31" s="10" t="s">
        <v>14</v>
      </c>
      <c r="AS31" s="10" t="s">
        <v>14</v>
      </c>
      <c r="AT31" s="10" t="s">
        <v>14</v>
      </c>
      <c r="AU31" s="10" t="s">
        <v>14</v>
      </c>
      <c r="AV31" s="10" t="s">
        <v>14</v>
      </c>
      <c r="AW31" s="10" t="s">
        <v>14</v>
      </c>
      <c r="AX31" s="254" t="s">
        <v>14</v>
      </c>
      <c r="AY31" s="10" t="s">
        <v>14</v>
      </c>
      <c r="AZ31" s="10" t="s">
        <v>14</v>
      </c>
      <c r="BA31" s="10" t="s">
        <v>14</v>
      </c>
      <c r="BB31" s="43">
        <v>2013.42049</v>
      </c>
      <c r="BC31" s="43">
        <v>2354.60455</v>
      </c>
      <c r="BD31" s="43">
        <v>3433.8936600000002</v>
      </c>
      <c r="BE31" s="43">
        <v>2792.3226199999999</v>
      </c>
      <c r="BF31" s="43">
        <v>3075.1988700000002</v>
      </c>
      <c r="BG31" s="43">
        <v>3075.1988700000002</v>
      </c>
      <c r="BH31" s="43">
        <v>3075.0662899999998</v>
      </c>
      <c r="BI31" s="43">
        <v>3108.72109</v>
      </c>
      <c r="BJ31" s="43">
        <v>3177</v>
      </c>
      <c r="BK31" s="43">
        <v>3222.6909900000001</v>
      </c>
      <c r="BL31" s="43">
        <v>3253.7106399999998</v>
      </c>
      <c r="BM31" s="43">
        <v>3334.5088500000002</v>
      </c>
      <c r="BO31" s="24"/>
      <c r="BP31" s="24"/>
    </row>
    <row r="32" spans="1:68" s="23" customFormat="1" ht="15" customHeight="1" thickBot="1" x14ac:dyDescent="0.3">
      <c r="A32" s="25" t="s">
        <v>9</v>
      </c>
      <c r="B32" s="25" t="s">
        <v>9</v>
      </c>
      <c r="C32" s="26">
        <f t="shared" ref="C32:AH32" si="4">SUM(C8:C31)</f>
        <v>77917.165119999991</v>
      </c>
      <c r="D32" s="26">
        <f t="shared" si="4"/>
        <v>88571.07058</v>
      </c>
      <c r="E32" s="26">
        <f t="shared" si="4"/>
        <v>90614.186840000024</v>
      </c>
      <c r="F32" s="26">
        <f t="shared" si="4"/>
        <v>122020.06903999997</v>
      </c>
      <c r="G32" s="26">
        <f t="shared" si="4"/>
        <v>92253.247539999997</v>
      </c>
      <c r="H32" s="26">
        <f t="shared" si="4"/>
        <v>102995.65036999999</v>
      </c>
      <c r="I32" s="26">
        <f t="shared" si="4"/>
        <v>107314.43053999997</v>
      </c>
      <c r="J32" s="26">
        <f t="shared" si="4"/>
        <v>143439.08922000002</v>
      </c>
      <c r="K32" s="26">
        <f t="shared" si="4"/>
        <v>113040.92531999999</v>
      </c>
      <c r="L32" s="26">
        <f t="shared" si="4"/>
        <v>121497.68251</v>
      </c>
      <c r="M32" s="26">
        <f t="shared" si="4"/>
        <v>134186.58145</v>
      </c>
      <c r="N32" s="26">
        <f t="shared" si="4"/>
        <v>175891.75535999998</v>
      </c>
      <c r="O32" s="26">
        <f t="shared" si="4"/>
        <v>134756.69650999998</v>
      </c>
      <c r="P32" s="26">
        <f t="shared" si="4"/>
        <v>145322.41988</v>
      </c>
      <c r="Q32" s="26">
        <f t="shared" si="4"/>
        <v>146152.21171</v>
      </c>
      <c r="R32" s="26">
        <f t="shared" si="4"/>
        <v>204225.45221999995</v>
      </c>
      <c r="S32" s="26">
        <f t="shared" si="4"/>
        <v>160806.70408999998</v>
      </c>
      <c r="T32" s="26">
        <f t="shared" si="4"/>
        <v>171441.92095999999</v>
      </c>
      <c r="U32" s="26">
        <f t="shared" si="4"/>
        <v>175652.81435999996</v>
      </c>
      <c r="V32" s="26">
        <f t="shared" si="4"/>
        <v>233449.34390000001</v>
      </c>
      <c r="W32" s="26">
        <f t="shared" si="4"/>
        <v>174489.90122999999</v>
      </c>
      <c r="X32" s="26">
        <f t="shared" si="4"/>
        <v>185009.45583087916</v>
      </c>
      <c r="Y32" s="26">
        <f t="shared" si="4"/>
        <v>206295.81429131876</v>
      </c>
      <c r="Z32" s="26">
        <f t="shared" si="4"/>
        <v>272587.85927000002</v>
      </c>
      <c r="AA32" s="26">
        <f t="shared" si="4"/>
        <v>209140.92689186812</v>
      </c>
      <c r="AB32" s="26">
        <f t="shared" si="4"/>
        <v>221518.75983923074</v>
      </c>
      <c r="AC32" s="26">
        <f t="shared" si="4"/>
        <v>222837.96100395604</v>
      </c>
      <c r="AD32" s="26">
        <f t="shared" si="4"/>
        <v>298177.79125999997</v>
      </c>
      <c r="AE32" s="26">
        <f t="shared" si="4"/>
        <v>224612.10299626374</v>
      </c>
      <c r="AF32" s="26">
        <f t="shared" si="4"/>
        <v>232782.40891</v>
      </c>
      <c r="AG32" s="26">
        <f t="shared" si="4"/>
        <v>235908.36889000001</v>
      </c>
      <c r="AH32" s="26">
        <f t="shared" si="4"/>
        <v>313229.16471000004</v>
      </c>
      <c r="AI32" s="37">
        <f t="shared" ref="AI32:BM32" si="5">SUM(AI8:AI31)</f>
        <v>232215.52030999996</v>
      </c>
      <c r="AJ32" s="37">
        <f t="shared" si="5"/>
        <v>243049.70883000002</v>
      </c>
      <c r="AK32" s="37">
        <f t="shared" si="5"/>
        <v>244613.39344999995</v>
      </c>
      <c r="AL32" s="37">
        <f t="shared" si="5"/>
        <v>320675.20130999997</v>
      </c>
      <c r="AM32" s="37">
        <f t="shared" si="5"/>
        <v>244060.52805000002</v>
      </c>
      <c r="AN32" s="37">
        <f t="shared" si="5"/>
        <v>257518.75081999996</v>
      </c>
      <c r="AO32" s="37">
        <f t="shared" si="5"/>
        <v>253984.53055999998</v>
      </c>
      <c r="AP32" s="37">
        <f t="shared" si="5"/>
        <v>326011.23793</v>
      </c>
      <c r="AQ32" s="37">
        <f t="shared" si="5"/>
        <v>243336.16768000001</v>
      </c>
      <c r="AR32" s="37">
        <f t="shared" si="5"/>
        <v>229071.53082999997</v>
      </c>
      <c r="AS32" s="37">
        <f t="shared" si="5"/>
        <v>229679.57076999996</v>
      </c>
      <c r="AT32" s="37">
        <f t="shared" si="5"/>
        <v>316966.92258000001</v>
      </c>
      <c r="AU32" s="37">
        <f t="shared" si="5"/>
        <v>245451.66264</v>
      </c>
      <c r="AV32" s="37">
        <f t="shared" si="5"/>
        <v>271403.04690999992</v>
      </c>
      <c r="AW32" s="37">
        <f t="shared" si="5"/>
        <v>295076.48919000005</v>
      </c>
      <c r="AX32" s="37">
        <f t="shared" si="5"/>
        <v>408664.54303999984</v>
      </c>
      <c r="AY32" s="121">
        <f t="shared" si="5"/>
        <v>318417.22835000005</v>
      </c>
      <c r="AZ32" s="26">
        <f t="shared" si="5"/>
        <v>338208.79818999994</v>
      </c>
      <c r="BA32" s="26">
        <f t="shared" si="5"/>
        <v>343698.64935999998</v>
      </c>
      <c r="BB32" s="26">
        <f t="shared" si="5"/>
        <v>442695.76802000008</v>
      </c>
      <c r="BC32" s="26">
        <f t="shared" si="5"/>
        <v>351289.93506999995</v>
      </c>
      <c r="BD32" s="26">
        <f t="shared" si="5"/>
        <v>366668.23669000005</v>
      </c>
      <c r="BE32" s="26">
        <f t="shared" si="5"/>
        <v>363522.12390000001</v>
      </c>
      <c r="BF32" s="26">
        <f t="shared" si="5"/>
        <v>466572.02617000003</v>
      </c>
      <c r="BG32" s="26">
        <f t="shared" si="5"/>
        <v>359745.72767000011</v>
      </c>
      <c r="BH32" s="26">
        <f t="shared" si="5"/>
        <v>379459.18582999997</v>
      </c>
      <c r="BI32" s="26">
        <f t="shared" si="5"/>
        <v>377422.01910999994</v>
      </c>
      <c r="BJ32" s="26">
        <f t="shared" si="5"/>
        <v>526530.64322842797</v>
      </c>
      <c r="BK32" s="26">
        <f t="shared" si="5"/>
        <v>408449.95457825041</v>
      </c>
      <c r="BL32" s="26">
        <f t="shared" si="5"/>
        <v>481311.33299000002</v>
      </c>
      <c r="BM32" s="26">
        <f t="shared" si="5"/>
        <v>482415.01603</v>
      </c>
      <c r="BO32" s="24"/>
      <c r="BP32" s="24"/>
    </row>
    <row r="33" spans="1:68" s="23" customFormat="1" ht="15" customHeight="1" x14ac:dyDescent="0.25">
      <c r="A33" s="28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O33" s="24"/>
      <c r="BP33" s="24"/>
    </row>
    <row r="34" spans="1:68" s="23" customFormat="1" ht="15" customHeight="1" x14ac:dyDescent="0.25">
      <c r="A34" s="38" t="s">
        <v>423</v>
      </c>
      <c r="B34" s="38" t="s">
        <v>424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01"/>
      <c r="AJ34" s="301"/>
      <c r="AK34" s="301"/>
      <c r="AL34" s="301"/>
      <c r="AM34" s="301"/>
      <c r="AN34" s="301"/>
      <c r="AO34" s="301"/>
      <c r="AP34" s="301"/>
      <c r="AQ34" s="301"/>
      <c r="AR34" s="301"/>
      <c r="AS34" s="301"/>
      <c r="AT34" s="301"/>
      <c r="AU34" s="301"/>
      <c r="AV34" s="301"/>
      <c r="AW34" s="301"/>
      <c r="AX34" s="301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O34" s="151"/>
      <c r="BP34" s="151"/>
    </row>
    <row r="35" spans="1:68" s="23" customFormat="1" ht="15" customHeight="1" x14ac:dyDescent="0.25">
      <c r="A35" s="38" t="s">
        <v>625</v>
      </c>
      <c r="B35" s="38" t="s">
        <v>631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  <c r="AU35" s="301"/>
      <c r="AV35" s="301"/>
      <c r="AW35" s="301"/>
      <c r="AX35" s="301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</row>
    <row r="36" spans="1:68" s="23" customFormat="1" ht="15" customHeight="1" x14ac:dyDescent="0.25">
      <c r="A36" s="38" t="s">
        <v>626</v>
      </c>
      <c r="B36" s="38" t="s">
        <v>632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301"/>
      <c r="AU36" s="301"/>
      <c r="AV36" s="301"/>
      <c r="AW36" s="301"/>
      <c r="AX36" s="301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68" s="23" customFormat="1" ht="15" customHeight="1" x14ac:dyDescent="0.3">
      <c r="A37" s="14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9"/>
      <c r="AE37" s="31"/>
      <c r="AF37" s="31"/>
      <c r="AG37" s="31"/>
      <c r="AH37" s="31"/>
      <c r="AI37" s="31"/>
      <c r="AJ37" s="31"/>
      <c r="AK37" s="144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213"/>
      <c r="AY37" s="46"/>
      <c r="AZ37" s="46"/>
      <c r="BA37" s="46"/>
      <c r="BB37" s="46"/>
      <c r="BC37" s="46"/>
      <c r="BD37" s="46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r="38" spans="1:68" s="151" customFormat="1" ht="15" customHeight="1" x14ac:dyDescent="0.25">
      <c r="A38" s="95" t="s">
        <v>648</v>
      </c>
      <c r="B38" s="95" t="s">
        <v>207</v>
      </c>
      <c r="C38" s="150" t="str">
        <f t="shared" ref="C38:AH38" si="6">C7</f>
        <v>1Q10</v>
      </c>
      <c r="D38" s="150" t="str">
        <f t="shared" si="6"/>
        <v>2Q10</v>
      </c>
      <c r="E38" s="150" t="str">
        <f t="shared" si="6"/>
        <v>3Q10</v>
      </c>
      <c r="F38" s="150" t="str">
        <f t="shared" si="6"/>
        <v>4Q10</v>
      </c>
      <c r="G38" s="150" t="str">
        <f t="shared" si="6"/>
        <v>1Q11</v>
      </c>
      <c r="H38" s="150" t="str">
        <f t="shared" si="6"/>
        <v>2Q11</v>
      </c>
      <c r="I38" s="150" t="str">
        <f t="shared" si="6"/>
        <v>3Q11</v>
      </c>
      <c r="J38" s="150" t="str">
        <f t="shared" si="6"/>
        <v>4Q11</v>
      </c>
      <c r="K38" s="150" t="str">
        <f t="shared" si="6"/>
        <v>1Q12</v>
      </c>
      <c r="L38" s="150" t="str">
        <f t="shared" si="6"/>
        <v>2Q12</v>
      </c>
      <c r="M38" s="150" t="str">
        <f t="shared" si="6"/>
        <v>3Q12</v>
      </c>
      <c r="N38" s="150" t="str">
        <f t="shared" si="6"/>
        <v>4Q12</v>
      </c>
      <c r="O38" s="150" t="str">
        <f t="shared" si="6"/>
        <v>1Q13</v>
      </c>
      <c r="P38" s="150" t="str">
        <f t="shared" si="6"/>
        <v>2Q13</v>
      </c>
      <c r="Q38" s="150" t="str">
        <f t="shared" si="6"/>
        <v>3Q13</v>
      </c>
      <c r="R38" s="150" t="str">
        <f t="shared" si="6"/>
        <v>4Q13</v>
      </c>
      <c r="S38" s="150" t="str">
        <f t="shared" si="6"/>
        <v>1Q14</v>
      </c>
      <c r="T38" s="150" t="str">
        <f t="shared" si="6"/>
        <v>2Q14</v>
      </c>
      <c r="U38" s="150" t="str">
        <f t="shared" si="6"/>
        <v>3Q14</v>
      </c>
      <c r="V38" s="150" t="str">
        <f t="shared" si="6"/>
        <v>4Q14</v>
      </c>
      <c r="W38" s="150" t="str">
        <f t="shared" si="6"/>
        <v>1Q15</v>
      </c>
      <c r="X38" s="150" t="str">
        <f t="shared" si="6"/>
        <v>2Q15</v>
      </c>
      <c r="Y38" s="150" t="str">
        <f t="shared" si="6"/>
        <v>3Q15</v>
      </c>
      <c r="Z38" s="150" t="str">
        <f t="shared" si="6"/>
        <v>4Q15</v>
      </c>
      <c r="AA38" s="150" t="str">
        <f t="shared" si="6"/>
        <v>1Q16</v>
      </c>
      <c r="AB38" s="150" t="str">
        <f t="shared" si="6"/>
        <v>2Q16</v>
      </c>
      <c r="AC38" s="150" t="str">
        <f t="shared" si="6"/>
        <v>3Q16</v>
      </c>
      <c r="AD38" s="150" t="str">
        <f t="shared" si="6"/>
        <v>4Q16</v>
      </c>
      <c r="AE38" s="150" t="str">
        <f t="shared" si="6"/>
        <v>1Q17</v>
      </c>
      <c r="AF38" s="150" t="str">
        <f t="shared" si="6"/>
        <v>2Q17</v>
      </c>
      <c r="AG38" s="150" t="str">
        <f t="shared" si="6"/>
        <v>3Q17</v>
      </c>
      <c r="AH38" s="150" t="str">
        <f t="shared" si="6"/>
        <v>4Q17</v>
      </c>
      <c r="AI38" s="150" t="str">
        <f t="shared" ref="AI38:BM38" si="7">AI7</f>
        <v>1Q18</v>
      </c>
      <c r="AJ38" s="150" t="str">
        <f t="shared" si="7"/>
        <v>2Q18</v>
      </c>
      <c r="AK38" s="150" t="str">
        <f t="shared" si="7"/>
        <v>3Q18</v>
      </c>
      <c r="AL38" s="150" t="str">
        <f t="shared" si="7"/>
        <v>4Q18</v>
      </c>
      <c r="AM38" s="150" t="str">
        <f t="shared" si="7"/>
        <v>1Q19</v>
      </c>
      <c r="AN38" s="150" t="str">
        <f t="shared" si="7"/>
        <v>2Q19</v>
      </c>
      <c r="AO38" s="150" t="str">
        <f t="shared" si="7"/>
        <v>3Q19</v>
      </c>
      <c r="AP38" s="150" t="str">
        <f t="shared" si="7"/>
        <v>4Q19</v>
      </c>
      <c r="AQ38" s="150" t="str">
        <f t="shared" si="7"/>
        <v>1Q20</v>
      </c>
      <c r="AR38" s="150" t="str">
        <f t="shared" si="7"/>
        <v>2Q20</v>
      </c>
      <c r="AS38" s="150" t="str">
        <f t="shared" si="7"/>
        <v>3Q20</v>
      </c>
      <c r="AT38" s="150" t="str">
        <f t="shared" si="7"/>
        <v>4Q20</v>
      </c>
      <c r="AU38" s="150" t="str">
        <f t="shared" si="7"/>
        <v>1Q21</v>
      </c>
      <c r="AV38" s="150" t="str">
        <f t="shared" si="7"/>
        <v>2Q21</v>
      </c>
      <c r="AW38" s="150" t="str">
        <f t="shared" si="7"/>
        <v>3Q21</v>
      </c>
      <c r="AX38" s="150" t="str">
        <f t="shared" si="7"/>
        <v>4Q21</v>
      </c>
      <c r="AY38" s="150" t="str">
        <f t="shared" si="7"/>
        <v>1Q22</v>
      </c>
      <c r="AZ38" s="150" t="str">
        <f t="shared" si="7"/>
        <v>2Q22</v>
      </c>
      <c r="BA38" s="150" t="str">
        <f t="shared" si="7"/>
        <v>3Q22</v>
      </c>
      <c r="BB38" s="150" t="str">
        <f t="shared" si="7"/>
        <v>4Q22</v>
      </c>
      <c r="BC38" s="150" t="str">
        <f t="shared" si="7"/>
        <v>1Q23</v>
      </c>
      <c r="BD38" s="150" t="str">
        <f t="shared" si="7"/>
        <v>2Q23</v>
      </c>
      <c r="BE38" s="150" t="str">
        <f t="shared" si="7"/>
        <v>3Q23</v>
      </c>
      <c r="BF38" s="150" t="str">
        <f t="shared" si="7"/>
        <v>4Q23</v>
      </c>
      <c r="BG38" s="150" t="str">
        <f t="shared" si="7"/>
        <v>1Q24</v>
      </c>
      <c r="BH38" s="150" t="str">
        <f t="shared" si="7"/>
        <v>2Q24</v>
      </c>
      <c r="BI38" s="150" t="str">
        <f t="shared" si="7"/>
        <v>3Q24</v>
      </c>
      <c r="BJ38" s="150" t="str">
        <f t="shared" si="7"/>
        <v>4Q24</v>
      </c>
      <c r="BK38" s="150" t="str">
        <f t="shared" si="7"/>
        <v>1Q25</v>
      </c>
      <c r="BL38" s="150" t="str">
        <f t="shared" si="7"/>
        <v>2Q25</v>
      </c>
      <c r="BM38" s="150" t="str">
        <f t="shared" si="7"/>
        <v>3Q25</v>
      </c>
      <c r="BO38" s="23"/>
      <c r="BP38" s="23"/>
    </row>
    <row r="39" spans="1:68" s="23" customFormat="1" ht="15" customHeight="1" x14ac:dyDescent="0.3">
      <c r="A39" s="8" t="s">
        <v>18</v>
      </c>
      <c r="B39" s="8" t="s">
        <v>18</v>
      </c>
      <c r="C39" s="144">
        <v>4606.58</v>
      </c>
      <c r="D39" s="144">
        <v>4741.5370000000003</v>
      </c>
      <c r="E39" s="144">
        <v>4788.067</v>
      </c>
      <c r="F39" s="144">
        <v>6140.4229999999998</v>
      </c>
      <c r="G39" s="144">
        <v>5190.0316899999998</v>
      </c>
      <c r="H39" s="144">
        <v>5588.875</v>
      </c>
      <c r="I39" s="144">
        <v>5463.5440499999995</v>
      </c>
      <c r="J39" s="144">
        <v>6092.7512999999999</v>
      </c>
      <c r="K39" s="144">
        <v>6193.8372599999993</v>
      </c>
      <c r="L39" s="144">
        <v>6434.7397300000002</v>
      </c>
      <c r="M39" s="144">
        <v>5541.8756300000005</v>
      </c>
      <c r="N39" s="144">
        <v>6758.1334999999999</v>
      </c>
      <c r="O39" s="144">
        <v>5945.2655000000004</v>
      </c>
      <c r="P39" s="144">
        <v>6137.1850000000004</v>
      </c>
      <c r="Q39" s="144">
        <v>5987.7831100000003</v>
      </c>
      <c r="R39" s="144">
        <v>7221.2075000000004</v>
      </c>
      <c r="S39" s="144">
        <v>6770.6290399999998</v>
      </c>
      <c r="T39" s="144">
        <v>6940.3420699999997</v>
      </c>
      <c r="U39" s="144">
        <v>6784.4960099999998</v>
      </c>
      <c r="V39" s="144">
        <v>7563.7</v>
      </c>
      <c r="W39" s="144">
        <v>6802.7946500000007</v>
      </c>
      <c r="X39" s="144">
        <v>7162.0370000000003</v>
      </c>
      <c r="Y39" s="144">
        <v>7005.4785000000002</v>
      </c>
      <c r="Z39" s="144">
        <v>8913.6460000000006</v>
      </c>
      <c r="AA39" s="144">
        <v>7077.6909999999998</v>
      </c>
      <c r="AB39" s="144">
        <v>7447.1239999999998</v>
      </c>
      <c r="AC39" s="144">
        <v>7122.9870000000001</v>
      </c>
      <c r="AD39" s="144">
        <v>8518.1133300000001</v>
      </c>
      <c r="AE39" s="144">
        <v>7115.4944999999998</v>
      </c>
      <c r="AF39" s="144">
        <v>7505.8850000000002</v>
      </c>
      <c r="AG39" s="144">
        <v>7586.7460000000001</v>
      </c>
      <c r="AH39" s="144">
        <v>8894.9275099999995</v>
      </c>
      <c r="AI39" s="144">
        <v>6880.4660000000003</v>
      </c>
      <c r="AJ39" s="144">
        <v>7642.9350000000004</v>
      </c>
      <c r="AK39" s="144">
        <v>7422.5105000000003</v>
      </c>
      <c r="AL39" s="144">
        <v>8698.6424299999999</v>
      </c>
      <c r="AM39" s="144">
        <v>7184.8009899999997</v>
      </c>
      <c r="AN39" s="144">
        <v>7657.3208599999998</v>
      </c>
      <c r="AO39" s="144">
        <v>7318.2126200000002</v>
      </c>
      <c r="AP39" s="144">
        <v>8782.7885000000006</v>
      </c>
      <c r="AQ39" s="144">
        <v>6324.2165000000005</v>
      </c>
      <c r="AR39" s="144">
        <v>417.44402000000002</v>
      </c>
      <c r="AS39" s="144">
        <v>3445.94</v>
      </c>
      <c r="AT39" s="144">
        <v>6604.59375</v>
      </c>
      <c r="AU39" s="144">
        <v>3599.9319999999998</v>
      </c>
      <c r="AV39" s="144">
        <v>4925.4380300000003</v>
      </c>
      <c r="AW39" s="144">
        <v>6818.8890000000001</v>
      </c>
      <c r="AX39" s="144">
        <v>9326.7937099999999</v>
      </c>
      <c r="AY39" s="127">
        <v>7211.1819999999998</v>
      </c>
      <c r="AZ39" s="43">
        <v>9453.1610000000001</v>
      </c>
      <c r="BA39" s="43">
        <v>9073.2929999999997</v>
      </c>
      <c r="BB39" s="43">
        <v>10305.39</v>
      </c>
      <c r="BC39" s="43">
        <v>9214.3531999999996</v>
      </c>
      <c r="BD39" s="43">
        <v>10721.7693</v>
      </c>
      <c r="BE39" s="43">
        <v>10345.091399999999</v>
      </c>
      <c r="BF39" s="43">
        <v>12249.387290000001</v>
      </c>
      <c r="BG39" s="43">
        <v>10650.126029999999</v>
      </c>
      <c r="BH39" s="43">
        <v>11601.814200000001</v>
      </c>
      <c r="BI39" s="43">
        <v>10991.3426</v>
      </c>
      <c r="BJ39" s="43">
        <v>13031.0214</v>
      </c>
      <c r="BK39" s="43">
        <v>11944.694600000001</v>
      </c>
      <c r="BL39" s="43">
        <v>13363.832399999999</v>
      </c>
      <c r="BM39" s="43">
        <v>13311.465400000001</v>
      </c>
    </row>
    <row r="40" spans="1:68" s="23" customFormat="1" ht="15" customHeight="1" x14ac:dyDescent="0.3">
      <c r="A40" s="8" t="s">
        <v>19</v>
      </c>
      <c r="B40" s="8" t="s">
        <v>19</v>
      </c>
      <c r="C40" s="144" t="s">
        <v>14</v>
      </c>
      <c r="D40" s="144" t="s">
        <v>14</v>
      </c>
      <c r="E40" s="144" t="s">
        <v>14</v>
      </c>
      <c r="F40" s="144" t="s">
        <v>14</v>
      </c>
      <c r="G40" s="144" t="s">
        <v>14</v>
      </c>
      <c r="H40" s="144" t="s">
        <v>14</v>
      </c>
      <c r="I40" s="144" t="s">
        <v>14</v>
      </c>
      <c r="J40" s="144" t="s">
        <v>14</v>
      </c>
      <c r="K40" s="144" t="s">
        <v>14</v>
      </c>
      <c r="L40" s="144">
        <v>591.23400000000004</v>
      </c>
      <c r="M40" s="144">
        <v>4570.8005000000003</v>
      </c>
      <c r="N40" s="144">
        <v>4127.2749999999996</v>
      </c>
      <c r="O40" s="144">
        <v>3902.384</v>
      </c>
      <c r="P40" s="144">
        <v>4032.9058999999997</v>
      </c>
      <c r="Q40" s="144">
        <v>4261.2851000000001</v>
      </c>
      <c r="R40" s="144">
        <v>4888.0550000000003</v>
      </c>
      <c r="S40" s="144">
        <v>4723.2790000000005</v>
      </c>
      <c r="T40" s="144">
        <v>4832.335</v>
      </c>
      <c r="U40" s="144">
        <v>4807.4380000000001</v>
      </c>
      <c r="V40" s="144">
        <v>5378.9480000000003</v>
      </c>
      <c r="W40" s="144">
        <v>5167.7479999999996</v>
      </c>
      <c r="X40" s="144">
        <v>5544.0372400000006</v>
      </c>
      <c r="Y40" s="144">
        <v>4900.0845799999997</v>
      </c>
      <c r="Z40" s="144">
        <v>5827.4234299999998</v>
      </c>
      <c r="AA40" s="144">
        <v>5069.8990000000003</v>
      </c>
      <c r="AB40" s="144">
        <v>5483.7719999999999</v>
      </c>
      <c r="AC40" s="144">
        <v>5233.6360000000004</v>
      </c>
      <c r="AD40" s="144">
        <v>5975.3951699999998</v>
      </c>
      <c r="AE40" s="144">
        <v>4862.3639999999996</v>
      </c>
      <c r="AF40" s="144">
        <v>5108.0749999999998</v>
      </c>
      <c r="AG40" s="144">
        <v>5241.7241000000004</v>
      </c>
      <c r="AH40" s="144">
        <v>5654.6459999999997</v>
      </c>
      <c r="AI40" s="144">
        <v>5060.192</v>
      </c>
      <c r="AJ40" s="144">
        <v>5639.4770600000002</v>
      </c>
      <c r="AK40" s="144">
        <v>5629.6787400000003</v>
      </c>
      <c r="AL40" s="144">
        <v>6142.4013299999997</v>
      </c>
      <c r="AM40" s="144">
        <v>5734.8370000000004</v>
      </c>
      <c r="AN40" s="144">
        <v>6010.5715</v>
      </c>
      <c r="AO40" s="144">
        <v>5784.6943300000003</v>
      </c>
      <c r="AP40" s="144">
        <v>6312.6958299999997</v>
      </c>
      <c r="AQ40" s="144">
        <v>4562.6322499999997</v>
      </c>
      <c r="AR40" s="144">
        <v>315.74158999999997</v>
      </c>
      <c r="AS40" s="144">
        <v>1991.2789499999999</v>
      </c>
      <c r="AT40" s="144">
        <v>3565.4896199999998</v>
      </c>
      <c r="AU40" s="144">
        <v>2020.6216999999999</v>
      </c>
      <c r="AV40" s="144">
        <v>2677.39</v>
      </c>
      <c r="AW40" s="144">
        <v>3993.5706500000001</v>
      </c>
      <c r="AX40" s="144">
        <v>5728.3040899999996</v>
      </c>
      <c r="AY40" s="127">
        <v>4770.3178799999996</v>
      </c>
      <c r="AZ40" s="43">
        <v>6645.7474099999999</v>
      </c>
      <c r="BA40" s="43">
        <v>6135.8919999999998</v>
      </c>
      <c r="BB40" s="43">
        <v>6935.3481599999996</v>
      </c>
      <c r="BC40" s="43">
        <v>6734.5599000000002</v>
      </c>
      <c r="BD40" s="43">
        <v>7934.8153899999998</v>
      </c>
      <c r="BE40" s="43">
        <v>8278.8135000000002</v>
      </c>
      <c r="BF40" s="43">
        <v>8424.4950900000003</v>
      </c>
      <c r="BG40" s="43">
        <v>7645.6032999999998</v>
      </c>
      <c r="BH40" s="43">
        <v>8208.2280100000007</v>
      </c>
      <c r="BI40" s="43">
        <v>8141.5603899999996</v>
      </c>
      <c r="BJ40" s="43">
        <v>9588.4336000000003</v>
      </c>
      <c r="BK40" s="43">
        <v>8831.6359899999989</v>
      </c>
      <c r="BL40" s="43">
        <v>10359.579400000001</v>
      </c>
      <c r="BM40" s="43">
        <v>9733.4570000000003</v>
      </c>
    </row>
    <row r="41" spans="1:68" s="23" customFormat="1" ht="15" customHeight="1" x14ac:dyDescent="0.3">
      <c r="A41" s="8" t="s">
        <v>627</v>
      </c>
      <c r="B41" s="8" t="s">
        <v>627</v>
      </c>
      <c r="C41" s="144" t="s">
        <v>14</v>
      </c>
      <c r="D41" s="144" t="s">
        <v>14</v>
      </c>
      <c r="E41" s="144" t="s">
        <v>14</v>
      </c>
      <c r="F41" s="144" t="s">
        <v>14</v>
      </c>
      <c r="G41" s="144" t="s">
        <v>14</v>
      </c>
      <c r="H41" s="144" t="s">
        <v>14</v>
      </c>
      <c r="I41" s="144" t="s">
        <v>14</v>
      </c>
      <c r="J41" s="144" t="s">
        <v>14</v>
      </c>
      <c r="K41" s="144" t="s">
        <v>14</v>
      </c>
      <c r="L41" s="144" t="s">
        <v>14</v>
      </c>
      <c r="M41" s="144" t="s">
        <v>14</v>
      </c>
      <c r="N41" s="144" t="s">
        <v>14</v>
      </c>
      <c r="O41" s="144" t="s">
        <v>14</v>
      </c>
      <c r="P41" s="144" t="s">
        <v>14</v>
      </c>
      <c r="Q41" s="144" t="s">
        <v>14</v>
      </c>
      <c r="R41" s="144" t="s">
        <v>14</v>
      </c>
      <c r="S41" s="144" t="s">
        <v>14</v>
      </c>
      <c r="T41" s="144" t="s">
        <v>14</v>
      </c>
      <c r="U41" s="144" t="s">
        <v>14</v>
      </c>
      <c r="V41" s="144" t="s">
        <v>14</v>
      </c>
      <c r="W41" s="144" t="s">
        <v>14</v>
      </c>
      <c r="X41" s="144" t="s">
        <v>14</v>
      </c>
      <c r="Y41" s="144">
        <v>3622.5603499999997</v>
      </c>
      <c r="Z41" s="144">
        <v>4577.3590300000005</v>
      </c>
      <c r="AA41" s="144">
        <v>3544.9142299999999</v>
      </c>
      <c r="AB41" s="144">
        <v>3602.74872</v>
      </c>
      <c r="AC41" s="144">
        <v>3576.47984</v>
      </c>
      <c r="AD41" s="144">
        <v>4231.4551925471269</v>
      </c>
      <c r="AE41" s="144">
        <v>4133.1015800000005</v>
      </c>
      <c r="AF41" s="144">
        <v>3770.8075400000002</v>
      </c>
      <c r="AG41" s="144">
        <v>3913.0084700000002</v>
      </c>
      <c r="AH41" s="144">
        <v>3781.6637700000001</v>
      </c>
      <c r="AI41" s="144">
        <v>4286.4593699999996</v>
      </c>
      <c r="AJ41" s="144">
        <v>3853.9202</v>
      </c>
      <c r="AK41" s="144">
        <v>3983.1226900000001</v>
      </c>
      <c r="AL41" s="144">
        <v>4726.3016299999999</v>
      </c>
      <c r="AM41" s="144">
        <v>4546.8154100000002</v>
      </c>
      <c r="AN41" s="144">
        <v>3184.0721400000002</v>
      </c>
      <c r="AO41" s="144">
        <v>3839.62833</v>
      </c>
      <c r="AP41" s="144">
        <v>4933.1140999999998</v>
      </c>
      <c r="AQ41" s="144">
        <v>3995.61672</v>
      </c>
      <c r="AR41" s="144">
        <v>748.31879000000004</v>
      </c>
      <c r="AS41" s="144">
        <v>34.893970000000003</v>
      </c>
      <c r="AT41" s="144">
        <v>2169.3806199999999</v>
      </c>
      <c r="AU41" s="144">
        <v>2410.7771400000001</v>
      </c>
      <c r="AV41" s="144">
        <v>931.14644999999996</v>
      </c>
      <c r="AW41" s="144">
        <v>2702.4039600000001</v>
      </c>
      <c r="AX41" s="144">
        <v>3428.2894000000001</v>
      </c>
      <c r="AY41" s="127">
        <v>3734.8836799999999</v>
      </c>
      <c r="AZ41" s="43">
        <v>4020.0043000000001</v>
      </c>
      <c r="BA41" s="43">
        <v>4069.0124099999998</v>
      </c>
      <c r="BB41" s="43">
        <v>4082.6303499999999</v>
      </c>
      <c r="BC41" s="43">
        <v>4692.4485100000002</v>
      </c>
      <c r="BD41" s="43">
        <v>5170.1414699999996</v>
      </c>
      <c r="BE41" s="43">
        <v>5082.0969500000001</v>
      </c>
      <c r="BF41" s="43">
        <v>7190.3861999999999</v>
      </c>
      <c r="BG41" s="43">
        <v>6005.7619999999997</v>
      </c>
      <c r="BH41" s="43">
        <v>5864.5654599999998</v>
      </c>
      <c r="BI41" s="43">
        <v>6517.6524200000003</v>
      </c>
      <c r="BJ41" s="43">
        <v>6657.0780799999993</v>
      </c>
      <c r="BK41" s="43">
        <v>7879.43325</v>
      </c>
      <c r="BL41" s="43">
        <v>6551.2477399999998</v>
      </c>
      <c r="BM41" s="43">
        <v>6619.6357100000005</v>
      </c>
    </row>
    <row r="42" spans="1:68" s="23" customFormat="1" ht="15" customHeight="1" x14ac:dyDescent="0.3">
      <c r="A42" s="8" t="s">
        <v>747</v>
      </c>
      <c r="B42" s="8" t="s">
        <v>747</v>
      </c>
      <c r="C42" s="146">
        <v>0</v>
      </c>
      <c r="D42" s="146">
        <v>0</v>
      </c>
      <c r="E42" s="146">
        <v>0</v>
      </c>
      <c r="F42" s="146">
        <v>0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6">
        <v>0</v>
      </c>
      <c r="M42" s="146">
        <v>0</v>
      </c>
      <c r="N42" s="146">
        <v>0</v>
      </c>
      <c r="O42" s="146">
        <v>0</v>
      </c>
      <c r="P42" s="146">
        <v>0</v>
      </c>
      <c r="Q42" s="146">
        <v>0</v>
      </c>
      <c r="R42" s="146">
        <v>0</v>
      </c>
      <c r="S42" s="146">
        <v>0</v>
      </c>
      <c r="T42" s="146">
        <v>0</v>
      </c>
      <c r="U42" s="146">
        <v>0</v>
      </c>
      <c r="V42" s="146">
        <v>0</v>
      </c>
      <c r="W42" s="146">
        <v>0</v>
      </c>
      <c r="X42" s="146">
        <v>0</v>
      </c>
      <c r="Y42" s="146">
        <v>0</v>
      </c>
      <c r="Z42" s="146">
        <v>0</v>
      </c>
      <c r="AA42" s="146">
        <v>0</v>
      </c>
      <c r="AB42" s="146">
        <v>0</v>
      </c>
      <c r="AC42" s="146">
        <v>0</v>
      </c>
      <c r="AD42" s="146">
        <v>0</v>
      </c>
      <c r="AE42" s="146">
        <v>0</v>
      </c>
      <c r="AF42" s="146">
        <v>0</v>
      </c>
      <c r="AG42" s="146">
        <v>0</v>
      </c>
      <c r="AH42" s="146">
        <v>0</v>
      </c>
      <c r="AI42" s="146">
        <v>0</v>
      </c>
      <c r="AJ42" s="146">
        <v>0</v>
      </c>
      <c r="AK42" s="146">
        <v>0</v>
      </c>
      <c r="AL42" s="146">
        <v>0</v>
      </c>
      <c r="AM42" s="146">
        <v>0</v>
      </c>
      <c r="AN42" s="146">
        <v>0</v>
      </c>
      <c r="AO42" s="146">
        <v>0</v>
      </c>
      <c r="AP42" s="146">
        <v>0</v>
      </c>
      <c r="AQ42" s="146">
        <v>0</v>
      </c>
      <c r="AR42" s="146">
        <v>0</v>
      </c>
      <c r="AS42" s="146">
        <v>0</v>
      </c>
      <c r="AT42" s="146">
        <v>0</v>
      </c>
      <c r="AU42" s="146">
        <v>0</v>
      </c>
      <c r="AV42" s="146">
        <v>0</v>
      </c>
      <c r="AW42" s="146">
        <v>0</v>
      </c>
      <c r="AX42" s="146">
        <v>0</v>
      </c>
      <c r="AY42" s="146">
        <v>0</v>
      </c>
      <c r="AZ42" s="146">
        <v>0</v>
      </c>
      <c r="BA42" s="146">
        <v>0</v>
      </c>
      <c r="BB42" s="146">
        <v>0</v>
      </c>
      <c r="BC42" s="146">
        <v>0</v>
      </c>
      <c r="BD42" s="146">
        <v>0</v>
      </c>
      <c r="BE42" s="146">
        <v>0</v>
      </c>
      <c r="BF42" s="146">
        <v>0</v>
      </c>
      <c r="BG42" s="146">
        <v>0</v>
      </c>
      <c r="BH42" s="146">
        <v>0</v>
      </c>
      <c r="BI42" s="146">
        <v>0</v>
      </c>
      <c r="BJ42" s="146">
        <v>0</v>
      </c>
      <c r="BK42" s="146">
        <v>0</v>
      </c>
      <c r="BL42" s="43">
        <v>5879.8600126879901</v>
      </c>
      <c r="BM42" s="43">
        <v>5962.4456499999997</v>
      </c>
    </row>
    <row r="43" spans="1:68" s="23" customFormat="1" ht="15" customHeight="1" x14ac:dyDescent="0.3">
      <c r="A43" s="8" t="s">
        <v>20</v>
      </c>
      <c r="B43" s="8" t="s">
        <v>20</v>
      </c>
      <c r="C43" s="144">
        <v>3302.0644499999999</v>
      </c>
      <c r="D43" s="144">
        <v>3275.3032000000003</v>
      </c>
      <c r="E43" s="144">
        <v>3476.4303300000001</v>
      </c>
      <c r="F43" s="144">
        <v>3876.5902000000001</v>
      </c>
      <c r="G43" s="144">
        <v>3519.35725</v>
      </c>
      <c r="H43" s="144">
        <v>3645.5229000000004</v>
      </c>
      <c r="I43" s="144">
        <v>3732.4180000000006</v>
      </c>
      <c r="J43" s="144">
        <v>3839.87401</v>
      </c>
      <c r="K43" s="144">
        <v>4124.1957000000002</v>
      </c>
      <c r="L43" s="144">
        <v>4196.3770199999999</v>
      </c>
      <c r="M43" s="144">
        <v>4149.3891999999996</v>
      </c>
      <c r="N43" s="144">
        <v>4687.1858499999998</v>
      </c>
      <c r="O43" s="144">
        <v>4595.0331999999999</v>
      </c>
      <c r="P43" s="144">
        <v>4446.7500099999997</v>
      </c>
      <c r="Q43" s="144">
        <v>4664.5145000000002</v>
      </c>
      <c r="R43" s="144">
        <v>4812.2924999999996</v>
      </c>
      <c r="S43" s="144">
        <v>5628.8454000000002</v>
      </c>
      <c r="T43" s="144">
        <v>5483.5526099999997</v>
      </c>
      <c r="U43" s="144">
        <v>5191.1957999999995</v>
      </c>
      <c r="V43" s="144">
        <v>5466.4973</v>
      </c>
      <c r="W43" s="144">
        <v>5836.5208200000006</v>
      </c>
      <c r="X43" s="144">
        <v>5817.1685199999993</v>
      </c>
      <c r="Y43" s="144">
        <v>5715.0528199999999</v>
      </c>
      <c r="Z43" s="144">
        <v>6809.1530000000002</v>
      </c>
      <c r="AA43" s="144">
        <v>6509.5643300000002</v>
      </c>
      <c r="AB43" s="144">
        <v>6084.5892199999998</v>
      </c>
      <c r="AC43" s="144">
        <v>6023.6175800000001</v>
      </c>
      <c r="AD43" s="144">
        <v>6325.4721</v>
      </c>
      <c r="AE43" s="144">
        <v>6113.2534999999998</v>
      </c>
      <c r="AF43" s="144">
        <v>5735.5429999999997</v>
      </c>
      <c r="AG43" s="144">
        <v>5705.0807299999997</v>
      </c>
      <c r="AH43" s="144">
        <v>6013.6770100000003</v>
      </c>
      <c r="AI43" s="144">
        <v>5506.9802799999998</v>
      </c>
      <c r="AJ43" s="144">
        <v>4971.59159</v>
      </c>
      <c r="AK43" s="144">
        <v>5238.491</v>
      </c>
      <c r="AL43" s="144">
        <v>5766.91</v>
      </c>
      <c r="AM43" s="144">
        <v>5066.7370000000001</v>
      </c>
      <c r="AN43" s="144">
        <v>5166.5195000000003</v>
      </c>
      <c r="AO43" s="144">
        <v>4911.027</v>
      </c>
      <c r="AP43" s="144">
        <v>5331.7704999999996</v>
      </c>
      <c r="AQ43" s="144">
        <v>4153.5290000000005</v>
      </c>
      <c r="AR43" s="144">
        <v>210.64</v>
      </c>
      <c r="AS43" s="144">
        <v>759.81500000000005</v>
      </c>
      <c r="AT43" s="144">
        <v>1994.0035</v>
      </c>
      <c r="AU43" s="144">
        <v>1974.2599499999999</v>
      </c>
      <c r="AV43" s="144">
        <v>1884.4494999999999</v>
      </c>
      <c r="AW43" s="144">
        <v>2781.866</v>
      </c>
      <c r="AX43" s="144">
        <v>3722.1239999999998</v>
      </c>
      <c r="AY43" s="127">
        <v>3322.5014999999999</v>
      </c>
      <c r="AZ43" s="43">
        <v>3807.3279600000001</v>
      </c>
      <c r="BA43" s="43">
        <v>3764.09647</v>
      </c>
      <c r="BB43" s="43">
        <v>3961.0354699999998</v>
      </c>
      <c r="BC43" s="43">
        <v>3329.8114999999998</v>
      </c>
      <c r="BD43" s="43">
        <v>3906.364</v>
      </c>
      <c r="BE43" s="43">
        <v>4194.0008900000003</v>
      </c>
      <c r="BF43" s="43">
        <v>4400.0666700000002</v>
      </c>
      <c r="BG43" s="43">
        <v>4156.5006000000003</v>
      </c>
      <c r="BH43" s="43">
        <v>4171.2852899999998</v>
      </c>
      <c r="BI43" s="43">
        <v>4177.3879999999999</v>
      </c>
      <c r="BJ43" s="43">
        <v>4694.0159999999996</v>
      </c>
      <c r="BK43" s="43">
        <v>4592.9422000000004</v>
      </c>
      <c r="BL43" s="43">
        <v>5128.2057000000004</v>
      </c>
      <c r="BM43" s="43">
        <v>4462.0602099999996</v>
      </c>
    </row>
    <row r="44" spans="1:68" s="23" customFormat="1" ht="15" customHeight="1" x14ac:dyDescent="0.3">
      <c r="A44" s="8" t="s">
        <v>21</v>
      </c>
      <c r="B44" s="8" t="s">
        <v>21</v>
      </c>
      <c r="C44" s="144" t="s">
        <v>14</v>
      </c>
      <c r="D44" s="144" t="s">
        <v>14</v>
      </c>
      <c r="E44" s="144" t="s">
        <v>14</v>
      </c>
      <c r="F44" s="144" t="s">
        <v>14</v>
      </c>
      <c r="G44" s="144" t="s">
        <v>14</v>
      </c>
      <c r="H44" s="144">
        <v>1440.5792300000001</v>
      </c>
      <c r="I44" s="144">
        <v>1549.6980100000001</v>
      </c>
      <c r="J44" s="144">
        <v>1757.2170000000001</v>
      </c>
      <c r="K44" s="144">
        <v>1515.2239999999999</v>
      </c>
      <c r="L44" s="144">
        <v>1713.1019799999999</v>
      </c>
      <c r="M44" s="144">
        <v>1763.6569999999999</v>
      </c>
      <c r="N44" s="144">
        <v>2150.9079999999999</v>
      </c>
      <c r="O44" s="144">
        <v>1905.789</v>
      </c>
      <c r="P44" s="144">
        <v>2089.7372</v>
      </c>
      <c r="Q44" s="144">
        <v>2092.8274999999999</v>
      </c>
      <c r="R44" s="144">
        <v>2439.2260000000001</v>
      </c>
      <c r="S44" s="144">
        <v>2335.098</v>
      </c>
      <c r="T44" s="144">
        <v>2564.5729999999999</v>
      </c>
      <c r="U44" s="144">
        <v>2375.7375899999997</v>
      </c>
      <c r="V44" s="144">
        <v>3004.4679999999998</v>
      </c>
      <c r="W44" s="144">
        <v>3140.1439999999998</v>
      </c>
      <c r="X44" s="144">
        <v>3206.5830000000001</v>
      </c>
      <c r="Y44" s="144">
        <v>3142.348</v>
      </c>
      <c r="Z44" s="144">
        <v>3711.1190000000001</v>
      </c>
      <c r="AA44" s="144">
        <v>3478.0729999999999</v>
      </c>
      <c r="AB44" s="144">
        <v>3550.8779599999998</v>
      </c>
      <c r="AC44" s="144">
        <v>3547.6640000000002</v>
      </c>
      <c r="AD44" s="144">
        <v>4014.7839899999999</v>
      </c>
      <c r="AE44" s="144">
        <v>3799.21306</v>
      </c>
      <c r="AF44" s="144">
        <v>3849.904</v>
      </c>
      <c r="AG44" s="144">
        <v>3578.8300399999998</v>
      </c>
      <c r="AH44" s="144">
        <v>3933.6529999999998</v>
      </c>
      <c r="AI44" s="144">
        <v>3553.127</v>
      </c>
      <c r="AJ44" s="144">
        <v>3846.1794300000001</v>
      </c>
      <c r="AK44" s="144">
        <v>3804.5208899999998</v>
      </c>
      <c r="AL44" s="144">
        <v>4211.7009500000004</v>
      </c>
      <c r="AM44" s="144">
        <v>3709.8359999999998</v>
      </c>
      <c r="AN44" s="144">
        <v>4084.8620000000001</v>
      </c>
      <c r="AO44" s="144">
        <v>4018.8310499999998</v>
      </c>
      <c r="AP44" s="144">
        <v>4632.1632099999997</v>
      </c>
      <c r="AQ44" s="144">
        <v>3472.6250100000002</v>
      </c>
      <c r="AR44" s="144">
        <v>269.94690000000003</v>
      </c>
      <c r="AS44" s="144">
        <v>1744.7244499999999</v>
      </c>
      <c r="AT44" s="144">
        <v>2980.0900099999999</v>
      </c>
      <c r="AU44" s="144">
        <v>1616.5929799999999</v>
      </c>
      <c r="AV44" s="144">
        <v>2140.12102</v>
      </c>
      <c r="AW44" s="144">
        <v>3348.3159999999998</v>
      </c>
      <c r="AX44" s="144">
        <v>4481.6611000000003</v>
      </c>
      <c r="AY44" s="127">
        <v>3461.3254200000001</v>
      </c>
      <c r="AZ44" s="43">
        <v>4403.5181700000003</v>
      </c>
      <c r="BA44" s="43">
        <v>4174.6341899999998</v>
      </c>
      <c r="BB44" s="43">
        <v>4545.4717899999996</v>
      </c>
      <c r="BC44" s="43">
        <v>3718.0475000000001</v>
      </c>
      <c r="BD44" s="43">
        <v>4547.0946199999998</v>
      </c>
      <c r="BE44" s="43">
        <v>4248.7109899999996</v>
      </c>
      <c r="BF44" s="43">
        <v>5167.6490000000003</v>
      </c>
      <c r="BG44" s="43">
        <v>4509.2900200000004</v>
      </c>
      <c r="BH44" s="43">
        <v>4861.0325400000002</v>
      </c>
      <c r="BI44" s="43">
        <v>4783.4050299999999</v>
      </c>
      <c r="BJ44" s="43">
        <v>6141.2641000000003</v>
      </c>
      <c r="BK44" s="43">
        <v>5331.0877099999998</v>
      </c>
      <c r="BL44" s="43">
        <v>5959.0555999999997</v>
      </c>
      <c r="BM44" s="43">
        <v>5529.67022</v>
      </c>
    </row>
    <row r="45" spans="1:68" s="23" customFormat="1" ht="15" customHeight="1" x14ac:dyDescent="0.3">
      <c r="A45" s="8" t="s">
        <v>23</v>
      </c>
      <c r="B45" s="8" t="s">
        <v>23</v>
      </c>
      <c r="C45" s="144">
        <v>2973.1210000000001</v>
      </c>
      <c r="D45" s="144">
        <v>2990.67335</v>
      </c>
      <c r="E45" s="144">
        <v>3127.3097499999999</v>
      </c>
      <c r="F45" s="144">
        <v>3647.85025</v>
      </c>
      <c r="G45" s="144">
        <v>3346.0304999999998</v>
      </c>
      <c r="H45" s="144">
        <v>3790.3712400000004</v>
      </c>
      <c r="I45" s="144">
        <v>3740.1763999999998</v>
      </c>
      <c r="J45" s="144">
        <v>4411.738150000001</v>
      </c>
      <c r="K45" s="144">
        <v>3718.1275000000001</v>
      </c>
      <c r="L45" s="144">
        <v>3926.6792999999998</v>
      </c>
      <c r="M45" s="144">
        <v>3813.4515000000001</v>
      </c>
      <c r="N45" s="144">
        <v>4423.2982499999998</v>
      </c>
      <c r="O45" s="144">
        <v>4011.1619999999998</v>
      </c>
      <c r="P45" s="144">
        <v>4215.2935499999994</v>
      </c>
      <c r="Q45" s="144">
        <v>4203.3365000000003</v>
      </c>
      <c r="R45" s="144">
        <v>4866.0905000000002</v>
      </c>
      <c r="S45" s="144">
        <v>4468.4754999999996</v>
      </c>
      <c r="T45" s="144">
        <v>4505.0034999999998</v>
      </c>
      <c r="U45" s="144">
        <v>4365.4695000000002</v>
      </c>
      <c r="V45" s="144">
        <v>5122.0832399999999</v>
      </c>
      <c r="W45" s="144">
        <v>4413.8519999999999</v>
      </c>
      <c r="X45" s="144">
        <v>5021.8665000000001</v>
      </c>
      <c r="Y45" s="144">
        <v>5518.5430999999999</v>
      </c>
      <c r="Z45" s="144">
        <v>6670.7280000000001</v>
      </c>
      <c r="AA45" s="144">
        <v>6145.6854999999996</v>
      </c>
      <c r="AB45" s="144">
        <v>6512.6369800000002</v>
      </c>
      <c r="AC45" s="144">
        <v>6183.5202499999996</v>
      </c>
      <c r="AD45" s="144">
        <v>8182.2806</v>
      </c>
      <c r="AE45" s="144">
        <v>6979.3715999999995</v>
      </c>
      <c r="AF45" s="144">
        <v>7089.4880300000004</v>
      </c>
      <c r="AG45" s="144">
        <v>6681.3492500000002</v>
      </c>
      <c r="AH45" s="144">
        <v>8884.0334600000006</v>
      </c>
      <c r="AI45" s="144">
        <v>7653.7974999999997</v>
      </c>
      <c r="AJ45" s="144">
        <v>7298.6178</v>
      </c>
      <c r="AK45" s="144">
        <v>7829.8149999999996</v>
      </c>
      <c r="AL45" s="144">
        <v>9546.3477000000003</v>
      </c>
      <c r="AM45" s="144">
        <v>8224.3894999999993</v>
      </c>
      <c r="AN45" s="144">
        <v>8247.9079999999994</v>
      </c>
      <c r="AO45" s="144">
        <v>7761.4960000000001</v>
      </c>
      <c r="AP45" s="144">
        <v>9825.7224999999999</v>
      </c>
      <c r="AQ45" s="144">
        <v>7007.0535</v>
      </c>
      <c r="AR45" s="144">
        <v>332.96899999999999</v>
      </c>
      <c r="AS45" s="144">
        <v>2474.2710000000002</v>
      </c>
      <c r="AT45" s="144">
        <v>6325.2280000000001</v>
      </c>
      <c r="AU45" s="144">
        <v>3117.6327500000002</v>
      </c>
      <c r="AV45" s="144">
        <v>3857.576</v>
      </c>
      <c r="AW45" s="144">
        <v>5640.3119999999999</v>
      </c>
      <c r="AX45" s="144">
        <v>9133.2119999999995</v>
      </c>
      <c r="AY45" s="127">
        <v>7206.9321</v>
      </c>
      <c r="AZ45" s="43">
        <v>8359.7576000000008</v>
      </c>
      <c r="BA45" s="43">
        <v>8859.7026900000001</v>
      </c>
      <c r="BB45" s="43">
        <v>10401.024670000001</v>
      </c>
      <c r="BC45" s="43">
        <v>8709.4614700000002</v>
      </c>
      <c r="BD45" s="43">
        <v>10309.746069999999</v>
      </c>
      <c r="BE45" s="43">
        <v>10108.051520000001</v>
      </c>
      <c r="BF45" s="43">
        <v>11949.348</v>
      </c>
      <c r="BG45" s="43">
        <v>10674.477999999999</v>
      </c>
      <c r="BH45" s="43">
        <v>10956.591200000001</v>
      </c>
      <c r="BI45" s="43">
        <v>10746.7446</v>
      </c>
      <c r="BJ45" s="43">
        <v>13426.371599999999</v>
      </c>
      <c r="BK45" s="43">
        <v>11045.7708</v>
      </c>
      <c r="BL45" s="43">
        <v>12115.6276</v>
      </c>
      <c r="BM45" s="43">
        <v>11483.499099999999</v>
      </c>
    </row>
    <row r="46" spans="1:68" s="23" customFormat="1" ht="15" customHeight="1" x14ac:dyDescent="0.3">
      <c r="A46" s="8" t="s">
        <v>24</v>
      </c>
      <c r="B46" s="8" t="s">
        <v>24</v>
      </c>
      <c r="C46" s="144" t="s">
        <v>14</v>
      </c>
      <c r="D46" s="144">
        <v>380.86399999999998</v>
      </c>
      <c r="E46" s="144">
        <v>801.39350000000002</v>
      </c>
      <c r="F46" s="144">
        <v>926.23699999999997</v>
      </c>
      <c r="G46" s="144">
        <v>826.54300000000001</v>
      </c>
      <c r="H46" s="144">
        <v>814.59411</v>
      </c>
      <c r="I46" s="144">
        <v>958.28</v>
      </c>
      <c r="J46" s="144">
        <v>1053.0902000000001</v>
      </c>
      <c r="K46" s="144">
        <v>1083.3804499999999</v>
      </c>
      <c r="L46" s="144">
        <v>1052.0260000000001</v>
      </c>
      <c r="M46" s="144">
        <v>1126.3133500000001</v>
      </c>
      <c r="N46" s="144">
        <v>1340.24503</v>
      </c>
      <c r="O46" s="144">
        <v>1462.89501</v>
      </c>
      <c r="P46" s="144">
        <v>1388.7885000000001</v>
      </c>
      <c r="Q46" s="144">
        <v>1432.33465</v>
      </c>
      <c r="R46" s="144">
        <v>1646.1344999999999</v>
      </c>
      <c r="S46" s="144">
        <v>1659.5074999999999</v>
      </c>
      <c r="T46" s="144">
        <v>1662.634</v>
      </c>
      <c r="U46" s="144">
        <v>1748.6579999999999</v>
      </c>
      <c r="V46" s="144">
        <v>2232.8254999999999</v>
      </c>
      <c r="W46" s="144">
        <v>2027.136</v>
      </c>
      <c r="X46" s="144">
        <v>1896.7315000000001</v>
      </c>
      <c r="Y46" s="144">
        <v>2084.0259999999998</v>
      </c>
      <c r="Z46" s="144">
        <v>2568.4839999999999</v>
      </c>
      <c r="AA46" s="144">
        <v>2343.6084999999998</v>
      </c>
      <c r="AB46" s="144">
        <v>2109.31628</v>
      </c>
      <c r="AC46" s="144">
        <v>2187.9879999999998</v>
      </c>
      <c r="AD46" s="144">
        <v>2426.43532</v>
      </c>
      <c r="AE46" s="144">
        <v>2278.0715</v>
      </c>
      <c r="AF46" s="144">
        <v>2293.8902499999999</v>
      </c>
      <c r="AG46" s="144">
        <v>2351.5877399999999</v>
      </c>
      <c r="AH46" s="144">
        <v>2636.4054000000001</v>
      </c>
      <c r="AI46" s="144">
        <v>2512.9250999999999</v>
      </c>
      <c r="AJ46" s="144">
        <v>2512.9434000000001</v>
      </c>
      <c r="AK46" s="144">
        <v>2630.8166500000002</v>
      </c>
      <c r="AL46" s="144">
        <v>2825.9506799999999</v>
      </c>
      <c r="AM46" s="144">
        <v>2444.6430999999998</v>
      </c>
      <c r="AN46" s="144">
        <v>2364.8953499999998</v>
      </c>
      <c r="AO46" s="144">
        <v>2595.6495799999998</v>
      </c>
      <c r="AP46" s="144">
        <v>2842.6814300000001</v>
      </c>
      <c r="AQ46" s="144">
        <v>2290.1695500000001</v>
      </c>
      <c r="AR46" s="144">
        <v>331.06319999999999</v>
      </c>
      <c r="AS46" s="144">
        <v>901.14305000000002</v>
      </c>
      <c r="AT46" s="144">
        <v>1810.5858000000001</v>
      </c>
      <c r="AU46" s="144">
        <v>1145.8164999999999</v>
      </c>
      <c r="AV46" s="144">
        <v>1254.7266999999999</v>
      </c>
      <c r="AW46" s="144">
        <v>1806.83095</v>
      </c>
      <c r="AX46" s="144">
        <v>2331.94</v>
      </c>
      <c r="AY46" s="127">
        <v>2074.6332000000002</v>
      </c>
      <c r="AZ46" s="43">
        <v>2432.0600599999998</v>
      </c>
      <c r="BA46" s="43">
        <v>2466.5741600000001</v>
      </c>
      <c r="BB46" s="43">
        <v>2584.9996000000001</v>
      </c>
      <c r="BC46" s="43">
        <v>2708.7363</v>
      </c>
      <c r="BD46" s="43">
        <v>3048.2675399999998</v>
      </c>
      <c r="BE46" s="43">
        <v>3218.5271200000002</v>
      </c>
      <c r="BF46" s="43">
        <v>3446.78512</v>
      </c>
      <c r="BG46" s="43">
        <v>3853.9518800000001</v>
      </c>
      <c r="BH46" s="43">
        <v>3777.7111300000001</v>
      </c>
      <c r="BI46" s="43">
        <v>3763.5428499999998</v>
      </c>
      <c r="BJ46" s="43">
        <v>4246.3260700000001</v>
      </c>
      <c r="BK46" s="43">
        <v>4273.0945300000003</v>
      </c>
      <c r="BL46" s="43">
        <v>4203.2436199999993</v>
      </c>
      <c r="BM46" s="43">
        <v>4407.1825100000005</v>
      </c>
    </row>
    <row r="47" spans="1:68" s="23" customFormat="1" ht="15" customHeight="1" x14ac:dyDescent="0.3">
      <c r="A47" s="8" t="s">
        <v>628</v>
      </c>
      <c r="B47" s="8" t="s">
        <v>628</v>
      </c>
      <c r="C47" s="144">
        <v>1411.51079</v>
      </c>
      <c r="D47" s="144">
        <v>1544.11798</v>
      </c>
      <c r="E47" s="144">
        <v>1604.74963</v>
      </c>
      <c r="F47" s="144">
        <v>1828.2186000000002</v>
      </c>
      <c r="G47" s="144">
        <v>1401.0460600000001</v>
      </c>
      <c r="H47" s="144">
        <v>1501.9996799999999</v>
      </c>
      <c r="I47" s="144">
        <v>1799.0676600000002</v>
      </c>
      <c r="J47" s="144">
        <v>2114.6221399999999</v>
      </c>
      <c r="K47" s="144">
        <v>1718.1262799999997</v>
      </c>
      <c r="L47" s="144">
        <v>1798.9054599999999</v>
      </c>
      <c r="M47" s="144">
        <v>2001.0977700000001</v>
      </c>
      <c r="N47" s="144">
        <v>2368.8028599999998</v>
      </c>
      <c r="O47" s="144">
        <v>1918.94958</v>
      </c>
      <c r="P47" s="144">
        <v>1942.7590600000001</v>
      </c>
      <c r="Q47" s="144">
        <v>2221.3639699999999</v>
      </c>
      <c r="R47" s="144">
        <v>3305.7354399999999</v>
      </c>
      <c r="S47" s="144">
        <v>2712.2896599999995</v>
      </c>
      <c r="T47" s="144">
        <v>3120.3391000000001</v>
      </c>
      <c r="U47" s="144">
        <v>3241.6166599999997</v>
      </c>
      <c r="V47" s="144">
        <v>4064.7931199999994</v>
      </c>
      <c r="W47" s="144">
        <v>3162.4367099999999</v>
      </c>
      <c r="X47" s="144">
        <v>3397.2417700000001</v>
      </c>
      <c r="Y47" s="144">
        <v>3400.9199100000001</v>
      </c>
      <c r="Z47" s="144">
        <v>4638.1987899999995</v>
      </c>
      <c r="AA47" s="144">
        <v>3669.6338599999999</v>
      </c>
      <c r="AB47" s="144">
        <v>4159.7274500000003</v>
      </c>
      <c r="AC47" s="144">
        <v>4029.8413899999996</v>
      </c>
      <c r="AD47" s="144">
        <v>4978.1566500000008</v>
      </c>
      <c r="AE47" s="144">
        <v>4102.4470099999999</v>
      </c>
      <c r="AF47" s="144">
        <v>5019.8404900000005</v>
      </c>
      <c r="AG47" s="144">
        <v>4819.7282500000001</v>
      </c>
      <c r="AH47" s="144">
        <v>5854.97811</v>
      </c>
      <c r="AI47" s="144">
        <v>4801.5645299999996</v>
      </c>
      <c r="AJ47" s="144">
        <v>4577.1552099999999</v>
      </c>
      <c r="AK47" s="144">
        <v>4831.65906</v>
      </c>
      <c r="AL47" s="144">
        <v>6356.5370600000006</v>
      </c>
      <c r="AM47" s="144">
        <v>4988.6160199999995</v>
      </c>
      <c r="AN47" s="144">
        <v>5120.4519499999997</v>
      </c>
      <c r="AO47" s="144">
        <v>5325.8369700000003</v>
      </c>
      <c r="AP47" s="144">
        <v>6830.1319400000002</v>
      </c>
      <c r="AQ47" s="144">
        <v>4793</v>
      </c>
      <c r="AR47" s="144">
        <v>708.04314999999997</v>
      </c>
      <c r="AS47" s="144">
        <v>2541.2389800000001</v>
      </c>
      <c r="AT47" s="144">
        <v>5630.74118</v>
      </c>
      <c r="AU47" s="144">
        <v>2710.0769499999997</v>
      </c>
      <c r="AV47" s="144">
        <v>3567.3743199999999</v>
      </c>
      <c r="AW47" s="144">
        <v>5164.54475</v>
      </c>
      <c r="AX47" s="144">
        <v>7328.0469300000004</v>
      </c>
      <c r="AY47" s="127">
        <v>5845.1828999999998</v>
      </c>
      <c r="AZ47" s="43">
        <v>7113.8618700000006</v>
      </c>
      <c r="BA47" s="43">
        <v>7002.3369700000003</v>
      </c>
      <c r="BB47" s="43">
        <v>8306.2577999999994</v>
      </c>
      <c r="BC47" s="43">
        <v>6689.4289800000006</v>
      </c>
      <c r="BD47" s="43">
        <v>7990.08997</v>
      </c>
      <c r="BE47" s="43">
        <v>7968.0726999999997</v>
      </c>
      <c r="BF47" s="43">
        <v>9662.3359500000006</v>
      </c>
      <c r="BG47" s="43">
        <v>8603.9994699999988</v>
      </c>
      <c r="BH47" s="43">
        <v>8767.7214899999999</v>
      </c>
      <c r="BI47" s="43">
        <v>8727.4183499999999</v>
      </c>
      <c r="BJ47" s="43">
        <v>10714.436900000001</v>
      </c>
      <c r="BK47" s="43">
        <v>9630.1301100000001</v>
      </c>
      <c r="BL47" s="43">
        <v>10343.74106</v>
      </c>
      <c r="BM47" s="43">
        <v>9696.5295800000004</v>
      </c>
    </row>
    <row r="48" spans="1:68" s="23" customFormat="1" ht="15" customHeight="1" x14ac:dyDescent="0.3">
      <c r="A48" s="8" t="s">
        <v>25</v>
      </c>
      <c r="B48" s="8" t="s">
        <v>25</v>
      </c>
      <c r="C48" s="144" t="s">
        <v>14</v>
      </c>
      <c r="D48" s="144" t="s">
        <v>14</v>
      </c>
      <c r="E48" s="144" t="s">
        <v>14</v>
      </c>
      <c r="F48" s="144" t="s">
        <v>14</v>
      </c>
      <c r="G48" s="144" t="s">
        <v>14</v>
      </c>
      <c r="H48" s="144" t="s">
        <v>14</v>
      </c>
      <c r="I48" s="144" t="s">
        <v>14</v>
      </c>
      <c r="J48" s="144" t="s">
        <v>14</v>
      </c>
      <c r="K48" s="144" t="s">
        <v>14</v>
      </c>
      <c r="L48" s="144" t="s">
        <v>14</v>
      </c>
      <c r="M48" s="144" t="s">
        <v>14</v>
      </c>
      <c r="N48" s="144" t="s">
        <v>14</v>
      </c>
      <c r="O48" s="144" t="s">
        <v>14</v>
      </c>
      <c r="P48" s="144" t="s">
        <v>14</v>
      </c>
      <c r="Q48" s="144" t="s">
        <v>14</v>
      </c>
      <c r="R48" s="144" t="s">
        <v>14</v>
      </c>
      <c r="S48" s="144" t="s">
        <v>14</v>
      </c>
      <c r="T48" s="144" t="s">
        <v>14</v>
      </c>
      <c r="U48" s="144">
        <v>162.56800000000001</v>
      </c>
      <c r="V48" s="144">
        <v>667.20100000000002</v>
      </c>
      <c r="W48" s="144">
        <v>566.29049999999995</v>
      </c>
      <c r="X48" s="144">
        <v>588.49990000000003</v>
      </c>
      <c r="Y48" s="144">
        <v>675.86199999999997</v>
      </c>
      <c r="Z48" s="144">
        <v>885.846</v>
      </c>
      <c r="AA48" s="144">
        <v>685.44800999999995</v>
      </c>
      <c r="AB48" s="144">
        <v>705.67909999999995</v>
      </c>
      <c r="AC48" s="144">
        <v>694.93700000000001</v>
      </c>
      <c r="AD48" s="144">
        <v>863.8895</v>
      </c>
      <c r="AE48" s="144">
        <v>844.06399999999996</v>
      </c>
      <c r="AF48" s="144">
        <v>840.1490500000001</v>
      </c>
      <c r="AG48" s="144">
        <v>798.57399999999996</v>
      </c>
      <c r="AH48" s="144">
        <v>1004.88816</v>
      </c>
      <c r="AI48" s="144">
        <v>847.79250000000002</v>
      </c>
      <c r="AJ48" s="144">
        <v>818.12099999999998</v>
      </c>
      <c r="AK48" s="144">
        <v>855.18600000000004</v>
      </c>
      <c r="AL48" s="144">
        <v>1052.3530000000001</v>
      </c>
      <c r="AM48" s="144">
        <v>896.14359999999999</v>
      </c>
      <c r="AN48" s="144">
        <v>901.59558000000004</v>
      </c>
      <c r="AO48" s="144">
        <v>870.9325</v>
      </c>
      <c r="AP48" s="144">
        <v>1059.7840000000001</v>
      </c>
      <c r="AQ48" s="144">
        <v>759.32799999999997</v>
      </c>
      <c r="AR48" s="144">
        <v>132.41999999999999</v>
      </c>
      <c r="AS48" s="144">
        <v>372.77600000000001</v>
      </c>
      <c r="AT48" s="144">
        <v>699.29049999999995</v>
      </c>
      <c r="AU48" s="144">
        <v>254.70400000000001</v>
      </c>
      <c r="AV48" s="144">
        <v>452.18799999999999</v>
      </c>
      <c r="AW48" s="144">
        <v>614.68299999999999</v>
      </c>
      <c r="AX48" s="144">
        <v>888.19200000000001</v>
      </c>
      <c r="AY48" s="127">
        <v>640.67399999999998</v>
      </c>
      <c r="AZ48" s="43">
        <v>824.31</v>
      </c>
      <c r="BA48" s="43">
        <v>843.83</v>
      </c>
      <c r="BB48" s="43">
        <v>1061.3045500000001</v>
      </c>
      <c r="BC48" s="43">
        <v>858.03308000000004</v>
      </c>
      <c r="BD48" s="43">
        <v>1025.4760000000001</v>
      </c>
      <c r="BE48" s="43">
        <v>1036.4259999999999</v>
      </c>
      <c r="BF48" s="43">
        <v>1314.1970100000001</v>
      </c>
      <c r="BG48" s="43">
        <v>1015.54801</v>
      </c>
      <c r="BH48" s="43">
        <v>1102.3899899999999</v>
      </c>
      <c r="BI48" s="43">
        <v>804.09400000000005</v>
      </c>
      <c r="BJ48" s="146">
        <v>0</v>
      </c>
      <c r="BK48" s="146">
        <v>0</v>
      </c>
      <c r="BL48" s="146">
        <v>0</v>
      </c>
      <c r="BM48" s="146">
        <v>0</v>
      </c>
    </row>
    <row r="49" spans="1:68" s="23" customFormat="1" ht="15" customHeight="1" x14ac:dyDescent="0.3">
      <c r="A49" s="8" t="s">
        <v>26</v>
      </c>
      <c r="B49" s="8" t="s">
        <v>26</v>
      </c>
      <c r="C49" s="144" t="s">
        <v>14</v>
      </c>
      <c r="D49" s="144" t="s">
        <v>14</v>
      </c>
      <c r="E49" s="144" t="s">
        <v>14</v>
      </c>
      <c r="F49" s="144" t="s">
        <v>14</v>
      </c>
      <c r="G49" s="144" t="s">
        <v>14</v>
      </c>
      <c r="H49" s="144" t="s">
        <v>14</v>
      </c>
      <c r="I49" s="144" t="s">
        <v>14</v>
      </c>
      <c r="J49" s="144" t="s">
        <v>14</v>
      </c>
      <c r="K49" s="144" t="s">
        <v>14</v>
      </c>
      <c r="L49" s="144" t="s">
        <v>14</v>
      </c>
      <c r="M49" s="144" t="s">
        <v>14</v>
      </c>
      <c r="N49" s="144" t="s">
        <v>14</v>
      </c>
      <c r="O49" s="144" t="s">
        <v>14</v>
      </c>
      <c r="P49" s="144" t="s">
        <v>14</v>
      </c>
      <c r="Q49" s="144" t="s">
        <v>14</v>
      </c>
      <c r="R49" s="144">
        <v>52.023509999999995</v>
      </c>
      <c r="S49" s="144">
        <v>16.809999999999999</v>
      </c>
      <c r="T49" s="144">
        <v>12.138999999999999</v>
      </c>
      <c r="U49" s="144">
        <v>12.4825</v>
      </c>
      <c r="V49" s="144">
        <v>42.277000000000001</v>
      </c>
      <c r="W49" s="144">
        <v>8.7309999999999999</v>
      </c>
      <c r="X49" s="144" t="s">
        <v>14</v>
      </c>
      <c r="Y49" s="144" t="s">
        <v>14</v>
      </c>
      <c r="Z49" s="144" t="s">
        <v>14</v>
      </c>
      <c r="AA49" s="144" t="s">
        <v>14</v>
      </c>
      <c r="AB49" s="144" t="s">
        <v>14</v>
      </c>
      <c r="AC49" s="144" t="s">
        <v>14</v>
      </c>
      <c r="AD49" s="144" t="s">
        <v>14</v>
      </c>
      <c r="AE49" s="144" t="s">
        <v>14</v>
      </c>
      <c r="AF49" s="144" t="s">
        <v>14</v>
      </c>
      <c r="AG49" s="144" t="s">
        <v>14</v>
      </c>
      <c r="AH49" s="144" t="s">
        <v>14</v>
      </c>
      <c r="AI49" s="144" t="s">
        <v>14</v>
      </c>
      <c r="AJ49" s="144" t="s">
        <v>14</v>
      </c>
      <c r="AK49" s="144" t="s">
        <v>14</v>
      </c>
      <c r="AL49" s="144" t="s">
        <v>14</v>
      </c>
      <c r="AM49" s="146">
        <v>0</v>
      </c>
      <c r="AN49" s="146">
        <v>0</v>
      </c>
      <c r="AO49" s="146">
        <v>0</v>
      </c>
      <c r="AP49" s="146">
        <v>0</v>
      </c>
      <c r="AQ49" s="146">
        <v>0</v>
      </c>
      <c r="AR49" s="146">
        <v>0</v>
      </c>
      <c r="AS49" s="146">
        <v>0</v>
      </c>
      <c r="AT49" s="146">
        <v>0</v>
      </c>
      <c r="AU49" s="146">
        <v>0</v>
      </c>
      <c r="AV49" s="146">
        <v>0</v>
      </c>
      <c r="AW49" s="146">
        <v>0</v>
      </c>
      <c r="AX49" s="146">
        <v>0</v>
      </c>
      <c r="AY49" s="128">
        <v>1531.7623900000001</v>
      </c>
      <c r="AZ49" s="43">
        <v>1811.2239999999999</v>
      </c>
      <c r="BA49" s="43">
        <v>1764.395</v>
      </c>
      <c r="BB49" s="43">
        <v>1933.8109999999999</v>
      </c>
      <c r="BC49" s="43">
        <v>1788.7171000000001</v>
      </c>
      <c r="BD49" s="43">
        <v>2386.6559999999999</v>
      </c>
      <c r="BE49" s="43">
        <v>2392.6867999999999</v>
      </c>
      <c r="BF49" s="43">
        <v>2617.6530200000002</v>
      </c>
      <c r="BG49" s="43">
        <v>2556.2739999999999</v>
      </c>
      <c r="BH49" s="43">
        <v>2669.02261</v>
      </c>
      <c r="BI49" s="43">
        <v>2607.683</v>
      </c>
      <c r="BJ49" s="43">
        <v>3097.6374999999998</v>
      </c>
      <c r="BK49" s="43">
        <v>3261.6729999999998</v>
      </c>
      <c r="BL49" s="43">
        <v>3267.9269999999997</v>
      </c>
      <c r="BM49" s="43">
        <v>3141.83151</v>
      </c>
    </row>
    <row r="50" spans="1:68" s="23" customFormat="1" ht="15" customHeight="1" x14ac:dyDescent="0.3">
      <c r="A50" s="8" t="s">
        <v>115</v>
      </c>
      <c r="B50" s="8" t="s">
        <v>115</v>
      </c>
      <c r="C50" s="144" t="s">
        <v>14</v>
      </c>
      <c r="D50" s="144" t="s">
        <v>14</v>
      </c>
      <c r="E50" s="144" t="s">
        <v>14</v>
      </c>
      <c r="F50" s="144" t="s">
        <v>14</v>
      </c>
      <c r="G50" s="144" t="s">
        <v>14</v>
      </c>
      <c r="H50" s="144" t="s">
        <v>14</v>
      </c>
      <c r="I50" s="144" t="s">
        <v>14</v>
      </c>
      <c r="J50" s="144" t="s">
        <v>14</v>
      </c>
      <c r="K50" s="144" t="s">
        <v>14</v>
      </c>
      <c r="L50" s="144" t="s">
        <v>14</v>
      </c>
      <c r="M50" s="144" t="s">
        <v>14</v>
      </c>
      <c r="N50" s="144" t="s">
        <v>14</v>
      </c>
      <c r="O50" s="144" t="s">
        <v>14</v>
      </c>
      <c r="P50" s="144" t="s">
        <v>14</v>
      </c>
      <c r="Q50" s="144" t="s">
        <v>14</v>
      </c>
      <c r="R50" s="144" t="s">
        <v>14</v>
      </c>
      <c r="S50" s="144" t="s">
        <v>14</v>
      </c>
      <c r="T50" s="144">
        <v>52.124000000000002</v>
      </c>
      <c r="U50" s="144">
        <v>73.804000000000002</v>
      </c>
      <c r="V50" s="144">
        <v>89.686999999999998</v>
      </c>
      <c r="W50" s="144">
        <v>62.872</v>
      </c>
      <c r="X50" s="144">
        <v>57.531999999999996</v>
      </c>
      <c r="Y50" s="144">
        <v>53.595999999999997</v>
      </c>
      <c r="Z50" s="144">
        <v>80.489999999999995</v>
      </c>
      <c r="AA50" s="144">
        <v>56.59</v>
      </c>
      <c r="AB50" s="144">
        <v>64.167000000000002</v>
      </c>
      <c r="AC50" s="144">
        <v>59.546999999999997</v>
      </c>
      <c r="AD50" s="144">
        <v>94.42</v>
      </c>
      <c r="AE50" s="144">
        <v>81.635000000000005</v>
      </c>
      <c r="AF50" s="144">
        <v>83.74</v>
      </c>
      <c r="AG50" s="144">
        <v>44.33</v>
      </c>
      <c r="AH50" s="144" t="s">
        <v>14</v>
      </c>
      <c r="AI50" s="144" t="s">
        <v>14</v>
      </c>
      <c r="AJ50" s="144" t="s">
        <v>14</v>
      </c>
      <c r="AK50" s="144" t="s">
        <v>14</v>
      </c>
      <c r="AL50" s="144" t="s">
        <v>14</v>
      </c>
      <c r="AM50" s="146">
        <v>0</v>
      </c>
      <c r="AN50" s="146">
        <v>0</v>
      </c>
      <c r="AO50" s="146">
        <v>0</v>
      </c>
      <c r="AP50" s="146">
        <v>0</v>
      </c>
      <c r="AQ50" s="146">
        <v>0</v>
      </c>
      <c r="AR50" s="146">
        <v>0</v>
      </c>
      <c r="AS50" s="146">
        <v>0</v>
      </c>
      <c r="AT50" s="146">
        <v>0</v>
      </c>
      <c r="AU50" s="146">
        <v>0</v>
      </c>
      <c r="AV50" s="146">
        <v>0</v>
      </c>
      <c r="AW50" s="146">
        <v>0</v>
      </c>
      <c r="AX50" s="146">
        <v>0</v>
      </c>
      <c r="AY50" s="128">
        <v>1426.12132</v>
      </c>
      <c r="AZ50" s="43">
        <v>1735.9525000000001</v>
      </c>
      <c r="BA50" s="43">
        <v>1750.0305000000001</v>
      </c>
      <c r="BB50" s="43">
        <v>1941.537</v>
      </c>
      <c r="BC50" s="43">
        <v>1756.2610299999999</v>
      </c>
      <c r="BD50" s="43">
        <v>2125.9670700000001</v>
      </c>
      <c r="BE50" s="43">
        <v>2138.2960899999998</v>
      </c>
      <c r="BF50" s="43">
        <v>2537.4789999999998</v>
      </c>
      <c r="BG50" s="43">
        <v>2731.10401</v>
      </c>
      <c r="BH50" s="43">
        <v>2787.26143</v>
      </c>
      <c r="BI50" s="43">
        <v>2791.4630099999999</v>
      </c>
      <c r="BJ50" s="43">
        <v>3364.93851</v>
      </c>
      <c r="BK50" s="43">
        <v>3241.5175200000003</v>
      </c>
      <c r="BL50" s="43">
        <v>3366.7230499999996</v>
      </c>
      <c r="BM50" s="43">
        <v>3297.2440900000001</v>
      </c>
    </row>
    <row r="51" spans="1:68" s="23" customFormat="1" ht="15" customHeight="1" x14ac:dyDescent="0.3">
      <c r="A51" s="8" t="s">
        <v>27</v>
      </c>
      <c r="B51" s="8" t="s">
        <v>27</v>
      </c>
      <c r="C51" s="144">
        <v>2385.3321099999998</v>
      </c>
      <c r="D51" s="144">
        <v>2663.1406499999998</v>
      </c>
      <c r="E51" s="144">
        <v>2725.97408</v>
      </c>
      <c r="F51" s="144">
        <v>3090.0264699999998</v>
      </c>
      <c r="G51" s="144">
        <v>2814.2721299999998</v>
      </c>
      <c r="H51" s="144">
        <v>3037.5433499999995</v>
      </c>
      <c r="I51" s="144">
        <v>3122.6633199999997</v>
      </c>
      <c r="J51" s="144">
        <v>3381.4937</v>
      </c>
      <c r="K51" s="144">
        <v>3014.0309999999999</v>
      </c>
      <c r="L51" s="144">
        <v>3139.4693299999999</v>
      </c>
      <c r="M51" s="144">
        <v>3222.7612300000005</v>
      </c>
      <c r="N51" s="144">
        <v>3664.9765599999996</v>
      </c>
      <c r="O51" s="144">
        <v>3242.8267800000003</v>
      </c>
      <c r="P51" s="144">
        <v>3431.6925499999998</v>
      </c>
      <c r="Q51" s="144">
        <v>3474.6554800000004</v>
      </c>
      <c r="R51" s="144">
        <v>3567.46704</v>
      </c>
      <c r="S51" s="144">
        <v>3315.49343</v>
      </c>
      <c r="T51" s="144">
        <v>2970.9740700000002</v>
      </c>
      <c r="U51" s="144">
        <v>3142.9590800000001</v>
      </c>
      <c r="V51" s="144">
        <v>3764.4213899999995</v>
      </c>
      <c r="W51" s="144">
        <v>3498.9834799999999</v>
      </c>
      <c r="X51" s="144">
        <v>3802.1404199999997</v>
      </c>
      <c r="Y51" s="144">
        <v>3762.2997700000001</v>
      </c>
      <c r="Z51" s="144">
        <v>4540.6820900000002</v>
      </c>
      <c r="AA51" s="144">
        <v>3382.79234</v>
      </c>
      <c r="AB51" s="144">
        <v>5167.7236999999996</v>
      </c>
      <c r="AC51" s="144">
        <v>5437.7484000000004</v>
      </c>
      <c r="AD51" s="144">
        <v>6888.2737200000001</v>
      </c>
      <c r="AE51" s="144">
        <v>6254.6881700000004</v>
      </c>
      <c r="AF51" s="144">
        <v>6444.5261500000006</v>
      </c>
      <c r="AG51" s="144">
        <v>6222.2520199999999</v>
      </c>
      <c r="AH51" s="144">
        <v>7678.2530900000002</v>
      </c>
      <c r="AI51" s="144">
        <v>6433.3280999999997</v>
      </c>
      <c r="AJ51" s="144">
        <v>6837.4674500000001</v>
      </c>
      <c r="AK51" s="144">
        <v>6799.0397400000002</v>
      </c>
      <c r="AL51" s="144">
        <v>8104.3711599999997</v>
      </c>
      <c r="AM51" s="144">
        <v>6577.4637599999996</v>
      </c>
      <c r="AN51" s="144">
        <v>6990.8968800000002</v>
      </c>
      <c r="AO51" s="144">
        <v>6954.5001000000002</v>
      </c>
      <c r="AP51" s="144">
        <v>8731.7633100000003</v>
      </c>
      <c r="AQ51" s="144">
        <v>5842.6361999999999</v>
      </c>
      <c r="AR51" s="144">
        <v>1217.47425</v>
      </c>
      <c r="AS51" s="144">
        <v>2173.8804500000001</v>
      </c>
      <c r="AT51" s="144">
        <v>5982.1484499999997</v>
      </c>
      <c r="AU51" s="144">
        <v>3478.52225</v>
      </c>
      <c r="AV51" s="144">
        <v>5199.2447499999998</v>
      </c>
      <c r="AW51" s="144">
        <v>6171.7719999999999</v>
      </c>
      <c r="AX51" s="144">
        <v>8791.0216500000006</v>
      </c>
      <c r="AY51" s="127">
        <v>6256.0129999999999</v>
      </c>
      <c r="AZ51" s="43">
        <v>7651.2685000000001</v>
      </c>
      <c r="BA51" s="43">
        <v>7315.1070200000004</v>
      </c>
      <c r="BB51" s="43">
        <v>8444.5815000000002</v>
      </c>
      <c r="BC51" s="43">
        <v>7510.5029800000002</v>
      </c>
      <c r="BD51" s="43">
        <v>8507.3310999999994</v>
      </c>
      <c r="BE51" s="43">
        <v>8739.0209599999998</v>
      </c>
      <c r="BF51" s="43">
        <v>10222.285690000001</v>
      </c>
      <c r="BG51" s="43">
        <v>8530.0965199999991</v>
      </c>
      <c r="BH51" s="43">
        <v>9013.4125000000004</v>
      </c>
      <c r="BI51" s="43">
        <v>9702.3654999999999</v>
      </c>
      <c r="BJ51" s="43">
        <v>12049.423729999999</v>
      </c>
      <c r="BK51" s="43">
        <v>9318.8294999999998</v>
      </c>
      <c r="BL51" s="43">
        <v>10593.668959999999</v>
      </c>
      <c r="BM51" s="43">
        <v>10963.39</v>
      </c>
    </row>
    <row r="52" spans="1:68" s="23" customFormat="1" ht="15" customHeight="1" x14ac:dyDescent="0.3">
      <c r="A52" s="8" t="s">
        <v>125</v>
      </c>
      <c r="B52" s="8" t="s">
        <v>125</v>
      </c>
      <c r="C52" s="144">
        <v>1443.2296699999999</v>
      </c>
      <c r="D52" s="144">
        <v>1551.0595000000001</v>
      </c>
      <c r="E52" s="144">
        <v>1608.11736</v>
      </c>
      <c r="F52" s="144">
        <v>1727.80215</v>
      </c>
      <c r="G52" s="144">
        <v>1463.4896999999999</v>
      </c>
      <c r="H52" s="144">
        <v>1674.8521499999999</v>
      </c>
      <c r="I52" s="144">
        <v>1724.1095</v>
      </c>
      <c r="J52" s="144">
        <v>1777.8175000000001</v>
      </c>
      <c r="K52" s="144">
        <v>1567.5691999999999</v>
      </c>
      <c r="L52" s="144">
        <v>1891.8679999999999</v>
      </c>
      <c r="M52" s="144">
        <v>1924.298</v>
      </c>
      <c r="N52" s="144">
        <v>2084.616</v>
      </c>
      <c r="O52" s="144">
        <v>1820.3335500000001</v>
      </c>
      <c r="P52" s="144">
        <v>2031.01575</v>
      </c>
      <c r="Q52" s="144">
        <v>2225.2815499999997</v>
      </c>
      <c r="R52" s="144">
        <v>2309.8700999999996</v>
      </c>
      <c r="S52" s="144">
        <v>2324.6362999999997</v>
      </c>
      <c r="T52" s="144">
        <v>2662.0782000000004</v>
      </c>
      <c r="U52" s="144">
        <v>2664.6754000000005</v>
      </c>
      <c r="V52" s="144">
        <v>2850.6239999999998</v>
      </c>
      <c r="W52" s="144">
        <v>2616.9274999999998</v>
      </c>
      <c r="X52" s="144">
        <v>3156.9920000000002</v>
      </c>
      <c r="Y52" s="144">
        <v>3520.6759999999999</v>
      </c>
      <c r="Z52" s="144">
        <v>3808.4540000000002</v>
      </c>
      <c r="AA52" s="144">
        <v>2972.2449999999999</v>
      </c>
      <c r="AB52" s="144">
        <v>3547.8445000000002</v>
      </c>
      <c r="AC52" s="144">
        <v>3641.319</v>
      </c>
      <c r="AD52" s="144">
        <v>3972.56718</v>
      </c>
      <c r="AE52" s="144">
        <v>3623.4</v>
      </c>
      <c r="AF52" s="144">
        <v>3949.9245000000001</v>
      </c>
      <c r="AG52" s="144">
        <v>4365.0295699999997</v>
      </c>
      <c r="AH52" s="144">
        <v>4728.0853999999999</v>
      </c>
      <c r="AI52" s="144">
        <v>3910.7779999999998</v>
      </c>
      <c r="AJ52" s="144">
        <v>4459.5029999999997</v>
      </c>
      <c r="AK52" s="144">
        <v>5029.3085000000001</v>
      </c>
      <c r="AL52" s="144">
        <v>5293.8419999999996</v>
      </c>
      <c r="AM52" s="144">
        <v>4522.2790599999998</v>
      </c>
      <c r="AN52" s="144">
        <v>4897.8909999999996</v>
      </c>
      <c r="AO52" s="144">
        <v>4836.5140000000001</v>
      </c>
      <c r="AP52" s="144">
        <v>5282.6659900000004</v>
      </c>
      <c r="AQ52" s="144">
        <v>3725.1119800000001</v>
      </c>
      <c r="AR52" s="144">
        <v>482.077</v>
      </c>
      <c r="AS52" s="144">
        <v>833.42199000000005</v>
      </c>
      <c r="AT52" s="144">
        <v>2501.0139899999999</v>
      </c>
      <c r="AU52" s="144">
        <v>1509.6510000000001</v>
      </c>
      <c r="AV52" s="144">
        <v>2131.268</v>
      </c>
      <c r="AW52" s="144">
        <v>2764.9969900000001</v>
      </c>
      <c r="AX52" s="144">
        <v>3603.6460000000002</v>
      </c>
      <c r="AY52" s="127">
        <v>2944.0650799999999</v>
      </c>
      <c r="AZ52" s="43">
        <v>3536.7733699999999</v>
      </c>
      <c r="BA52" s="43">
        <v>3714.2370000000001</v>
      </c>
      <c r="BB52" s="43">
        <v>3822.82699</v>
      </c>
      <c r="BC52" s="43">
        <v>3753.8951999999999</v>
      </c>
      <c r="BD52" s="43">
        <v>4075.627</v>
      </c>
      <c r="BE52" s="43">
        <v>4229.7806899999996</v>
      </c>
      <c r="BF52" s="43">
        <v>4453.0105199999998</v>
      </c>
      <c r="BG52" s="43">
        <v>4014.8077800000001</v>
      </c>
      <c r="BH52" s="43">
        <v>2327.19389</v>
      </c>
      <c r="BI52" s="43">
        <v>4216.1599699999997</v>
      </c>
      <c r="BJ52" s="43">
        <v>4680.4810699999998</v>
      </c>
      <c r="BK52" s="43">
        <v>4406.5179699999999</v>
      </c>
      <c r="BL52" s="43">
        <v>4897.5269699999999</v>
      </c>
      <c r="BM52" s="43">
        <v>4677.232</v>
      </c>
    </row>
    <row r="53" spans="1:68" ht="15" customHeight="1" x14ac:dyDescent="0.3">
      <c r="A53" s="8" t="s">
        <v>28</v>
      </c>
      <c r="B53" s="8" t="s">
        <v>28</v>
      </c>
      <c r="C53" s="144">
        <v>930.44383000000005</v>
      </c>
      <c r="D53" s="144">
        <v>886.83004999999991</v>
      </c>
      <c r="E53" s="144">
        <v>909.10575999999992</v>
      </c>
      <c r="F53" s="144">
        <v>1022.49082</v>
      </c>
      <c r="G53" s="144">
        <v>944.16150000000005</v>
      </c>
      <c r="H53" s="144">
        <v>886.87877000000003</v>
      </c>
      <c r="I53" s="144">
        <v>821.86275000000012</v>
      </c>
      <c r="J53" s="144">
        <v>991.94683000000009</v>
      </c>
      <c r="K53" s="144">
        <v>1099.5473</v>
      </c>
      <c r="L53" s="144">
        <v>1046.0432800000001</v>
      </c>
      <c r="M53" s="144">
        <v>1063.77745</v>
      </c>
      <c r="N53" s="144">
        <v>1162.2006999999999</v>
      </c>
      <c r="O53" s="144">
        <v>1212.2151699999999</v>
      </c>
      <c r="P53" s="144">
        <v>993.18558000000007</v>
      </c>
      <c r="Q53" s="144">
        <v>1040.9175200000002</v>
      </c>
      <c r="R53" s="144">
        <v>1205.5289399999999</v>
      </c>
      <c r="S53" s="144">
        <v>1358.0088600000001</v>
      </c>
      <c r="T53" s="144">
        <v>1234.2337199999999</v>
      </c>
      <c r="U53" s="144">
        <v>1142.3213199999998</v>
      </c>
      <c r="V53" s="144">
        <v>1354.8437900000001</v>
      </c>
      <c r="W53" s="144">
        <v>1426.20516</v>
      </c>
      <c r="X53" s="144">
        <v>1234.3955000000001</v>
      </c>
      <c r="Y53" s="144">
        <v>1170.8140000000001</v>
      </c>
      <c r="Z53" s="144">
        <v>1520.1367499999999</v>
      </c>
      <c r="AA53" s="144">
        <v>1574.41517</v>
      </c>
      <c r="AB53" s="144">
        <v>1308.0309999999999</v>
      </c>
      <c r="AC53" s="144">
        <v>1223.0764999999999</v>
      </c>
      <c r="AD53" s="144">
        <v>1551.5419999999999</v>
      </c>
      <c r="AE53" s="144">
        <v>1435.6869999999999</v>
      </c>
      <c r="AF53" s="144">
        <v>1212.74325</v>
      </c>
      <c r="AG53" s="144">
        <v>1173.1175000000001</v>
      </c>
      <c r="AH53" s="144">
        <v>1493.2475999999999</v>
      </c>
      <c r="AI53" s="144">
        <v>1680.1645000000001</v>
      </c>
      <c r="AJ53" s="144">
        <v>1296.3358000000001</v>
      </c>
      <c r="AK53" s="144">
        <v>1361.2275</v>
      </c>
      <c r="AL53" s="144">
        <v>1546.0332000000001</v>
      </c>
      <c r="AM53" s="144">
        <v>1511.1095</v>
      </c>
      <c r="AN53" s="144">
        <v>1322.7380000000001</v>
      </c>
      <c r="AO53" s="144">
        <v>1289.654</v>
      </c>
      <c r="AP53" s="146">
        <v>0</v>
      </c>
      <c r="AQ53" s="146">
        <v>0</v>
      </c>
      <c r="AR53" s="146">
        <v>0</v>
      </c>
      <c r="AS53" s="146">
        <v>0</v>
      </c>
      <c r="AT53" s="146">
        <v>0</v>
      </c>
      <c r="AU53" s="146">
        <v>0</v>
      </c>
      <c r="AV53" s="146">
        <v>0</v>
      </c>
      <c r="AW53" s="146">
        <v>0</v>
      </c>
      <c r="AX53" s="146">
        <v>0</v>
      </c>
      <c r="AY53" s="128">
        <v>0</v>
      </c>
      <c r="AZ53" s="146">
        <v>0</v>
      </c>
      <c r="BA53" s="146">
        <v>0</v>
      </c>
      <c r="BB53" s="146">
        <v>0</v>
      </c>
      <c r="BC53" s="146">
        <v>0</v>
      </c>
      <c r="BD53" s="146">
        <v>0</v>
      </c>
      <c r="BE53" s="146">
        <v>0</v>
      </c>
      <c r="BF53" s="146">
        <v>0</v>
      </c>
      <c r="BG53" s="146">
        <v>0</v>
      </c>
      <c r="BH53" s="146">
        <v>0</v>
      </c>
      <c r="BI53" s="146">
        <v>0</v>
      </c>
      <c r="BJ53" s="146">
        <v>0</v>
      </c>
      <c r="BK53" s="146">
        <v>0</v>
      </c>
      <c r="BL53" s="146">
        <v>0</v>
      </c>
      <c r="BM53" s="146"/>
      <c r="BO53" s="23"/>
      <c r="BP53" s="23"/>
    </row>
    <row r="54" spans="1:68" ht="15" customHeight="1" x14ac:dyDescent="0.3">
      <c r="A54" s="8" t="s">
        <v>29</v>
      </c>
      <c r="B54" s="8" t="s">
        <v>29</v>
      </c>
      <c r="C54" s="144" t="s">
        <v>14</v>
      </c>
      <c r="D54" s="144" t="s">
        <v>14</v>
      </c>
      <c r="E54" s="144" t="s">
        <v>14</v>
      </c>
      <c r="F54" s="144" t="s">
        <v>14</v>
      </c>
      <c r="G54" s="144" t="s">
        <v>14</v>
      </c>
      <c r="H54" s="144" t="s">
        <v>14</v>
      </c>
      <c r="I54" s="144" t="s">
        <v>14</v>
      </c>
      <c r="J54" s="144" t="s">
        <v>14</v>
      </c>
      <c r="K54" s="144" t="s">
        <v>14</v>
      </c>
      <c r="L54" s="144" t="s">
        <v>14</v>
      </c>
      <c r="M54" s="144" t="s">
        <v>14</v>
      </c>
      <c r="N54" s="144" t="s">
        <v>14</v>
      </c>
      <c r="O54" s="144" t="s">
        <v>14</v>
      </c>
      <c r="P54" s="144" t="s">
        <v>14</v>
      </c>
      <c r="Q54" s="144" t="s">
        <v>14</v>
      </c>
      <c r="R54" s="144" t="s">
        <v>14</v>
      </c>
      <c r="S54" s="144" t="s">
        <v>14</v>
      </c>
      <c r="T54" s="144" t="s">
        <v>14</v>
      </c>
      <c r="U54" s="144" t="s">
        <v>14</v>
      </c>
      <c r="V54" s="144" t="s">
        <v>14</v>
      </c>
      <c r="W54" s="144">
        <v>688.54265999999996</v>
      </c>
      <c r="X54" s="144">
        <v>622.24247021978022</v>
      </c>
      <c r="Y54" s="144">
        <v>1321.4610465323565</v>
      </c>
      <c r="Z54" s="144">
        <v>1507.9012400000001</v>
      </c>
      <c r="AA54" s="144">
        <v>1344.691846153846</v>
      </c>
      <c r="AB54" s="144">
        <v>956</v>
      </c>
      <c r="AC54" s="144">
        <v>1416.6741814285701</v>
      </c>
      <c r="AD54" s="144">
        <v>1416.2223300000001</v>
      </c>
      <c r="AE54" s="144">
        <v>1438.4718093406593</v>
      </c>
      <c r="AF54" s="144">
        <v>1656.3576599999999</v>
      </c>
      <c r="AG54" s="144">
        <v>1263.5803755521331</v>
      </c>
      <c r="AH54" s="144">
        <v>1522.04297</v>
      </c>
      <c r="AI54" s="144">
        <v>1210.2537984884277</v>
      </c>
      <c r="AJ54" s="144">
        <v>1158.7476299999998</v>
      </c>
      <c r="AK54" s="144">
        <v>1333.88678</v>
      </c>
      <c r="AL54" s="144">
        <v>1621.67527</v>
      </c>
      <c r="AM54" s="144">
        <v>1348.6415299999999</v>
      </c>
      <c r="AN54" s="144">
        <v>1397.2486100000001</v>
      </c>
      <c r="AO54" s="23">
        <v>0</v>
      </c>
      <c r="AP54" s="146">
        <v>0</v>
      </c>
      <c r="AQ54" s="146">
        <v>0</v>
      </c>
      <c r="AR54" s="146">
        <v>0</v>
      </c>
      <c r="AS54" s="146">
        <v>0</v>
      </c>
      <c r="AT54" s="146">
        <v>0</v>
      </c>
      <c r="AU54" s="146">
        <v>0</v>
      </c>
      <c r="AV54" s="146">
        <v>0</v>
      </c>
      <c r="AW54" s="146">
        <v>0</v>
      </c>
      <c r="AX54" s="146">
        <v>0</v>
      </c>
      <c r="AY54" s="128">
        <v>0</v>
      </c>
      <c r="AZ54" s="146">
        <v>0</v>
      </c>
      <c r="BA54" s="146">
        <v>0</v>
      </c>
      <c r="BB54" s="146">
        <v>0</v>
      </c>
      <c r="BC54" s="146">
        <v>0</v>
      </c>
      <c r="BD54" s="146">
        <v>0</v>
      </c>
      <c r="BE54" s="146">
        <v>0</v>
      </c>
      <c r="BF54" s="146">
        <v>0</v>
      </c>
      <c r="BG54" s="146">
        <v>0</v>
      </c>
      <c r="BH54" s="146">
        <v>0</v>
      </c>
      <c r="BI54" s="146">
        <v>0</v>
      </c>
      <c r="BJ54" s="146">
        <v>0</v>
      </c>
      <c r="BK54" s="146">
        <v>0</v>
      </c>
      <c r="BL54" s="146">
        <v>0</v>
      </c>
      <c r="BM54" s="146"/>
      <c r="BO54" s="23"/>
      <c r="BP54" s="23"/>
    </row>
    <row r="55" spans="1:68" ht="15" customHeight="1" x14ac:dyDescent="0.3">
      <c r="A55" s="8" t="s">
        <v>22</v>
      </c>
      <c r="B55" s="8" t="s">
        <v>22</v>
      </c>
      <c r="C55" s="144" t="s">
        <v>14</v>
      </c>
      <c r="D55" s="144">
        <v>821.74813999999992</v>
      </c>
      <c r="E55" s="144">
        <v>933.34944000000007</v>
      </c>
      <c r="F55" s="144">
        <v>1292.8309899999999</v>
      </c>
      <c r="G55" s="144">
        <v>1611.1761000000001</v>
      </c>
      <c r="H55" s="144">
        <v>1525.49287</v>
      </c>
      <c r="I55" s="144">
        <v>1586.52585</v>
      </c>
      <c r="J55" s="144">
        <v>2038.53325</v>
      </c>
      <c r="K55" s="144">
        <v>1623.90795</v>
      </c>
      <c r="L55" s="144">
        <v>1653.0764900000001</v>
      </c>
      <c r="M55" s="144">
        <v>1689.1786100000002</v>
      </c>
      <c r="N55" s="144">
        <v>2065.3670200000001</v>
      </c>
      <c r="O55" s="144">
        <v>2012.4450699999998</v>
      </c>
      <c r="P55" s="144">
        <v>1935.4167799999998</v>
      </c>
      <c r="Q55" s="144">
        <v>1961.1342999999999</v>
      </c>
      <c r="R55" s="144">
        <v>2424.4658799999997</v>
      </c>
      <c r="S55" s="144">
        <v>2100.1787300000001</v>
      </c>
      <c r="T55" s="144">
        <v>2299.8457400000002</v>
      </c>
      <c r="U55" s="144">
        <v>2006.4916399999997</v>
      </c>
      <c r="V55" s="144">
        <v>2690.15119</v>
      </c>
      <c r="W55" s="144">
        <v>2375.8427700000002</v>
      </c>
      <c r="X55" s="144">
        <v>2445.6510300000004</v>
      </c>
      <c r="Y55" s="144">
        <v>2263.0783900000001</v>
      </c>
      <c r="Z55" s="144">
        <v>2871.6392700000001</v>
      </c>
      <c r="AA55" s="144">
        <v>2796.06702</v>
      </c>
      <c r="AB55" s="144">
        <v>2907.4591999999998</v>
      </c>
      <c r="AC55" s="144">
        <v>2705.2851000000001</v>
      </c>
      <c r="AD55" s="144">
        <v>3504.9564399999999</v>
      </c>
      <c r="AE55" s="144">
        <v>2860.9832099999999</v>
      </c>
      <c r="AF55" s="144">
        <v>2698.8409900000001</v>
      </c>
      <c r="AG55" s="144">
        <v>2420.35295</v>
      </c>
      <c r="AH55" s="144">
        <v>3054.0151099999998</v>
      </c>
      <c r="AI55" s="144">
        <v>2698.9616799999999</v>
      </c>
      <c r="AJ55" s="144">
        <v>2665.6188499999998</v>
      </c>
      <c r="AK55" s="144">
        <v>2755.1205799999998</v>
      </c>
      <c r="AL55" s="144">
        <v>3411.4549999999999</v>
      </c>
      <c r="AM55" s="144">
        <v>2776.6949399999999</v>
      </c>
      <c r="AN55" s="144">
        <v>2594.76278</v>
      </c>
      <c r="AO55" s="144">
        <v>2517.0209399999999</v>
      </c>
      <c r="AP55" s="144">
        <v>3341.4333299999998</v>
      </c>
      <c r="AQ55" s="144">
        <v>2469.6373400000002</v>
      </c>
      <c r="AR55" s="144">
        <v>320.77307000000002</v>
      </c>
      <c r="AS55" s="144">
        <v>1163.99477</v>
      </c>
      <c r="AT55" s="144">
        <v>2022.58167</v>
      </c>
      <c r="AU55" s="144">
        <v>1097.7741699999999</v>
      </c>
      <c r="AV55" s="144">
        <v>1552.98362</v>
      </c>
      <c r="AW55" s="144">
        <v>2146.1301600000002</v>
      </c>
      <c r="AX55" s="144">
        <v>3118.1557499999999</v>
      </c>
      <c r="AY55" s="127">
        <v>2171.0821500000002</v>
      </c>
      <c r="AZ55" s="43">
        <v>2517.7460599999999</v>
      </c>
      <c r="BA55" s="43">
        <v>2537.4465300000002</v>
      </c>
      <c r="BB55" s="43">
        <v>3311.0306500000002</v>
      </c>
      <c r="BC55" s="43">
        <v>2779.6775499999999</v>
      </c>
      <c r="BD55" s="43">
        <v>3346.0540000000001</v>
      </c>
      <c r="BE55" s="43">
        <v>3277.4061000000002</v>
      </c>
      <c r="BF55" s="43">
        <v>4113.4750199999999</v>
      </c>
      <c r="BG55" s="43">
        <v>3739.79099</v>
      </c>
      <c r="BH55" s="43">
        <v>3709.0556000000001</v>
      </c>
      <c r="BI55" s="43">
        <v>3644.4752400000002</v>
      </c>
      <c r="BJ55" s="43">
        <v>4803.4670599999999</v>
      </c>
      <c r="BK55" s="43">
        <v>4238.6992</v>
      </c>
      <c r="BL55" s="43">
        <v>4292.7821000000004</v>
      </c>
      <c r="BM55" s="43">
        <v>4054.5141999999996</v>
      </c>
      <c r="BO55" s="23"/>
      <c r="BP55" s="23"/>
    </row>
    <row r="56" spans="1:68" ht="15" customHeight="1" x14ac:dyDescent="0.3">
      <c r="A56" s="8" t="s">
        <v>736</v>
      </c>
      <c r="B56" s="8" t="s">
        <v>736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27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>
        <v>4219.9208847834652</v>
      </c>
      <c r="BK56" s="43">
        <v>4737.7713400000002</v>
      </c>
      <c r="BL56" s="43">
        <v>4601.4532799999997</v>
      </c>
      <c r="BM56" s="43">
        <v>4736.1067899999998</v>
      </c>
      <c r="BO56" s="23"/>
      <c r="BP56" s="23"/>
    </row>
    <row r="57" spans="1:68" ht="15" customHeight="1" x14ac:dyDescent="0.3">
      <c r="A57" s="8" t="s">
        <v>118</v>
      </c>
      <c r="B57" s="8" t="s">
        <v>118</v>
      </c>
      <c r="C57" s="144" t="s">
        <v>14</v>
      </c>
      <c r="D57" s="144" t="s">
        <v>14</v>
      </c>
      <c r="E57" s="144" t="s">
        <v>14</v>
      </c>
      <c r="F57" s="144" t="s">
        <v>14</v>
      </c>
      <c r="G57" s="144" t="s">
        <v>14</v>
      </c>
      <c r="H57" s="144" t="s">
        <v>14</v>
      </c>
      <c r="I57" s="144" t="s">
        <v>14</v>
      </c>
      <c r="J57" s="144" t="s">
        <v>14</v>
      </c>
      <c r="K57" s="144" t="s">
        <v>14</v>
      </c>
      <c r="L57" s="144" t="s">
        <v>14</v>
      </c>
      <c r="M57" s="144" t="s">
        <v>14</v>
      </c>
      <c r="N57" s="144" t="s">
        <v>14</v>
      </c>
      <c r="O57" s="144" t="s">
        <v>14</v>
      </c>
      <c r="P57" s="144" t="s">
        <v>14</v>
      </c>
      <c r="Q57" s="144" t="s">
        <v>14</v>
      </c>
      <c r="R57" s="144" t="s">
        <v>14</v>
      </c>
      <c r="S57" s="144" t="s">
        <v>14</v>
      </c>
      <c r="T57" s="144" t="s">
        <v>14</v>
      </c>
      <c r="U57" s="144" t="s">
        <v>14</v>
      </c>
      <c r="V57" s="144" t="s">
        <v>14</v>
      </c>
      <c r="W57" s="144" t="s">
        <v>14</v>
      </c>
      <c r="X57" s="144" t="s">
        <v>14</v>
      </c>
      <c r="Y57" s="144" t="s">
        <v>14</v>
      </c>
      <c r="Z57" s="144" t="s">
        <v>14</v>
      </c>
      <c r="AA57" s="144" t="s">
        <v>14</v>
      </c>
      <c r="AB57" s="144" t="s">
        <v>14</v>
      </c>
      <c r="AC57" s="144" t="s">
        <v>14</v>
      </c>
      <c r="AD57" s="144" t="s">
        <v>14</v>
      </c>
      <c r="AE57" s="144" t="s">
        <v>14</v>
      </c>
      <c r="AF57" s="144" t="s">
        <v>14</v>
      </c>
      <c r="AG57" s="144" t="s">
        <v>14</v>
      </c>
      <c r="AH57" s="144" t="s">
        <v>14</v>
      </c>
      <c r="AI57" s="144" t="s">
        <v>14</v>
      </c>
      <c r="AJ57" s="144" t="s">
        <v>14</v>
      </c>
      <c r="AK57" s="144" t="s">
        <v>14</v>
      </c>
      <c r="AL57" s="144" t="s">
        <v>14</v>
      </c>
      <c r="AM57" s="146">
        <v>0</v>
      </c>
      <c r="AN57" s="146">
        <v>0</v>
      </c>
      <c r="AO57" s="146">
        <v>0</v>
      </c>
      <c r="AP57" s="146">
        <v>0</v>
      </c>
      <c r="AQ57" s="146">
        <v>0</v>
      </c>
      <c r="AR57" s="146">
        <v>0</v>
      </c>
      <c r="AS57" s="146">
        <v>0</v>
      </c>
      <c r="AT57" s="146">
        <v>0</v>
      </c>
      <c r="AU57" s="146">
        <v>0</v>
      </c>
      <c r="AV57" s="146">
        <v>0</v>
      </c>
      <c r="AW57" s="146">
        <v>0</v>
      </c>
      <c r="AX57" s="146">
        <v>0</v>
      </c>
      <c r="AY57" s="128">
        <v>0</v>
      </c>
      <c r="AZ57" s="146">
        <v>0</v>
      </c>
      <c r="BA57" s="146">
        <v>0</v>
      </c>
      <c r="BB57" s="146">
        <v>0</v>
      </c>
      <c r="BC57" s="146">
        <v>0</v>
      </c>
      <c r="BD57" s="146">
        <v>0</v>
      </c>
      <c r="BE57" s="146">
        <v>0</v>
      </c>
      <c r="BF57" s="146">
        <v>0</v>
      </c>
      <c r="BG57" s="43">
        <v>450.43254999999999</v>
      </c>
      <c r="BH57" s="43">
        <v>778.45861000000002</v>
      </c>
      <c r="BI57" s="43">
        <v>1056.415</v>
      </c>
      <c r="BJ57" s="43">
        <v>1203.011</v>
      </c>
      <c r="BK57" s="43">
        <v>1371.3459700000001</v>
      </c>
      <c r="BL57" s="43">
        <v>1648.72489</v>
      </c>
      <c r="BM57" s="43">
        <v>1529.7169999999999</v>
      </c>
      <c r="BO57" s="23"/>
      <c r="BP57" s="23"/>
    </row>
    <row r="58" spans="1:68" ht="15" customHeight="1" x14ac:dyDescent="0.3">
      <c r="A58" s="8" t="s">
        <v>137</v>
      </c>
      <c r="B58" s="8" t="s">
        <v>137</v>
      </c>
      <c r="C58" s="144" t="s">
        <v>14</v>
      </c>
      <c r="D58" s="144" t="s">
        <v>14</v>
      </c>
      <c r="E58" s="144" t="s">
        <v>14</v>
      </c>
      <c r="F58" s="144" t="s">
        <v>14</v>
      </c>
      <c r="G58" s="144" t="s">
        <v>14</v>
      </c>
      <c r="H58" s="144" t="s">
        <v>14</v>
      </c>
      <c r="I58" s="144" t="s">
        <v>14</v>
      </c>
      <c r="J58" s="144" t="s">
        <v>14</v>
      </c>
      <c r="K58" s="144" t="s">
        <v>14</v>
      </c>
      <c r="L58" s="144" t="s">
        <v>14</v>
      </c>
      <c r="M58" s="144" t="s">
        <v>14</v>
      </c>
      <c r="N58" s="144" t="s">
        <v>14</v>
      </c>
      <c r="O58" s="144" t="s">
        <v>14</v>
      </c>
      <c r="P58" s="144" t="s">
        <v>14</v>
      </c>
      <c r="Q58" s="144" t="s">
        <v>14</v>
      </c>
      <c r="R58" s="144" t="s">
        <v>14</v>
      </c>
      <c r="S58" s="144" t="s">
        <v>14</v>
      </c>
      <c r="T58" s="144" t="s">
        <v>14</v>
      </c>
      <c r="U58" s="144" t="s">
        <v>14</v>
      </c>
      <c r="V58" s="144" t="s">
        <v>14</v>
      </c>
      <c r="W58" s="144" t="s">
        <v>14</v>
      </c>
      <c r="X58" s="144" t="s">
        <v>14</v>
      </c>
      <c r="Y58" s="144" t="s">
        <v>14</v>
      </c>
      <c r="Z58" s="144" t="s">
        <v>14</v>
      </c>
      <c r="AA58" s="144" t="s">
        <v>14</v>
      </c>
      <c r="AB58" s="144" t="s">
        <v>14</v>
      </c>
      <c r="AC58" s="144" t="s">
        <v>14</v>
      </c>
      <c r="AD58" s="144" t="s">
        <v>14</v>
      </c>
      <c r="AE58" s="144" t="s">
        <v>14</v>
      </c>
      <c r="AF58" s="144" t="s">
        <v>14</v>
      </c>
      <c r="AG58" s="144" t="s">
        <v>14</v>
      </c>
      <c r="AH58" s="144" t="s">
        <v>14</v>
      </c>
      <c r="AI58" s="144" t="s">
        <v>14</v>
      </c>
      <c r="AJ58" s="144" t="s">
        <v>14</v>
      </c>
      <c r="AK58" s="144" t="s">
        <v>14</v>
      </c>
      <c r="AL58" s="144" t="s">
        <v>14</v>
      </c>
      <c r="AM58" s="146">
        <v>0</v>
      </c>
      <c r="AN58" s="146">
        <v>0</v>
      </c>
      <c r="AO58" s="146">
        <v>0</v>
      </c>
      <c r="AP58" s="146">
        <v>0</v>
      </c>
      <c r="AQ58" s="146">
        <v>0</v>
      </c>
      <c r="AR58" s="146">
        <v>0</v>
      </c>
      <c r="AS58" s="146">
        <v>0</v>
      </c>
      <c r="AT58" s="146">
        <v>0</v>
      </c>
      <c r="AU58" s="146">
        <v>0</v>
      </c>
      <c r="AV58" s="146">
        <v>0</v>
      </c>
      <c r="AW58" s="146">
        <v>0</v>
      </c>
      <c r="AX58" s="146">
        <v>0</v>
      </c>
      <c r="AY58" s="128">
        <v>0</v>
      </c>
      <c r="AZ58" s="146">
        <v>0</v>
      </c>
      <c r="BA58" s="146">
        <v>0</v>
      </c>
      <c r="BB58" s="146">
        <v>0</v>
      </c>
      <c r="BC58" s="146">
        <v>0</v>
      </c>
      <c r="BD58" s="146">
        <v>0</v>
      </c>
      <c r="BE58" s="146">
        <v>0</v>
      </c>
      <c r="BF58" s="146">
        <v>0</v>
      </c>
      <c r="BG58" s="146">
        <v>0</v>
      </c>
      <c r="BH58" s="146">
        <v>0</v>
      </c>
      <c r="BI58" s="146">
        <v>0</v>
      </c>
      <c r="BJ58" s="146">
        <v>0</v>
      </c>
      <c r="BK58" s="146">
        <v>0</v>
      </c>
      <c r="BL58" s="146">
        <v>0</v>
      </c>
      <c r="BM58" s="146">
        <v>0</v>
      </c>
      <c r="BO58" s="23"/>
      <c r="BP58" s="23"/>
    </row>
    <row r="59" spans="1:68" ht="15" customHeight="1" x14ac:dyDescent="0.3">
      <c r="A59" s="11" t="s">
        <v>135</v>
      </c>
      <c r="B59" s="11" t="s">
        <v>135</v>
      </c>
      <c r="C59" s="147" t="s">
        <v>14</v>
      </c>
      <c r="D59" s="147" t="s">
        <v>14</v>
      </c>
      <c r="E59" s="147" t="s">
        <v>14</v>
      </c>
      <c r="F59" s="147" t="s">
        <v>14</v>
      </c>
      <c r="G59" s="147" t="s">
        <v>14</v>
      </c>
      <c r="H59" s="147">
        <v>44.838999999999999</v>
      </c>
      <c r="I59" s="147">
        <v>142.214</v>
      </c>
      <c r="J59" s="147">
        <v>114.099</v>
      </c>
      <c r="K59" s="147">
        <v>106.65</v>
      </c>
      <c r="L59" s="147">
        <v>90.033000000000001</v>
      </c>
      <c r="M59" s="147">
        <v>84.009500000000003</v>
      </c>
      <c r="N59" s="147">
        <v>81.691000000000003</v>
      </c>
      <c r="O59" s="147">
        <v>93.780500000000004</v>
      </c>
      <c r="P59" s="147">
        <v>86.393500000000003</v>
      </c>
      <c r="Q59" s="147">
        <v>99.914500000000004</v>
      </c>
      <c r="R59" s="147">
        <v>126.68600000000001</v>
      </c>
      <c r="S59" s="147">
        <v>117.408</v>
      </c>
      <c r="T59" s="147">
        <v>108.54</v>
      </c>
      <c r="U59" s="147">
        <v>112.218</v>
      </c>
      <c r="V59" s="147">
        <v>115.286</v>
      </c>
      <c r="W59" s="147">
        <v>129.3295</v>
      </c>
      <c r="X59" s="147">
        <v>106.6075</v>
      </c>
      <c r="Y59" s="147">
        <v>100.89400000000001</v>
      </c>
      <c r="Z59" s="147">
        <v>106.53</v>
      </c>
      <c r="AA59" s="147">
        <v>122.0775</v>
      </c>
      <c r="AB59" s="147">
        <v>129.59399999999999</v>
      </c>
      <c r="AC59" s="147">
        <v>131.99600000000001</v>
      </c>
      <c r="AD59" s="147">
        <v>227.04300000000001</v>
      </c>
      <c r="AE59" s="147">
        <v>218.5745</v>
      </c>
      <c r="AF59" s="147">
        <v>200.274</v>
      </c>
      <c r="AG59" s="147">
        <v>219.18600000000001</v>
      </c>
      <c r="AH59" s="147">
        <v>248.37601000000001</v>
      </c>
      <c r="AI59" s="147">
        <v>244.09100000000001</v>
      </c>
      <c r="AJ59" s="147">
        <v>212.93350000000001</v>
      </c>
      <c r="AK59" s="147">
        <v>256.55099999999999</v>
      </c>
      <c r="AL59" s="147">
        <v>295.71800000000002</v>
      </c>
      <c r="AM59" s="147">
        <v>271.98</v>
      </c>
      <c r="AN59" s="147">
        <v>283.05099999999999</v>
      </c>
      <c r="AO59" s="147">
        <v>304.07100000000003</v>
      </c>
      <c r="AP59" s="147">
        <v>365.726</v>
      </c>
      <c r="AQ59" s="147">
        <v>312.40199999999999</v>
      </c>
      <c r="AR59" s="147">
        <v>120.375</v>
      </c>
      <c r="AS59" s="147">
        <v>229.50200000000001</v>
      </c>
      <c r="AT59" s="147">
        <v>293.27199999999999</v>
      </c>
      <c r="AU59" s="147">
        <v>169.73501999999999</v>
      </c>
      <c r="AV59" s="147">
        <v>237.05600000000001</v>
      </c>
      <c r="AW59" s="147">
        <v>281.31700000000001</v>
      </c>
      <c r="AX59" s="147">
        <v>344.75700000000001</v>
      </c>
      <c r="AY59" s="129">
        <v>380.56099999999998</v>
      </c>
      <c r="AZ59" s="44">
        <v>360.85399999999998</v>
      </c>
      <c r="BA59" s="44">
        <v>400.63909999999998</v>
      </c>
      <c r="BB59" s="44">
        <v>339.31</v>
      </c>
      <c r="BC59" s="44">
        <v>324.55500000000001</v>
      </c>
      <c r="BD59" s="44">
        <v>314.28201000000001</v>
      </c>
      <c r="BE59" s="44">
        <v>366.08699999999999</v>
      </c>
      <c r="BF59" s="44">
        <v>352.721</v>
      </c>
      <c r="BG59" s="44">
        <v>311.10899999999998</v>
      </c>
      <c r="BH59" s="44">
        <v>320.36099999999999</v>
      </c>
      <c r="BI59" s="44">
        <v>240.41499999999999</v>
      </c>
      <c r="BJ59" s="44">
        <v>359.83799999999997</v>
      </c>
      <c r="BK59" s="44">
        <v>616.32799999999997</v>
      </c>
      <c r="BL59" s="44">
        <v>387.46300000000002</v>
      </c>
      <c r="BM59" s="44">
        <v>305.92950000000002</v>
      </c>
      <c r="BO59" s="23"/>
      <c r="BP59" s="23"/>
    </row>
    <row r="60" spans="1:68" s="23" customFormat="1" ht="15" customHeight="1" x14ac:dyDescent="0.3">
      <c r="A60" s="302" t="s">
        <v>451</v>
      </c>
      <c r="B60" s="302" t="s">
        <v>452</v>
      </c>
      <c r="C60" s="144" t="s">
        <v>14</v>
      </c>
      <c r="D60" s="144" t="s">
        <v>14</v>
      </c>
      <c r="E60" s="144" t="s">
        <v>14</v>
      </c>
      <c r="F60" s="144" t="s">
        <v>14</v>
      </c>
      <c r="G60" s="144" t="s">
        <v>14</v>
      </c>
      <c r="H60" s="144" t="s">
        <v>14</v>
      </c>
      <c r="I60" s="144" t="s">
        <v>14</v>
      </c>
      <c r="J60" s="144" t="s">
        <v>14</v>
      </c>
      <c r="K60" s="144" t="s">
        <v>14</v>
      </c>
      <c r="L60" s="144" t="s">
        <v>14</v>
      </c>
      <c r="M60" s="144" t="s">
        <v>14</v>
      </c>
      <c r="N60" s="144" t="s">
        <v>14</v>
      </c>
      <c r="O60" s="144" t="s">
        <v>14</v>
      </c>
      <c r="P60" s="144" t="s">
        <v>14</v>
      </c>
      <c r="Q60" s="144" t="s">
        <v>14</v>
      </c>
      <c r="R60" s="144" t="s">
        <v>14</v>
      </c>
      <c r="S60" s="144" t="s">
        <v>14</v>
      </c>
      <c r="T60" s="144" t="s">
        <v>14</v>
      </c>
      <c r="U60" s="144" t="s">
        <v>14</v>
      </c>
      <c r="V60" s="144" t="s">
        <v>14</v>
      </c>
      <c r="W60" s="144" t="s">
        <v>14</v>
      </c>
      <c r="X60" s="144" t="s">
        <v>14</v>
      </c>
      <c r="Y60" s="144" t="s">
        <v>14</v>
      </c>
      <c r="Z60" s="144" t="s">
        <v>14</v>
      </c>
      <c r="AA60" s="144" t="s">
        <v>14</v>
      </c>
      <c r="AB60" s="144" t="s">
        <v>14</v>
      </c>
      <c r="AC60" s="144" t="s">
        <v>14</v>
      </c>
      <c r="AD60" s="144" t="s">
        <v>14</v>
      </c>
      <c r="AE60" s="144" t="s">
        <v>14</v>
      </c>
      <c r="AF60" s="144" t="s">
        <v>14</v>
      </c>
      <c r="AG60" s="144" t="s">
        <v>14</v>
      </c>
      <c r="AH60" s="144" t="s">
        <v>14</v>
      </c>
      <c r="AI60" s="144" t="s">
        <v>14</v>
      </c>
      <c r="AJ60" s="144" t="s">
        <v>14</v>
      </c>
      <c r="AK60" s="144" t="s">
        <v>14</v>
      </c>
      <c r="AL60" s="146">
        <v>0</v>
      </c>
      <c r="AM60" s="146">
        <v>0</v>
      </c>
      <c r="AN60" s="146">
        <v>0</v>
      </c>
      <c r="AO60" s="146">
        <v>0</v>
      </c>
      <c r="AP60" s="146">
        <v>0</v>
      </c>
      <c r="AQ60" s="146">
        <v>0</v>
      </c>
      <c r="AR60" s="146">
        <v>0</v>
      </c>
      <c r="AS60" s="146">
        <v>0</v>
      </c>
      <c r="AT60" s="146">
        <v>0</v>
      </c>
      <c r="AU60" s="146">
        <v>0</v>
      </c>
      <c r="AV60" s="146">
        <v>0</v>
      </c>
      <c r="AW60" s="146">
        <v>0</v>
      </c>
      <c r="AX60" s="146">
        <v>0</v>
      </c>
      <c r="AY60" s="128">
        <v>0</v>
      </c>
      <c r="AZ60" s="69">
        <v>0</v>
      </c>
      <c r="BA60" s="69">
        <v>0</v>
      </c>
      <c r="BB60" s="69">
        <v>0</v>
      </c>
      <c r="BC60" s="69">
        <v>0</v>
      </c>
      <c r="BD60" s="69">
        <v>0</v>
      </c>
      <c r="BE60" s="69">
        <v>0</v>
      </c>
      <c r="BF60" s="69">
        <v>0</v>
      </c>
      <c r="BG60" s="69">
        <v>0</v>
      </c>
      <c r="BH60" s="69">
        <v>0</v>
      </c>
      <c r="BI60" s="69">
        <v>0</v>
      </c>
      <c r="BJ60" s="69">
        <v>0</v>
      </c>
      <c r="BK60" s="69">
        <v>0</v>
      </c>
      <c r="BL60" s="69">
        <v>0</v>
      </c>
      <c r="BM60" s="69">
        <v>0</v>
      </c>
    </row>
    <row r="61" spans="1:68" s="23" customFormat="1" ht="15" customHeight="1" x14ac:dyDescent="0.3">
      <c r="A61" s="8" t="s">
        <v>126</v>
      </c>
      <c r="B61" s="8" t="s">
        <v>126</v>
      </c>
      <c r="C61" s="144" t="s">
        <v>14</v>
      </c>
      <c r="D61" s="144" t="s">
        <v>14</v>
      </c>
      <c r="E61" s="144" t="s">
        <v>14</v>
      </c>
      <c r="F61" s="144" t="s">
        <v>14</v>
      </c>
      <c r="G61" s="144" t="s">
        <v>14</v>
      </c>
      <c r="H61" s="144" t="s">
        <v>14</v>
      </c>
      <c r="I61" s="144" t="s">
        <v>14</v>
      </c>
      <c r="J61" s="144" t="s">
        <v>14</v>
      </c>
      <c r="K61" s="144" t="s">
        <v>14</v>
      </c>
      <c r="L61" s="144" t="s">
        <v>14</v>
      </c>
      <c r="M61" s="144" t="s">
        <v>14</v>
      </c>
      <c r="N61" s="144" t="s">
        <v>14</v>
      </c>
      <c r="O61" s="144" t="s">
        <v>14</v>
      </c>
      <c r="P61" s="144" t="s">
        <v>14</v>
      </c>
      <c r="Q61" s="144" t="s">
        <v>14</v>
      </c>
      <c r="R61" s="144" t="s">
        <v>14</v>
      </c>
      <c r="S61" s="144" t="s">
        <v>14</v>
      </c>
      <c r="T61" s="144" t="s">
        <v>14</v>
      </c>
      <c r="U61" s="144" t="s">
        <v>14</v>
      </c>
      <c r="V61" s="144" t="s">
        <v>14</v>
      </c>
      <c r="W61" s="144" t="s">
        <v>14</v>
      </c>
      <c r="X61" s="144" t="s">
        <v>14</v>
      </c>
      <c r="Y61" s="144" t="s">
        <v>14</v>
      </c>
      <c r="Z61" s="144" t="s">
        <v>14</v>
      </c>
      <c r="AA61" s="144" t="s">
        <v>14</v>
      </c>
      <c r="AB61" s="144" t="s">
        <v>14</v>
      </c>
      <c r="AC61" s="144" t="s">
        <v>14</v>
      </c>
      <c r="AD61" s="144" t="s">
        <v>14</v>
      </c>
      <c r="AE61" s="144" t="s">
        <v>14</v>
      </c>
      <c r="AF61" s="144" t="s">
        <v>14</v>
      </c>
      <c r="AG61" s="144" t="s">
        <v>14</v>
      </c>
      <c r="AH61" s="144" t="s">
        <v>14</v>
      </c>
      <c r="AI61" s="144" t="s">
        <v>14</v>
      </c>
      <c r="AJ61" s="144" t="s">
        <v>14</v>
      </c>
      <c r="AK61" s="144" t="s">
        <v>14</v>
      </c>
      <c r="AL61" s="144" t="s">
        <v>14</v>
      </c>
      <c r="AM61" s="146">
        <v>0</v>
      </c>
      <c r="AN61" s="146">
        <v>0</v>
      </c>
      <c r="AO61" s="146">
        <v>0</v>
      </c>
      <c r="AP61" s="146">
        <v>0</v>
      </c>
      <c r="AQ61" s="146">
        <v>0</v>
      </c>
      <c r="AR61" s="146">
        <v>0</v>
      </c>
      <c r="AS61" s="146">
        <v>0</v>
      </c>
      <c r="AT61" s="146">
        <v>0</v>
      </c>
      <c r="AU61" s="146">
        <v>0</v>
      </c>
      <c r="AV61" s="146">
        <v>0</v>
      </c>
      <c r="AW61" s="146">
        <v>0</v>
      </c>
      <c r="AX61" s="146">
        <v>0</v>
      </c>
      <c r="AY61" s="128">
        <v>0</v>
      </c>
      <c r="AZ61" s="69">
        <v>0</v>
      </c>
      <c r="BA61" s="69">
        <v>0</v>
      </c>
      <c r="BB61" s="69">
        <v>0</v>
      </c>
      <c r="BC61" s="69">
        <v>0</v>
      </c>
      <c r="BD61" s="69">
        <v>0</v>
      </c>
      <c r="BE61" s="69">
        <v>0</v>
      </c>
      <c r="BF61" s="69">
        <v>0</v>
      </c>
      <c r="BG61" s="69">
        <v>0</v>
      </c>
      <c r="BH61" s="69">
        <v>0</v>
      </c>
      <c r="BI61" s="69">
        <v>0</v>
      </c>
      <c r="BJ61" s="69">
        <v>0</v>
      </c>
      <c r="BK61" s="69">
        <v>0</v>
      </c>
      <c r="BL61" s="69">
        <v>0</v>
      </c>
      <c r="BM61" s="69">
        <v>0</v>
      </c>
    </row>
    <row r="62" spans="1:68" s="23" customFormat="1" ht="15" customHeight="1" x14ac:dyDescent="0.3">
      <c r="A62" s="42" t="s">
        <v>165</v>
      </c>
      <c r="B62" s="42" t="s">
        <v>165</v>
      </c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 t="s">
        <v>14</v>
      </c>
      <c r="T62" s="144" t="s">
        <v>14</v>
      </c>
      <c r="U62" s="144" t="s">
        <v>14</v>
      </c>
      <c r="V62" s="144" t="s">
        <v>14</v>
      </c>
      <c r="W62" s="144" t="s">
        <v>14</v>
      </c>
      <c r="X62" s="144" t="s">
        <v>14</v>
      </c>
      <c r="Y62" s="144" t="s">
        <v>14</v>
      </c>
      <c r="Z62" s="144" t="s">
        <v>14</v>
      </c>
      <c r="AA62" s="144" t="s">
        <v>14</v>
      </c>
      <c r="AB62" s="144" t="s">
        <v>14</v>
      </c>
      <c r="AC62" s="144" t="s">
        <v>14</v>
      </c>
      <c r="AD62" s="144" t="s">
        <v>14</v>
      </c>
      <c r="AE62" s="144" t="s">
        <v>14</v>
      </c>
      <c r="AF62" s="144" t="s">
        <v>14</v>
      </c>
      <c r="AG62" s="144" t="s">
        <v>14</v>
      </c>
      <c r="AH62" s="144" t="s">
        <v>14</v>
      </c>
      <c r="AI62" s="144" t="s">
        <v>14</v>
      </c>
      <c r="AJ62" s="144" t="s">
        <v>14</v>
      </c>
      <c r="AK62" s="144" t="s">
        <v>14</v>
      </c>
      <c r="AL62" s="144" t="s">
        <v>14</v>
      </c>
      <c r="AM62" s="146">
        <v>0</v>
      </c>
      <c r="AN62" s="146">
        <v>0</v>
      </c>
      <c r="AO62" s="146">
        <v>0</v>
      </c>
      <c r="AP62" s="146">
        <v>0</v>
      </c>
      <c r="AQ62" s="146">
        <v>0</v>
      </c>
      <c r="AR62" s="146">
        <v>0</v>
      </c>
      <c r="AS62" s="146">
        <v>0</v>
      </c>
      <c r="AT62" s="146">
        <v>0</v>
      </c>
      <c r="AU62" s="146">
        <v>0</v>
      </c>
      <c r="AV62" s="146">
        <v>0</v>
      </c>
      <c r="AW62" s="146">
        <v>0</v>
      </c>
      <c r="AX62" s="146">
        <v>0</v>
      </c>
      <c r="AY62" s="128">
        <v>0</v>
      </c>
      <c r="AZ62" s="69">
        <v>0</v>
      </c>
      <c r="BA62" s="69">
        <v>0</v>
      </c>
      <c r="BB62" s="69">
        <v>0</v>
      </c>
      <c r="BC62" s="69">
        <v>0</v>
      </c>
      <c r="BD62" s="69">
        <v>0</v>
      </c>
      <c r="BE62" s="69">
        <v>0</v>
      </c>
      <c r="BF62" s="69">
        <v>0</v>
      </c>
      <c r="BG62" s="69">
        <v>0</v>
      </c>
      <c r="BH62" s="69">
        <v>0</v>
      </c>
      <c r="BI62" s="69">
        <v>0</v>
      </c>
      <c r="BJ62" s="69">
        <v>0</v>
      </c>
      <c r="BK62" s="69">
        <v>0</v>
      </c>
      <c r="BL62" s="69">
        <v>0</v>
      </c>
      <c r="BM62" s="69">
        <v>0</v>
      </c>
    </row>
    <row r="63" spans="1:68" s="23" customFormat="1" ht="15" customHeight="1" thickBot="1" x14ac:dyDescent="0.3">
      <c r="A63" s="25" t="s">
        <v>9</v>
      </c>
      <c r="B63" s="25" t="s">
        <v>9</v>
      </c>
      <c r="C63" s="26">
        <f t="shared" ref="C63:AH63" si="8">SUM(C39:C62)</f>
        <v>17052.281849999999</v>
      </c>
      <c r="D63" s="26">
        <f t="shared" si="8"/>
        <v>18855.273870000001</v>
      </c>
      <c r="E63" s="26">
        <f t="shared" si="8"/>
        <v>19974.496850000003</v>
      </c>
      <c r="F63" s="26">
        <f t="shared" si="8"/>
        <v>23552.469479999996</v>
      </c>
      <c r="G63" s="26">
        <f t="shared" si="8"/>
        <v>21116.107929999998</v>
      </c>
      <c r="H63" s="26">
        <f t="shared" si="8"/>
        <v>23951.548299999995</v>
      </c>
      <c r="I63" s="26">
        <f t="shared" si="8"/>
        <v>24640.559540000002</v>
      </c>
      <c r="J63" s="26">
        <f t="shared" si="8"/>
        <v>27573.183079999999</v>
      </c>
      <c r="K63" s="26">
        <f t="shared" si="8"/>
        <v>25764.596640000003</v>
      </c>
      <c r="L63" s="26">
        <f t="shared" si="8"/>
        <v>27533.55359</v>
      </c>
      <c r="M63" s="26">
        <f t="shared" si="8"/>
        <v>30950.60974</v>
      </c>
      <c r="N63" s="26">
        <f t="shared" si="8"/>
        <v>34914.699769999999</v>
      </c>
      <c r="O63" s="26">
        <f t="shared" si="8"/>
        <v>32123.079359999996</v>
      </c>
      <c r="P63" s="26">
        <f t="shared" si="8"/>
        <v>32731.123379999994</v>
      </c>
      <c r="Q63" s="26">
        <f t="shared" si="8"/>
        <v>33665.348680000003</v>
      </c>
      <c r="R63" s="26">
        <f t="shared" si="8"/>
        <v>38864.782909999994</v>
      </c>
      <c r="S63" s="26">
        <f t="shared" si="8"/>
        <v>37530.659420000004</v>
      </c>
      <c r="T63" s="26">
        <f t="shared" si="8"/>
        <v>38448.714009999996</v>
      </c>
      <c r="U63" s="26">
        <f t="shared" si="8"/>
        <v>37832.131500000003</v>
      </c>
      <c r="V63" s="26">
        <f t="shared" si="8"/>
        <v>44407.806529999987</v>
      </c>
      <c r="W63" s="26">
        <f t="shared" si="8"/>
        <v>41924.356749999999</v>
      </c>
      <c r="X63" s="26">
        <f t="shared" si="8"/>
        <v>44059.726350219775</v>
      </c>
      <c r="Y63" s="26">
        <f t="shared" si="8"/>
        <v>48257.694466532354</v>
      </c>
      <c r="Z63" s="26">
        <f t="shared" si="8"/>
        <v>59037.790599999993</v>
      </c>
      <c r="AA63" s="26">
        <f t="shared" si="8"/>
        <v>50773.396306153845</v>
      </c>
      <c r="AB63" s="26">
        <f t="shared" si="8"/>
        <v>53737.291109999998</v>
      </c>
      <c r="AC63" s="26">
        <f t="shared" si="8"/>
        <v>53216.317241428573</v>
      </c>
      <c r="AD63" s="26">
        <f t="shared" si="8"/>
        <v>63171.006522547119</v>
      </c>
      <c r="AE63" s="26">
        <f t="shared" si="8"/>
        <v>56140.820439340663</v>
      </c>
      <c r="AF63" s="26">
        <f t="shared" si="8"/>
        <v>57459.988909999985</v>
      </c>
      <c r="AG63" s="26">
        <f t="shared" si="8"/>
        <v>56384.476995552141</v>
      </c>
      <c r="AH63" s="26">
        <f t="shared" si="8"/>
        <v>65382.892599999999</v>
      </c>
      <c r="AI63" s="37">
        <f t="shared" ref="AI63:BH63" si="9">SUM(AI39:AI62)</f>
        <v>57280.881358488426</v>
      </c>
      <c r="AJ63" s="37">
        <f t="shared" si="9"/>
        <v>57791.546919999993</v>
      </c>
      <c r="AK63" s="37">
        <f t="shared" si="9"/>
        <v>59760.934630000003</v>
      </c>
      <c r="AL63" s="37">
        <f t="shared" si="9"/>
        <v>69600.239410000009</v>
      </c>
      <c r="AM63" s="37">
        <f t="shared" si="9"/>
        <v>59804.987410000009</v>
      </c>
      <c r="AN63" s="37">
        <f t="shared" si="9"/>
        <v>60224.785150000003</v>
      </c>
      <c r="AO63" s="37">
        <f t="shared" si="9"/>
        <v>58328.068420000003</v>
      </c>
      <c r="AP63" s="37">
        <f t="shared" si="9"/>
        <v>68272.440639999986</v>
      </c>
      <c r="AQ63" s="37">
        <f t="shared" si="9"/>
        <v>49707.958050000008</v>
      </c>
      <c r="AR63" s="37">
        <f t="shared" si="9"/>
        <v>5607.2859700000008</v>
      </c>
      <c r="AS63" s="37">
        <f t="shared" si="9"/>
        <v>18666.88061</v>
      </c>
      <c r="AT63" s="37">
        <f t="shared" si="9"/>
        <v>42578.419089999996</v>
      </c>
      <c r="AU63" s="37">
        <f t="shared" si="9"/>
        <v>25106.096410000006</v>
      </c>
      <c r="AV63" s="37">
        <f t="shared" si="9"/>
        <v>30810.962390000001</v>
      </c>
      <c r="AW63" s="37">
        <f t="shared" si="9"/>
        <v>44235.632460000001</v>
      </c>
      <c r="AX63" s="37">
        <f t="shared" si="9"/>
        <v>62226.143630000006</v>
      </c>
      <c r="AY63" s="121">
        <f t="shared" si="9"/>
        <v>52977.23762</v>
      </c>
      <c r="AZ63" s="26">
        <f t="shared" si="9"/>
        <v>64673.566799999993</v>
      </c>
      <c r="BA63" s="26">
        <f t="shared" si="9"/>
        <v>63871.227040000012</v>
      </c>
      <c r="BB63" s="26">
        <f t="shared" si="9"/>
        <v>71976.559529999999</v>
      </c>
      <c r="BC63" s="26">
        <f t="shared" si="9"/>
        <v>64568.489300000001</v>
      </c>
      <c r="BD63" s="26">
        <f t="shared" si="9"/>
        <v>75409.68153999999</v>
      </c>
      <c r="BE63" s="26">
        <f t="shared" si="9"/>
        <v>75623.068709999992</v>
      </c>
      <c r="BF63" s="26">
        <f t="shared" si="9"/>
        <v>88101.274580000012</v>
      </c>
      <c r="BG63" s="26">
        <f t="shared" si="9"/>
        <v>79448.874159999992</v>
      </c>
      <c r="BH63" s="26">
        <f t="shared" si="9"/>
        <v>80916.104950000008</v>
      </c>
      <c r="BI63" s="26">
        <f>SUM(BI39:BI62)</f>
        <v>82912.124959999972</v>
      </c>
      <c r="BJ63" s="26">
        <f>SUM(BJ39:BJ62)</f>
        <v>102277.66550478344</v>
      </c>
      <c r="BK63" s="26">
        <f>SUM(BK39:BK62)</f>
        <v>94721.471689999977</v>
      </c>
      <c r="BL63" s="26">
        <f>SUM(BL39:BL62)</f>
        <v>106960.66238268798</v>
      </c>
      <c r="BM63" s="26">
        <f>SUM(BM39:BM62)</f>
        <v>103911.91047000002</v>
      </c>
      <c r="BO63" s="24"/>
      <c r="BP63" s="24"/>
    </row>
    <row r="64" spans="1:68" ht="15" customHeight="1" x14ac:dyDescent="0.3">
      <c r="A64" s="4"/>
      <c r="AD64" s="9"/>
      <c r="AO64" s="144"/>
      <c r="AP64" s="144"/>
      <c r="AQ64" s="144"/>
      <c r="AR64" s="144"/>
      <c r="AS64" s="144"/>
      <c r="AT64" s="144"/>
      <c r="AU64" s="144"/>
      <c r="AV64" s="144"/>
      <c r="AW64" s="146"/>
      <c r="AX64" s="184"/>
      <c r="AY64" s="152"/>
    </row>
    <row r="65" spans="1:68" ht="15" customHeight="1" x14ac:dyDescent="0.3">
      <c r="A65" s="38" t="s">
        <v>625</v>
      </c>
      <c r="B65" s="38" t="s">
        <v>631</v>
      </c>
      <c r="AD65" s="9"/>
      <c r="AO65" s="144"/>
      <c r="AP65" s="144"/>
      <c r="AQ65" s="144"/>
      <c r="AR65" s="144"/>
      <c r="AS65" s="144"/>
      <c r="AT65" s="144"/>
      <c r="AU65" s="144"/>
      <c r="AV65" s="144"/>
      <c r="AW65" s="146"/>
      <c r="AX65" s="184"/>
      <c r="AY65" s="152"/>
    </row>
    <row r="66" spans="1:68" ht="15" customHeight="1" x14ac:dyDescent="0.3">
      <c r="A66" s="38" t="s">
        <v>626</v>
      </c>
      <c r="B66" s="38" t="s">
        <v>632</v>
      </c>
      <c r="AD66" s="9"/>
      <c r="AO66" s="144"/>
      <c r="AP66" s="144"/>
      <c r="AQ66" s="144"/>
      <c r="AR66" s="144"/>
      <c r="AS66" s="144"/>
      <c r="AT66" s="144"/>
      <c r="AU66" s="144"/>
      <c r="AV66" s="144"/>
      <c r="AW66" s="146"/>
      <c r="AX66" s="184"/>
      <c r="AY66" s="152"/>
      <c r="BO66" s="23"/>
      <c r="BP66" s="23"/>
    </row>
    <row r="67" spans="1:68" ht="15" customHeight="1" x14ac:dyDescent="0.3">
      <c r="A67" s="38"/>
      <c r="B67" s="38"/>
      <c r="AX67" s="184"/>
    </row>
    <row r="68" spans="1:68" ht="15" customHeight="1" x14ac:dyDescent="0.25">
      <c r="A68" s="7" t="s">
        <v>442</v>
      </c>
      <c r="B68" s="7" t="s">
        <v>443</v>
      </c>
      <c r="C68" s="57" t="str">
        <f t="shared" ref="C68:AH68" si="10">C5</f>
        <v>1Q10</v>
      </c>
      <c r="D68" s="57" t="str">
        <f t="shared" si="10"/>
        <v>2Q10</v>
      </c>
      <c r="E68" s="57" t="str">
        <f t="shared" si="10"/>
        <v>3Q10</v>
      </c>
      <c r="F68" s="57" t="str">
        <f t="shared" si="10"/>
        <v>4Q10</v>
      </c>
      <c r="G68" s="57" t="str">
        <f t="shared" si="10"/>
        <v>1Q11</v>
      </c>
      <c r="H68" s="57" t="str">
        <f t="shared" si="10"/>
        <v>2Q11</v>
      </c>
      <c r="I68" s="57" t="str">
        <f t="shared" si="10"/>
        <v>3Q11</v>
      </c>
      <c r="J68" s="57" t="str">
        <f t="shared" si="10"/>
        <v>4Q11</v>
      </c>
      <c r="K68" s="57" t="str">
        <f t="shared" si="10"/>
        <v>1Q12</v>
      </c>
      <c r="L68" s="57" t="str">
        <f t="shared" si="10"/>
        <v>2Q12</v>
      </c>
      <c r="M68" s="57" t="str">
        <f t="shared" si="10"/>
        <v>3Q12</v>
      </c>
      <c r="N68" s="57" t="str">
        <f t="shared" si="10"/>
        <v>4Q12</v>
      </c>
      <c r="O68" s="57" t="str">
        <f t="shared" si="10"/>
        <v>1Q13</v>
      </c>
      <c r="P68" s="57" t="str">
        <f t="shared" si="10"/>
        <v>2Q13</v>
      </c>
      <c r="Q68" s="57" t="str">
        <f t="shared" si="10"/>
        <v>3Q13</v>
      </c>
      <c r="R68" s="57" t="str">
        <f t="shared" si="10"/>
        <v>4Q13</v>
      </c>
      <c r="S68" s="57" t="str">
        <f t="shared" si="10"/>
        <v>1Q14</v>
      </c>
      <c r="T68" s="57" t="str">
        <f t="shared" si="10"/>
        <v>2Q14</v>
      </c>
      <c r="U68" s="57" t="str">
        <f t="shared" si="10"/>
        <v>3Q14</v>
      </c>
      <c r="V68" s="57" t="str">
        <f t="shared" si="10"/>
        <v>4Q14</v>
      </c>
      <c r="W68" s="57" t="str">
        <f t="shared" si="10"/>
        <v>1Q15</v>
      </c>
      <c r="X68" s="57" t="str">
        <f t="shared" si="10"/>
        <v>2Q15</v>
      </c>
      <c r="Y68" s="57" t="str">
        <f t="shared" si="10"/>
        <v>3Q15</v>
      </c>
      <c r="Z68" s="57" t="str">
        <f t="shared" si="10"/>
        <v>4Q15</v>
      </c>
      <c r="AA68" s="57" t="str">
        <f t="shared" si="10"/>
        <v>1Q16</v>
      </c>
      <c r="AB68" s="57" t="str">
        <f t="shared" si="10"/>
        <v>2Q16</v>
      </c>
      <c r="AC68" s="57" t="str">
        <f t="shared" si="10"/>
        <v>3Q16</v>
      </c>
      <c r="AD68" s="57" t="str">
        <f t="shared" si="10"/>
        <v>4Q16</v>
      </c>
      <c r="AE68" s="57" t="str">
        <f t="shared" si="10"/>
        <v>1Q17</v>
      </c>
      <c r="AF68" s="57" t="str">
        <f t="shared" si="10"/>
        <v>2Q17</v>
      </c>
      <c r="AG68" s="57" t="str">
        <f t="shared" si="10"/>
        <v>3Q17</v>
      </c>
      <c r="AH68" s="57" t="str">
        <f t="shared" si="10"/>
        <v>4Q17</v>
      </c>
      <c r="AI68" s="57" t="str">
        <f t="shared" ref="AI68:BL68" si="11">AI5</f>
        <v>1Q18</v>
      </c>
      <c r="AJ68" s="57" t="str">
        <f t="shared" si="11"/>
        <v>2Q18</v>
      </c>
      <c r="AK68" s="57" t="str">
        <f t="shared" si="11"/>
        <v>3Q18</v>
      </c>
      <c r="AL68" s="57" t="str">
        <f t="shared" si="11"/>
        <v>4Q18</v>
      </c>
      <c r="AM68" s="57" t="str">
        <f t="shared" si="11"/>
        <v>1Q19</v>
      </c>
      <c r="AN68" s="57" t="str">
        <f t="shared" si="11"/>
        <v>2Q19</v>
      </c>
      <c r="AO68" s="57" t="str">
        <f t="shared" si="11"/>
        <v>3Q19</v>
      </c>
      <c r="AP68" s="57" t="str">
        <f t="shared" si="11"/>
        <v>4Q19</v>
      </c>
      <c r="AQ68" s="57" t="str">
        <f t="shared" si="11"/>
        <v>1Q20</v>
      </c>
      <c r="AR68" s="57" t="str">
        <f t="shared" si="11"/>
        <v>2Q20</v>
      </c>
      <c r="AS68" s="57" t="str">
        <f t="shared" si="11"/>
        <v>3Q20</v>
      </c>
      <c r="AT68" s="57" t="str">
        <f t="shared" si="11"/>
        <v>4Q20</v>
      </c>
      <c r="AU68" s="57" t="str">
        <f t="shared" si="11"/>
        <v>1Q21</v>
      </c>
      <c r="AV68" s="57" t="str">
        <f t="shared" si="11"/>
        <v>2Q21</v>
      </c>
      <c r="AW68" s="57" t="str">
        <f t="shared" si="11"/>
        <v>3Q21</v>
      </c>
      <c r="AX68" s="297" t="str">
        <f t="shared" si="11"/>
        <v>4Q21</v>
      </c>
      <c r="AY68" s="57" t="str">
        <f t="shared" si="11"/>
        <v>1Q22</v>
      </c>
      <c r="AZ68" s="57" t="str">
        <f t="shared" si="11"/>
        <v>2Q22</v>
      </c>
      <c r="BA68" s="57" t="str">
        <f t="shared" si="11"/>
        <v>3Q22</v>
      </c>
      <c r="BB68" s="57" t="str">
        <f t="shared" si="11"/>
        <v>4Q22</v>
      </c>
      <c r="BC68" s="57" t="str">
        <f t="shared" si="11"/>
        <v>1Q23</v>
      </c>
      <c r="BD68" s="57" t="str">
        <f t="shared" si="11"/>
        <v>2Q23</v>
      </c>
      <c r="BE68" s="57" t="str">
        <f t="shared" si="11"/>
        <v>3Q23</v>
      </c>
      <c r="BF68" s="57" t="str">
        <f t="shared" si="11"/>
        <v>4Q23</v>
      </c>
      <c r="BG68" s="57" t="str">
        <f t="shared" si="11"/>
        <v>1Q24</v>
      </c>
      <c r="BH68" s="57" t="str">
        <f t="shared" si="11"/>
        <v>2Q24</v>
      </c>
      <c r="BI68" s="57" t="str">
        <f t="shared" si="11"/>
        <v>3Q24</v>
      </c>
      <c r="BJ68" s="57" t="str">
        <f t="shared" si="11"/>
        <v>4Q24</v>
      </c>
      <c r="BK68" s="57" t="str">
        <f t="shared" si="11"/>
        <v>1Q25</v>
      </c>
      <c r="BL68" s="57" t="str">
        <f t="shared" si="11"/>
        <v>2Q25</v>
      </c>
      <c r="BM68" s="57" t="str">
        <f t="shared" ref="BM68" si="12">BM5</f>
        <v>3Q25</v>
      </c>
    </row>
    <row r="69" spans="1:68" ht="15" customHeight="1" x14ac:dyDescent="0.25">
      <c r="A69" s="95" t="s">
        <v>208</v>
      </c>
      <c r="B69" s="95" t="s">
        <v>209</v>
      </c>
      <c r="C69" s="150" t="str">
        <f>C68</f>
        <v>1Q10</v>
      </c>
      <c r="D69" s="150" t="str">
        <f t="shared" ref="D69:BH69" si="13">D68</f>
        <v>2Q10</v>
      </c>
      <c r="E69" s="150" t="str">
        <f t="shared" si="13"/>
        <v>3Q10</v>
      </c>
      <c r="F69" s="150" t="str">
        <f t="shared" si="13"/>
        <v>4Q10</v>
      </c>
      <c r="G69" s="150" t="str">
        <f t="shared" si="13"/>
        <v>1Q11</v>
      </c>
      <c r="H69" s="150" t="str">
        <f t="shared" si="13"/>
        <v>2Q11</v>
      </c>
      <c r="I69" s="150" t="str">
        <f t="shared" si="13"/>
        <v>3Q11</v>
      </c>
      <c r="J69" s="150" t="str">
        <f t="shared" si="13"/>
        <v>4Q11</v>
      </c>
      <c r="K69" s="150" t="str">
        <f t="shared" si="13"/>
        <v>1Q12</v>
      </c>
      <c r="L69" s="150" t="str">
        <f t="shared" si="13"/>
        <v>2Q12</v>
      </c>
      <c r="M69" s="150" t="str">
        <f t="shared" si="13"/>
        <v>3Q12</v>
      </c>
      <c r="N69" s="150" t="str">
        <f t="shared" si="13"/>
        <v>4Q12</v>
      </c>
      <c r="O69" s="150" t="str">
        <f t="shared" si="13"/>
        <v>1Q13</v>
      </c>
      <c r="P69" s="150" t="str">
        <f t="shared" si="13"/>
        <v>2Q13</v>
      </c>
      <c r="Q69" s="150" t="str">
        <f t="shared" si="13"/>
        <v>3Q13</v>
      </c>
      <c r="R69" s="150" t="str">
        <f t="shared" si="13"/>
        <v>4Q13</v>
      </c>
      <c r="S69" s="150" t="str">
        <f t="shared" si="13"/>
        <v>1Q14</v>
      </c>
      <c r="T69" s="150" t="str">
        <f t="shared" si="13"/>
        <v>2Q14</v>
      </c>
      <c r="U69" s="150" t="str">
        <f t="shared" si="13"/>
        <v>3Q14</v>
      </c>
      <c r="V69" s="150" t="str">
        <f t="shared" si="13"/>
        <v>4Q14</v>
      </c>
      <c r="W69" s="150" t="str">
        <f t="shared" si="13"/>
        <v>1Q15</v>
      </c>
      <c r="X69" s="150" t="str">
        <f t="shared" si="13"/>
        <v>2Q15</v>
      </c>
      <c r="Y69" s="150" t="str">
        <f t="shared" si="13"/>
        <v>3Q15</v>
      </c>
      <c r="Z69" s="150" t="str">
        <f t="shared" si="13"/>
        <v>4Q15</v>
      </c>
      <c r="AA69" s="150" t="str">
        <f t="shared" si="13"/>
        <v>1Q16</v>
      </c>
      <c r="AB69" s="150" t="str">
        <f t="shared" si="13"/>
        <v>2Q16</v>
      </c>
      <c r="AC69" s="150" t="str">
        <f t="shared" si="13"/>
        <v>3Q16</v>
      </c>
      <c r="AD69" s="150" t="str">
        <f t="shared" si="13"/>
        <v>4Q16</v>
      </c>
      <c r="AE69" s="150" t="str">
        <f t="shared" si="13"/>
        <v>1Q17</v>
      </c>
      <c r="AF69" s="150" t="str">
        <f t="shared" si="13"/>
        <v>2Q17</v>
      </c>
      <c r="AG69" s="150" t="str">
        <f t="shared" si="13"/>
        <v>3Q17</v>
      </c>
      <c r="AH69" s="150" t="str">
        <f t="shared" si="13"/>
        <v>4Q17</v>
      </c>
      <c r="AI69" s="150" t="str">
        <f t="shared" si="13"/>
        <v>1Q18</v>
      </c>
      <c r="AJ69" s="150" t="str">
        <f t="shared" si="13"/>
        <v>2Q18</v>
      </c>
      <c r="AK69" s="150" t="str">
        <f t="shared" si="13"/>
        <v>3Q18</v>
      </c>
      <c r="AL69" s="150" t="str">
        <f t="shared" si="13"/>
        <v>4Q18</v>
      </c>
      <c r="AM69" s="150" t="str">
        <f t="shared" si="13"/>
        <v>1Q19</v>
      </c>
      <c r="AN69" s="150" t="str">
        <f t="shared" si="13"/>
        <v>2Q19</v>
      </c>
      <c r="AO69" s="150" t="str">
        <f t="shared" si="13"/>
        <v>3Q19</v>
      </c>
      <c r="AP69" s="150" t="str">
        <f t="shared" si="13"/>
        <v>4Q19</v>
      </c>
      <c r="AQ69" s="150" t="str">
        <f t="shared" si="13"/>
        <v>1Q20</v>
      </c>
      <c r="AR69" s="150" t="str">
        <f t="shared" si="13"/>
        <v>2Q20</v>
      </c>
      <c r="AS69" s="150" t="str">
        <f t="shared" si="13"/>
        <v>3Q20</v>
      </c>
      <c r="AT69" s="150" t="str">
        <f t="shared" si="13"/>
        <v>4Q20</v>
      </c>
      <c r="AU69" s="150" t="str">
        <f t="shared" si="13"/>
        <v>1Q21</v>
      </c>
      <c r="AV69" s="150" t="str">
        <f t="shared" si="13"/>
        <v>2Q21</v>
      </c>
      <c r="AW69" s="150" t="str">
        <f t="shared" si="13"/>
        <v>3Q21</v>
      </c>
      <c r="AX69" s="141" t="str">
        <f t="shared" si="13"/>
        <v>4Q21</v>
      </c>
      <c r="AY69" s="150" t="str">
        <f t="shared" si="13"/>
        <v>1Q22</v>
      </c>
      <c r="AZ69" s="150" t="str">
        <f t="shared" si="13"/>
        <v>2Q22</v>
      </c>
      <c r="BA69" s="150" t="str">
        <f t="shared" si="13"/>
        <v>3Q22</v>
      </c>
      <c r="BB69" s="150" t="str">
        <f t="shared" si="13"/>
        <v>4Q22</v>
      </c>
      <c r="BC69" s="150" t="str">
        <f t="shared" si="13"/>
        <v>1Q23</v>
      </c>
      <c r="BD69" s="150" t="str">
        <f t="shared" si="13"/>
        <v>2Q23</v>
      </c>
      <c r="BE69" s="150" t="str">
        <f t="shared" si="13"/>
        <v>3Q23</v>
      </c>
      <c r="BF69" s="150" t="str">
        <f t="shared" si="13"/>
        <v>4Q23</v>
      </c>
      <c r="BG69" s="150" t="str">
        <f t="shared" si="13"/>
        <v>1Q24</v>
      </c>
      <c r="BH69" s="150" t="str">
        <f t="shared" si="13"/>
        <v>2Q24</v>
      </c>
      <c r="BI69" s="150" t="str">
        <f t="shared" ref="BI69:BK69" si="14">BI68</f>
        <v>3Q24</v>
      </c>
      <c r="BJ69" s="150" t="str">
        <f t="shared" si="14"/>
        <v>4Q24</v>
      </c>
      <c r="BK69" s="150" t="str">
        <f t="shared" si="14"/>
        <v>1Q25</v>
      </c>
      <c r="BL69" s="150" t="str">
        <f t="shared" ref="BL69:BM69" si="15">BL68</f>
        <v>2Q25</v>
      </c>
      <c r="BM69" s="150" t="str">
        <f t="shared" si="15"/>
        <v>3Q25</v>
      </c>
    </row>
    <row r="70" spans="1:68" ht="15" customHeight="1" x14ac:dyDescent="0.25">
      <c r="A70" s="8" t="s">
        <v>18</v>
      </c>
      <c r="B70" s="8" t="s">
        <v>18</v>
      </c>
      <c r="C70" s="144">
        <f>C8*'Portfólio | Portfolio'!C169</f>
        <v>11659.358376849999</v>
      </c>
      <c r="D70" s="144">
        <f>D8*'Portfólio | Portfolio'!D169</f>
        <v>12704.181803250001</v>
      </c>
      <c r="E70" s="144">
        <f>E8*'Portfólio | Portfolio'!E169</f>
        <v>12636.693992099999</v>
      </c>
      <c r="F70" s="144">
        <f>F8*'Portfólio | Portfolio'!F169</f>
        <v>18003.37047785</v>
      </c>
      <c r="G70" s="144">
        <f>G8*'Portfólio | Portfolio'!G169</f>
        <v>13213.30122112</v>
      </c>
      <c r="H70" s="144">
        <f>H8*'Portfólio | Portfolio'!H169</f>
        <v>14394.262049199999</v>
      </c>
      <c r="I70" s="144">
        <f>I8*'Portfólio | Portfolio'!I169</f>
        <v>14328.700175679998</v>
      </c>
      <c r="J70" s="144">
        <f>J8*'Portfólio | Portfolio'!J169</f>
        <v>23206.797233280002</v>
      </c>
      <c r="K70" s="144">
        <f>K8*'Portfólio | Portfolio'!K169</f>
        <v>17042.798580479997</v>
      </c>
      <c r="L70" s="144">
        <f>L8*'Portfólio | Portfolio'!L169</f>
        <v>18437.07324672</v>
      </c>
      <c r="M70" s="144">
        <f>M8*'Portfólio | Portfolio'!M169</f>
        <v>17611.682872319994</v>
      </c>
      <c r="N70" s="144">
        <f>N8*'Portfólio | Portfolio'!N169</f>
        <v>23755.487009099998</v>
      </c>
      <c r="O70" s="144">
        <f>O8*'Portfólio | Portfolio'!O169</f>
        <v>17702.257574924999</v>
      </c>
      <c r="P70" s="144">
        <f>P8*'Portfólio | Portfolio'!P169</f>
        <v>19435.195643324998</v>
      </c>
      <c r="Q70" s="144">
        <f>Q8*'Portfólio | Portfolio'!Q169</f>
        <v>19571.530220550001</v>
      </c>
      <c r="R70" s="144">
        <f>R8*'Portfólio | Portfolio'!R169</f>
        <v>26278.983561600002</v>
      </c>
      <c r="S70" s="144">
        <f>S8*'Portfólio | Portfolio'!S169</f>
        <v>19895.075453526002</v>
      </c>
      <c r="T70" s="144">
        <f>T8*'Portfólio | Portfolio'!T169</f>
        <v>20915.838898339996</v>
      </c>
      <c r="U70" s="144">
        <f>U8*'Portfólio | Portfolio'!U169</f>
        <v>21213.248881434996</v>
      </c>
      <c r="V70" s="144">
        <f>V8*'Portfólio | Portfolio'!V169</f>
        <v>29458.692723599001</v>
      </c>
      <c r="W70" s="144">
        <f>W8*'Portfólio | Portfolio'!W169</f>
        <v>21498.462614320997</v>
      </c>
      <c r="X70" s="144">
        <f>X8*'Portfólio | Portfolio'!X169</f>
        <v>22489.873777214001</v>
      </c>
      <c r="Y70" s="144">
        <f>Y8*'Portfólio | Portfolio'!Y169</f>
        <v>23466.144508261004</v>
      </c>
      <c r="Z70" s="144">
        <f>Z8*'Portfólio | Portfolio'!Z169</f>
        <v>30798.332070634009</v>
      </c>
      <c r="AA70" s="144">
        <f>AA8*'Portfólio | Portfolio'!AA169</f>
        <v>23299.393066983001</v>
      </c>
      <c r="AB70" s="144">
        <f>AB8*'Portfólio | Portfolio'!AB169</f>
        <v>25974.810442844995</v>
      </c>
      <c r="AC70" s="144">
        <f>AC8*'Portfólio | Portfolio'!AC169</f>
        <v>24783.269818526995</v>
      </c>
      <c r="AD70" s="144">
        <f>AD8*'Portfólio | Portfolio'!AD169</f>
        <v>33285.715545753003</v>
      </c>
      <c r="AE70" s="144">
        <f>AE8*'Portfólio | Portfolio'!AE169</f>
        <v>25257.643660457998</v>
      </c>
      <c r="AF70" s="144">
        <f>AF8*'Portfólio | Portfolio'!AF169</f>
        <v>26755.050259079995</v>
      </c>
      <c r="AG70" s="144">
        <f>AG8*'Portfólio | Portfolio'!AG169</f>
        <v>26903.7154056</v>
      </c>
      <c r="AH70" s="144">
        <f>AH8*'Portfólio | Portfolio'!AH169</f>
        <v>36725.06305741</v>
      </c>
      <c r="AI70" s="144">
        <f>AI8*'Portfólio | Portfolio'!AI169</f>
        <v>26376.489406274999</v>
      </c>
      <c r="AJ70" s="144">
        <f>AJ8*'Portfólio | Portfolio'!AJ169</f>
        <v>28721.858450356005</v>
      </c>
      <c r="AK70" s="144">
        <f>AK8*'Portfólio | Portfolio'!AK169</f>
        <v>28151.831046575</v>
      </c>
      <c r="AL70" s="144">
        <f>AL8*'Portfólio | Portfolio'!AL169</f>
        <v>34269.561278516005</v>
      </c>
      <c r="AM70" s="144">
        <f>AM8*'Portfólio | Portfolio'!AM169</f>
        <v>27688.283889246002</v>
      </c>
      <c r="AN70" s="144">
        <f>AN8*'Portfólio | Portfolio'!AN169</f>
        <v>29628.301034796001</v>
      </c>
      <c r="AO70" s="144">
        <f>AO8*'Portfólio | Portfolio'!AO169</f>
        <v>29958.448114361996</v>
      </c>
      <c r="AP70" s="144">
        <f>AP8*'Portfólio | Portfolio'!AP169</f>
        <v>40473.083323461993</v>
      </c>
      <c r="AQ70" s="144">
        <f>AQ8*'Portfólio | Portfolio'!AQ169</f>
        <v>29042.245795878</v>
      </c>
      <c r="AR70" s="144">
        <f>AR8*'Portfólio | Portfolio'!AR169</f>
        <v>29165.553093208</v>
      </c>
      <c r="AS70" s="144">
        <f>AS8*'Portfólio | Portfolio'!AS169</f>
        <v>29935.101201812002</v>
      </c>
      <c r="AT70" s="144">
        <f>AT8*'Portfólio | Portfolio'!AT169</f>
        <v>44748.568313214004</v>
      </c>
      <c r="AU70" s="144">
        <f>AU8*'Portfólio | Portfolio'!AU169</f>
        <v>32510.328146291995</v>
      </c>
      <c r="AV70" s="144">
        <f>AV8*'Portfólio | Portfolio'!AV169</f>
        <v>36384.319529621993</v>
      </c>
      <c r="AW70" s="144">
        <f>AW8*'Portfólio | Portfolio'!AW169</f>
        <v>39964.409757319998</v>
      </c>
      <c r="AX70" s="214">
        <f>AX8*'Portfólio | Portfolio'!AX169</f>
        <v>56305.055939783997</v>
      </c>
      <c r="AY70" s="144">
        <f>AY8*'Portfólio | Portfolio'!AY169</f>
        <v>41581.905463087998</v>
      </c>
      <c r="AZ70" s="144">
        <f>AZ8*'Portfólio | Portfolio'!AZ169</f>
        <v>44026.927467545996</v>
      </c>
      <c r="BA70" s="144">
        <f>BA8*'Portfólio | Portfolio'!BA169</f>
        <v>45155.59361732001</v>
      </c>
      <c r="BB70" s="144">
        <f>BB8*'Portfólio | Portfolio'!BB169</f>
        <v>59494.640241778005</v>
      </c>
      <c r="BC70" s="144">
        <f>BC8*'Portfólio | Portfolio'!BC169</f>
        <v>45004.42355725199</v>
      </c>
      <c r="BD70" s="144">
        <f>BD8*'Portfólio | Portfolio'!BD169</f>
        <v>48224.881932742006</v>
      </c>
      <c r="BE70" s="144">
        <f>BE8*'Portfólio | Portfolio'!BE169</f>
        <v>47341.789463749992</v>
      </c>
      <c r="BF70" s="144">
        <f>BF8*'Portfólio | Portfolio'!BF169</f>
        <v>62671.417169082008</v>
      </c>
      <c r="BG70" s="144">
        <f>BG8*'Portfólio | Portfolio'!BG169</f>
        <v>46854.472015722</v>
      </c>
      <c r="BH70" s="144">
        <f>BH8*'Portfólio | Portfolio'!BH169</f>
        <v>51244.330867421995</v>
      </c>
      <c r="BI70" s="144">
        <f>BI8*'Portfólio | Portfolio'!BI169</f>
        <v>50483.805425493993</v>
      </c>
      <c r="BJ70" s="144">
        <f>BJ8*'Portfólio | Portfolio'!BJ169</f>
        <v>68955.988677197995</v>
      </c>
      <c r="BK70" s="144">
        <f>BK8*'Portfólio | Portfolio'!BK169</f>
        <v>50653.605183174004</v>
      </c>
      <c r="BL70" s="144">
        <f>BL8*'Portfólio | Portfolio'!BL169</f>
        <v>56960.315240611999</v>
      </c>
      <c r="BM70" s="144">
        <f>BM8*'Portfólio | Portfolio'!BM169</f>
        <v>57847.464420283999</v>
      </c>
    </row>
    <row r="71" spans="1:68" ht="15" customHeight="1" x14ac:dyDescent="0.25">
      <c r="A71" s="8" t="s">
        <v>19</v>
      </c>
      <c r="B71" s="8" t="s">
        <v>19</v>
      </c>
      <c r="C71" s="144" t="str">
        <f>IFERROR(C9*'Portfólio | Portfolio'!C170,"-")</f>
        <v>-</v>
      </c>
      <c r="D71" s="144" t="str">
        <f>IFERROR(D9*'Portfólio | Portfolio'!D170,"-")</f>
        <v>-</v>
      </c>
      <c r="E71" s="144" t="str">
        <f>IFERROR(E9*'Portfólio | Portfolio'!E170,"-")</f>
        <v>-</v>
      </c>
      <c r="F71" s="144" t="str">
        <f>IFERROR(F9*'Portfólio | Portfolio'!F170,"-")</f>
        <v>-</v>
      </c>
      <c r="G71" s="144" t="str">
        <f>IFERROR(G9*'Portfólio | Portfolio'!G170,"-")</f>
        <v>-</v>
      </c>
      <c r="H71" s="144" t="str">
        <f>IFERROR(H9*'Portfólio | Portfolio'!H170,"-")</f>
        <v>-</v>
      </c>
      <c r="I71" s="144" t="str">
        <f>IFERROR(I9*'Portfólio | Portfolio'!I170,"-")</f>
        <v>-</v>
      </c>
      <c r="J71" s="144" t="str">
        <f>IFERROR(J9*'Portfólio | Portfolio'!J170,"-")</f>
        <v>-</v>
      </c>
      <c r="K71" s="144" t="str">
        <f>IFERROR(K9*'Portfólio | Portfolio'!K170,"-")</f>
        <v>-</v>
      </c>
      <c r="L71" s="144">
        <f>L9*'Portfólio | Portfolio'!L170</f>
        <v>535.98207500000001</v>
      </c>
      <c r="M71" s="144">
        <f>M9*'Portfólio | Portfolio'!M170</f>
        <v>6740.5484700000006</v>
      </c>
      <c r="N71" s="144">
        <f>N9*'Portfólio | Portfolio'!N170</f>
        <v>9357.1918150000001</v>
      </c>
      <c r="O71" s="144">
        <f>O9*'Portfólio | Portfolio'!O170</f>
        <v>6725.9068400000006</v>
      </c>
      <c r="P71" s="144">
        <f>P9*'Portfólio | Portfolio'!P170</f>
        <v>7820.0646850000003</v>
      </c>
      <c r="Q71" s="144">
        <f>Q9*'Portfólio | Portfolio'!Q170</f>
        <v>7720.6166650000005</v>
      </c>
      <c r="R71" s="144">
        <f>R9*'Portfólio | Portfolio'!R170</f>
        <v>9782.315204999999</v>
      </c>
      <c r="S71" s="144">
        <f>S9*'Portfólio | Portfolio'!S170</f>
        <v>9649.8480064000014</v>
      </c>
      <c r="T71" s="144">
        <f>T9*'Portfólio | Portfolio'!T170</f>
        <v>9847.8097216000006</v>
      </c>
      <c r="U71" s="144">
        <f>U9*'Portfólio | Portfolio'!U170</f>
        <v>10965.286502399998</v>
      </c>
      <c r="V71" s="144">
        <f>V9*'Portfólio | Portfolio'!V170</f>
        <v>14178.623827199997</v>
      </c>
      <c r="W71" s="144">
        <f>W9*'Portfólio | Portfolio'!W170</f>
        <v>10464.6807744</v>
      </c>
      <c r="X71" s="144">
        <f>X9*'Portfólio | Portfolio'!X170</f>
        <v>11776.282758399999</v>
      </c>
      <c r="Y71" s="144">
        <f>Y9*'Portfólio | Portfolio'!Y170</f>
        <v>10911.002668175186</v>
      </c>
      <c r="Z71" s="144">
        <f>Z9*'Portfólio | Portfolio'!Z170</f>
        <v>14288.435612031923</v>
      </c>
      <c r="AA71" s="144">
        <f>AA9*'Portfólio | Portfolio'!AA170</f>
        <v>10597.938780283204</v>
      </c>
      <c r="AB71" s="144">
        <f>AB9*'Portfólio | Portfolio'!AB170</f>
        <v>11359.231865600001</v>
      </c>
      <c r="AC71" s="144">
        <f>AC9*'Portfólio | Portfolio'!AC170</f>
        <v>11480.7191616</v>
      </c>
      <c r="AD71" s="144">
        <f>AD9*'Portfólio | Portfolio'!AD170</f>
        <v>15269.929638400001</v>
      </c>
      <c r="AE71" s="144">
        <f>AE9*'Portfólio | Portfolio'!AE170</f>
        <v>10757.406367999998</v>
      </c>
      <c r="AF71" s="144">
        <f>AF9*'Portfólio | Portfolio'!AF170</f>
        <v>11741.4252352</v>
      </c>
      <c r="AG71" s="144">
        <f>AG9*'Portfólio | Portfolio'!AG170</f>
        <v>11534.518944000001</v>
      </c>
      <c r="AH71" s="144">
        <f>AH9*'Portfólio | Portfolio'!AH170</f>
        <v>15675.764518399999</v>
      </c>
      <c r="AI71" s="144">
        <f>AI9*'Portfólio | Portfolio'!AI170</f>
        <v>10839.5429632</v>
      </c>
      <c r="AJ71" s="144">
        <f>AJ9*'Portfólio | Portfolio'!AJ170</f>
        <v>12199.696716800001</v>
      </c>
      <c r="AK71" s="144">
        <f>AK9*'Portfólio | Portfolio'!AK170</f>
        <v>12551.334470400001</v>
      </c>
      <c r="AL71" s="144">
        <f>AL9*'Portfólio | Portfolio'!AL170</f>
        <v>16989.4453632</v>
      </c>
      <c r="AM71" s="144">
        <f>AM9*'Portfólio | Portfolio'!AM170</f>
        <v>12491.796646399998</v>
      </c>
      <c r="AN71" s="144">
        <f>AN9*'Portfólio | Portfolio'!AN170</f>
        <v>14174.899967999998</v>
      </c>
      <c r="AO71" s="144">
        <f>AO9*'Portfólio | Portfolio'!AO170</f>
        <v>13958.563187200001</v>
      </c>
      <c r="AP71" s="144">
        <f>AP9*'Portfólio | Portfolio'!AP170</f>
        <v>18559.637580800001</v>
      </c>
      <c r="AQ71" s="144">
        <f>AQ9*'Portfólio | Portfolio'!AQ170</f>
        <v>12960.449024000001</v>
      </c>
      <c r="AR71" s="144">
        <f>AR9*'Portfólio | Portfolio'!AR170</f>
        <v>12201.770918400001</v>
      </c>
      <c r="AS71" s="144">
        <f>AS9*'Portfólio | Portfolio'!AS170</f>
        <v>13135.658303999999</v>
      </c>
      <c r="AT71" s="144">
        <f>AT9*'Portfólio | Portfolio'!AT170</f>
        <v>18234.231091200003</v>
      </c>
      <c r="AU71" s="144">
        <f>AU9*'Portfólio | Portfolio'!AU170</f>
        <v>13270.569580800002</v>
      </c>
      <c r="AV71" s="144">
        <f>AV9*'Portfólio | Portfolio'!AV170</f>
        <v>16056.321030399997</v>
      </c>
      <c r="AW71" s="144">
        <f>AW9*'Portfólio | Portfolio'!AW170</f>
        <v>19749.540934399996</v>
      </c>
      <c r="AX71" s="214">
        <f>AX9*'Portfólio | Portfolio'!AX170</f>
        <v>27577.750899199997</v>
      </c>
      <c r="AY71" s="144">
        <f>AY9*'Portfólio | Portfolio'!AY170</f>
        <v>20569.792864000003</v>
      </c>
      <c r="AZ71" s="144">
        <f>AZ9*'Portfólio | Portfolio'!AZ170</f>
        <v>23071.284582399996</v>
      </c>
      <c r="BA71" s="144">
        <f>BA9*'Portfólio | Portfolio'!BA170</f>
        <v>23306.929465600002</v>
      </c>
      <c r="BB71" s="144">
        <f>BB9*'Portfólio | Portfolio'!BB170</f>
        <v>45833.769540000001</v>
      </c>
      <c r="BC71" s="144">
        <f>BC9*'Portfólio | Portfolio'!BC170</f>
        <v>37457.552109999997</v>
      </c>
      <c r="BD71" s="144">
        <f>BD9*'Portfólio | Portfolio'!BD170</f>
        <v>39745.300169999995</v>
      </c>
      <c r="BE71" s="144">
        <f>BE9*'Portfólio | Portfolio'!BE170</f>
        <v>38473.594670000006</v>
      </c>
      <c r="BF71" s="144">
        <f>BF9*'Portfólio | Portfolio'!BF170</f>
        <v>50755.331269999995</v>
      </c>
      <c r="BG71" s="144">
        <f>BG9*'Portfólio | Portfolio'!BG170</f>
        <v>37643.19111</v>
      </c>
      <c r="BH71" s="144">
        <f>BH9*'Portfólio | Portfolio'!BH170</f>
        <v>43632.063829999999</v>
      </c>
      <c r="BI71" s="144">
        <f>BI9*'Portfólio | Portfolio'!BI170</f>
        <v>43470.875270000004</v>
      </c>
      <c r="BJ71" s="144">
        <f>BJ9*'Portfólio | Portfolio'!BJ170</f>
        <v>54308.307879999993</v>
      </c>
      <c r="BK71" s="144">
        <f>BK9*'Portfólio | Portfolio'!BK170</f>
        <v>40197.888980000003</v>
      </c>
      <c r="BL71" s="144">
        <f>BL9*'Portfólio | Portfolio'!BL170</f>
        <v>47339.525689999995</v>
      </c>
      <c r="BM71" s="144">
        <f>BM9*'Portfólio | Portfolio'!BM170</f>
        <v>48108.929409999997</v>
      </c>
    </row>
    <row r="72" spans="1:68" ht="15" customHeight="1" x14ac:dyDescent="0.25">
      <c r="A72" s="8" t="s">
        <v>627</v>
      </c>
      <c r="B72" s="8" t="s">
        <v>627</v>
      </c>
      <c r="C72" s="144" t="str">
        <f>IFERROR(C10*'Portfólio | Portfolio'!C171,"-")</f>
        <v>-</v>
      </c>
      <c r="D72" s="144" t="str">
        <f>IFERROR(D10*'Portfólio | Portfolio'!D171,"-")</f>
        <v>-</v>
      </c>
      <c r="E72" s="144" t="str">
        <f>IFERROR(E10*'Portfólio | Portfolio'!E171,"-")</f>
        <v>-</v>
      </c>
      <c r="F72" s="144" t="str">
        <f>IFERROR(F10*'Portfólio | Portfolio'!F171,"-")</f>
        <v>-</v>
      </c>
      <c r="G72" s="144" t="str">
        <f>IFERROR(G10*'Portfólio | Portfolio'!G171,"-")</f>
        <v>-</v>
      </c>
      <c r="H72" s="144" t="str">
        <f>IFERROR(H10*'Portfólio | Portfolio'!H171,"-")</f>
        <v>-</v>
      </c>
      <c r="I72" s="144" t="str">
        <f>IFERROR(I10*'Portfólio | Portfolio'!I171,"-")</f>
        <v>-</v>
      </c>
      <c r="J72" s="144" t="str">
        <f>IFERROR(J10*'Portfólio | Portfolio'!J171,"-")</f>
        <v>-</v>
      </c>
      <c r="K72" s="144" t="str">
        <f>IFERROR(K10*'Portfólio | Portfolio'!K171,"-")</f>
        <v>-</v>
      </c>
      <c r="L72" s="144" t="str">
        <f>IFERROR(L10*'Portfólio | Portfolio'!L171,"-")</f>
        <v>-</v>
      </c>
      <c r="M72" s="144" t="str">
        <f>IFERROR(M10*'Portfólio | Portfolio'!M171,"-")</f>
        <v>-</v>
      </c>
      <c r="N72" s="144" t="str">
        <f>IFERROR(N10*'Portfólio | Portfolio'!N171,"-")</f>
        <v>-</v>
      </c>
      <c r="O72" s="144" t="str">
        <f>IFERROR(O10*'Portfólio | Portfolio'!O171,"-")</f>
        <v>-</v>
      </c>
      <c r="P72" s="144" t="str">
        <f>IFERROR(P10*'Portfólio | Portfolio'!P171,"-")</f>
        <v>-</v>
      </c>
      <c r="Q72" s="144" t="str">
        <f>IFERROR(Q10*'Portfólio | Portfolio'!Q171,"-")</f>
        <v>-</v>
      </c>
      <c r="R72" s="144" t="str">
        <f>IFERROR(R10*'Portfólio | Portfolio'!R171,"-")</f>
        <v>-</v>
      </c>
      <c r="S72" s="144" t="str">
        <f>IFERROR(S10*'Portfólio | Portfolio'!S171,"-")</f>
        <v>-</v>
      </c>
      <c r="T72" s="144" t="str">
        <f>IFERROR(T10*'Portfólio | Portfolio'!T171,"-")</f>
        <v>-</v>
      </c>
      <c r="U72" s="144" t="str">
        <f>IFERROR(U10*'Portfólio | Portfolio'!U171,"-")</f>
        <v>-</v>
      </c>
      <c r="V72" s="144" t="str">
        <f>IFERROR(V10*'Portfólio | Portfolio'!V171,"-")</f>
        <v>-</v>
      </c>
      <c r="W72" s="144" t="str">
        <f>IFERROR(W10*'Portfólio | Portfolio'!W171,"-")</f>
        <v>-</v>
      </c>
      <c r="X72" s="144" t="str">
        <f>IFERROR(X10*'Portfólio | Portfolio'!X171,"-")</f>
        <v>-</v>
      </c>
      <c r="Y72" s="144">
        <f>Y10*'Portfólio | Portfolio'!Y171</f>
        <v>540.55926339199993</v>
      </c>
      <c r="Z72" s="144">
        <f>Z10*'Portfólio | Portfolio'!Z171</f>
        <v>2850.63201248</v>
      </c>
      <c r="AA72" s="144">
        <f>AA10*'Portfólio | Portfolio'!AA171</f>
        <v>2397.1609177599998</v>
      </c>
      <c r="AB72" s="144">
        <f>AB10*'Portfólio | Portfolio'!AB171</f>
        <v>2465.1401296738459</v>
      </c>
      <c r="AC72" s="144">
        <f>AC10*'Portfólio | Portfolio'!AC171</f>
        <v>2339.10293456</v>
      </c>
      <c r="AD72" s="144">
        <f>AD10*'Portfólio | Portfolio'!AD171</f>
        <v>3068.6178353600003</v>
      </c>
      <c r="AE72" s="144">
        <f>AE10*'Portfólio | Portfolio'!AE171</f>
        <v>2523.8359921599999</v>
      </c>
      <c r="AF72" s="144">
        <f>AF10*'Portfólio | Portfolio'!AF171</f>
        <v>2591.99690736</v>
      </c>
      <c r="AG72" s="144">
        <f>AG10*'Portfólio | Portfolio'!AG171</f>
        <v>2573.3893572800002</v>
      </c>
      <c r="AH72" s="144">
        <f>AH10*'Portfólio | Portfolio'!AH171</f>
        <v>3493.2780176000006</v>
      </c>
      <c r="AI72" s="144">
        <f>AI10*'Portfólio | Portfolio'!AI171</f>
        <v>2626.9236786419997</v>
      </c>
      <c r="AJ72" s="144">
        <f>AJ10*'Portfólio | Portfolio'!AJ171</f>
        <v>2723.6240503060003</v>
      </c>
      <c r="AK72" s="144">
        <f>AK10*'Portfólio | Portfolio'!AK171</f>
        <v>2762.2837830960007</v>
      </c>
      <c r="AL72" s="144">
        <f>AL10*'Portfólio | Portfolio'!AL171</f>
        <v>3696.854603234</v>
      </c>
      <c r="AM72" s="144">
        <f>AM10*'Portfólio | Portfolio'!AM171</f>
        <v>2849.6740485779997</v>
      </c>
      <c r="AN72" s="144">
        <f>AN10*'Portfólio | Portfolio'!AN171</f>
        <v>2884.2005214939995</v>
      </c>
      <c r="AO72" s="144">
        <f>AO10*'Portfólio | Portfolio'!AO171</f>
        <v>2903.6605423560004</v>
      </c>
      <c r="AP72" s="144">
        <f>AP10*'Portfólio | Portfolio'!AP171</f>
        <v>3799.2493267360001</v>
      </c>
      <c r="AQ72" s="144">
        <f>AQ10*'Portfólio | Portfolio'!AQ171</f>
        <v>2921.3128753020001</v>
      </c>
      <c r="AR72" s="144">
        <f>AR10*'Portfólio | Portfolio'!AR171</f>
        <v>2787.847670006</v>
      </c>
      <c r="AS72" s="144">
        <f>AS10*'Portfólio | Portfolio'!AS171</f>
        <v>2688.0785976980001</v>
      </c>
      <c r="AT72" s="144">
        <f>AT10*'Portfólio | Portfolio'!AT171</f>
        <v>3682.41204397</v>
      </c>
      <c r="AU72" s="144">
        <f>AU10*'Portfólio | Portfolio'!AU171</f>
        <v>2882.2127184119995</v>
      </c>
      <c r="AV72" s="144">
        <f>AV10*'Portfólio | Portfolio'!AV171</f>
        <v>2954.7758091239998</v>
      </c>
      <c r="AW72" s="144">
        <f>AW10*'Portfólio | Portfolio'!AW171</f>
        <v>3173.9417719720004</v>
      </c>
      <c r="AX72" s="214">
        <f>AX10*'Portfólio | Portfolio'!AX171</f>
        <v>4407.281494576001</v>
      </c>
      <c r="AY72" s="144">
        <f>AY10*'Portfólio | Portfolio'!AY171</f>
        <v>3428.7002475480003</v>
      </c>
      <c r="AZ72" s="144">
        <f>AZ10*'Portfólio | Portfolio'!AZ171</f>
        <v>3473.2282815200001</v>
      </c>
      <c r="BA72" s="144">
        <f>BA10*'Portfólio | Portfolio'!BA171</f>
        <v>3625.4349164939999</v>
      </c>
      <c r="BB72" s="144">
        <f>BB10*'Portfólio | Portfolio'!BB171</f>
        <v>4781.0765288079992</v>
      </c>
      <c r="BC72" s="144">
        <f>BC10*'Portfólio | Portfolio'!BC171</f>
        <v>3710.6962446940001</v>
      </c>
      <c r="BD72" s="144">
        <f>BD10*'Portfólio | Portfolio'!BD171</f>
        <v>3768.7366643080004</v>
      </c>
      <c r="BE72" s="144">
        <f>BE10*'Portfólio | Portfolio'!BE171</f>
        <v>3862.3992740680001</v>
      </c>
      <c r="BF72" s="144">
        <f>BF10*'Portfólio | Portfolio'!BF171</f>
        <v>5015.555104604</v>
      </c>
      <c r="BG72" s="144">
        <f>BG10*'Portfólio | Portfolio'!BG171</f>
        <v>4008.3187427879998</v>
      </c>
      <c r="BH72" s="144">
        <f>BH10*'Portfólio | Portfolio'!BH171</f>
        <v>4116.4528206660007</v>
      </c>
      <c r="BI72" s="144">
        <f>BI10*'Portfólio | Portfolio'!BI171</f>
        <v>4093.0971162180003</v>
      </c>
      <c r="BJ72" s="144">
        <f>BJ10*'Portfólio | Portfolio'!BJ171</f>
        <v>5365.2175188900001</v>
      </c>
      <c r="BK72" s="144">
        <f>BK10*'Portfólio | Portfolio'!BK171</f>
        <v>4102.2625258019998</v>
      </c>
      <c r="BL72" s="144">
        <f>BL10*'Portfólio | Portfolio'!BL171</f>
        <v>10903.789706924999</v>
      </c>
      <c r="BM72" s="144">
        <f>BM10*'Portfólio | Portfolio'!BM171</f>
        <v>10925.203324229999</v>
      </c>
    </row>
    <row r="73" spans="1:68" s="23" customFormat="1" ht="15" customHeight="1" x14ac:dyDescent="0.25">
      <c r="A73" s="8" t="s">
        <v>747</v>
      </c>
      <c r="B73" s="8" t="s">
        <v>747</v>
      </c>
      <c r="C73" s="146">
        <v>0</v>
      </c>
      <c r="D73" s="146">
        <v>0</v>
      </c>
      <c r="E73" s="146">
        <v>0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146">
        <v>0</v>
      </c>
      <c r="M73" s="146">
        <v>0</v>
      </c>
      <c r="N73" s="146">
        <v>0</v>
      </c>
      <c r="O73" s="146">
        <v>0</v>
      </c>
      <c r="P73" s="146">
        <v>0</v>
      </c>
      <c r="Q73" s="146">
        <v>0</v>
      </c>
      <c r="R73" s="146">
        <v>0</v>
      </c>
      <c r="S73" s="146">
        <v>0</v>
      </c>
      <c r="T73" s="146">
        <v>0</v>
      </c>
      <c r="U73" s="146">
        <v>0</v>
      </c>
      <c r="V73" s="146">
        <v>0</v>
      </c>
      <c r="W73" s="146">
        <v>0</v>
      </c>
      <c r="X73" s="146">
        <v>0</v>
      </c>
      <c r="Y73" s="146">
        <v>0</v>
      </c>
      <c r="Z73" s="146">
        <v>0</v>
      </c>
      <c r="AA73" s="146">
        <v>0</v>
      </c>
      <c r="AB73" s="146">
        <v>0</v>
      </c>
      <c r="AC73" s="146">
        <v>0</v>
      </c>
      <c r="AD73" s="146">
        <v>0</v>
      </c>
      <c r="AE73" s="146">
        <v>0</v>
      </c>
      <c r="AF73" s="146">
        <v>0</v>
      </c>
      <c r="AG73" s="146">
        <v>0</v>
      </c>
      <c r="AH73" s="146">
        <v>0</v>
      </c>
      <c r="AI73" s="146">
        <v>0</v>
      </c>
      <c r="AJ73" s="146">
        <v>0</v>
      </c>
      <c r="AK73" s="146">
        <v>0</v>
      </c>
      <c r="AL73" s="146">
        <v>0</v>
      </c>
      <c r="AM73" s="146">
        <v>0</v>
      </c>
      <c r="AN73" s="146">
        <v>0</v>
      </c>
      <c r="AO73" s="146">
        <v>0</v>
      </c>
      <c r="AP73" s="146">
        <v>0</v>
      </c>
      <c r="AQ73" s="146">
        <v>0</v>
      </c>
      <c r="AR73" s="146">
        <v>0</v>
      </c>
      <c r="AS73" s="146">
        <v>0</v>
      </c>
      <c r="AT73" s="146">
        <v>0</v>
      </c>
      <c r="AU73" s="146">
        <v>0</v>
      </c>
      <c r="AV73" s="146">
        <v>0</v>
      </c>
      <c r="AW73" s="146">
        <v>0</v>
      </c>
      <c r="AX73" s="146">
        <v>0</v>
      </c>
      <c r="AY73" s="146">
        <v>0</v>
      </c>
      <c r="AZ73" s="146">
        <v>0</v>
      </c>
      <c r="BA73" s="146">
        <v>0</v>
      </c>
      <c r="BB73" s="146">
        <v>0</v>
      </c>
      <c r="BC73" s="146">
        <v>0</v>
      </c>
      <c r="BD73" s="146">
        <v>0</v>
      </c>
      <c r="BE73" s="146">
        <v>0</v>
      </c>
      <c r="BF73" s="146">
        <v>0</v>
      </c>
      <c r="BG73" s="146">
        <v>0</v>
      </c>
      <c r="BH73" s="146">
        <v>0</v>
      </c>
      <c r="BI73" s="146">
        <v>0</v>
      </c>
      <c r="BJ73" s="146">
        <v>0</v>
      </c>
      <c r="BK73" s="146">
        <v>0</v>
      </c>
      <c r="BL73" s="144">
        <f>BL11*'Portfólio | Portfolio'!BL172</f>
        <v>4142.6819884400002</v>
      </c>
      <c r="BM73" s="144">
        <f>BM11*'Portfólio | Portfolio'!BM172</f>
        <v>4286.5609743749992</v>
      </c>
      <c r="BO73" s="24"/>
      <c r="BP73" s="24"/>
    </row>
    <row r="74" spans="1:68" ht="15" customHeight="1" x14ac:dyDescent="0.25">
      <c r="A74" s="8" t="s">
        <v>20</v>
      </c>
      <c r="B74" s="8" t="s">
        <v>20</v>
      </c>
      <c r="C74" s="144">
        <f>C12*'Portfólio | Portfolio'!C173</f>
        <v>4797.1672200000003</v>
      </c>
      <c r="D74" s="144">
        <f>D12*'Portfólio | Portfolio'!D173</f>
        <v>4885.6637000000001</v>
      </c>
      <c r="E74" s="144">
        <f>E12*'Portfólio | Portfolio'!E173</f>
        <v>5154.9200299999993</v>
      </c>
      <c r="F74" s="144">
        <f>F12*'Portfólio | Portfolio'!F173</f>
        <v>7129.117839999999</v>
      </c>
      <c r="G74" s="144">
        <f>G12*'Portfólio | Portfolio'!G173</f>
        <v>5272.7378199999994</v>
      </c>
      <c r="H74" s="144">
        <f>H12*'Portfólio | Portfolio'!H173</f>
        <v>5377.0799199999992</v>
      </c>
      <c r="I74" s="144">
        <f>I12*'Portfólio | Portfolio'!I173</f>
        <v>6637.7791700000007</v>
      </c>
      <c r="J74" s="144">
        <f>J12*'Portfólio | Portfolio'!J173</f>
        <v>8156.8430900000003</v>
      </c>
      <c r="K74" s="144">
        <f>K12*'Portfólio | Portfolio'!K173</f>
        <v>5903.8789100000004</v>
      </c>
      <c r="L74" s="144">
        <f>L12*'Portfólio | Portfolio'!L173</f>
        <v>6176.9050500000003</v>
      </c>
      <c r="M74" s="144">
        <f>M12*'Portfólio | Portfolio'!M173</f>
        <v>6674.6967299999997</v>
      </c>
      <c r="N74" s="144">
        <f>N12*'Portfólio | Portfolio'!N173</f>
        <v>8328.74856</v>
      </c>
      <c r="O74" s="144">
        <f>O12*'Portfólio | Portfolio'!O173</f>
        <v>6053.6036700000004</v>
      </c>
      <c r="P74" s="144">
        <f>P12*'Portfólio | Portfolio'!P173</f>
        <v>6602.1348500000004</v>
      </c>
      <c r="Q74" s="144">
        <f>Q12*'Portfólio | Portfolio'!Q173</f>
        <v>6544.8145900000009</v>
      </c>
      <c r="R74" s="144">
        <f>R12*'Portfólio | Portfolio'!R173</f>
        <v>8297.6917000000012</v>
      </c>
      <c r="S74" s="144">
        <f>S12*'Portfólio | Portfolio'!S173</f>
        <v>6006.4668399999991</v>
      </c>
      <c r="T74" s="144">
        <f>T12*'Portfólio | Portfolio'!T173</f>
        <v>6673.8947199999993</v>
      </c>
      <c r="U74" s="144">
        <f>U12*'Portfólio | Portfolio'!U173</f>
        <v>6765.9277300000012</v>
      </c>
      <c r="V74" s="144">
        <f>V12*'Portfólio | Portfolio'!V173</f>
        <v>9101.7372099999993</v>
      </c>
      <c r="W74" s="144">
        <f>W12*'Portfólio | Portfolio'!W173</f>
        <v>6184.40769</v>
      </c>
      <c r="X74" s="144">
        <f>X12*'Portfólio | Portfolio'!X173</f>
        <v>6415.7813100000003</v>
      </c>
      <c r="Y74" s="144">
        <f>Y12*'Portfólio | Portfolio'!Y173</f>
        <v>7563.4336900000008</v>
      </c>
      <c r="Z74" s="144">
        <f>Z12*'Portfólio | Portfolio'!Z173</f>
        <v>7969.6719599999988</v>
      </c>
      <c r="AA74" s="144">
        <f>AA12*'Portfólio | Portfolio'!AA173</f>
        <v>6344.6000900000008</v>
      </c>
      <c r="AB74" s="144">
        <f>AB12*'Portfólio | Portfolio'!AB173</f>
        <v>6725.1278499999999</v>
      </c>
      <c r="AC74" s="144">
        <f>AC12*'Portfólio | Portfolio'!AC173</f>
        <v>7438.1187900000004</v>
      </c>
      <c r="AD74" s="144">
        <f>AD12*'Portfólio | Portfolio'!AD173</f>
        <v>8956.2312199999997</v>
      </c>
      <c r="AE74" s="144">
        <f>AE12*'Portfólio | Portfolio'!AE173</f>
        <v>6928.3422600000013</v>
      </c>
      <c r="AF74" s="144">
        <f>AF12*'Portfólio | Portfolio'!AF173</f>
        <v>7069.2100800000007</v>
      </c>
      <c r="AG74" s="144">
        <f>AG12*'Portfólio | Portfolio'!AG173</f>
        <v>6850.7042199999996</v>
      </c>
      <c r="AH74" s="144">
        <f>AH12*'Portfólio | Portfolio'!AH173</f>
        <v>9887.7209000000003</v>
      </c>
      <c r="AI74" s="144">
        <f>AI12*'Portfólio | Portfolio'!AI173</f>
        <v>6928.2922500000004</v>
      </c>
      <c r="AJ74" s="144">
        <f>AJ12*'Portfólio | Portfolio'!AJ173</f>
        <v>6921.7592700000005</v>
      </c>
      <c r="AK74" s="144">
        <f>AK12*'Portfólio | Portfolio'!AK173</f>
        <v>7096.8637399999998</v>
      </c>
      <c r="AL74" s="144">
        <f>AL12*'Portfólio | Portfolio'!AL173</f>
        <v>8722.4151199999997</v>
      </c>
      <c r="AM74" s="144">
        <f>AM12*'Portfólio | Portfolio'!AM173</f>
        <v>6406.3289800000002</v>
      </c>
      <c r="AN74" s="144">
        <f>AN12*'Portfólio | Portfolio'!AN173</f>
        <v>6808.1723700000011</v>
      </c>
      <c r="AO74" s="144">
        <f>AO12*'Portfólio | Portfolio'!AO173</f>
        <v>7744.6631799999996</v>
      </c>
      <c r="AP74" s="144">
        <f>AP12*'Portfólio | Portfolio'!AP173</f>
        <v>9723.8289600000007</v>
      </c>
      <c r="AQ74" s="144">
        <f>AQ12*'Portfólio | Portfolio'!AQ173</f>
        <v>6642.94679</v>
      </c>
      <c r="AR74" s="144">
        <f>AR12*'Portfólio | Portfolio'!AR173</f>
        <v>6070.7980800000005</v>
      </c>
      <c r="AS74" s="144">
        <f>AS12*'Portfólio | Portfolio'!AS173</f>
        <v>6367.5994300000002</v>
      </c>
      <c r="AT74" s="144">
        <f>AT12*'Portfólio | Portfolio'!AT173</f>
        <v>7849.3568600000008</v>
      </c>
      <c r="AU74" s="144">
        <f>AU12*'Portfólio | Portfolio'!AU173</f>
        <v>6201.4041500000012</v>
      </c>
      <c r="AV74" s="144">
        <f>AV12*'Portfólio | Portfolio'!AV173</f>
        <v>6219.4079100000008</v>
      </c>
      <c r="AW74" s="144">
        <f>AW12*'Portfólio | Portfolio'!AW173</f>
        <v>6993.5487400000002</v>
      </c>
      <c r="AX74" s="214">
        <f>AX12*'Portfólio | Portfolio'!AX173</f>
        <v>8972.4134300000005</v>
      </c>
      <c r="AY74" s="144">
        <f>AY12*'Portfólio | Portfolio'!AY173</f>
        <v>7914.1706899999999</v>
      </c>
      <c r="AZ74" s="144">
        <f>AZ12*'Portfólio | Portfolio'!AZ173</f>
        <v>7663.4425600000004</v>
      </c>
      <c r="BA74" s="144">
        <f>BA12*'Portfólio | Portfolio'!BA173</f>
        <v>7997.5446000000002</v>
      </c>
      <c r="BB74" s="144">
        <f>BB12*'Portfólio | Portfolio'!BB173</f>
        <v>9747.1743299999998</v>
      </c>
      <c r="BC74" s="144">
        <f>BC12*'Portfólio | Portfolio'!BC173</f>
        <v>7775.9688899999992</v>
      </c>
      <c r="BD74" s="144">
        <f>BD12*'Portfólio | Portfolio'!BD173</f>
        <v>8480.0789400000012</v>
      </c>
      <c r="BE74" s="144">
        <f>BE12*'Portfólio | Portfolio'!BE173</f>
        <v>7522.06333</v>
      </c>
      <c r="BF74" s="144">
        <f>BF12*'Portfólio | Portfolio'!BF173</f>
        <v>9336.029129999999</v>
      </c>
      <c r="BG74" s="144">
        <f>BG12*'Portfólio | Portfolio'!BG173</f>
        <v>6837.9396400000005</v>
      </c>
      <c r="BH74" s="144">
        <f>BH12*'Portfólio | Portfolio'!BH173</f>
        <v>6733.2186199999996</v>
      </c>
      <c r="BI74" s="144">
        <f>BI12*'Portfólio | Portfolio'!BI173</f>
        <v>6399.31369</v>
      </c>
      <c r="BJ74" s="144">
        <f>BJ12*'Portfólio | Portfolio'!BJ173</f>
        <v>7203.8309499999996</v>
      </c>
      <c r="BK74" s="144">
        <f>BK12*'Portfólio | Portfolio'!BK173</f>
        <v>5855.5838600000006</v>
      </c>
      <c r="BL74" s="144">
        <f>BL12*'Portfólio | Portfolio'!BL173</f>
        <v>6195.8471399999999</v>
      </c>
      <c r="BM74" s="144">
        <f>BM12*'Portfólio | Portfolio'!BM173</f>
        <v>3886.2277134000005</v>
      </c>
    </row>
    <row r="75" spans="1:68" ht="15" customHeight="1" x14ac:dyDescent="0.25">
      <c r="A75" s="8" t="s">
        <v>629</v>
      </c>
      <c r="B75" s="8" t="s">
        <v>629</v>
      </c>
      <c r="C75" s="296" t="str">
        <f>IFERROR(C13*'Portfólio | Portfolio'!C174,"-")</f>
        <v>-</v>
      </c>
      <c r="D75" s="296" t="str">
        <f>IFERROR(D13*'Portfólio | Portfolio'!D174,"-")</f>
        <v>-</v>
      </c>
      <c r="E75" s="296" t="str">
        <f>IFERROR(E13*'Portfólio | Portfolio'!E174,"-")</f>
        <v>-</v>
      </c>
      <c r="F75" s="296" t="str">
        <f>IFERROR(F13*'Portfólio | Portfolio'!F174,"-")</f>
        <v>-</v>
      </c>
      <c r="G75" s="296" t="str">
        <f>IFERROR(G13*'Portfólio | Portfolio'!G174,"-")</f>
        <v>-</v>
      </c>
      <c r="H75" s="144">
        <f>IFERROR(H13*'Portfólio | Portfolio'!H174,"-")</f>
        <v>3332.1373175999997</v>
      </c>
      <c r="I75" s="144">
        <f>IFERROR(I13*'Portfólio | Portfolio'!I174,"-")</f>
        <v>5035.1255057999997</v>
      </c>
      <c r="J75" s="144">
        <f>IFERROR(J13*'Portfólio | Portfolio'!J174,"-")</f>
        <v>6626.7056465999995</v>
      </c>
      <c r="K75" s="144">
        <f>IFERROR(K13*'Portfólio | Portfolio'!K174,"-")</f>
        <v>5031.4489290000001</v>
      </c>
      <c r="L75" s="144">
        <f>IFERROR(L13*'Portfólio | Portfolio'!L174,"-")</f>
        <v>5291.9203740000003</v>
      </c>
      <c r="M75" s="144">
        <f>IFERROR(M13*'Portfólio | Portfolio'!M174,"-")</f>
        <v>5248.5626466000003</v>
      </c>
      <c r="N75" s="144">
        <f>IFERROR(N13*'Portfólio | Portfolio'!N174,"-")</f>
        <v>6499.3387913999995</v>
      </c>
      <c r="O75" s="144">
        <f>IFERROR(O13*'Portfólio | Portfolio'!O174,"-")</f>
        <v>4860.5073036000013</v>
      </c>
      <c r="P75" s="144">
        <f>IFERROR(P13*'Portfólio | Portfolio'!P174,"-")</f>
        <v>5113.8980802000005</v>
      </c>
      <c r="Q75" s="144">
        <f>IFERROR(Q13*'Portfólio | Portfolio'!Q174,"-")</f>
        <v>5105.0253072000014</v>
      </c>
      <c r="R75" s="144">
        <f>IFERROR(R13*'Portfólio | Portfolio'!R174,"-")</f>
        <v>6753.9458532000008</v>
      </c>
      <c r="S75" s="144">
        <f>IFERROR(S13*'Portfólio | Portfolio'!S174,"-")</f>
        <v>5004.8832677999999</v>
      </c>
      <c r="T75" s="144">
        <f>IFERROR(T13*'Portfólio | Portfolio'!T174,"-")</f>
        <v>5372.3760870000006</v>
      </c>
      <c r="U75" s="144">
        <f>IFERROR(U13*'Portfólio | Portfolio'!U174,"-")</f>
        <v>5257.8639516000003</v>
      </c>
      <c r="V75" s="144">
        <f>IFERROR(V13*'Portfólio | Portfolio'!V174,"-")</f>
        <v>7150.8250398000009</v>
      </c>
      <c r="W75" s="144">
        <f>IFERROR(W13*'Portfólio | Portfolio'!W174,"-")</f>
        <v>5282.9450544000001</v>
      </c>
      <c r="X75" s="144">
        <f>IFERROR(X13*'Portfólio | Portfolio'!X174,"-")</f>
        <v>5679.339978</v>
      </c>
      <c r="Y75" s="144">
        <f>IFERROR(Y13*'Portfólio | Portfolio'!Y174,"-")</f>
        <v>5655.9057877954147</v>
      </c>
      <c r="Z75" s="144">
        <f>IFERROR(Z13*'Portfólio | Portfolio'!Z174,"-")</f>
        <v>8581.081631707013</v>
      </c>
      <c r="AA75" s="144">
        <f>IFERROR(AA13*'Portfólio | Portfolio'!AA174,"-")</f>
        <v>5428.7452589879276</v>
      </c>
      <c r="AB75" s="144">
        <f>IFERROR(AB13*'Portfólio | Portfolio'!AB174,"-")</f>
        <v>5798.9196797999994</v>
      </c>
      <c r="AC75" s="144">
        <f>IFERROR(AC13*'Portfólio | Portfolio'!AC174,"-")</f>
        <v>5760.0735192000002</v>
      </c>
      <c r="AD75" s="144">
        <f>IFERROR(AD13*'Portfólio | Portfolio'!AD174,"-")</f>
        <v>8928.0578477999989</v>
      </c>
      <c r="AE75" s="144">
        <f>IFERROR(AE13*'Portfólio | Portfolio'!AE174,"-")</f>
        <v>5457.2875109999995</v>
      </c>
      <c r="AF75" s="144">
        <f>IFERROR(AF13*'Portfólio | Portfolio'!AF174,"-")</f>
        <v>5842.6530708</v>
      </c>
      <c r="AG75" s="144">
        <f>IFERROR(AG13*'Portfólio | Portfolio'!AG174,"-")</f>
        <v>6432.9616026000003</v>
      </c>
      <c r="AH75" s="144">
        <f>IFERROR(AH13*'Portfólio | Portfolio'!AH174,"-")</f>
        <v>7312.4563824000015</v>
      </c>
      <c r="AI75" s="144">
        <f>IFERROR(AI13*'Portfólio | Portfolio'!AI174,"-")</f>
        <v>5704.0683725999997</v>
      </c>
      <c r="AJ75" s="144">
        <f>IFERROR(AJ13*'Portfólio | Portfolio'!AJ174,"-")</f>
        <v>5926.8657708000001</v>
      </c>
      <c r="AK75" s="144">
        <f>IFERROR(AK13*'Portfólio | Portfolio'!AK174,"-")</f>
        <v>6493.4891112000005</v>
      </c>
      <c r="AL75" s="144">
        <f>IFERROR(AL13*'Portfólio | Portfolio'!AL174,"-")</f>
        <v>8551.1796630000008</v>
      </c>
      <c r="AM75" s="144">
        <f>IFERROR(AM13*'Portfólio | Portfolio'!AM174,"-")</f>
        <v>5567.6538450000007</v>
      </c>
      <c r="AN75" s="144">
        <f>IFERROR(AN13*'Portfólio | Portfolio'!AN174,"-")</f>
        <v>6184.4946540000001</v>
      </c>
      <c r="AO75" s="144">
        <f>IFERROR(AO13*'Portfólio | Portfolio'!AO174,"-")</f>
        <v>6534.9292320000004</v>
      </c>
      <c r="AP75" s="144">
        <f>IFERROR(AP13*'Portfólio | Portfolio'!AP174,"-")</f>
        <v>8863.4180310000011</v>
      </c>
      <c r="AQ75" s="144">
        <f>IFERROR(AQ13*'Portfólio | Portfolio'!AQ174,"-")</f>
        <v>6432.8192915999998</v>
      </c>
      <c r="AR75" s="144">
        <f>IFERROR(AR13*'Portfólio | Portfolio'!AR174,"-")</f>
        <v>6047.1055163999999</v>
      </c>
      <c r="AS75" s="144">
        <f>IFERROR(AS13*'Portfólio | Portfolio'!AS174,"-")</f>
        <v>6083.8202412000001</v>
      </c>
      <c r="AT75" s="144">
        <f>IFERROR(AT13*'Portfólio | Portfolio'!AT174,"-")</f>
        <v>8058.7577694000011</v>
      </c>
      <c r="AU75" s="144">
        <f>IFERROR(AU13*'Portfólio | Portfolio'!AU174,"-")</f>
        <v>6339.3293807999999</v>
      </c>
      <c r="AV75" s="144">
        <f>IFERROR(AV13*'Portfólio | Portfolio'!AV174,"-")</f>
        <v>6608.3911062000006</v>
      </c>
      <c r="AW75" s="144">
        <f>IFERROR(AW13*'Portfólio | Portfolio'!AW174,"-")</f>
        <v>7322.1754710000005</v>
      </c>
      <c r="AX75" s="214">
        <f>IFERROR(AX13*'Portfólio | Portfolio'!AX174,"-")</f>
        <v>9888.1913597999992</v>
      </c>
      <c r="AY75" s="144">
        <f>IFERROR(AY13*'Portfólio | Portfolio'!AY174,"-")</f>
        <v>7453.9317371999996</v>
      </c>
      <c r="AZ75" s="144">
        <f>IFERROR(AZ13*'Portfólio | Portfolio'!AZ174,"-")</f>
        <v>8591.433793799999</v>
      </c>
      <c r="BA75" s="144">
        <f>IFERROR(BA13*'Portfólio | Portfolio'!BA174,"-")</f>
        <v>8618.0125200000002</v>
      </c>
      <c r="BB75" s="144">
        <f>IFERROR(BB13*'Portfólio | Portfolio'!BB174,"-")</f>
        <v>10154.308281000001</v>
      </c>
      <c r="BC75" s="144">
        <f>IFERROR(BC13*'Portfólio | Portfolio'!BC174,"-")</f>
        <v>8058.0281964000005</v>
      </c>
      <c r="BD75" s="144">
        <f>IFERROR(BD13*'Portfólio | Portfolio'!BD174,"-")</f>
        <v>8335.4003928000002</v>
      </c>
      <c r="BE75" s="144">
        <f>IFERROR(BE13*'Portfólio | Portfolio'!BE174,"-")</f>
        <v>8609.8841868</v>
      </c>
      <c r="BF75" s="144">
        <f>IFERROR(BF13*'Portfólio | Portfolio'!BF174,"-")</f>
        <v>11228.936768400001</v>
      </c>
      <c r="BG75" s="144">
        <f>IFERROR(BG13*'Portfólio | Portfolio'!BG174,"-")</f>
        <v>8492.0409990000007</v>
      </c>
      <c r="BH75" s="144">
        <f>IFERROR(BH13*'Portfólio | Portfolio'!BH174,"-")</f>
        <v>8640.2807634000001</v>
      </c>
      <c r="BI75" s="144">
        <f>BI13*'Portfólio | Portfolio'!BI174</f>
        <v>8136.9390672</v>
      </c>
      <c r="BJ75" s="144">
        <f>BJ13*'Portfólio | Portfolio'!BJ174</f>
        <v>9026.1600240000007</v>
      </c>
      <c r="BK75" s="144">
        <f>BK13*'Portfólio | Portfolio'!BK174</f>
        <v>6720.830382000001</v>
      </c>
      <c r="BL75" s="144">
        <f>BL13*'Portfólio | Portfolio'!BL174</f>
        <v>7581.8611440000004</v>
      </c>
      <c r="BM75" s="144">
        <f>BM13*'Portfólio | Portfolio'!BM174</f>
        <v>7402.384313999999</v>
      </c>
    </row>
    <row r="76" spans="1:68" ht="15" customHeight="1" x14ac:dyDescent="0.25">
      <c r="A76" s="8" t="s">
        <v>23</v>
      </c>
      <c r="B76" s="8" t="s">
        <v>23</v>
      </c>
      <c r="C76" s="144">
        <f>C14*'Portfólio | Portfolio'!C175</f>
        <v>7681.4009610000003</v>
      </c>
      <c r="D76" s="144">
        <f>D14*'Portfólio | Portfolio'!D175</f>
        <v>8041.8839670000016</v>
      </c>
      <c r="E76" s="144">
        <f>E14*'Portfólio | Portfolio'!E175</f>
        <v>8303.4781115000023</v>
      </c>
      <c r="F76" s="144">
        <f>F14*'Portfólio | Portfolio'!F175</f>
        <v>11185.665945999999</v>
      </c>
      <c r="G76" s="144">
        <f>G14*'Portfólio | Portfolio'!G175</f>
        <v>8159.4445269999987</v>
      </c>
      <c r="H76" s="144">
        <f>H14*'Portfólio | Portfolio'!H175</f>
        <v>8682.9697825000003</v>
      </c>
      <c r="I76" s="144">
        <f>I14*'Portfólio | Portfolio'!I175</f>
        <v>8738.9760965000005</v>
      </c>
      <c r="J76" s="144">
        <f>J14*'Portfólio | Portfolio'!J175</f>
        <v>13286.777216999999</v>
      </c>
      <c r="K76" s="144">
        <f>K14*'Portfólio | Portfolio'!K175</f>
        <v>9384.7041329999975</v>
      </c>
      <c r="L76" s="144">
        <f>L14*'Portfólio | Portfolio'!L175</f>
        <v>10236.693824</v>
      </c>
      <c r="M76" s="144">
        <f>M14*'Portfólio | Portfolio'!M175</f>
        <v>10980.101544999998</v>
      </c>
      <c r="N76" s="144">
        <f>N14*'Portfólio | Portfolio'!N175</f>
        <v>14119.801954999999</v>
      </c>
      <c r="O76" s="144">
        <f>O14*'Portfólio | Portfolio'!O175</f>
        <v>10820.546842</v>
      </c>
      <c r="P76" s="144">
        <f>P14*'Portfólio | Portfolio'!P175</f>
        <v>11332.557502</v>
      </c>
      <c r="Q76" s="144">
        <f>Q14*'Portfólio | Portfolio'!Q175</f>
        <v>11928.379000999998</v>
      </c>
      <c r="R76" s="144">
        <f>R14*'Portfólio | Portfolio'!R175</f>
        <v>15529.659704999998</v>
      </c>
      <c r="S76" s="144">
        <f>S14*'Portfólio | Portfolio'!S175</f>
        <v>11835.371820999999</v>
      </c>
      <c r="T76" s="144">
        <f>T14*'Portfólio | Portfolio'!T175</f>
        <v>12550.570787999999</v>
      </c>
      <c r="U76" s="144">
        <f>U14*'Portfólio | Portfolio'!U175</f>
        <v>12680.044019999999</v>
      </c>
      <c r="V76" s="144">
        <f>V14*'Portfólio | Portfolio'!V175</f>
        <v>16597.968064999997</v>
      </c>
      <c r="W76" s="144">
        <f>W14*'Portfólio | Portfolio'!W175</f>
        <v>12578.321391999998</v>
      </c>
      <c r="X76" s="144">
        <f>X14*'Portfólio | Portfolio'!X175</f>
        <v>14659.831430999999</v>
      </c>
      <c r="Y76" s="144">
        <f>Y14*'Portfólio | Portfolio'!Y175</f>
        <v>15443.699753999997</v>
      </c>
      <c r="Z76" s="144">
        <f>Z14*'Portfólio | Portfolio'!Z175</f>
        <v>20936.821415999999</v>
      </c>
      <c r="AA76" s="144">
        <f>AA14*'Portfólio | Portfolio'!AA175</f>
        <v>15656.932025</v>
      </c>
      <c r="AB76" s="144">
        <f>AB14*'Portfólio | Portfolio'!AB175</f>
        <v>16198.357370999998</v>
      </c>
      <c r="AC76" s="144">
        <f>AC14*'Portfólio | Portfolio'!AC175</f>
        <v>16900.436776999999</v>
      </c>
      <c r="AD76" s="144">
        <f>AD14*'Portfólio | Portfolio'!AD175</f>
        <v>24420.941712999997</v>
      </c>
      <c r="AE76" s="144">
        <f>AE14*'Portfólio | Portfolio'!AE175</f>
        <v>16608.484613000001</v>
      </c>
      <c r="AF76" s="144">
        <f>AF14*'Portfólio | Portfolio'!AF175</f>
        <v>17639.161231999999</v>
      </c>
      <c r="AG76" s="144">
        <f>AG14*'Portfólio | Portfolio'!AG175</f>
        <v>17946.924960999997</v>
      </c>
      <c r="AH76" s="144">
        <f>AH14*'Portfólio | Portfolio'!AH175</f>
        <v>23848.174959000004</v>
      </c>
      <c r="AI76" s="144">
        <f>AI14*'Portfólio | Portfolio'!AI175</f>
        <v>17574.19153</v>
      </c>
      <c r="AJ76" s="144">
        <f>AJ14*'Portfólio | Portfolio'!AJ175</f>
        <v>18421.744732999996</v>
      </c>
      <c r="AK76" s="144">
        <f>AK14*'Portfólio | Portfolio'!AK175</f>
        <v>19149.113584999999</v>
      </c>
      <c r="AL76" s="144">
        <f>AL14*'Portfólio | Portfolio'!AL175</f>
        <v>24712.159024</v>
      </c>
      <c r="AM76" s="144">
        <f>AM14*'Portfólio | Portfolio'!AM175</f>
        <v>19047.583583</v>
      </c>
      <c r="AN76" s="144">
        <f>AN14*'Portfólio | Portfolio'!AN175</f>
        <v>19904.178013999997</v>
      </c>
      <c r="AO76" s="144">
        <f>AO14*'Portfólio | Portfolio'!AO175</f>
        <v>20116.079479999997</v>
      </c>
      <c r="AP76" s="144">
        <f>AP14*'Portfólio | Portfolio'!AP175</f>
        <v>25967.173161999999</v>
      </c>
      <c r="AQ76" s="144">
        <f>AQ14*'Portfólio | Portfolio'!AQ175</f>
        <v>19268.364611999998</v>
      </c>
      <c r="AR76" s="144">
        <f>AR14*'Portfólio | Portfolio'!AR175</f>
        <v>17513.276290999998</v>
      </c>
      <c r="AS76" s="144">
        <f>AS14*'Portfólio | Portfolio'!AS175</f>
        <v>17027.399018</v>
      </c>
      <c r="AT76" s="144">
        <f>AT14*'Portfólio | Portfolio'!AT175</f>
        <v>23590.919751000001</v>
      </c>
      <c r="AU76" s="144">
        <f>AU14*'Portfólio | Portfolio'!AU175</f>
        <v>18148.748295999998</v>
      </c>
      <c r="AV76" s="144">
        <f>AV14*'Portfólio | Portfolio'!AV175</f>
        <v>19606.315575000001</v>
      </c>
      <c r="AW76" s="144">
        <f>AW14*'Portfólio | Portfolio'!AW175</f>
        <v>21683.250848</v>
      </c>
      <c r="AX76" s="214">
        <f>AX14*'Portfólio | Portfolio'!AX175</f>
        <v>30438.087119999997</v>
      </c>
      <c r="AY76" s="144">
        <f>AY14*'Portfólio | Portfolio'!AY175</f>
        <v>23589.101731999999</v>
      </c>
      <c r="AZ76" s="144">
        <f>AZ14*'Portfólio | Portfolio'!AZ175</f>
        <v>25380.869801000001</v>
      </c>
      <c r="BA76" s="144">
        <f>BA14*'Portfólio | Portfolio'!BA175</f>
        <v>25481.480310999999</v>
      </c>
      <c r="BB76" s="144">
        <f>BB14*'Portfólio | Portfolio'!BB175</f>
        <v>33520.164929999992</v>
      </c>
      <c r="BC76" s="144">
        <f>BC14*'Portfólio | Portfolio'!BC175</f>
        <v>25594.316404999994</v>
      </c>
      <c r="BD76" s="144">
        <f>BD14*'Portfólio | Portfolio'!BD175</f>
        <v>26493.537721000001</v>
      </c>
      <c r="BE76" s="144">
        <f>BE14*'Portfólio | Portfolio'!BE175</f>
        <v>26246.754057999999</v>
      </c>
      <c r="BF76" s="144">
        <f>BF14*'Portfólio | Portfolio'!BF175</f>
        <v>34267.724246000005</v>
      </c>
      <c r="BG76" s="144">
        <f>BG14*'Portfólio | Portfolio'!BG175</f>
        <v>25569.275277000001</v>
      </c>
      <c r="BH76" s="144">
        <f>BH14*'Portfólio | Portfolio'!BH175</f>
        <v>26818.091726999995</v>
      </c>
      <c r="BI76" s="144">
        <f>BI14*'Portfólio | Portfolio'!BI175</f>
        <v>26744.582220999997</v>
      </c>
      <c r="BJ76" s="144">
        <f>BJ14*'Portfólio | Portfolio'!BJ175</f>
        <v>35663.678952999995</v>
      </c>
      <c r="BK76" s="144">
        <f>BK14*'Portfólio | Portfolio'!BK175</f>
        <v>26386.737187999996</v>
      </c>
      <c r="BL76" s="144">
        <f>BL14*'Portfólio | Portfolio'!BL175</f>
        <v>28623.430380999998</v>
      </c>
      <c r="BM76" s="144">
        <f>BM14*'Portfólio | Portfolio'!BM175</f>
        <v>28055.894103999999</v>
      </c>
    </row>
    <row r="77" spans="1:68" ht="15" customHeight="1" x14ac:dyDescent="0.25">
      <c r="A77" s="8" t="s">
        <v>24</v>
      </c>
      <c r="B77" s="8" t="s">
        <v>24</v>
      </c>
      <c r="C77" s="144">
        <f>C15*'Portfólio | Portfolio'!C176</f>
        <v>1247.855055</v>
      </c>
      <c r="D77" s="144">
        <f>D15*'Portfólio | Portfolio'!D176</f>
        <v>1301.7830799999999</v>
      </c>
      <c r="E77" s="144">
        <f>E15*'Portfólio | Portfolio'!E176</f>
        <v>1325.6433149999998</v>
      </c>
      <c r="F77" s="144">
        <f>F15*'Portfólio | Portfolio'!F176</f>
        <v>2083.3600099999999</v>
      </c>
      <c r="G77" s="144">
        <f>G15*'Portfólio | Portfolio'!G176</f>
        <v>1343.22514</v>
      </c>
      <c r="H77" s="144">
        <f>H15*'Portfólio | Portfolio'!H176</f>
        <v>1463.6239600000001</v>
      </c>
      <c r="I77" s="144">
        <f>I15*'Portfólio | Portfolio'!I176</f>
        <v>1588.1250950000001</v>
      </c>
      <c r="J77" s="144">
        <f>J15*'Portfólio | Portfolio'!J176</f>
        <v>2056.9042650000001</v>
      </c>
      <c r="K77" s="144">
        <f>K15*'Portfólio | Portfolio'!K176</f>
        <v>1537.2987049999999</v>
      </c>
      <c r="L77" s="144">
        <f>L15*'Portfólio | Portfolio'!L176</f>
        <v>1639.897735</v>
      </c>
      <c r="M77" s="144">
        <f>M15*'Portfólio | Portfolio'!M176</f>
        <v>1890.9526249999999</v>
      </c>
      <c r="N77" s="144">
        <f>N15*'Portfólio | Portfolio'!N176</f>
        <v>3040.7511500000001</v>
      </c>
      <c r="O77" s="144">
        <f>O15*'Portfólio | Portfolio'!O176</f>
        <v>2427.055085</v>
      </c>
      <c r="P77" s="144">
        <f>P15*'Portfólio | Portfolio'!P176</f>
        <v>2397.0390700000003</v>
      </c>
      <c r="Q77" s="144">
        <f>Q15*'Portfólio | Portfolio'!Q176</f>
        <v>3973.0205599999995</v>
      </c>
      <c r="R77" s="144">
        <f>R15*'Portfólio | Portfolio'!R176</f>
        <v>6376.9317000000001</v>
      </c>
      <c r="S77" s="144">
        <f>S15*'Portfólio | Portfolio'!S176</f>
        <v>4917.5270700000001</v>
      </c>
      <c r="T77" s="144">
        <f>T15*'Portfólio | Portfolio'!T176</f>
        <v>5072.2726700000003</v>
      </c>
      <c r="U77" s="144">
        <f>U15*'Portfólio | Portfolio'!U176</f>
        <v>4991.19085</v>
      </c>
      <c r="V77" s="144">
        <f>V15*'Portfólio | Portfolio'!V176</f>
        <v>7454.9936699999998</v>
      </c>
      <c r="W77" s="144">
        <f>W15*'Portfólio | Portfolio'!W176</f>
        <v>4919.6752399999996</v>
      </c>
      <c r="X77" s="144">
        <f>X15*'Portfólio | Portfolio'!X176</f>
        <v>5077.0903099999996</v>
      </c>
      <c r="Y77" s="144">
        <f>Y15*'Portfólio | Portfolio'!Y176</f>
        <v>5041.3167400000002</v>
      </c>
      <c r="Z77" s="144">
        <f>Z15*'Portfólio | Portfolio'!Z176</f>
        <v>6745.3426200000004</v>
      </c>
      <c r="AA77" s="144">
        <f>AA15*'Portfólio | Portfolio'!AA176</f>
        <v>5136.9178500000007</v>
      </c>
      <c r="AB77" s="144">
        <f>AB15*'Portfólio | Portfolio'!AB176</f>
        <v>5208.2419300000001</v>
      </c>
      <c r="AC77" s="144">
        <f>AC15*'Portfólio | Portfolio'!AC176</f>
        <v>5137.5524000000005</v>
      </c>
      <c r="AD77" s="144">
        <f>AD15*'Portfólio | Portfolio'!AD176</f>
        <v>6945.23351</v>
      </c>
      <c r="AE77" s="144">
        <f>AE15*'Portfólio | Portfolio'!AE176</f>
        <v>5343.19751</v>
      </c>
      <c r="AF77" s="144">
        <f>AF15*'Portfólio | Portfolio'!AF176</f>
        <v>5389.9156300000004</v>
      </c>
      <c r="AG77" s="144">
        <f>AG15*'Portfólio | Portfolio'!AG176</f>
        <v>4784.4305600000007</v>
      </c>
      <c r="AH77" s="144">
        <f>AH15*'Portfólio | Portfolio'!AH176</f>
        <v>7268.484730000001</v>
      </c>
      <c r="AI77" s="144">
        <f>AI15*'Portfólio | Portfolio'!AI176</f>
        <v>5461.3944300000003</v>
      </c>
      <c r="AJ77" s="144">
        <f>AJ15*'Portfólio | Portfolio'!AJ176</f>
        <v>5405.5814600000003</v>
      </c>
      <c r="AK77" s="144">
        <f>AK15*'Portfólio | Portfolio'!AK176</f>
        <v>5579.8921500000006</v>
      </c>
      <c r="AL77" s="144">
        <f>AL15*'Portfólio | Portfolio'!AL176</f>
        <v>7996.6815999999999</v>
      </c>
      <c r="AM77" s="144">
        <f>AM15*'Portfólio | Portfolio'!AM176</f>
        <v>5272.0168699999995</v>
      </c>
      <c r="AN77" s="144">
        <f>AN15*'Portfólio | Portfolio'!AN176</f>
        <v>5227.4169699999993</v>
      </c>
      <c r="AO77" s="144">
        <f>AO15*'Portfólio | Portfolio'!AO176</f>
        <v>5222.4801399999997</v>
      </c>
      <c r="AP77" s="144">
        <f>AP15*'Portfólio | Portfolio'!AP176</f>
        <v>6567.3396599999996</v>
      </c>
      <c r="AQ77" s="144">
        <f>AQ15*'Portfólio | Portfolio'!AQ176</f>
        <v>5662.0230999999994</v>
      </c>
      <c r="AR77" s="144">
        <f>AR15*'Portfólio | Portfolio'!AR176</f>
        <v>4998.7004299999999</v>
      </c>
      <c r="AS77" s="144">
        <f>AS15*'Portfólio | Portfolio'!AS176</f>
        <v>5158.1464800000003</v>
      </c>
      <c r="AT77" s="144">
        <f>AT15*'Portfólio | Portfolio'!AT176</f>
        <v>7156.7049699999998</v>
      </c>
      <c r="AU77" s="144">
        <f>AU15*'Portfólio | Portfolio'!AU176</f>
        <v>5760.8203199999998</v>
      </c>
      <c r="AV77" s="144">
        <f>AV15*'Portfólio | Portfolio'!AV176</f>
        <v>6134.3013999999994</v>
      </c>
      <c r="AW77" s="144">
        <f>AW15*'Portfólio | Portfolio'!AW176</f>
        <v>6757.6539400000001</v>
      </c>
      <c r="AX77" s="214">
        <f>AX15*'Portfólio | Portfolio'!AX176</f>
        <v>9706.7432600000011</v>
      </c>
      <c r="AY77" s="144">
        <f>AY15*'Portfólio | Portfolio'!AY176</f>
        <v>7921.8995199999999</v>
      </c>
      <c r="AZ77" s="144">
        <f>AZ15*'Portfólio | Portfolio'!AZ176</f>
        <v>8515.8260499999997</v>
      </c>
      <c r="BA77" s="144">
        <f>BA15*'Portfólio | Portfolio'!BA176</f>
        <v>8415.6513599999998</v>
      </c>
      <c r="BB77" s="144">
        <f>BB15*'Portfólio | Portfolio'!BB176</f>
        <v>10737.33088</v>
      </c>
      <c r="BC77" s="144">
        <f>BC15*'Portfólio | Portfolio'!BC176</f>
        <v>8811.6639199999991</v>
      </c>
      <c r="BD77" s="144">
        <f>BD15*'Portfólio | Portfolio'!BD176</f>
        <v>8999.2229900000002</v>
      </c>
      <c r="BE77" s="144">
        <f>BE15*'Portfólio | Portfolio'!BE176</f>
        <v>8979.6992499999997</v>
      </c>
      <c r="BF77" s="144">
        <f>BF15*'Portfólio | Portfolio'!BF176</f>
        <v>10840.552070000002</v>
      </c>
      <c r="BG77" s="144">
        <f>BG15*'Portfólio | Portfolio'!BG176</f>
        <v>8384.2498400000004</v>
      </c>
      <c r="BH77" s="144">
        <f>BH15*'Portfólio | Portfolio'!BH176</f>
        <v>8229.042019999999</v>
      </c>
      <c r="BI77" s="144">
        <f>BI15*'Portfólio | Portfolio'!BI176</f>
        <v>8253.1761499999993</v>
      </c>
      <c r="BJ77" s="144">
        <f>BJ15*'Portfólio | Portfolio'!BJ176</f>
        <v>10225.600309999998</v>
      </c>
      <c r="BK77" s="144">
        <f>BK15*'Portfólio | Portfolio'!BK176</f>
        <v>8390.8685999999998</v>
      </c>
      <c r="BL77" s="144">
        <f>BL15*'Portfólio | Portfolio'!BL176</f>
        <v>8545.1421499999997</v>
      </c>
      <c r="BM77" s="144">
        <f>BM15*'Portfólio | Portfolio'!BM176</f>
        <v>4409.9059083000002</v>
      </c>
    </row>
    <row r="78" spans="1:68" ht="15" customHeight="1" x14ac:dyDescent="0.25">
      <c r="A78" s="8" t="s">
        <v>628</v>
      </c>
      <c r="B78" s="8" t="s">
        <v>628</v>
      </c>
      <c r="C78" s="144">
        <f>C16*'Portfólio | Portfolio'!C177</f>
        <v>1707.4801844099998</v>
      </c>
      <c r="D78" s="144">
        <f>D16*'Portfólio | Portfolio'!D177</f>
        <v>1764.3648023099997</v>
      </c>
      <c r="E78" s="144">
        <f>E16*'Portfólio | Portfolio'!E177</f>
        <v>1812.0246031799998</v>
      </c>
      <c r="F78" s="144">
        <f>F16*'Portfólio | Portfolio'!F177</f>
        <v>2391.39784917</v>
      </c>
      <c r="G78" s="144">
        <f>G16*'Portfólio | Portfolio'!G177</f>
        <v>2038.3177441500002</v>
      </c>
      <c r="H78" s="144">
        <f>H16*'Portfólio | Portfolio'!H177</f>
        <v>2155.2890000299999</v>
      </c>
      <c r="I78" s="144">
        <f>I16*'Portfólio | Portfolio'!I177</f>
        <v>2549.9934656000005</v>
      </c>
      <c r="J78" s="144">
        <f>J16*'Portfólio | Portfolio'!J177</f>
        <v>3419.5507754</v>
      </c>
      <c r="K78" s="144">
        <f>K16*'Portfólio | Portfolio'!K177</f>
        <v>2676.510221</v>
      </c>
      <c r="L78" s="144">
        <f>L16*'Portfólio | Portfolio'!L177</f>
        <v>2730.6819114</v>
      </c>
      <c r="M78" s="144">
        <f>M16*'Portfólio | Portfolio'!M177</f>
        <v>2810.4505689999996</v>
      </c>
      <c r="N78" s="144">
        <f>N16*'Portfólio | Portfolio'!N177</f>
        <v>3762.6809371999998</v>
      </c>
      <c r="O78" s="144">
        <f>O16*'Portfólio | Portfolio'!O177</f>
        <v>2972.4479738000005</v>
      </c>
      <c r="P78" s="144">
        <f>P16*'Portfólio | Portfolio'!P177</f>
        <v>3009.4960776000003</v>
      </c>
      <c r="Q78" s="144">
        <f>Q16*'Portfólio | Portfolio'!Q177</f>
        <v>3056.8156953999996</v>
      </c>
      <c r="R78" s="144">
        <f>R16*'Portfólio | Portfolio'!R177</f>
        <v>8152.2472499820005</v>
      </c>
      <c r="S78" s="144">
        <f>S16*'Portfólio | Portfolio'!S177</f>
        <v>7944.4676169670001</v>
      </c>
      <c r="T78" s="144">
        <f>T16*'Portfólio | Portfolio'!T177</f>
        <v>7788.8790908109995</v>
      </c>
      <c r="U78" s="144">
        <f>U16*'Portfólio | Portfolio'!U177</f>
        <v>7769.8931773819995</v>
      </c>
      <c r="V78" s="144">
        <f>V16*'Portfólio | Portfolio'!V177</f>
        <v>10893.924578599999</v>
      </c>
      <c r="W78" s="144">
        <f>W16*'Portfólio | Portfolio'!W177</f>
        <v>7952.0245145669996</v>
      </c>
      <c r="X78" s="144">
        <f>X16*'Portfólio | Portfolio'!X177</f>
        <v>8078.639442398</v>
      </c>
      <c r="Y78" s="144">
        <f>Y16*'Portfólio | Portfolio'!Y177</f>
        <v>8045.7219995460009</v>
      </c>
      <c r="Z78" s="144">
        <f>Z16*'Portfólio | Portfolio'!Z177</f>
        <v>10691.452667713998</v>
      </c>
      <c r="AA78" s="144">
        <f>AA16*'Portfólio | Portfolio'!AA177</f>
        <v>8219.8266191439998</v>
      </c>
      <c r="AB78" s="144">
        <f>AB16*'Portfólio | Portfolio'!AB177</f>
        <v>8341.8213966570002</v>
      </c>
      <c r="AC78" s="144">
        <f>AC16*'Portfólio | Portfolio'!AC177</f>
        <v>8351.2549053710009</v>
      </c>
      <c r="AD78" s="144">
        <f>AD16*'Portfólio | Portfolio'!AD177</f>
        <v>11285.359521233</v>
      </c>
      <c r="AE78" s="144">
        <f>AE16*'Portfólio | Portfolio'!AE177</f>
        <v>8787.2488942629989</v>
      </c>
      <c r="AF78" s="144">
        <f>AF16*'Portfólio | Portfolio'!AF177</f>
        <v>8769.7058842749993</v>
      </c>
      <c r="AG78" s="144">
        <f>AG16*'Portfólio | Portfolio'!AG177</f>
        <v>8969.6309357339996</v>
      </c>
      <c r="AH78" s="144">
        <f>AH16*'Portfólio | Portfolio'!AH177</f>
        <v>12491.698574039998</v>
      </c>
      <c r="AI78" s="144">
        <f>AI16*'Portfólio | Portfolio'!AI177</f>
        <v>8950.121028309999</v>
      </c>
      <c r="AJ78" s="144">
        <f>AJ16*'Portfólio | Portfolio'!AJ177</f>
        <v>9056.6923649719993</v>
      </c>
      <c r="AK78" s="144">
        <f>AK16*'Portfólio | Portfolio'!AK177</f>
        <v>9010.1685142629995</v>
      </c>
      <c r="AL78" s="144">
        <f>AL16*'Portfólio | Portfolio'!AL177</f>
        <v>12465.398333444</v>
      </c>
      <c r="AM78" s="144">
        <f>AM16*'Portfólio | Portfolio'!AM177</f>
        <v>8803.7916396639994</v>
      </c>
      <c r="AN78" s="144">
        <f>AN16*'Portfólio | Portfolio'!AN177</f>
        <v>9132.2526368079998</v>
      </c>
      <c r="AO78" s="144">
        <f>AO16*'Portfólio | Portfolio'!AO177</f>
        <v>9045.0380264649993</v>
      </c>
      <c r="AP78" s="144">
        <f>AP16*'Portfólio | Portfolio'!AP177</f>
        <v>12168.748038055001</v>
      </c>
      <c r="AQ78" s="144">
        <f>AQ16*'Portfólio | Portfolio'!AQ177</f>
        <v>10044.470816552202</v>
      </c>
      <c r="AR78" s="144">
        <f>AR16*'Portfólio | Portfolio'!AR177</f>
        <v>9419.2171764234954</v>
      </c>
      <c r="AS78" s="144">
        <f>AS16*'Portfólio | Portfolio'!AS177</f>
        <v>8912.901602233118</v>
      </c>
      <c r="AT78" s="144">
        <f>AT16*'Portfólio | Portfolio'!AT177</f>
        <v>12226.754165473409</v>
      </c>
      <c r="AU78" s="144">
        <f>AU16*'Portfólio | Portfolio'!AU177</f>
        <v>9944.7009100673858</v>
      </c>
      <c r="AV78" s="144">
        <f>AV16*'Portfólio | Portfolio'!AV177</f>
        <v>10650.837659506671</v>
      </c>
      <c r="AW78" s="144">
        <f>AW16*'Portfólio | Portfolio'!AW177</f>
        <v>11317.166006511328</v>
      </c>
      <c r="AX78" s="214">
        <f>AX16*'Portfólio | Portfolio'!AX177</f>
        <v>15781.171299264959</v>
      </c>
      <c r="AY78" s="144">
        <f>AY16*'Portfólio | Portfolio'!AY177</f>
        <v>12778.097773172438</v>
      </c>
      <c r="AZ78" s="144">
        <f>AZ16*'Portfólio | Portfolio'!AZ177</f>
        <v>12989.750417843619</v>
      </c>
      <c r="BA78" s="144">
        <f>BA16*'Portfólio | Portfolio'!BA177</f>
        <v>12966.887454438724</v>
      </c>
      <c r="BB78" s="144">
        <f>BB16*'Portfólio | Portfolio'!BB177</f>
        <v>16118.432632161061</v>
      </c>
      <c r="BC78" s="144">
        <f>BC16*'Portfólio | Portfolio'!BC177</f>
        <v>14132.967555127752</v>
      </c>
      <c r="BD78" s="144">
        <f>BD16*'Portfólio | Portfolio'!BD177</f>
        <v>14011.217633214246</v>
      </c>
      <c r="BE78" s="144">
        <f>BE16*'Portfólio | Portfolio'!BE177</f>
        <v>14156.880935142997</v>
      </c>
      <c r="BF78" s="144">
        <f>BF16*'Portfólio | Portfolio'!BF177</f>
        <v>18200.952480618595</v>
      </c>
      <c r="BG78" s="144">
        <f>BG16*'Portfólio | Portfolio'!BG177</f>
        <v>14258.85259224947</v>
      </c>
      <c r="BH78" s="144">
        <f>BH16*'Portfólio | Portfolio'!BH177</f>
        <v>14772.11969697303</v>
      </c>
      <c r="BI78" s="144">
        <f>BI16*'Portfólio | Portfolio'!BI177</f>
        <v>14661.333323485376</v>
      </c>
      <c r="BJ78" s="144">
        <f>BJ16*'Portfólio | Portfolio'!BJ177</f>
        <v>18787.59549781432</v>
      </c>
      <c r="BK78" s="144">
        <f>BK16*'Portfólio | Portfolio'!BK177</f>
        <v>15071.53706115089</v>
      </c>
      <c r="BL78" s="144">
        <f>BL16*'Portfólio | Portfolio'!BL177</f>
        <v>15547.390168604135</v>
      </c>
      <c r="BM78" s="144">
        <f>BM16*'Portfólio | Portfolio'!BM177</f>
        <v>15299.804875871649</v>
      </c>
    </row>
    <row r="79" spans="1:68" ht="15" customHeight="1" x14ac:dyDescent="0.3">
      <c r="A79" s="8" t="s">
        <v>630</v>
      </c>
      <c r="B79" s="8" t="s">
        <v>630</v>
      </c>
      <c r="C79" s="144">
        <f>C17*'Portfólio | Portfolio'!C179</f>
        <v>560.94761700000004</v>
      </c>
      <c r="D79" s="144">
        <f>D17*'Portfólio | Portfolio'!D179</f>
        <v>622.37213550000013</v>
      </c>
      <c r="E79" s="144">
        <f>E17*'Portfólio | Portfolio'!E179</f>
        <v>611.08614</v>
      </c>
      <c r="F79" s="144">
        <f>F17*'Portfólio | Portfolio'!F179</f>
        <v>932.77363500000001</v>
      </c>
      <c r="G79" s="144">
        <f>G17*'Portfólio | Portfolio'!G179</f>
        <v>650.22570899999994</v>
      </c>
      <c r="H79" s="144">
        <f>H17*'Portfólio | Portfolio'!H179</f>
        <v>721.25749799999994</v>
      </c>
      <c r="I79" s="144">
        <f>I17*'Portfólio | Portfolio'!I179</f>
        <v>631.31043150000005</v>
      </c>
      <c r="J79" s="144">
        <f>J17*'Portfólio | Portfolio'!J179</f>
        <v>995.46078599999998</v>
      </c>
      <c r="K79" s="144">
        <f>K17*'Portfólio | Portfolio'!K179</f>
        <v>681.29280450000022</v>
      </c>
      <c r="L79" s="144">
        <f>L17*'Portfólio | Portfolio'!L179</f>
        <v>783.20033100000012</v>
      </c>
      <c r="M79" s="144">
        <f>M17*'Portfólio | Portfolio'!M179</f>
        <v>766.66048650000005</v>
      </c>
      <c r="N79" s="144">
        <f>N17*'Portfólio | Portfolio'!N179</f>
        <v>1172.2865199999999</v>
      </c>
      <c r="O79" s="144">
        <f>O17*'Portfólio | Portfolio'!O179</f>
        <v>891.60854500000005</v>
      </c>
      <c r="P79" s="144">
        <f>P17*'Portfólio | Portfolio'!P179</f>
        <v>893.49168999999995</v>
      </c>
      <c r="Q79" s="144">
        <f>Q17*'Portfólio | Portfolio'!Q179</f>
        <v>909.98512499999993</v>
      </c>
      <c r="R79" s="144">
        <f>R17*'Portfólio | Portfolio'!R179</f>
        <v>1405.0261500000001</v>
      </c>
      <c r="S79" s="144">
        <f>S17*'Portfólio | Portfolio'!S179</f>
        <v>930.52342499999986</v>
      </c>
      <c r="T79" s="144">
        <f>T17*'Portfólio | Portfolio'!T179</f>
        <v>1000.4776000000002</v>
      </c>
      <c r="U79" s="144">
        <f>U17*'Portfólio | Portfolio'!U179</f>
        <v>1128.9900299999999</v>
      </c>
      <c r="V79" s="144">
        <f>V17*'Portfólio | Portfolio'!V179</f>
        <v>1530.0582149999998</v>
      </c>
      <c r="W79" s="144">
        <f>W17*'Portfólio | Portfolio'!W179</f>
        <v>1177.204555</v>
      </c>
      <c r="X79" s="144">
        <f>X17*'Portfólio | Portfolio'!X179</f>
        <v>1208.3961850000001</v>
      </c>
      <c r="Y79" s="144">
        <f>Y17*'Portfólio | Portfolio'!Y179</f>
        <v>1234.6482150000002</v>
      </c>
      <c r="Z79" s="144">
        <f>Z17*'Portfólio | Portfolio'!Z179</f>
        <v>1731.19704</v>
      </c>
      <c r="AA79" s="144">
        <f>AA17*'Portfólio | Portfolio'!AA179</f>
        <v>1236.1234399999998</v>
      </c>
      <c r="AB79" s="144">
        <f>AB17*'Portfólio | Portfolio'!AB179</f>
        <v>1358.2868599999999</v>
      </c>
      <c r="AC79" s="144">
        <f>AC17*'Portfólio | Portfolio'!AC179</f>
        <v>1297.8232049999999</v>
      </c>
      <c r="AD79" s="144">
        <f>AD17*'Portfólio | Portfolio'!AD179</f>
        <v>1867.4797450000001</v>
      </c>
      <c r="AE79" s="144">
        <f>AE17*'Portfólio | Portfolio'!AE179</f>
        <v>1340.2955750000001</v>
      </c>
      <c r="AF79" s="144">
        <f>AF17*'Portfólio | Portfolio'!AF179</f>
        <v>1353.2374300000001</v>
      </c>
      <c r="AG79" s="144">
        <f>AG17*'Portfólio | Portfolio'!AG179</f>
        <v>1370.569295</v>
      </c>
      <c r="AH79" s="144">
        <f>AH17*'Portfólio | Portfolio'!AH179</f>
        <v>1900.7351800000001</v>
      </c>
      <c r="AI79" s="144">
        <f>AI17*'Portfólio | Portfolio'!AI179</f>
        <v>1379.9455199999998</v>
      </c>
      <c r="AJ79" s="144">
        <f>AJ17*'Portfólio | Portfolio'!AJ179</f>
        <v>1413.3506500000001</v>
      </c>
      <c r="AK79" s="144">
        <f>AK17*'Portfólio | Portfolio'!AK179</f>
        <v>1415.773105</v>
      </c>
      <c r="AL79" s="144">
        <f>AL17*'Portfólio | Portfolio'!AL179</f>
        <v>2228.5734050000001</v>
      </c>
      <c r="AM79" s="144">
        <f>AM17*'Portfólio | Portfolio'!AM179</f>
        <v>1495.0184449999997</v>
      </c>
      <c r="AN79" s="144">
        <f>AN17*'Portfólio | Portfolio'!AN179</f>
        <v>1577.4201800000001</v>
      </c>
      <c r="AO79" s="144">
        <f>AO17*'Portfólio | Portfolio'!AO179</f>
        <v>1596.2477650000003</v>
      </c>
      <c r="AP79" s="144">
        <f>AP17*'Portfólio | Portfolio'!AP179</f>
        <v>2049.9413</v>
      </c>
      <c r="AQ79" s="144">
        <f>AQ17*'Portfólio | Portfolio'!AQ179</f>
        <v>1567.5716649999999</v>
      </c>
      <c r="AR79" s="144">
        <f>AR17*'Portfólio | Portfolio'!AR179</f>
        <v>1389.87059</v>
      </c>
      <c r="AS79" s="144">
        <f>AS17*'Portfólio | Portfolio'!AS179</f>
        <v>1423.2508700000001</v>
      </c>
      <c r="AT79" s="144">
        <f>AT17*'Portfólio | Portfolio'!AT179</f>
        <v>1885.8686799999998</v>
      </c>
      <c r="AU79" s="144">
        <f>AU17*'Portfólio | Portfolio'!AU179</f>
        <v>1515.3607649999999</v>
      </c>
      <c r="AV79" s="144">
        <f>AV17*'Portfólio | Portfolio'!AV179</f>
        <v>1653.7507700000001</v>
      </c>
      <c r="AW79" s="144">
        <f>AW17*'Portfólio | Portfolio'!AW179</f>
        <v>1749.6731100000002</v>
      </c>
      <c r="AX79" s="214">
        <f>AX17*'Portfólio | Portfolio'!AX179</f>
        <v>2357.2925749999999</v>
      </c>
      <c r="AY79" s="144">
        <f>AY17*'Portfólio | Portfolio'!AY179</f>
        <v>2051.1019799999999</v>
      </c>
      <c r="AZ79" s="144">
        <f>AZ17*'Portfólio | Portfolio'!AZ179</f>
        <v>2072.2164600000001</v>
      </c>
      <c r="BA79" s="144">
        <f>BA17*'Portfólio | Portfolio'!BA179</f>
        <v>1976.8026050000001</v>
      </c>
      <c r="BB79" s="144">
        <f>BB17*'Portfólio | Portfolio'!BB179</f>
        <v>2481.6975149999998</v>
      </c>
      <c r="BC79" s="144">
        <f>BC17*'Portfólio | Portfolio'!BC179</f>
        <v>1986.2815499999999</v>
      </c>
      <c r="BD79" s="144">
        <f>BD17*'Portfólio | Portfolio'!BD179</f>
        <v>2071.8612149999999</v>
      </c>
      <c r="BE79" s="144">
        <f>BE17*'Portfólio | Portfolio'!BE179</f>
        <v>2098.4390250000001</v>
      </c>
      <c r="BF79" s="144">
        <f>BF17*'Portfólio | Portfolio'!BF179</f>
        <v>2688.2622449999999</v>
      </c>
      <c r="BG79" s="144">
        <f>BG17*'Portfólio | Portfolio'!BG179</f>
        <v>2084.1291249999999</v>
      </c>
      <c r="BH79" s="144">
        <f>BH17*'Portfólio | Portfolio'!BH179</f>
        <v>2180.2933749999997</v>
      </c>
      <c r="BI79" s="144">
        <f>BI17*'Portfólio | Portfolio'!BI179</f>
        <v>976.01598999999999</v>
      </c>
      <c r="BJ79" s="382">
        <v>0</v>
      </c>
      <c r="BK79" s="382">
        <v>0</v>
      </c>
      <c r="BL79" s="382">
        <v>0</v>
      </c>
      <c r="BM79" s="382">
        <v>0</v>
      </c>
    </row>
    <row r="80" spans="1:68" ht="15" customHeight="1" x14ac:dyDescent="0.25">
      <c r="A80" s="8" t="s">
        <v>26</v>
      </c>
      <c r="B80" s="8" t="s">
        <v>26</v>
      </c>
      <c r="C80" s="296" t="str">
        <f>IFERROR(C18*'Portfólio | Portfolio'!C180,"-")</f>
        <v>-</v>
      </c>
      <c r="D80" s="296" t="str">
        <f>IFERROR(D18*'Portfólio | Portfolio'!D180,"-")</f>
        <v>-</v>
      </c>
      <c r="E80" s="296" t="str">
        <f>IFERROR(E18*'Portfólio | Portfolio'!E180,"-")</f>
        <v>-</v>
      </c>
      <c r="F80" s="296" t="str">
        <f>IFERROR(F18*'Portfólio | Portfolio'!F180,"-")</f>
        <v>-</v>
      </c>
      <c r="G80" s="296" t="str">
        <f>IFERROR(G18*'Portfólio | Portfolio'!G180,"-")</f>
        <v>-</v>
      </c>
      <c r="H80" s="296" t="str">
        <f>IFERROR(H18*'Portfólio | Portfolio'!H180,"-")</f>
        <v>-</v>
      </c>
      <c r="I80" s="296" t="str">
        <f>IFERROR(I18*'Portfólio | Portfolio'!I180,"-")</f>
        <v>-</v>
      </c>
      <c r="J80" s="296" t="str">
        <f>IFERROR(J18*'Portfólio | Portfolio'!J180,"-")</f>
        <v>-</v>
      </c>
      <c r="K80" s="296" t="str">
        <f>IFERROR(K18*'Portfólio | Portfolio'!K180,"-")</f>
        <v>-</v>
      </c>
      <c r="L80" s="296" t="str">
        <f>IFERROR(L18*'Portfólio | Portfolio'!L180,"-")</f>
        <v>-</v>
      </c>
      <c r="M80" s="296" t="str">
        <f>IFERROR(M18*'Portfólio | Portfolio'!M180,"-")</f>
        <v>-</v>
      </c>
      <c r="N80" s="296" t="str">
        <f>IFERROR(N18*'Portfólio | Portfolio'!N180,"-")</f>
        <v>-</v>
      </c>
      <c r="O80" s="296" t="str">
        <f>IFERROR(O18*'Portfólio | Portfolio'!O180,"-")</f>
        <v>-</v>
      </c>
      <c r="P80" s="296" t="str">
        <f>IFERROR(P18*'Portfólio | Portfolio'!P180,"-")</f>
        <v>-</v>
      </c>
      <c r="Q80" s="144">
        <f>IFERROR(Q18*'Portfólio | Portfolio'!Q180,"-")</f>
        <v>72.16</v>
      </c>
      <c r="R80" s="144">
        <f>IFERROR(R18*'Portfólio | Portfolio'!R180,"-")</f>
        <v>5427.0072999999993</v>
      </c>
      <c r="S80" s="144">
        <f>IFERROR(S18*'Portfólio | Portfolio'!S180,"-")</f>
        <v>4084.1751984000011</v>
      </c>
      <c r="T80" s="144">
        <f>IFERROR(T18*'Portfólio | Portfolio'!T180,"-")</f>
        <v>4154.5168280000007</v>
      </c>
      <c r="U80" s="144">
        <f>IFERROR(U18*'Portfólio | Portfolio'!U180,"-")</f>
        <v>4128.1307847999997</v>
      </c>
      <c r="V80" s="144">
        <f>IFERROR(V18*'Portfólio | Portfolio'!V180,"-")</f>
        <v>5566.2086743999998</v>
      </c>
      <c r="W80" s="144">
        <f>IFERROR(W18*'Portfólio | Portfolio'!W180,"-")</f>
        <v>4552.7323423999997</v>
      </c>
      <c r="X80" s="144">
        <f>IFERROR(X18*'Portfólio | Portfolio'!X180,"-")</f>
        <v>4298.5610183999997</v>
      </c>
      <c r="Y80" s="144">
        <f>IFERROR(Y18*'Portfólio | Portfolio'!Y180,"-")</f>
        <v>4477.4365064000003</v>
      </c>
      <c r="Z80" s="144">
        <f>IFERROR(Z18*'Portfólio | Portfolio'!Z180,"-")</f>
        <v>5795.3870567999993</v>
      </c>
      <c r="AA80" s="144">
        <f>IFERROR(AA18*'Portfólio | Portfolio'!AA180,"-")</f>
        <v>5085.7015176000004</v>
      </c>
      <c r="AB80" s="144">
        <f>IFERROR(AB18*'Portfólio | Portfolio'!AB180,"-")</f>
        <v>4645.2371504000002</v>
      </c>
      <c r="AC80" s="144">
        <f>IFERROR(AC18*'Portfólio | Portfolio'!AC180,"-")</f>
        <v>4814.1024975999999</v>
      </c>
      <c r="AD80" s="144">
        <f>IFERROR(AD18*'Portfólio | Portfolio'!AD180,"-")</f>
        <v>6164.3563960000001</v>
      </c>
      <c r="AE80" s="144">
        <f>IFERROR(AE18*'Portfólio | Portfolio'!AE180,"-")</f>
        <v>5375.4949512000003</v>
      </c>
      <c r="AF80" s="144">
        <f>IFERROR(AF18*'Portfólio | Portfolio'!AF180,"-")</f>
        <v>4713.7130127999999</v>
      </c>
      <c r="AG80" s="144">
        <f>IFERROR(AG18*'Portfólio | Portfolio'!AG180,"-")</f>
        <v>4851.1690744000007</v>
      </c>
      <c r="AH80" s="144">
        <f>IFERROR(AH18*'Portfólio | Portfolio'!AH180,"-")</f>
        <v>5891.2497863999997</v>
      </c>
      <c r="AI80" s="144">
        <f>IFERROR(AI18*'Portfólio | Portfolio'!AI180,"-")</f>
        <v>4991.7178695999992</v>
      </c>
      <c r="AJ80" s="144">
        <f>IFERROR(AJ18*'Portfólio | Portfolio'!AJ180,"-")</f>
        <v>4675.349122399999</v>
      </c>
      <c r="AK80" s="144">
        <f>IFERROR(AK18*'Portfólio | Portfolio'!AK180,"-")</f>
        <v>4697.7451487999997</v>
      </c>
      <c r="AL80" s="144">
        <f>IFERROR(AL18*'Portfólio | Portfolio'!AL180,"-")</f>
        <v>6689.7999608</v>
      </c>
      <c r="AM80" s="144">
        <f>IFERROR(AM18*'Portfólio | Portfolio'!AM180,"-")</f>
        <v>5362.4631015999994</v>
      </c>
      <c r="AN80" s="144">
        <f>IFERROR(AN18*'Portfólio | Portfolio'!AN180,"-")</f>
        <v>5492.6720024000006</v>
      </c>
      <c r="AO80" s="144">
        <f>IFERROR(AO18*'Portfólio | Portfolio'!AO180,"-")</f>
        <v>5929.6172407999993</v>
      </c>
      <c r="AP80" s="144">
        <f>IFERROR(AP18*'Portfólio | Portfolio'!AP180,"-")</f>
        <v>7506.0886560000008</v>
      </c>
      <c r="AQ80" s="144">
        <f>IFERROR(AQ18*'Portfólio | Portfolio'!AQ180,"-")</f>
        <v>5980.5809536000006</v>
      </c>
      <c r="AR80" s="144">
        <f>IFERROR(AR18*'Portfólio | Portfolio'!AR180,"-")</f>
        <v>4623.8421063999995</v>
      </c>
      <c r="AS80" s="144">
        <f>IFERROR(AS18*'Portfólio | Portfolio'!AS180,"-")</f>
        <v>4998.6093167999998</v>
      </c>
      <c r="AT80" s="144">
        <f>IFERROR(AT18*'Portfólio | Portfolio'!AT180,"-")</f>
        <v>6965.1810448000006</v>
      </c>
      <c r="AU80" s="144">
        <f>IFERROR(AU18*'Portfólio | Portfolio'!AU180,"-")</f>
        <v>5638.0445704000003</v>
      </c>
      <c r="AV80" s="144">
        <f>IFERROR(AV18*'Portfólio | Portfolio'!AV180,"-")</f>
        <v>5802.9845808</v>
      </c>
      <c r="AW80" s="144">
        <f>IFERROR(AW18*'Portfólio | Portfolio'!AW180,"-")</f>
        <v>6526.4092608000001</v>
      </c>
      <c r="AX80" s="214">
        <f>IFERROR(AX18*'Portfólio | Portfolio'!AX180,"-")</f>
        <v>9317.0695464</v>
      </c>
      <c r="AY80" s="144">
        <f>IFERROR(AY18*'Portfólio | Portfolio'!AY180,"-")</f>
        <v>7914.6081696000001</v>
      </c>
      <c r="AZ80" s="144">
        <f>IFERROR(AZ18*'Portfólio | Portfolio'!AZ180,"-")</f>
        <v>8051.3056096</v>
      </c>
      <c r="BA80" s="144">
        <f>IFERROR(BA18*'Portfólio | Portfolio'!BA180,"-")</f>
        <v>8602.0113520000014</v>
      </c>
      <c r="BB80" s="144">
        <f>IFERROR(BB18*'Portfólio | Portfolio'!BB180,"-")</f>
        <v>10452.281312000001</v>
      </c>
      <c r="BC80" s="144">
        <f>IFERROR(BC18*'Portfólio | Portfolio'!BC180,"-")</f>
        <v>8841.8260128000002</v>
      </c>
      <c r="BD80" s="144">
        <f>IFERROR(BD18*'Portfólio | Portfolio'!BD180,"-")</f>
        <v>9115.7605000000003</v>
      </c>
      <c r="BE80" s="144">
        <f>IFERROR(BE18*'Portfólio | Portfolio'!BE180,"-")</f>
        <v>9121.2381480000022</v>
      </c>
      <c r="BF80" s="144">
        <f>IFERROR(BF18*'Portfólio | Portfolio'!BF180,"-")</f>
        <v>11034.661237599999</v>
      </c>
      <c r="BG80" s="144">
        <f>IFERROR(BG18*'Portfólio | Portfolio'!BG180,"-")</f>
        <v>9041.2185248000023</v>
      </c>
      <c r="BH80" s="144">
        <f>IFERROR(BH18*'Portfólio | Portfolio'!BH180,"-")</f>
        <v>9459.8666448000004</v>
      </c>
      <c r="BI80" s="144">
        <f>BI18*'Portfólio | Portfolio'!BI180</f>
        <v>9362.9391943999999</v>
      </c>
      <c r="BJ80" s="144">
        <f>BJ18*'Portfólio | Portfolio'!BJ180</f>
        <v>12072.743087424002</v>
      </c>
      <c r="BK80" s="144">
        <f>BK18*'Portfólio | Portfolio'!BK180</f>
        <v>9405.7275894399991</v>
      </c>
      <c r="BL80" s="144">
        <f>BL18*'Portfólio | Portfolio'!BL180</f>
        <v>9887.4631498239996</v>
      </c>
      <c r="BM80" s="144">
        <f>BM18*'Portfólio | Portfolio'!BM180</f>
        <v>10012.612451456</v>
      </c>
    </row>
    <row r="81" spans="1:68" ht="15" customHeight="1" x14ac:dyDescent="0.3">
      <c r="A81" s="8" t="s">
        <v>115</v>
      </c>
      <c r="B81" s="8" t="s">
        <v>115</v>
      </c>
      <c r="C81" s="10" t="str">
        <f>IFERROR(C19*'Portfólio | Portfolio'!C181,"-")</f>
        <v>-</v>
      </c>
      <c r="D81" s="10" t="str">
        <f>IFERROR(D19*'Portfólio | Portfolio'!D181,"-")</f>
        <v>-</v>
      </c>
      <c r="E81" s="10" t="str">
        <f>IFERROR(E19*'Portfólio | Portfolio'!E181,"-")</f>
        <v>-</v>
      </c>
      <c r="F81" s="10" t="str">
        <f>IFERROR(F19*'Portfólio | Portfolio'!F181,"-")</f>
        <v>-</v>
      </c>
      <c r="G81" s="10" t="str">
        <f>IFERROR(G19*'Portfólio | Portfolio'!G181,"-")</f>
        <v>-</v>
      </c>
      <c r="H81" s="10" t="str">
        <f>IFERROR(H19*'Portfólio | Portfolio'!H181,"-")</f>
        <v>-</v>
      </c>
      <c r="I81" s="10" t="str">
        <f>IFERROR(I19*'Portfólio | Portfolio'!I181,"-")</f>
        <v>-</v>
      </c>
      <c r="J81" s="10" t="str">
        <f>IFERROR(J19*'Portfólio | Portfolio'!J181,"-")</f>
        <v>-</v>
      </c>
      <c r="K81" s="10" t="str">
        <f>IFERROR(K19*'Portfólio | Portfolio'!K181,"-")</f>
        <v>-</v>
      </c>
      <c r="L81" s="10" t="str">
        <f>IFERROR(L19*'Portfólio | Portfolio'!L181,"-")</f>
        <v>-</v>
      </c>
      <c r="M81" s="10" t="str">
        <f>IFERROR(M19*'Portfólio | Portfolio'!M181,"-")</f>
        <v>-</v>
      </c>
      <c r="N81" s="10" t="str">
        <f>IFERROR(N19*'Portfólio | Portfolio'!N181,"-")</f>
        <v>-</v>
      </c>
      <c r="O81" s="10" t="str">
        <f>IFERROR(O19*'Portfólio | Portfolio'!O181,"-")</f>
        <v>-</v>
      </c>
      <c r="P81" s="10" t="str">
        <f>IFERROR(P19*'Portfólio | Portfolio'!P181,"-")</f>
        <v>-</v>
      </c>
      <c r="Q81" s="10" t="str">
        <f>IFERROR(Q19*'Portfólio | Portfolio'!Q181,"-")</f>
        <v>-</v>
      </c>
      <c r="R81" s="10" t="str">
        <f>IFERROR(R19*'Portfólio | Portfolio'!R181,"-")</f>
        <v>-</v>
      </c>
      <c r="S81" s="10" t="str">
        <f>IFERROR(S19*'Portfólio | Portfolio'!S181,"-")</f>
        <v>-</v>
      </c>
      <c r="T81" s="144">
        <f>IFERROR(T19*'Portfólio | Portfolio'!T181,"-")</f>
        <v>3219.0853376</v>
      </c>
      <c r="U81" s="144">
        <f>IFERROR(U19*'Portfólio | Portfolio'!U181,"-")</f>
        <v>4594.6446391999998</v>
      </c>
      <c r="V81" s="144">
        <f>IFERROR(V19*'Portfólio | Portfolio'!V181,"-")</f>
        <v>5739.3570344000009</v>
      </c>
      <c r="W81" s="144">
        <f>IFERROR(W19*'Portfólio | Portfolio'!W181,"-")</f>
        <v>4660.597163200001</v>
      </c>
      <c r="X81" s="144">
        <f>IFERROR(X19*'Portfólio | Portfolio'!X181,"-")</f>
        <v>4472.345688800001</v>
      </c>
      <c r="Y81" s="144">
        <f>IFERROR(Y19*'Portfólio | Portfolio'!Y181,"-")</f>
        <v>5001.6461616000006</v>
      </c>
      <c r="Z81" s="144">
        <f>IFERROR(Z19*'Portfólio | Portfolio'!Z181,"-")</f>
        <v>6385.1272759999993</v>
      </c>
      <c r="AA81" s="144">
        <f>IFERROR(AA19*'Portfólio | Portfolio'!AA181,"-")</f>
        <v>5050.3642639999998</v>
      </c>
      <c r="AB81" s="144">
        <f>IFERROR(AB19*'Portfólio | Portfolio'!AB181,"-")</f>
        <v>5759.1202063999999</v>
      </c>
      <c r="AC81" s="144">
        <f>IFERROR(AC19*'Portfólio | Portfolio'!AC181,"-")</f>
        <v>5616.4756735999999</v>
      </c>
      <c r="AD81" s="144">
        <f>IFERROR(AD19*'Portfólio | Portfolio'!AD181,"-")</f>
        <v>7896.2089624</v>
      </c>
      <c r="AE81" s="144">
        <f>IFERROR(AE19*'Portfólio | Portfolio'!AE181,"-")</f>
        <v>5516.1334975999998</v>
      </c>
      <c r="AF81" s="144">
        <f>IFERROR(AF19*'Portfólio | Portfolio'!AF181,"-")</f>
        <v>5963.7128231999995</v>
      </c>
      <c r="AG81" s="144">
        <f>IFERROR(AG19*'Portfólio | Portfolio'!AG181,"-")</f>
        <v>5740.7686424000003</v>
      </c>
      <c r="AH81" s="144">
        <f>IFERROR(AH19*'Portfólio | Portfolio'!AH181,"-")</f>
        <v>7335.1718351999998</v>
      </c>
      <c r="AI81" s="144">
        <f>IFERROR(AI19*'Portfólio | Portfolio'!AI181,"-")</f>
        <v>6719.5395432000005</v>
      </c>
      <c r="AJ81" s="144">
        <f>IFERROR(AJ19*'Portfólio | Portfolio'!AJ181,"-")</f>
        <v>6815.8721928000004</v>
      </c>
      <c r="AK81" s="144">
        <f>IFERROR(AK19*'Portfólio | Portfolio'!AK181,"-")</f>
        <v>6885.6243632000005</v>
      </c>
      <c r="AL81" s="144">
        <f>IFERROR(AL19*'Portfólio | Portfolio'!AL181,"-")</f>
        <v>8871.3247656000003</v>
      </c>
      <c r="AM81" s="144">
        <f>IFERROR(AM19*'Portfólio | Portfolio'!AM181,"-")</f>
        <v>6640.3597392000011</v>
      </c>
      <c r="AN81" s="144">
        <f>IFERROR(AN19*'Portfólio | Portfolio'!AN181,"-")</f>
        <v>6725.0707655999995</v>
      </c>
      <c r="AO81" s="144">
        <f>IFERROR(AO19*'Portfólio | Portfolio'!AO181,"-")</f>
        <v>7903.7551560000002</v>
      </c>
      <c r="AP81" s="144">
        <f>IFERROR(AP19*'Portfólio | Portfolio'!AP181,"-")</f>
        <v>9807.6196680000012</v>
      </c>
      <c r="AQ81" s="144">
        <f>IFERROR(AQ19*'Portfólio | Portfolio'!AQ181,"-")</f>
        <v>6583.0443007999993</v>
      </c>
      <c r="AR81" s="144">
        <f>IFERROR(AR19*'Portfólio | Portfolio'!AR181,"-")</f>
        <v>6073.3269784000004</v>
      </c>
      <c r="AS81" s="144">
        <f>IFERROR(AS19*'Portfólio | Portfolio'!AS181,"-")</f>
        <v>6389.0557807999994</v>
      </c>
      <c r="AT81" s="144">
        <f>IFERROR(AT19*'Portfólio | Portfolio'!AT181,"-")</f>
        <v>8158.9498848000021</v>
      </c>
      <c r="AU81" s="144">
        <f>IFERROR(AU19*'Portfólio | Portfolio'!AU181,"-")</f>
        <v>6638.8168792000006</v>
      </c>
      <c r="AV81" s="144">
        <f>IFERROR(AV19*'Portfólio | Portfolio'!AV181,"-")</f>
        <v>8418.4814472000016</v>
      </c>
      <c r="AW81" s="144">
        <f>IFERROR(AW19*'Portfólio | Portfolio'!AW181,"-")</f>
        <v>8754.3127936000001</v>
      </c>
      <c r="AX81" s="214">
        <f>IFERROR(AX19*'Portfólio | Portfolio'!AX181,"-")</f>
        <v>11713.477952000001</v>
      </c>
      <c r="AY81" s="43">
        <f>IFERROR(AY19*'Portfólio | Portfolio'!AY181,"-")</f>
        <v>8751.2518015999995</v>
      </c>
      <c r="AZ81" s="43">
        <f>IFERROR(AZ19*'Portfólio | Portfolio'!AZ181,"-")</f>
        <v>10277.898567200002</v>
      </c>
      <c r="BA81" s="43">
        <f>IFERROR(BA19*'Portfólio | Portfolio'!BA181,"-")</f>
        <v>9917.6203631999997</v>
      </c>
      <c r="BB81" s="43">
        <f>IFERROR(BB19*'Portfólio | Portfolio'!BB181,"-")</f>
        <v>12916.2098472</v>
      </c>
      <c r="BC81" s="43">
        <f>IFERROR(BC19*'Portfólio | Portfolio'!BC181,"-")</f>
        <v>10282.7810448</v>
      </c>
      <c r="BD81" s="43">
        <f>IFERROR(BD19*'Portfólio | Portfolio'!BD181,"-")</f>
        <v>10480.5789616</v>
      </c>
      <c r="BE81" s="43">
        <f>IFERROR(BE19*'Portfólio | Portfolio'!BE181,"-")</f>
        <v>10576.7152128</v>
      </c>
      <c r="BF81" s="43">
        <f>IFERROR(BF19*'Portfólio | Portfolio'!BF181,"-")</f>
        <v>13277.4984408</v>
      </c>
      <c r="BG81" s="43">
        <f>IFERROR(BG19*'Portfólio | Portfolio'!BG181,"-")</f>
        <v>10588.455723999999</v>
      </c>
      <c r="BH81" s="43">
        <f>IFERROR(BH19*'Portfólio | Portfolio'!BH181,"-")</f>
        <v>11038.625619999999</v>
      </c>
      <c r="BI81" s="144">
        <f>BI19*'Portfólio | Portfolio'!BI181</f>
        <v>10739.234536800001</v>
      </c>
      <c r="BJ81" s="144">
        <f>BJ19*'Portfólio | Portfolio'!BJ181</f>
        <v>14206.048392799999</v>
      </c>
      <c r="BK81" s="144">
        <f>BK19*'Portfólio | Portfolio'!BK181</f>
        <v>10466.639435999999</v>
      </c>
      <c r="BL81" s="144">
        <f>BL19*'Portfólio | Portfolio'!BL181</f>
        <v>11531.018575999999</v>
      </c>
      <c r="BM81" s="144">
        <f>BM19*'Portfólio | Portfolio'!BM181</f>
        <v>11357.711772000001</v>
      </c>
    </row>
    <row r="82" spans="1:68" ht="15" customHeight="1" x14ac:dyDescent="0.3">
      <c r="A82" s="8" t="s">
        <v>27</v>
      </c>
      <c r="B82" s="8" t="s">
        <v>27</v>
      </c>
      <c r="C82" s="144">
        <f>C20*'Portfólio | Portfolio'!C182</f>
        <v>4529.2144067999998</v>
      </c>
      <c r="D82" s="144">
        <f>D20*'Portfólio | Portfolio'!D182</f>
        <v>4884.3526787999999</v>
      </c>
      <c r="E82" s="144">
        <f>E20*'Portfólio | Portfolio'!E182</f>
        <v>5051.4490044000004</v>
      </c>
      <c r="F82" s="144">
        <f>F20*'Portfólio | Portfolio'!F182</f>
        <v>6517.4820264</v>
      </c>
      <c r="G82" s="144">
        <f>G20*'Portfólio | Portfolio'!G182</f>
        <v>4851.6632280000003</v>
      </c>
      <c r="H82" s="144">
        <f>H20*'Portfólio | Portfolio'!H182</f>
        <v>5193.7630992000004</v>
      </c>
      <c r="I82" s="144">
        <f>I20*'Portfólio | Portfolio'!I182</f>
        <v>5367.1287492000001</v>
      </c>
      <c r="J82" s="144">
        <f>J20*'Portfólio | Portfolio'!J182</f>
        <v>6918.5354939999988</v>
      </c>
      <c r="K82" s="144">
        <f>K20*'Portfólio | Portfolio'!K182</f>
        <v>5351.0843735999997</v>
      </c>
      <c r="L82" s="144">
        <f>L20*'Portfólio | Portfolio'!L182</f>
        <v>5748.4406375999997</v>
      </c>
      <c r="M82" s="144">
        <f>M20*'Portfólio | Portfolio'!M182</f>
        <v>5662.0793339999991</v>
      </c>
      <c r="N82" s="144">
        <f>N20*'Portfólio | Portfolio'!N182</f>
        <v>7277.2543548000003</v>
      </c>
      <c r="O82" s="144">
        <f>O20*'Portfólio | Portfolio'!O182</f>
        <v>5757.1554527999997</v>
      </c>
      <c r="P82" s="144">
        <f>P20*'Portfólio | Portfolio'!P182</f>
        <v>6199.6870835999998</v>
      </c>
      <c r="Q82" s="144">
        <f>Q20*'Portfólio | Portfolio'!Q182</f>
        <v>5913.8358263999999</v>
      </c>
      <c r="R82" s="144">
        <f>R20*'Portfólio | Portfolio'!R182</f>
        <v>7903.1829779999989</v>
      </c>
      <c r="S82" s="144">
        <f>S20*'Portfólio | Portfolio'!S182</f>
        <v>6109.9038431999998</v>
      </c>
      <c r="T82" s="144">
        <f>T20*'Portfólio | Portfolio'!T182</f>
        <v>6257.5471368000008</v>
      </c>
      <c r="U82" s="144">
        <f>U20*'Portfólio | Portfolio'!U182</f>
        <v>6142.2530147999987</v>
      </c>
      <c r="V82" s="144">
        <f>V20*'Portfólio | Portfolio'!V182</f>
        <v>8371.8579563999992</v>
      </c>
      <c r="W82" s="144">
        <f>W20*'Portfólio | Portfolio'!W182</f>
        <v>6140.5102907999999</v>
      </c>
      <c r="X82" s="144">
        <f>X20*'Portfólio | Portfolio'!X182</f>
        <v>6314.1462575999994</v>
      </c>
      <c r="Y82" s="144">
        <f>Y20*'Portfólio | Portfolio'!Y182</f>
        <v>6307.6631076000003</v>
      </c>
      <c r="Z82" s="144">
        <f>Z20*'Portfólio | Portfolio'!Z182</f>
        <v>8969.7308327999981</v>
      </c>
      <c r="AA82" s="144">
        <f>AA20*'Portfólio | Portfolio'!AA182</f>
        <v>6740.1684072000007</v>
      </c>
      <c r="AB82" s="144">
        <f>AB20*'Portfólio | Portfolio'!AB182</f>
        <v>7707.0406103999994</v>
      </c>
      <c r="AC82" s="144">
        <f>AC20*'Portfólio | Portfolio'!AC182</f>
        <v>8911.4074703999995</v>
      </c>
      <c r="AD82" s="144">
        <f>AD20*'Portfólio | Portfolio'!AD182</f>
        <v>11420.185064400001</v>
      </c>
      <c r="AE82" s="144">
        <f>AE20*'Portfólio | Portfolio'!AE182</f>
        <v>8661.2294700000002</v>
      </c>
      <c r="AF82" s="144">
        <f>AF20*'Portfólio | Portfolio'!AF182</f>
        <v>9099.1013687999985</v>
      </c>
      <c r="AG82" s="144">
        <f>AG20*'Portfólio | Portfolio'!AG182</f>
        <v>10149.747047999999</v>
      </c>
      <c r="AH82" s="144">
        <f>AH20*'Portfólio | Portfolio'!AH182</f>
        <v>12280.241041199999</v>
      </c>
      <c r="AI82" s="144">
        <f>AI20*'Portfólio | Portfolio'!AI182</f>
        <v>9455.6832083999998</v>
      </c>
      <c r="AJ82" s="144">
        <f>AJ20*'Portfólio | Portfolio'!AJ182</f>
        <v>10060.874823600001</v>
      </c>
      <c r="AK82" s="144">
        <f>AK20*'Portfólio | Portfolio'!AK182</f>
        <v>9745.3346364000008</v>
      </c>
      <c r="AL82" s="144">
        <f>AL20*'Portfólio | Portfolio'!AL182</f>
        <v>13647.200389200001</v>
      </c>
      <c r="AM82" s="144">
        <f>AM20*'Portfólio | Portfolio'!AM182</f>
        <v>10135.6720812</v>
      </c>
      <c r="AN82" s="144">
        <f>AN20*'Portfólio | Portfolio'!AN182</f>
        <v>11106.344275199999</v>
      </c>
      <c r="AO82" s="144">
        <f>AO20*'Portfólio | Portfolio'!AO182</f>
        <v>10893.541496400001</v>
      </c>
      <c r="AP82" s="144">
        <f>AP20*'Portfólio | Portfolio'!AP182</f>
        <v>14315.554872000001</v>
      </c>
      <c r="AQ82" s="144">
        <f>AQ20*'Portfólio | Portfolio'!AQ182</f>
        <v>13041.262184059999</v>
      </c>
      <c r="AR82" s="144">
        <f>AR20*'Portfólio | Portfolio'!AR182</f>
        <v>11715.328750651999</v>
      </c>
      <c r="AS82" s="144">
        <f>AS20*'Portfólio | Portfolio'!AS182</f>
        <v>11462.647069929999</v>
      </c>
      <c r="AT82" s="144">
        <f>AT20*'Portfólio | Portfolio'!AT182</f>
        <v>15291.817796731999</v>
      </c>
      <c r="AU82" s="144">
        <f>AU20*'Portfólio | Portfolio'!AU182</f>
        <v>12486.712254587999</v>
      </c>
      <c r="AV82" s="144">
        <f>AV20*'Portfólio | Portfolio'!AV182</f>
        <v>13781.130492731998</v>
      </c>
      <c r="AW82" s="144">
        <f>AW20*'Portfólio | Portfolio'!AW182</f>
        <v>15180.660177479996</v>
      </c>
      <c r="AX82" s="214">
        <f>AX20*'Portfólio | Portfolio'!AX182</f>
        <v>21124.019336315996</v>
      </c>
      <c r="AY82" s="43">
        <f>AY20*'Portfólio | Portfolio'!AY182</f>
        <v>16384.265103087997</v>
      </c>
      <c r="AZ82" s="43">
        <f>AZ20*'Portfólio | Portfolio'!AZ182</f>
        <v>17824.635079743995</v>
      </c>
      <c r="BA82" s="43">
        <f>BA20*'Portfólio | Portfolio'!BA182</f>
        <v>18115.528210012002</v>
      </c>
      <c r="BB82" s="43">
        <f>BB20*'Portfólio | Portfolio'!BB182</f>
        <v>23935.400212410001</v>
      </c>
      <c r="BC82" s="43">
        <f>BC20*'Portfólio | Portfolio'!BC182</f>
        <v>18845.987577762</v>
      </c>
      <c r="BD82" s="43">
        <f>BD20*'Portfólio | Portfolio'!BD182</f>
        <v>19387.122350367998</v>
      </c>
      <c r="BE82" s="43">
        <f>BE20*'Portfólio | Portfolio'!BE182</f>
        <v>19233.359924007997</v>
      </c>
      <c r="BF82" s="43">
        <f>BF20*'Portfólio | Portfolio'!BF182</f>
        <v>24528.810915137998</v>
      </c>
      <c r="BG82" s="43">
        <f>BG20*'Portfólio | Portfolio'!BG182</f>
        <v>18640.485426961997</v>
      </c>
      <c r="BH82" s="43">
        <f>BH20*'Portfólio | Portfolio'!BH182</f>
        <v>19249.914538337998</v>
      </c>
      <c r="BI82" s="144">
        <f>BI20*'Portfólio | Portfolio'!BI182</f>
        <v>19357.58713362</v>
      </c>
      <c r="BJ82" s="144">
        <f>BJ20*'Portfólio | Portfolio'!BJ182</f>
        <v>25300.078895275998</v>
      </c>
      <c r="BK82" s="144">
        <f>BK20*'Portfólio | Portfolio'!BK182</f>
        <v>18532.146871964</v>
      </c>
      <c r="BL82" s="144">
        <f>BL20*'Portfólio | Portfolio'!BL182</f>
        <v>20621.061221137996</v>
      </c>
      <c r="BM82" s="144">
        <f>BM20*'Portfólio | Portfolio'!BM182</f>
        <v>20276.478117269999</v>
      </c>
    </row>
    <row r="83" spans="1:68" ht="15" customHeight="1" x14ac:dyDescent="0.3">
      <c r="A83" s="8" t="s">
        <v>120</v>
      </c>
      <c r="B83" s="8" t="s">
        <v>120</v>
      </c>
      <c r="C83" s="144">
        <f>C21*'Portfólio | Portfolio'!C183</f>
        <v>2246.2062675000002</v>
      </c>
      <c r="D83" s="144">
        <f>D21*'Portfólio | Portfolio'!D183</f>
        <v>2414.49002625</v>
      </c>
      <c r="E83" s="144">
        <f>E21*'Portfólio | Portfolio'!E183</f>
        <v>2487.0726971999998</v>
      </c>
      <c r="F83" s="144">
        <f>F21*'Portfólio | Portfolio'!F183</f>
        <v>3322.2690761399995</v>
      </c>
      <c r="G83" s="144">
        <f>G21*'Portfólio | Portfolio'!G183</f>
        <v>2443.7279248199998</v>
      </c>
      <c r="H83" s="144">
        <f>H21*'Portfólio | Portfolio'!H183</f>
        <v>2635.8289045199999</v>
      </c>
      <c r="I83" s="144">
        <f>I21*'Portfólio | Portfolio'!I183</f>
        <v>2617.56825372</v>
      </c>
      <c r="J83" s="144">
        <f>J21*'Portfólio | Portfolio'!J183</f>
        <v>3503.5706903400005</v>
      </c>
      <c r="K83" s="144">
        <f>K21*'Portfólio | Portfolio'!K183</f>
        <v>2579.4079101000002</v>
      </c>
      <c r="L83" s="144">
        <f>L21*'Portfólio | Portfolio'!L183</f>
        <v>2798.6297963400002</v>
      </c>
      <c r="M83" s="144">
        <f>M21*'Portfólio | Portfolio'!M183</f>
        <v>2706.3399472200003</v>
      </c>
      <c r="N83" s="144">
        <f>N21*'Portfólio | Portfolio'!N183</f>
        <v>3810.6400903200001</v>
      </c>
      <c r="O83" s="144">
        <f>O21*'Portfólio | Portfolio'!O183</f>
        <v>2746.2664277999997</v>
      </c>
      <c r="P83" s="144">
        <f>P21*'Portfólio | Portfolio'!P183</f>
        <v>3023.3203597800002</v>
      </c>
      <c r="Q83" s="144">
        <f>Q21*'Portfólio | Portfolio'!Q183</f>
        <v>3179.9656576800007</v>
      </c>
      <c r="R83" s="144">
        <f>R21*'Portfólio | Portfolio'!R183</f>
        <v>4430.0586014999999</v>
      </c>
      <c r="S83" s="144">
        <f>S21*'Portfólio | Portfolio'!S183</f>
        <v>3574.8794377800009</v>
      </c>
      <c r="T83" s="144">
        <f>T21*'Portfólio | Portfolio'!T183</f>
        <v>4067.6048305200002</v>
      </c>
      <c r="U83" s="144">
        <f>U21*'Portfólio | Portfolio'!U183</f>
        <v>3890.0943484200002</v>
      </c>
      <c r="V83" s="144">
        <f>V21*'Portfólio | Portfolio'!V183</f>
        <v>5205.6661872599998</v>
      </c>
      <c r="W83" s="144">
        <f>W21*'Portfólio | Portfolio'!W183</f>
        <v>3909.5117586000001</v>
      </c>
      <c r="X83" s="144">
        <f>X21*'Portfólio | Portfolio'!X183</f>
        <v>4210.9881533999996</v>
      </c>
      <c r="Y83" s="144">
        <f>Y21*'Portfólio | Portfolio'!Y183</f>
        <v>4022.393543279999</v>
      </c>
      <c r="Z83" s="144">
        <f>Z21*'Portfólio | Portfolio'!Z183</f>
        <v>5462.5846073399998</v>
      </c>
      <c r="AA83" s="144">
        <f>AA21*'Portfólio | Portfolio'!AA183</f>
        <v>4220.9849644199994</v>
      </c>
      <c r="AB83" s="144">
        <f>AB21*'Portfólio | Portfolio'!AB183</f>
        <v>4313.1482818199993</v>
      </c>
      <c r="AC83" s="144">
        <f>AC21*'Portfólio | Portfolio'!AC183</f>
        <v>4223.6189515799997</v>
      </c>
      <c r="AD83" s="144">
        <f>AD21*'Portfólio | Portfolio'!AD183</f>
        <v>5647.3259157000002</v>
      </c>
      <c r="AE83" s="144">
        <f>AE21*'Portfólio | Portfolio'!AE183</f>
        <v>4473.7992268200005</v>
      </c>
      <c r="AF83" s="144">
        <f>AF21*'Portfólio | Portfolio'!AF183</f>
        <v>4562.3714345999997</v>
      </c>
      <c r="AG83" s="144">
        <f>AG21*'Portfólio | Portfolio'!AG183</f>
        <v>4472.2327494600004</v>
      </c>
      <c r="AH83" s="144">
        <f>AH21*'Portfólio | Portfolio'!AH183</f>
        <v>5727.4380563400009</v>
      </c>
      <c r="AI83" s="144">
        <f>AI21*'Portfólio | Portfolio'!AI183</f>
        <v>4500.6926567150003</v>
      </c>
      <c r="AJ83" s="144">
        <f>AJ21*'Portfólio | Portfolio'!AJ183</f>
        <v>4532.6162698550006</v>
      </c>
      <c r="AK83" s="144">
        <f>AK21*'Portfólio | Portfolio'!AK183</f>
        <v>4589.0328505500001</v>
      </c>
      <c r="AL83" s="144">
        <f>AL21*'Portfólio | Portfolio'!AL183</f>
        <v>5905.2873934649997</v>
      </c>
      <c r="AM83" s="144">
        <f>AM21*'Portfólio | Portfolio'!AM183</f>
        <v>4721.6380357850003</v>
      </c>
      <c r="AN83" s="144">
        <f>AN21*'Portfólio | Portfolio'!AN183</f>
        <v>4891.3388322250003</v>
      </c>
      <c r="AO83" s="144">
        <f>AO21*'Portfólio | Portfolio'!AO183</f>
        <v>4856.6041810249999</v>
      </c>
      <c r="AP83" s="144">
        <f>AP21*'Portfólio | Portfolio'!AP183</f>
        <v>6351.8743048050001</v>
      </c>
      <c r="AQ83" s="144">
        <f>AQ21*'Portfólio | Portfolio'!AQ183</f>
        <v>7464.7071401999992</v>
      </c>
      <c r="AR83" s="144">
        <f>AR21*'Portfólio | Portfolio'!AR183</f>
        <v>6524.4606038600004</v>
      </c>
      <c r="AS83" s="144">
        <f>AS21*'Portfólio | Portfolio'!AS183</f>
        <v>6410.7035388649992</v>
      </c>
      <c r="AT83" s="144">
        <f>AT21*'Portfólio | Portfolio'!AT183</f>
        <v>8473.8458664950012</v>
      </c>
      <c r="AU83" s="144">
        <f>AU21*'Portfólio | Portfolio'!AU183</f>
        <v>7027.1399473150004</v>
      </c>
      <c r="AV83" s="144">
        <f>AV21*'Portfólio | Portfolio'!AV183</f>
        <v>7847.979389860001</v>
      </c>
      <c r="AW83" s="144">
        <f>AW21*'Portfólio | Portfolio'!AW183</f>
        <v>8069.015122105001</v>
      </c>
      <c r="AX83" s="214">
        <f>AX21*'Portfólio | Portfolio'!AX183</f>
        <v>10786.054223615001</v>
      </c>
      <c r="AY83" s="43">
        <f>AY21*'Portfólio | Portfolio'!AY183</f>
        <v>9171.2863688399993</v>
      </c>
      <c r="AZ83" s="43">
        <f>AZ21*'Portfólio | Portfolio'!AZ183</f>
        <v>8640.9382745050007</v>
      </c>
      <c r="BA83" s="43">
        <f>BA21*'Portfólio | Portfolio'!BA183</f>
        <v>9083.5605385350009</v>
      </c>
      <c r="BB83" s="43">
        <f>BB21*'Portfólio | Portfolio'!BB183</f>
        <v>11807.487805300001</v>
      </c>
      <c r="BC83" s="43">
        <f>BC21*'Portfólio | Portfolio'!BC183</f>
        <v>8855.5480313000007</v>
      </c>
      <c r="BD83" s="43">
        <f>BD21*'Portfólio | Portfolio'!BD183</f>
        <v>8883.7187678099999</v>
      </c>
      <c r="BE83" s="43">
        <f>BE21*'Portfólio | Portfolio'!BE183</f>
        <v>8948.6936904049999</v>
      </c>
      <c r="BF83" s="43">
        <f>BF21*'Portfólio | Portfolio'!BF183</f>
        <v>11141.871716315001</v>
      </c>
      <c r="BG83" s="43">
        <f>BG21*'Portfólio | Portfolio'!BG183</f>
        <v>8951.9792083949997</v>
      </c>
      <c r="BH83" s="43">
        <f>BH21*'Portfólio | Portfolio'!BH183</f>
        <v>8558.2944602550015</v>
      </c>
      <c r="BI83" s="144">
        <f>BI21*'Portfólio | Portfolio'!BI183</f>
        <v>9335.86948175</v>
      </c>
      <c r="BJ83" s="144">
        <f>BJ21*'Portfólio | Portfolio'!BJ183</f>
        <v>11146.865807480001</v>
      </c>
      <c r="BK83" s="144">
        <f>BK21*'Portfólio | Portfolio'!BK183</f>
        <v>9379.1354278750005</v>
      </c>
      <c r="BL83" s="144">
        <f>BL21*'Portfólio | Portfolio'!BL183</f>
        <v>9562.0911998800002</v>
      </c>
      <c r="BM83" s="144">
        <f>BM21*'Portfólio | Portfolio'!BM183</f>
        <v>9216.1985154500017</v>
      </c>
    </row>
    <row r="84" spans="1:68" ht="15" customHeight="1" x14ac:dyDescent="0.3">
      <c r="A84" s="8" t="s">
        <v>28</v>
      </c>
      <c r="B84" s="8" t="s">
        <v>28</v>
      </c>
      <c r="C84" s="144">
        <f>IFERROR(C22*'Portfólio | Portfolio'!C184,"-")</f>
        <v>1252.465017</v>
      </c>
      <c r="D84" s="144">
        <f>IFERROR(D22*'Portfólio | Portfolio'!D184,"-")</f>
        <v>1418.619342</v>
      </c>
      <c r="E84" s="144">
        <f>IFERROR(E22*'Portfólio | Portfolio'!E184,"-")</f>
        <v>1394.106327</v>
      </c>
      <c r="F84" s="144">
        <f>IFERROR(F22*'Portfólio | Portfolio'!F184,"-")</f>
        <v>1841.8787789999997</v>
      </c>
      <c r="G84" s="144">
        <f>IFERROR(G22*'Portfólio | Portfolio'!G184,"-")</f>
        <v>1549.844343</v>
      </c>
      <c r="H84" s="144">
        <f>IFERROR(H22*'Portfólio | Portfolio'!H184,"-")</f>
        <v>1634.4152760000002</v>
      </c>
      <c r="I84" s="144">
        <f>IFERROR(I22*'Portfólio | Portfolio'!I184,"-")</f>
        <v>1620.6697230000002</v>
      </c>
      <c r="J84" s="144">
        <f>IFERROR(J22*'Portfólio | Portfolio'!J184,"-")</f>
        <v>2115.1924739999999</v>
      </c>
      <c r="K84" s="144">
        <f>IFERROR(K22*'Portfólio | Portfolio'!K184,"-")</f>
        <v>1671.970926</v>
      </c>
      <c r="L84" s="144">
        <f>IFERROR(L22*'Portfólio | Portfolio'!L184,"-")</f>
        <v>1700.2266419999999</v>
      </c>
      <c r="M84" s="144">
        <f>IFERROR(M22*'Portfólio | Portfolio'!M184,"-")</f>
        <v>1657.0442159999998</v>
      </c>
      <c r="N84" s="144">
        <f>IFERROR(N22*'Portfólio | Portfolio'!N184,"-")</f>
        <v>2233.8654630000001</v>
      </c>
      <c r="O84" s="144">
        <f>IFERROR(O22*'Portfólio | Portfolio'!O184,"-")</f>
        <v>1680.512772</v>
      </c>
      <c r="P84" s="144">
        <f>IFERROR(P22*'Portfólio | Portfolio'!P184,"-")</f>
        <v>1789.3678379999994</v>
      </c>
      <c r="Q84" s="144">
        <f>IFERROR(Q22*'Portfólio | Portfolio'!Q184,"-")</f>
        <v>1687.786953</v>
      </c>
      <c r="R84" s="144">
        <f>IFERROR(R22*'Portfólio | Portfolio'!R184,"-")</f>
        <v>2335.418169</v>
      </c>
      <c r="S84" s="144">
        <f>IFERROR(S22*'Portfólio | Portfolio'!S184,"-")</f>
        <v>1815.9247409999998</v>
      </c>
      <c r="T84" s="144">
        <f>IFERROR(T22*'Portfólio | Portfolio'!T184,"-")</f>
        <v>1860.2118929999997</v>
      </c>
      <c r="U84" s="144">
        <f>IFERROR(U22*'Portfólio | Portfolio'!U184,"-")</f>
        <v>1883.9476829999996</v>
      </c>
      <c r="V84" s="144">
        <f>IFERROR(V22*'Portfólio | Portfolio'!V184,"-")</f>
        <v>2525.5702139999994</v>
      </c>
      <c r="W84" s="144">
        <f>IFERROR(W22*'Portfólio | Portfolio'!W184,"-")</f>
        <v>1805.4929879999997</v>
      </c>
      <c r="X84" s="144">
        <f>IFERROR(X22*'Portfólio | Portfolio'!X184,"-")</f>
        <v>1844.0251380000002</v>
      </c>
      <c r="Y84" s="144">
        <f>IFERROR(Y22*'Portfólio | Portfolio'!Y184,"-")</f>
        <v>1818.269898</v>
      </c>
      <c r="Z84" s="144">
        <f>IFERROR(Z22*'Portfólio | Portfolio'!Z184,"-")</f>
        <v>2533.6280160000001</v>
      </c>
      <c r="AA84" s="144">
        <f>IFERROR(AA22*'Portfólio | Portfolio'!AA184,"-")</f>
        <v>1973.6623829999999</v>
      </c>
      <c r="AB84" s="144">
        <f>IFERROR(AB22*'Portfólio | Portfolio'!AB184,"-")</f>
        <v>1887.761352</v>
      </c>
      <c r="AC84" s="144">
        <f>IFERROR(AC22*'Portfólio | Portfolio'!AC184,"-")</f>
        <v>1894.9624680000002</v>
      </c>
      <c r="AD84" s="144">
        <f>IFERROR(AD22*'Portfólio | Portfolio'!AD184,"-")</f>
        <v>2723.900169</v>
      </c>
      <c r="AE84" s="144">
        <f>IFERROR(AE22*'Portfólio | Portfolio'!AE184,"-")</f>
        <v>1994.6709749999998</v>
      </c>
      <c r="AF84" s="144">
        <f>IFERROR(AF22*'Portfólio | Portfolio'!AF184,"-")</f>
        <v>1991.420439</v>
      </c>
      <c r="AG84" s="144">
        <f>IFERROR(AG22*'Portfólio | Portfolio'!AG184,"-")</f>
        <v>1950.0178169999997</v>
      </c>
      <c r="AH84" s="144">
        <f>IFERROR(AH22*'Portfólio | Portfolio'!AH184,"-")</f>
        <v>2806.9398179999994</v>
      </c>
      <c r="AI84" s="144">
        <f>IFERROR(AI22*'Portfólio | Portfolio'!AI184,"-")</f>
        <v>1999.2507209999999</v>
      </c>
      <c r="AJ84" s="144">
        <f>IFERROR(AJ22*'Portfólio | Portfolio'!AJ184,"-")</f>
        <v>2029.7690909999999</v>
      </c>
      <c r="AK84" s="144">
        <f>IFERROR(AK22*'Portfólio | Portfolio'!AK184,"-")</f>
        <v>2007.0399539999999</v>
      </c>
      <c r="AL84" s="144">
        <f>IFERROR(AL22*'Portfólio | Portfolio'!AL184,"-")</f>
        <v>2589.936201</v>
      </c>
      <c r="AM84" s="144">
        <f>IFERROR(AM22*'Portfólio | Portfolio'!AM184,"-")</f>
        <v>1931.240718</v>
      </c>
      <c r="AN84" s="144">
        <f>IFERROR(AN22*'Portfólio | Portfolio'!AN184,"-")</f>
        <v>1899.1085939999998</v>
      </c>
      <c r="AO84" s="144">
        <f>IFERROR(AO22*'Portfólio | Portfolio'!AO184,"-")</f>
        <v>1886.92866</v>
      </c>
      <c r="AP84" s="146">
        <f>IFERROR(AP22*'Portfólio | Portfolio'!AP184,"-")</f>
        <v>0</v>
      </c>
      <c r="AQ84" s="146">
        <f>IFERROR(AQ22*'Portfólio | Portfolio'!AQ184,"-")</f>
        <v>0</v>
      </c>
      <c r="AR84" s="146">
        <f>IFERROR(AR22*'Portfólio | Portfolio'!AR184,"-")</f>
        <v>0</v>
      </c>
      <c r="AS84" s="146">
        <f>IFERROR(AS22*'Portfólio | Portfolio'!AS184,"-")</f>
        <v>0</v>
      </c>
      <c r="AT84" s="146">
        <f>IFERROR(AT22*'Portfólio | Portfolio'!AT184,"-")</f>
        <v>0</v>
      </c>
      <c r="AU84" s="146">
        <f>IFERROR(AU22*'Portfólio | Portfolio'!AU184,"-")</f>
        <v>0</v>
      </c>
      <c r="AV84" s="146">
        <f>IFERROR(AV22*'Portfólio | Portfolio'!AV184,"-")</f>
        <v>0</v>
      </c>
      <c r="AW84" s="146">
        <f>IFERROR(AW22*'Portfólio | Portfolio'!AW184,"-")</f>
        <v>0</v>
      </c>
      <c r="AX84" s="215">
        <f>IFERROR(AX22*'Portfólio | Portfolio'!AX184,"-")</f>
        <v>0</v>
      </c>
      <c r="AY84" s="152" t="str">
        <f>IFERROR(AY22*'Portfólio | Portfolio'!AY184,"-")</f>
        <v>-</v>
      </c>
      <c r="AZ84" s="41" t="str">
        <f>IFERROR(AZ22*'Portfólio | Portfolio'!AZ184,"-")</f>
        <v>-</v>
      </c>
      <c r="BA84" s="41" t="str">
        <f>IFERROR(BA22*'Portfólio | Portfolio'!BA184,"-")</f>
        <v>-</v>
      </c>
      <c r="BB84" s="41" t="str">
        <f>IFERROR(BB22*'Portfólio | Portfolio'!BB184,"-")</f>
        <v>-</v>
      </c>
      <c r="BC84" s="41" t="str">
        <f>IFERROR(BC22*'Portfólio | Portfolio'!BC184,"-")</f>
        <v>-</v>
      </c>
      <c r="BD84" s="41" t="str">
        <f>IFERROR(BD22*'Portfólio | Portfolio'!BD184,"-")</f>
        <v>-</v>
      </c>
      <c r="BE84" s="41" t="str">
        <f>IFERROR(BE22*'Portfólio | Portfolio'!BE184,"-")</f>
        <v>-</v>
      </c>
      <c r="BF84" s="41" t="str">
        <f>IFERROR(BF22*'Portfólio | Portfolio'!BF184,"-")</f>
        <v>-</v>
      </c>
      <c r="BG84" s="382" t="str">
        <f>IFERROR(BG22*'Portfólio | Portfolio'!BG184,"-")</f>
        <v>-</v>
      </c>
      <c r="BH84" s="382" t="str">
        <f>IFERROR(BH22*'Portfólio | Portfolio'!BH184,"-")</f>
        <v>-</v>
      </c>
      <c r="BI84" s="382" t="str">
        <f>IFERROR(BI22*'Portfólio | Portfolio'!BI184,"-")</f>
        <v>-</v>
      </c>
      <c r="BJ84" s="382" t="str">
        <f>IFERROR(BJ22*'Portfólio | Portfolio'!BJ184,"-")</f>
        <v>-</v>
      </c>
      <c r="BK84" s="382" t="str">
        <f>IFERROR(BK22*'Portfólio | Portfolio'!BK184,"-")</f>
        <v>-</v>
      </c>
      <c r="BL84" s="382" t="str">
        <f>IFERROR(BL22*'Portfólio | Portfolio'!BL184,"-")</f>
        <v>-</v>
      </c>
      <c r="BM84" s="382">
        <f>IFERROR(BM22*'Portfólio | Portfolio'!BM184,"-")</f>
        <v>0</v>
      </c>
    </row>
    <row r="85" spans="1:68" ht="15" customHeight="1" x14ac:dyDescent="0.3">
      <c r="A85" s="8" t="s">
        <v>29</v>
      </c>
      <c r="B85" s="8" t="s">
        <v>29</v>
      </c>
      <c r="C85" s="144" t="str">
        <f>IFERROR(C23*'Portfólio | Portfolio'!C185,"-")</f>
        <v>-</v>
      </c>
      <c r="D85" s="144" t="str">
        <f>IFERROR(D23*'Portfólio | Portfolio'!D185,"-")</f>
        <v>-</v>
      </c>
      <c r="E85" s="144" t="str">
        <f>IFERROR(E23*'Portfólio | Portfolio'!E185,"-")</f>
        <v>-</v>
      </c>
      <c r="F85" s="144" t="str">
        <f>IFERROR(F23*'Portfólio | Portfolio'!F185,"-")</f>
        <v>-</v>
      </c>
      <c r="G85" s="144" t="str">
        <f>IFERROR(G23*'Portfólio | Portfolio'!G185,"-")</f>
        <v>-</v>
      </c>
      <c r="H85" s="144" t="str">
        <f>IFERROR(H23*'Portfólio | Portfolio'!H185,"-")</f>
        <v>-</v>
      </c>
      <c r="I85" s="144" t="str">
        <f>IFERROR(I23*'Portfólio | Portfolio'!I185,"-")</f>
        <v>-</v>
      </c>
      <c r="J85" s="144" t="str">
        <f>IFERROR(J23*'Portfólio | Portfolio'!J185,"-")</f>
        <v>-</v>
      </c>
      <c r="K85" s="144">
        <f>IFERROR(K23*'Portfólio | Portfolio'!K185,"-")</f>
        <v>343.09256184000003</v>
      </c>
      <c r="L85" s="144">
        <f>IFERROR(L23*'Portfólio | Portfolio'!L185,"-")</f>
        <v>391.45128707999987</v>
      </c>
      <c r="M85" s="144">
        <f>IFERROR(M23*'Portfólio | Portfolio'!M185,"-")</f>
        <v>402.21378119999991</v>
      </c>
      <c r="N85" s="144">
        <f>IFERROR(N23*'Portfólio | Portfolio'!N185,"-")</f>
        <v>513.10521108</v>
      </c>
      <c r="O85" s="144">
        <f>IFERROR(O23*'Portfólio | Portfolio'!O185,"-")</f>
        <v>397.13619959999977</v>
      </c>
      <c r="P85" s="144">
        <f>IFERROR(P23*'Portfólio | Portfolio'!P185,"-")</f>
        <v>446.22621287999999</v>
      </c>
      <c r="Q85" s="144">
        <f>IFERROR(Q23*'Portfólio | Portfolio'!Q185,"-")</f>
        <v>439.14994115999991</v>
      </c>
      <c r="R85" s="144">
        <f>IFERROR(R23*'Portfólio | Portfolio'!R185,"-")</f>
        <v>597.54405900000006</v>
      </c>
      <c r="S85" s="144">
        <f>IFERROR(S23*'Portfólio | Portfolio'!S185,"-")</f>
        <v>446.09793479999962</v>
      </c>
      <c r="T85" s="144">
        <f>IFERROR(T23*'Portfólio | Portfolio'!T185,"-")</f>
        <v>499.40539656000004</v>
      </c>
      <c r="U85" s="144">
        <f>IFERROR(U23*'Portfólio | Portfolio'!U185,"-")</f>
        <v>488.92184292000002</v>
      </c>
      <c r="V85" s="144">
        <f>IFERROR(V23*'Portfólio | Portfolio'!V185,"-")</f>
        <v>658.83634152000002</v>
      </c>
      <c r="W85" s="144">
        <f>IFERROR(W23*'Portfólio | Portfolio'!W185,"-")</f>
        <v>464.86308036000008</v>
      </c>
      <c r="X85" s="144">
        <f>IFERROR(X23*'Portfólio | Portfolio'!X185,"-")</f>
        <v>546.30421027384614</v>
      </c>
      <c r="Y85" s="144">
        <f>IFERROR(Y23*'Portfólio | Portfolio'!Y185,"-")</f>
        <v>586.86844115076951</v>
      </c>
      <c r="Z85" s="144">
        <f>IFERROR(Z23*'Portfólio | Portfolio'!Z185,"-")</f>
        <v>733.41997932000004</v>
      </c>
      <c r="AA85" s="144">
        <f>IFERROR(AA23*'Portfólio | Portfolio'!AA185,"-")</f>
        <v>508.79721747692247</v>
      </c>
      <c r="AB85" s="144">
        <f>IFERROR(AB23*'Portfólio | Portfolio'!AB185,"-")</f>
        <v>560.952</v>
      </c>
      <c r="AC85" s="144">
        <f>IFERROR(AC23*'Portfólio | Portfolio'!AC185,"-")</f>
        <v>534.24923949230742</v>
      </c>
      <c r="AD85" s="144">
        <f>IFERROR(AD23*'Portfólio | Portfolio'!AD185,"-")</f>
        <v>686.77403592000007</v>
      </c>
      <c r="AE85" s="144">
        <f>IFERROR(AE23*'Portfólio | Portfolio'!AE185,"-")</f>
        <v>503.53180552615385</v>
      </c>
      <c r="AF85" s="144">
        <f>IFERROR(AF23*'Portfólio | Portfolio'!AF185,"-")</f>
        <v>494.36700432000009</v>
      </c>
      <c r="AG85" s="144">
        <f>IFERROR(AG23*'Portfólio | Portfolio'!AG185,"-")</f>
        <v>486.93929088000004</v>
      </c>
      <c r="AH85" s="144">
        <f>IFERROR(AH23*'Portfólio | Portfolio'!AH185,"-")</f>
        <v>650.83604544000002</v>
      </c>
      <c r="AI85" s="144">
        <f>IFERROR(AI23*'Portfólio | Portfolio'!AI185,"-")</f>
        <v>450.16415472</v>
      </c>
      <c r="AJ85" s="144">
        <f>IFERROR(AJ23*'Portfólio | Portfolio'!AJ185,"-")</f>
        <v>481.87785407999996</v>
      </c>
      <c r="AK85" s="144">
        <f>IFERROR(AK23*'Portfólio | Portfolio'!AK185,"-")</f>
        <v>468.36236580000008</v>
      </c>
      <c r="AL85" s="144">
        <f>IFERROR(AL23*'Portfólio | Portfolio'!AL185,"-")</f>
        <v>626.48842452000008</v>
      </c>
      <c r="AM85" s="144">
        <f>IFERROR(AM23*'Portfólio | Portfolio'!AM185,"-")</f>
        <v>476.48946575999992</v>
      </c>
      <c r="AN85" s="144">
        <f>IFERROR(AN23*'Portfólio | Portfolio'!AN185,"-")</f>
        <v>499.99456668000005</v>
      </c>
      <c r="AO85" s="146">
        <f>IFERROR(AO23*'Portfólio | Portfolio'!AO185,"-")</f>
        <v>0</v>
      </c>
      <c r="AP85" s="146">
        <f>IFERROR(AP23*'Portfólio | Portfolio'!AP185,"-")</f>
        <v>0</v>
      </c>
      <c r="AQ85" s="146">
        <f>IFERROR(AQ23*'Portfólio | Portfolio'!AQ185,"-")</f>
        <v>0</v>
      </c>
      <c r="AR85" s="146">
        <f>IFERROR(AR23*'Portfólio | Portfolio'!AR185,"-")</f>
        <v>0</v>
      </c>
      <c r="AS85" s="146">
        <f>IFERROR(AS23*'Portfólio | Portfolio'!AS185,"-")</f>
        <v>0</v>
      </c>
      <c r="AT85" s="146">
        <f>IFERROR(AT23*'Portfólio | Portfolio'!AT185,"-")</f>
        <v>0</v>
      </c>
      <c r="AU85" s="146">
        <f>IFERROR(AU23*'Portfólio | Portfolio'!AU185,"-")</f>
        <v>0</v>
      </c>
      <c r="AV85" s="146">
        <f>IFERROR(AV23*'Portfólio | Portfolio'!AV185,"-")</f>
        <v>0</v>
      </c>
      <c r="AW85" s="146">
        <f>IFERROR(AW23*'Portfólio | Portfolio'!AW185,"-")</f>
        <v>0</v>
      </c>
      <c r="AX85" s="215">
        <f>IFERROR(AX23*'Portfólio | Portfolio'!AX185,"-")</f>
        <v>0</v>
      </c>
      <c r="AY85" s="152" t="str">
        <f>IFERROR(AY23*'Portfólio | Portfolio'!AY185,"-")</f>
        <v>-</v>
      </c>
      <c r="AZ85" s="41" t="str">
        <f>IFERROR(AZ23*'Portfólio | Portfolio'!AZ185,"-")</f>
        <v>-</v>
      </c>
      <c r="BA85" s="41" t="str">
        <f>IFERROR(BA23*'Portfólio | Portfolio'!BA185,"-")</f>
        <v>-</v>
      </c>
      <c r="BB85" s="41" t="str">
        <f>IFERROR(BB23*'Portfólio | Portfolio'!BB185,"-")</f>
        <v>-</v>
      </c>
      <c r="BC85" s="41" t="str">
        <f>IFERROR(BC23*'Portfólio | Portfolio'!BC185,"-")</f>
        <v>-</v>
      </c>
      <c r="BD85" s="41" t="str">
        <f>IFERROR(BD23*'Portfólio | Portfolio'!BD185,"-")</f>
        <v>-</v>
      </c>
      <c r="BE85" s="41" t="str">
        <f>IFERROR(BE23*'Portfólio | Portfolio'!BE185,"-")</f>
        <v>-</v>
      </c>
      <c r="BF85" s="41" t="str">
        <f>IFERROR(BF23*'Portfólio | Portfolio'!BF185,"-")</f>
        <v>-</v>
      </c>
      <c r="BG85" s="382" t="str">
        <f>IFERROR(BG23*'Portfólio | Portfolio'!BG185,"-")</f>
        <v>-</v>
      </c>
      <c r="BH85" s="382" t="str">
        <f>IFERROR(BH23*'Portfólio | Portfolio'!BH185,"-")</f>
        <v>-</v>
      </c>
      <c r="BI85" s="382" t="str">
        <f>IFERROR(BI23*'Portfólio | Portfolio'!BI185,"-")</f>
        <v>-</v>
      </c>
      <c r="BJ85" s="382" t="str">
        <f>IFERROR(BJ23*'Portfólio | Portfolio'!BJ185,"-")</f>
        <v>-</v>
      </c>
      <c r="BK85" s="382" t="str">
        <f>IFERROR(BK23*'Portfólio | Portfolio'!BK185,"-")</f>
        <v>-</v>
      </c>
      <c r="BL85" s="382" t="str">
        <f>IFERROR(BL23*'Portfólio | Portfolio'!BL185,"-")</f>
        <v>-</v>
      </c>
      <c r="BM85" s="382">
        <f>IFERROR(BM23*'Portfólio | Portfolio'!BM185,"-")</f>
        <v>0</v>
      </c>
    </row>
    <row r="86" spans="1:68" ht="15" customHeight="1" x14ac:dyDescent="0.3">
      <c r="A86" s="8" t="s">
        <v>22</v>
      </c>
      <c r="B86" s="8" t="s">
        <v>22</v>
      </c>
      <c r="C86" s="144">
        <f>C24*'Portfólio | Portfolio'!C186</f>
        <v>70.246400000000008</v>
      </c>
      <c r="D86" s="144">
        <f>D24*'Portfólio | Portfolio'!D186</f>
        <v>3500.586816</v>
      </c>
      <c r="E86" s="144">
        <f>E24*'Portfólio | Portfolio'!E186</f>
        <v>3669.1930175999996</v>
      </c>
      <c r="F86" s="144">
        <f>F24*'Portfólio | Portfolio'!F186</f>
        <v>5395.3772160000008</v>
      </c>
      <c r="G86" s="144">
        <f>G24*'Portfólio | Portfolio'!G186</f>
        <v>4097.9599872000008</v>
      </c>
      <c r="H86" s="144">
        <f>H24*'Portfólio | Portfolio'!H186</f>
        <v>4539.2193088000004</v>
      </c>
      <c r="I86" s="144">
        <f>I24*'Portfólio | Portfolio'!I186</f>
        <v>4605.5623679999999</v>
      </c>
      <c r="J86" s="144">
        <f>J24*'Portfólio | Portfolio'!J186</f>
        <v>6211.6686464000004</v>
      </c>
      <c r="K86" s="144">
        <f>K24*'Portfólio | Portfolio'!K186</f>
        <v>4695.0090752000006</v>
      </c>
      <c r="L86" s="144">
        <f>L24*'Portfólio | Portfolio'!L186</f>
        <v>4950.7019264</v>
      </c>
      <c r="M86" s="144">
        <f>M24*'Portfólio | Portfolio'!M186</f>
        <v>4909.8799488000004</v>
      </c>
      <c r="N86" s="144">
        <f>N24*'Portfólio | Portfolio'!N186</f>
        <v>6592.5214207999989</v>
      </c>
      <c r="O86" s="144">
        <f>O24*'Portfólio | Portfolio'!O186</f>
        <v>4687.8313920000001</v>
      </c>
      <c r="P86" s="144">
        <f>P24*'Portfólio | Portfolio'!P186</f>
        <v>5227.7637568000009</v>
      </c>
      <c r="Q86" s="144">
        <f>Q24*'Portfólio | Portfolio'!Q186</f>
        <v>5298.8787840000005</v>
      </c>
      <c r="R86" s="144">
        <f>R24*'Portfólio | Portfolio'!R186</f>
        <v>6959.2217087999998</v>
      </c>
      <c r="S86" s="144">
        <f>S24*'Portfólio | Portfolio'!S186</f>
        <v>5098.9310719999994</v>
      </c>
      <c r="T86" s="144">
        <f>T24*'Portfólio | Portfolio'!T186</f>
        <v>5485.5550720000001</v>
      </c>
      <c r="U86" s="144">
        <f>U24*'Portfólio | Portfolio'!U186</f>
        <v>5595.1939199999997</v>
      </c>
      <c r="V86" s="144">
        <f>V24*'Portfólio | Portfolio'!V186</f>
        <v>7279.7043968000007</v>
      </c>
      <c r="W86" s="144">
        <f>W24*'Portfólio | Portfolio'!W186</f>
        <v>5669.5745472000008</v>
      </c>
      <c r="X86" s="144">
        <f>X24*'Portfólio | Portfolio'!X186</f>
        <v>5850.1572224000001</v>
      </c>
      <c r="Y86" s="144">
        <f>Y24*'Portfólio | Portfolio'!Y186</f>
        <v>5906.95424</v>
      </c>
      <c r="Z86" s="144">
        <f>Z24*'Portfólio | Portfolio'!Z186</f>
        <v>7820.6395200000006</v>
      </c>
      <c r="AA86" s="144">
        <f>AA24*'Portfólio | Portfolio'!AA186</f>
        <v>6055.4930560000012</v>
      </c>
      <c r="AB86" s="144">
        <f>AB24*'Portfólio | Portfolio'!AB186</f>
        <v>6375.3173568000002</v>
      </c>
      <c r="AC86" s="144">
        <f>AC24*'Portfólio | Portfolio'!AC186</f>
        <v>6232.3289023999996</v>
      </c>
      <c r="AD86" s="144">
        <f>AD24*'Portfólio | Portfolio'!AD186</f>
        <v>8293.7127744000009</v>
      </c>
      <c r="AE86" s="144">
        <f>AE24*'Portfólio | Portfolio'!AE186</f>
        <v>6344.7422143999993</v>
      </c>
      <c r="AF86" s="144">
        <f>AF24*'Portfólio | Portfolio'!AF186</f>
        <v>6479.7392960000006</v>
      </c>
      <c r="AG86" s="144">
        <f>AG24*'Portfólio | Portfolio'!AG186</f>
        <v>6595.5392448000002</v>
      </c>
      <c r="AH86" s="144">
        <f>AH24*'Portfólio | Portfolio'!AH186</f>
        <v>9650.4614464000006</v>
      </c>
      <c r="AI86" s="144">
        <f>AI24*'Portfólio | Portfolio'!AI186</f>
        <v>6196.8088127999999</v>
      </c>
      <c r="AJ86" s="144">
        <f>AJ24*'Portfólio | Portfolio'!AJ186</f>
        <v>6213.325619199999</v>
      </c>
      <c r="AK86" s="144">
        <f>AK24*'Portfólio | Portfolio'!AK186</f>
        <v>6280.8805695999999</v>
      </c>
      <c r="AL86" s="144">
        <f>AL24*'Portfólio | Portfolio'!AL186</f>
        <v>9051.4147008</v>
      </c>
      <c r="AM86" s="144">
        <f>AM24*'Portfólio | Portfolio'!AM186</f>
        <v>6215.2851008000007</v>
      </c>
      <c r="AN86" s="144">
        <f>AN24*'Portfólio | Portfolio'!AN186</f>
        <v>6650.1156991999997</v>
      </c>
      <c r="AO86" s="144">
        <f>AO24*'Portfólio | Portfolio'!AO186</f>
        <v>6327.2550527999992</v>
      </c>
      <c r="AP86" s="144">
        <f>AP24*'Portfólio | Portfolio'!AP186</f>
        <v>8322.6292352</v>
      </c>
      <c r="AQ86" s="144">
        <f>AQ24*'Portfólio | Portfolio'!AQ186</f>
        <v>6272.4532480000016</v>
      </c>
      <c r="AR86" s="144">
        <f>AR24*'Portfólio | Portfolio'!AR186</f>
        <v>6466.2026175999999</v>
      </c>
      <c r="AS86" s="144">
        <f>AS24*'Portfólio | Portfolio'!AS186</f>
        <v>6142.058950399999</v>
      </c>
      <c r="AT86" s="144">
        <f>AT24*'Portfólio | Portfolio'!AT186</f>
        <v>8223.2657151999992</v>
      </c>
      <c r="AU86" s="144">
        <f>AU24*'Portfólio | Portfolio'!AU186</f>
        <v>6534.0978560000003</v>
      </c>
      <c r="AV86" s="144">
        <f>AV24*'Portfólio | Portfolio'!AV186</f>
        <v>7680.3308095999992</v>
      </c>
      <c r="AW86" s="144">
        <f>AW24*'Portfólio | Portfolio'!AW186</f>
        <v>7974.4666752000003</v>
      </c>
      <c r="AX86" s="214">
        <f>AX24*'Portfólio | Portfolio'!AX186</f>
        <v>10888.072575999999</v>
      </c>
      <c r="AY86" s="43">
        <f>AY24*'Portfólio | Portfolio'!AY186</f>
        <v>8273.1851455999986</v>
      </c>
      <c r="AZ86" s="43">
        <f>AZ24*'Portfólio | Portfolio'!AZ186</f>
        <v>9139.8456831999993</v>
      </c>
      <c r="BA86" s="43">
        <f>BA24*'Portfólio | Portfolio'!BA186</f>
        <v>9442.7463040000002</v>
      </c>
      <c r="BB86" s="43">
        <f>BB24*'Portfólio | Portfolio'!BB186</f>
        <v>11833.2901568</v>
      </c>
      <c r="BC86" s="43">
        <f>BC24*'Portfólio | Portfolio'!BC186</f>
        <v>9307.9264383999998</v>
      </c>
      <c r="BD86" s="43">
        <f>BD24*'Portfólio | Portfolio'!BD186</f>
        <v>9891.8894591999997</v>
      </c>
      <c r="BE86" s="43">
        <f>BE24*'Portfólio | Portfolio'!BE186</f>
        <v>10038.455936</v>
      </c>
      <c r="BF86" s="43">
        <f>BF24*'Portfólio | Portfolio'!BF186</f>
        <v>12593.801049600002</v>
      </c>
      <c r="BG86" s="43">
        <f>BG24*'Portfólio | Portfolio'!BG186</f>
        <v>9711.5672384000009</v>
      </c>
      <c r="BH86" s="43">
        <f>BH24*'Portfólio | Portfolio'!BH186</f>
        <v>10370.661913599999</v>
      </c>
      <c r="BI86" s="382">
        <f>IFERROR(BI24*'Portfólio | Portfolio'!BI186,"-")</f>
        <v>10439.563961600001</v>
      </c>
      <c r="BJ86" s="382">
        <f>IFERROR(BJ24*'Portfólio | Portfolio'!BJ186,"-")</f>
        <v>13707.404928000002</v>
      </c>
      <c r="BK86" s="382">
        <f>IFERROR(BK24*'Portfólio | Portfolio'!BK186,"-")</f>
        <v>10358.584524800001</v>
      </c>
      <c r="BL86" s="382">
        <f>IFERROR(BL24*'Portfólio | Portfolio'!BL186,"-")</f>
        <v>11229.899084800003</v>
      </c>
      <c r="BM86" s="382">
        <f>IFERROR(BM24*'Portfólio | Portfolio'!BM186,"-")</f>
        <v>11379.5594624</v>
      </c>
    </row>
    <row r="87" spans="1:68" ht="15" customHeight="1" x14ac:dyDescent="0.3">
      <c r="A87" s="8" t="s">
        <v>736</v>
      </c>
      <c r="B87" s="8" t="s">
        <v>736</v>
      </c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214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382"/>
      <c r="BJ87" s="382">
        <f>IFERROR(BJ25*'Portfólio | Portfolio'!BJ187,"-")</f>
        <v>6868.7518010505728</v>
      </c>
      <c r="BK87" s="382">
        <f>IFERROR(BK25*'Portfólio | Portfolio'!BK187,"-")</f>
        <v>6502.5807169150448</v>
      </c>
      <c r="BL87" s="382">
        <f>IFERROR(BL25*'Portfólio | Portfolio'!BL187,"-")</f>
        <v>6906.8370307350006</v>
      </c>
      <c r="BM87" s="382">
        <f>IFERROR(BM25*'Portfólio | Portfolio'!BM187,"-")</f>
        <v>6702.8797643839998</v>
      </c>
      <c r="BO87" s="23"/>
      <c r="BP87" s="23"/>
    </row>
    <row r="88" spans="1:68" ht="15" customHeight="1" x14ac:dyDescent="0.3">
      <c r="A88" s="8" t="s">
        <v>118</v>
      </c>
      <c r="B88" s="8" t="s">
        <v>118</v>
      </c>
      <c r="C88" s="144" t="str">
        <f>IFERROR(C26*'Portfólio | Portfolio'!C188,"-")</f>
        <v>-</v>
      </c>
      <c r="D88" s="144" t="str">
        <f>IFERROR(D26*'Portfólio | Portfolio'!D188,"-")</f>
        <v>-</v>
      </c>
      <c r="E88" s="144" t="str">
        <f>IFERROR(E26*'Portfólio | Portfolio'!E188,"-")</f>
        <v>-</v>
      </c>
      <c r="F88" s="144" t="str">
        <f>IFERROR(F26*'Portfólio | Portfolio'!F188,"-")</f>
        <v>-</v>
      </c>
      <c r="G88" s="144" t="str">
        <f>IFERROR(G26*'Portfólio | Portfolio'!G188,"-")</f>
        <v>-</v>
      </c>
      <c r="H88" s="144" t="str">
        <f>IFERROR(H26*'Portfólio | Portfolio'!H188,"-")</f>
        <v>-</v>
      </c>
      <c r="I88" s="144" t="str">
        <f>IFERROR(I26*'Portfólio | Portfolio'!I188,"-")</f>
        <v>-</v>
      </c>
      <c r="J88" s="144" t="str">
        <f>IFERROR(J26*'Portfólio | Portfolio'!J188,"-")</f>
        <v>-</v>
      </c>
      <c r="K88" s="144" t="str">
        <f>IFERROR(K26*'Portfólio | Portfolio'!K188,"-")</f>
        <v>-</v>
      </c>
      <c r="L88" s="144" t="str">
        <f>IFERROR(L26*'Portfólio | Portfolio'!L188,"-")</f>
        <v>-</v>
      </c>
      <c r="M88" s="144" t="str">
        <f>IFERROR(M26*'Portfólio | Portfolio'!M188,"-")</f>
        <v>-</v>
      </c>
      <c r="N88" s="144" t="str">
        <f>IFERROR(N26*'Portfólio | Portfolio'!N188,"-")</f>
        <v>-</v>
      </c>
      <c r="O88" s="144" t="str">
        <f>IFERROR(O26*'Portfólio | Portfolio'!O188,"-")</f>
        <v>-</v>
      </c>
      <c r="P88" s="144" t="str">
        <f>IFERROR(P26*'Portfólio | Portfolio'!P188,"-")</f>
        <v>-</v>
      </c>
      <c r="Q88" s="144" t="str">
        <f>IFERROR(Q26*'Portfólio | Portfolio'!Q188,"-")</f>
        <v>-</v>
      </c>
      <c r="R88" s="144">
        <f>IFERROR(R26*'Portfólio | Portfolio'!R188,"-")</f>
        <v>737.9893277000001</v>
      </c>
      <c r="S88" s="144">
        <f>IFERROR(S26*'Portfólio | Portfolio'!S188,"-")</f>
        <v>870.84831889999987</v>
      </c>
      <c r="T88" s="144">
        <f>IFERROR(T26*'Portfólio | Portfolio'!T188,"-")</f>
        <v>782.3589659999999</v>
      </c>
      <c r="U88" s="144">
        <f>IFERROR(U26*'Portfólio | Portfolio'!U188,"-")</f>
        <v>920.19321289999971</v>
      </c>
      <c r="V88" s="144">
        <f>IFERROR(V26*'Portfólio | Portfolio'!V188,"-")</f>
        <v>1223.1413273000001</v>
      </c>
      <c r="W88" s="144">
        <f>IFERROR(W26*'Portfólio | Portfolio'!W188,"-")</f>
        <v>960.849965</v>
      </c>
      <c r="X88" s="144">
        <f>IFERROR(X26*'Portfólio | Portfolio'!X188,"-")</f>
        <v>1070.5001026000002</v>
      </c>
      <c r="Y88" s="144">
        <f>IFERROR(Y26*'Portfólio | Portfolio'!Y188,"-")</f>
        <v>1025.8928733999999</v>
      </c>
      <c r="Z88" s="144">
        <f>IFERROR(Z26*'Portfólio | Portfolio'!Z188,"-")</f>
        <v>1486.8352585999999</v>
      </c>
      <c r="AA88" s="144">
        <f>IFERROR(AA26*'Portfólio | Portfolio'!AA188,"-")</f>
        <v>1060.7778217999999</v>
      </c>
      <c r="AB88" s="144">
        <f>IFERROR(AB26*'Portfólio | Portfolio'!AB188,"-")</f>
        <v>1118.2674149999998</v>
      </c>
      <c r="AC88" s="144">
        <f>IFERROR(AC26*'Portfólio | Portfolio'!AC188,"-")</f>
        <v>1114.3111199999998</v>
      </c>
      <c r="AD88" s="144">
        <f>IFERROR(AD26*'Portfólio | Portfolio'!AD188,"-")</f>
        <v>1541.0483040000001</v>
      </c>
      <c r="AE88" s="144">
        <f>IFERROR(AE26*'Portfólio | Portfolio'!AE188,"-")</f>
        <v>1100.4371176999998</v>
      </c>
      <c r="AF88" s="144">
        <f>IFERROR(AF26*'Portfólio | Portfolio'!AF188,"-")</f>
        <v>1161.6950783000002</v>
      </c>
      <c r="AG88" s="144">
        <f>IFERROR(AG26*'Portfólio | Portfolio'!AG188,"-")</f>
        <v>1155.1892966999999</v>
      </c>
      <c r="AH88" s="144">
        <f>IFERROR(AH26*'Portfólio | Portfolio'!AH188,"-")</f>
        <v>1938.0429071999999</v>
      </c>
      <c r="AI88" s="144">
        <f>IFERROR(AI26*'Portfólio | Portfolio'!AI188,"-")</f>
        <v>1202.4638547</v>
      </c>
      <c r="AJ88" s="144">
        <f>IFERROR(AJ26*'Portfólio | Portfolio'!AJ188,"-")</f>
        <v>1232.2466811000002</v>
      </c>
      <c r="AK88" s="144">
        <f>IFERROR(AK26*'Portfólio | Portfolio'!AK188,"-")</f>
        <v>1291.4180696999999</v>
      </c>
      <c r="AL88" s="144">
        <f>IFERROR(AL26*'Portfólio | Portfolio'!AL188,"-")</f>
        <v>1512.1953124999998</v>
      </c>
      <c r="AM88" s="144">
        <f>IFERROR(AM26*'Portfólio | Portfolio'!AM188,"-")</f>
        <v>1097.8315553999998</v>
      </c>
      <c r="AN88" s="144">
        <f>IFERROR(AN26*'Portfólio | Portfolio'!AN188,"-")</f>
        <v>1229.7199330999997</v>
      </c>
      <c r="AO88" s="144">
        <f>IFERROR(AO26*'Portfólio | Portfolio'!AO188,"-")</f>
        <v>1234.9496675999999</v>
      </c>
      <c r="AP88" s="144">
        <f>IFERROR(AP26*'Portfólio | Portfolio'!AP188,"-")</f>
        <v>1676.6576981999999</v>
      </c>
      <c r="AQ88" s="144">
        <f>IFERROR(AQ26*'Portfólio | Portfolio'!AQ188,"-")</f>
        <v>1107.0641321999999</v>
      </c>
      <c r="AR88" s="144">
        <f>IFERROR(AR26*'Portfólio | Portfolio'!AR188,"-")</f>
        <v>951.76235189999989</v>
      </c>
      <c r="AS88" s="144">
        <f>IFERROR(AS26*'Portfólio | Portfolio'!AS188,"-")</f>
        <v>1050.3470199999999</v>
      </c>
      <c r="AT88" s="144">
        <f>IFERROR(AT26*'Portfólio | Portfolio'!AT188,"-")</f>
        <v>1822.8508856999997</v>
      </c>
      <c r="AU88" s="144">
        <f>IFERROR(AU26*'Portfólio | Portfolio'!AU188,"-")</f>
        <v>1119.5387512</v>
      </c>
      <c r="AV88" s="144">
        <f>IFERROR(AV26*'Portfólio | Portfolio'!AV188,"-")</f>
        <v>1473.5623613999999</v>
      </c>
      <c r="AW88" s="144">
        <f>IFERROR(AW26*'Portfólio | Portfolio'!AW188,"-")</f>
        <v>1638.6282097000001</v>
      </c>
      <c r="AX88" s="214">
        <f>IFERROR(AX26*'Portfólio | Portfolio'!AX188,"-")</f>
        <v>2322.8219048000001</v>
      </c>
      <c r="AY88" s="43">
        <f>IFERROR(AY26*'Portfólio | Portfolio'!AY188,"-")</f>
        <v>1601.3556139999998</v>
      </c>
      <c r="AZ88" s="43">
        <f>IFERROR(AZ26*'Portfólio | Portfolio'!AZ188,"-")</f>
        <v>1969.0181734999996</v>
      </c>
      <c r="BA88" s="43">
        <f>IFERROR(BA26*'Portfólio | Portfolio'!BA188,"-")</f>
        <v>1868.1652664999999</v>
      </c>
      <c r="BB88" s="43">
        <f>IFERROR(BB26*'Portfólio | Portfolio'!BB188,"-")</f>
        <v>2502.4352500999998</v>
      </c>
      <c r="BC88" s="43">
        <f>IFERROR(BC26*'Portfólio | Portfolio'!BC188,"-")</f>
        <v>1819.5719598999997</v>
      </c>
      <c r="BD88" s="43">
        <f>IFERROR(BD26*'Portfólio | Portfolio'!BD188,"-")</f>
        <v>2146.3626567000001</v>
      </c>
      <c r="BE88" s="43">
        <f>IFERROR(BE26*'Portfólio | Portfolio'!BE188,"-")</f>
        <v>2177.3074681999997</v>
      </c>
      <c r="BF88" s="43">
        <f>IFERROR(BF26*'Portfólio | Portfolio'!BF188,"-")</f>
        <v>2782.2213944</v>
      </c>
      <c r="BG88" s="43">
        <f>IFERROR(BG26*'Portfólio | Portfolio'!BG188,"-")</f>
        <v>2441.5797579000005</v>
      </c>
      <c r="BH88" s="43">
        <f>IFERROR(BH26*'Portfólio | Portfolio'!BH188,"-")</f>
        <v>2445.3451184999994</v>
      </c>
      <c r="BI88" s="43">
        <f>IFERROR(BI26*'Portfólio | Portfolio'!BI188,"-")</f>
        <v>2828.7950700000001</v>
      </c>
      <c r="BJ88" s="43">
        <f>IFERROR(BJ26*'Portfólio | Portfolio'!BJ188,"-")</f>
        <v>3662.9535945000007</v>
      </c>
      <c r="BK88" s="43">
        <f>IFERROR(BK26*'Portfólio | Portfolio'!BK188,"-")</f>
        <v>2439.4672818000004</v>
      </c>
      <c r="BL88" s="43">
        <f>IFERROR(BL26*'Portfólio | Portfolio'!BL188,"-")</f>
        <v>3010.7750907</v>
      </c>
      <c r="BM88" s="43">
        <f>IFERROR(BM26*'Portfólio | Portfolio'!BM188,"-")</f>
        <v>2927.5317074999998</v>
      </c>
    </row>
    <row r="89" spans="1:68" ht="15" customHeight="1" x14ac:dyDescent="0.3">
      <c r="A89" s="8" t="s">
        <v>136</v>
      </c>
      <c r="B89" s="8" t="s">
        <v>136</v>
      </c>
      <c r="C89" s="144" t="str">
        <f>IFERROR(C27*'Portfólio | Portfolio'!C189,"-")</f>
        <v>-</v>
      </c>
      <c r="D89" s="144" t="str">
        <f>IFERROR(D27*'Portfólio | Portfolio'!D189,"-")</f>
        <v>-</v>
      </c>
      <c r="E89" s="144" t="str">
        <f>IFERROR(E27*'Portfólio | Portfolio'!E189,"-")</f>
        <v>-</v>
      </c>
      <c r="F89" s="144" t="str">
        <f>IFERROR(F27*'Portfólio | Portfolio'!F189,"-")</f>
        <v>-</v>
      </c>
      <c r="G89" s="144" t="str">
        <f>IFERROR(G27*'Portfólio | Portfolio'!G189,"-")</f>
        <v>-</v>
      </c>
      <c r="H89" s="144" t="str">
        <f>IFERROR(H27*'Portfólio | Portfolio'!H189,"-")</f>
        <v>-</v>
      </c>
      <c r="I89" s="144" t="str">
        <f>IFERROR(I27*'Portfólio | Portfolio'!I189,"-")</f>
        <v>-</v>
      </c>
      <c r="J89" s="144" t="str">
        <f>IFERROR(J27*'Portfólio | Portfolio'!J189,"-")</f>
        <v>-</v>
      </c>
      <c r="K89" s="144" t="str">
        <f>IFERROR(K27*'Portfólio | Portfolio'!K189,"-")</f>
        <v>-</v>
      </c>
      <c r="L89" s="144" t="str">
        <f>IFERROR(L27*'Portfólio | Portfolio'!L189,"-")</f>
        <v>-</v>
      </c>
      <c r="M89" s="144" t="str">
        <f>IFERROR(M27*'Portfólio | Portfolio'!M189,"-")</f>
        <v>-</v>
      </c>
      <c r="N89" s="144" t="str">
        <f>IFERROR(N27*'Portfólio | Portfolio'!N189,"-")</f>
        <v>-</v>
      </c>
      <c r="O89" s="144" t="str">
        <f>IFERROR(O27*'Portfólio | Portfolio'!O189,"-")</f>
        <v>-</v>
      </c>
      <c r="P89" s="144" t="str">
        <f>IFERROR(P27*'Portfólio | Portfolio'!P189,"-")</f>
        <v>-</v>
      </c>
      <c r="Q89" s="144" t="str">
        <f>IFERROR(Q27*'Portfólio | Portfolio'!Q189,"-")</f>
        <v>-</v>
      </c>
      <c r="R89" s="144" t="str">
        <f>IFERROR(R27*'Portfólio | Portfolio'!R189,"-")</f>
        <v>-</v>
      </c>
      <c r="S89" s="144" t="str">
        <f>IFERROR(S27*'Portfólio | Portfolio'!S189,"-")</f>
        <v>-</v>
      </c>
      <c r="T89" s="144" t="str">
        <f>IFERROR(T27*'Portfólio | Portfolio'!T189,"-")</f>
        <v>-</v>
      </c>
      <c r="U89" s="144" t="str">
        <f>IFERROR(U27*'Portfólio | Portfolio'!U189,"-")</f>
        <v>-</v>
      </c>
      <c r="V89" s="144" t="str">
        <f>IFERROR(V27*'Portfólio | Portfolio'!V189,"-")</f>
        <v>-</v>
      </c>
      <c r="W89" s="144" t="str">
        <f>IFERROR(W27*'Portfólio | Portfolio'!W189,"-")</f>
        <v>-</v>
      </c>
      <c r="X89" s="144" t="str">
        <f>IFERROR(X27*'Portfólio | Portfolio'!X189,"-")</f>
        <v>-</v>
      </c>
      <c r="Y89" s="144" t="str">
        <f>IFERROR(Y27*'Portfólio | Portfolio'!Y189,"-")</f>
        <v>-</v>
      </c>
      <c r="Z89" s="144" t="str">
        <f>IFERROR(Z27*'Portfólio | Portfolio'!Z189,"-")</f>
        <v>-</v>
      </c>
      <c r="AA89" s="144" t="str">
        <f>IFERROR(AA27*'Portfólio | Portfolio'!AA189,"-")</f>
        <v>-</v>
      </c>
      <c r="AB89" s="144" t="str">
        <f>IFERROR(AB27*'Portfólio | Portfolio'!AB189,"-")</f>
        <v>-</v>
      </c>
      <c r="AC89" s="144" t="str">
        <f>IFERROR(AC27*'Portfólio | Portfolio'!AC189,"-")</f>
        <v>-</v>
      </c>
      <c r="AD89" s="144" t="str">
        <f>IFERROR(AD27*'Portfólio | Portfolio'!AD189,"-")</f>
        <v>-</v>
      </c>
      <c r="AE89" s="144" t="str">
        <f>IFERROR(AE27*'Portfólio | Portfolio'!AE189,"-")</f>
        <v>-</v>
      </c>
      <c r="AF89" s="144" t="str">
        <f>IFERROR(AF27*'Portfólio | Portfolio'!AF189,"-")</f>
        <v>-</v>
      </c>
      <c r="AG89" s="144" t="str">
        <f>IFERROR(AG27*'Portfólio | Portfolio'!AG189,"-")</f>
        <v>-</v>
      </c>
      <c r="AH89" s="144" t="str">
        <f>IFERROR(AH27*'Portfólio | Portfolio'!AH189,"-")</f>
        <v>-</v>
      </c>
      <c r="AI89" s="144" t="str">
        <f>IFERROR(AI27*'Portfólio | Portfolio'!AI189,"-")</f>
        <v>-</v>
      </c>
      <c r="AJ89" s="144" t="str">
        <f>IFERROR(AJ27*'Portfólio | Portfolio'!AJ189,"-")</f>
        <v>-</v>
      </c>
      <c r="AK89" s="144" t="str">
        <f>IFERROR(AK27*'Portfólio | Portfolio'!AK189,"-")</f>
        <v>-</v>
      </c>
      <c r="AL89" s="144">
        <f>IFERROR(AL27*'Portfólio | Portfolio'!AL189,"-")</f>
        <v>57.863181600000004</v>
      </c>
      <c r="AM89" s="144">
        <f>IFERROR(AM27*'Portfólio | Portfolio'!AM189,"-")</f>
        <v>573.28041600000006</v>
      </c>
      <c r="AN89" s="144">
        <f>IFERROR(AN27*'Portfólio | Portfolio'!AN189,"-")</f>
        <v>820.37939400000005</v>
      </c>
      <c r="AO89" s="144">
        <f>IFERROR(AO27*'Portfólio | Portfolio'!AO189,"-")</f>
        <v>524.10961980000002</v>
      </c>
      <c r="AP89" s="144">
        <f>IFERROR(AP27*'Portfólio | Portfolio'!AP189,"-")</f>
        <v>866.5044822000001</v>
      </c>
      <c r="AQ89" s="144">
        <f>IFERROR(AQ27*'Portfólio | Portfolio'!AQ189,"-")</f>
        <v>584.3591100000001</v>
      </c>
      <c r="AR89" s="144">
        <f>IFERROR(AR27*'Portfólio | Portfolio'!AR189,"-")</f>
        <v>431.6635746</v>
      </c>
      <c r="AS89" s="144">
        <f>IFERROR(AS27*'Portfólio | Portfolio'!AS189,"-")</f>
        <v>559.86373800000001</v>
      </c>
      <c r="AT89" s="144">
        <f>IFERROR(AT27*'Portfólio | Portfolio'!AT189,"-")</f>
        <v>899.29368180000017</v>
      </c>
      <c r="AU89" s="144">
        <f>IFERROR(AU27*'Portfólio | Portfolio'!AU189,"-")</f>
        <v>705.98150639999994</v>
      </c>
      <c r="AV89" s="144">
        <f>IFERROR(AV27*'Portfólio | Portfolio'!AV189,"-")</f>
        <v>809.49790799999994</v>
      </c>
      <c r="AW89" s="144">
        <f>IFERROR(AW27*'Portfólio | Portfolio'!AW189,"-")</f>
        <v>791.57795399999998</v>
      </c>
      <c r="AX89" s="214">
        <f>IFERROR(AX27*'Portfólio | Portfolio'!AX189,"-")</f>
        <v>1206.9857898000002</v>
      </c>
      <c r="AY89" s="43">
        <f>IFERROR(AY27*'Portfólio | Portfolio'!AY189,"-")</f>
        <v>1066.6229364000001</v>
      </c>
      <c r="AZ89" s="43">
        <f>IFERROR(AZ27*'Portfólio | Portfolio'!AZ189,"-")</f>
        <v>1090.3259232</v>
      </c>
      <c r="BA89" s="43">
        <f>IFERROR(BA27*'Portfólio | Portfolio'!BA189,"-")</f>
        <v>968.04525599999999</v>
      </c>
      <c r="BB89" s="43">
        <f>IFERROR(BB27*'Portfólio | Portfolio'!BB189,"-")</f>
        <v>1327.0911641999999</v>
      </c>
      <c r="BC89" s="43">
        <f>IFERROR(BC27*'Portfólio | Portfolio'!BC189,"-")</f>
        <v>1250.2196315999997</v>
      </c>
      <c r="BD89" s="43">
        <f>IFERROR(BD27*'Portfólio | Portfolio'!BD189,"-")</f>
        <v>1039.5443178</v>
      </c>
      <c r="BE89" s="43">
        <f>IFERROR(BE27*'Portfólio | Portfolio'!BE189,"-")</f>
        <v>1078.4816604000002</v>
      </c>
      <c r="BF89" s="43">
        <f>IFERROR(BF27*'Portfólio | Portfolio'!BF189,"-")</f>
        <v>1411.5762918000003</v>
      </c>
      <c r="BG89" s="43">
        <f>IFERROR(BG27*'Portfólio | Portfolio'!BG189,"-")</f>
        <v>1164.8244690000001</v>
      </c>
      <c r="BH89" s="43">
        <f>IFERROR(BH27*'Portfólio | Portfolio'!BH189,"-")</f>
        <v>1076.9882850000001</v>
      </c>
      <c r="BI89" s="43">
        <f>IFERROR(BI27*'Portfólio | Portfolio'!BI189,"-")</f>
        <v>1362.9547026</v>
      </c>
      <c r="BJ89" s="43">
        <f>IFERROR(BJ27*'Portfólio | Portfolio'!BJ189,"-")</f>
        <v>1888.8409602000002</v>
      </c>
      <c r="BK89" s="43">
        <f>IFERROR(BK27*'Portfólio | Portfolio'!BK189,"-")</f>
        <v>2135.9119122000002</v>
      </c>
      <c r="BL89" s="43">
        <f>IFERROR(BL27*'Portfólio | Portfolio'!BL189,"-")</f>
        <v>1412.1527310000001</v>
      </c>
      <c r="BM89" s="43">
        <f>IFERROR(BM27*'Portfólio | Portfolio'!BM189,"-")</f>
        <v>1280.8054638000003</v>
      </c>
    </row>
    <row r="90" spans="1:68" ht="15" customHeight="1" x14ac:dyDescent="0.3">
      <c r="A90" s="11" t="s">
        <v>135</v>
      </c>
      <c r="B90" s="11" t="s">
        <v>135</v>
      </c>
      <c r="C90" s="147">
        <f>IFERROR(C28*'Portfólio | Portfolio'!C190,"-")</f>
        <v>271.62310560000003</v>
      </c>
      <c r="D90" s="147">
        <f>IFERROR(D28*'Portfólio | Portfolio'!D190,"-")</f>
        <v>364.64122310000005</v>
      </c>
      <c r="E90" s="147">
        <f>IFERROR(E28*'Portfólio | Portfolio'!E190,"-")</f>
        <v>715.08709580000004</v>
      </c>
      <c r="F90" s="147">
        <f>IFERROR(F28*'Portfólio | Portfolio'!F190,"-")</f>
        <v>400.81553820000005</v>
      </c>
      <c r="G90" s="147">
        <f>IFERROR(G28*'Portfólio | Portfolio'!G190,"-")</f>
        <v>511.95559029999998</v>
      </c>
      <c r="H90" s="147">
        <f>IFERROR(H28*'Portfólio | Portfolio'!H190,"-")</f>
        <v>474.12260280000004</v>
      </c>
      <c r="I90" s="147">
        <f>IFERROR(I28*'Portfólio | Portfolio'!I190,"-")</f>
        <v>494.72073420000004</v>
      </c>
      <c r="J90" s="147">
        <f>IFERROR(J28*'Portfólio | Portfolio'!J190,"-")</f>
        <v>511.88511219999998</v>
      </c>
      <c r="K90" s="147">
        <f>IFERROR(K28*'Portfólio | Portfolio'!K190,"-")</f>
        <v>599.02323250000006</v>
      </c>
      <c r="L90" s="147">
        <f>IFERROR(L28*'Portfólio | Portfolio'!L190,"-")</f>
        <v>525.67655910000008</v>
      </c>
      <c r="M90" s="147">
        <f>IFERROR(M28*'Portfólio | Portfolio'!M190,"-")</f>
        <v>601.82490829999995</v>
      </c>
      <c r="N90" s="12" t="str">
        <f>IFERROR(N28*'Portfólio | Portfolio'!N190,"-")</f>
        <v>-</v>
      </c>
      <c r="O90" s="147">
        <f>IFERROR(O28*'Portfólio | Portfolio'!O190,"-")</f>
        <v>517.82928890000005</v>
      </c>
      <c r="P90" s="147">
        <f>IFERROR(P28*'Portfólio | Portfolio'!P190,"-")</f>
        <v>531.29196890000003</v>
      </c>
      <c r="Q90" s="147">
        <f>IFERROR(Q28*'Portfólio | Portfolio'!Q190,"-")</f>
        <v>595.79929640000012</v>
      </c>
      <c r="R90" s="147">
        <f>IFERROR(R28*'Portfólio | Portfolio'!R190,"-")</f>
        <v>676.24373739999999</v>
      </c>
      <c r="S90" s="147">
        <f>IFERROR(S28*'Portfólio | Portfolio'!S190,"-")</f>
        <v>615.9321784</v>
      </c>
      <c r="T90" s="147">
        <f>IFERROR(T28*'Portfólio | Portfolio'!T190,"-")</f>
        <v>577.35202140000001</v>
      </c>
      <c r="U90" s="147">
        <f>IFERROR(U28*'Portfólio | Portfolio'!U190,"-")</f>
        <v>622.84975060000011</v>
      </c>
      <c r="V90" s="147">
        <f>IFERROR(V28*'Portfólio | Portfolio'!V190,"-")</f>
        <v>643.4315041000001</v>
      </c>
      <c r="W90" s="147">
        <f>IFERROR(W28*'Portfólio | Portfolio'!W190,"-")</f>
        <v>643.59756230000005</v>
      </c>
      <c r="X90" s="147">
        <f>IFERROR(X28*'Portfólio | Portfolio'!X190,"-")</f>
        <v>634.21241729999997</v>
      </c>
      <c r="Y90" s="147">
        <f>IFERROR(Y28*'Portfólio | Portfolio'!Y190,"-")</f>
        <v>675.92039900000009</v>
      </c>
      <c r="Z90" s="147">
        <f>IFERROR(Z28*'Portfólio | Portfolio'!Z190,"-")</f>
        <v>719.57273080000004</v>
      </c>
      <c r="AA90" s="147">
        <f>IFERROR(AA28*'Portfólio | Portfolio'!AA190,"-")</f>
        <v>646.82798949999994</v>
      </c>
      <c r="AB90" s="147">
        <f>IFERROR(AB28*'Portfólio | Portfolio'!AB190,"-")</f>
        <v>548.96258340000009</v>
      </c>
      <c r="AC90" s="147">
        <f>IFERROR(AC28*'Portfólio | Portfolio'!AC190,"-")</f>
        <v>566.39204159999997</v>
      </c>
      <c r="AD90" s="147">
        <f>IFERROR(AD28*'Portfólio | Portfolio'!AD190,"-")</f>
        <v>692.73573599999997</v>
      </c>
      <c r="AE90" s="147">
        <f>IFERROR(AE28*'Portfólio | Portfolio'!AE190,"-")</f>
        <v>647.68313610000007</v>
      </c>
      <c r="AF90" s="147">
        <f>IFERROR(AF28*'Portfólio | Portfolio'!AF190,"-")</f>
        <v>607.35989930000005</v>
      </c>
      <c r="AG90" s="147">
        <f>IFERROR(AG28*'Portfólio | Portfolio'!AG190,"-")</f>
        <v>643.40690260000008</v>
      </c>
      <c r="AH90" s="147">
        <f>IFERROR(AH28*'Portfólio | Portfolio'!AH190,"-")</f>
        <v>760.34141260000001</v>
      </c>
      <c r="AI90" s="147">
        <f>IFERROR(AI28*'Portfólio | Portfolio'!AI190,"-")</f>
        <v>661.43000000000006</v>
      </c>
      <c r="AJ90" s="147">
        <f>IFERROR(AJ28*'Portfólio | Portfolio'!AJ190,"-")</f>
        <v>592.17501419999996</v>
      </c>
      <c r="AK90" s="147">
        <f>IFERROR(AK28*'Portfólio | Portfolio'!AK190,"-")</f>
        <v>653.56416509999997</v>
      </c>
      <c r="AL90" s="147">
        <f>IFERROR(AL28*'Portfólio | Portfolio'!AL190,"-")</f>
        <v>771.79552450000006</v>
      </c>
      <c r="AM90" s="147">
        <f>IFERROR(AM28*'Portfólio | Portfolio'!AM190,"-")</f>
        <v>680.75585269999999</v>
      </c>
      <c r="AN90" s="147">
        <f>IFERROR(AN28*'Portfólio | Portfolio'!AN190,"-")</f>
        <v>583.41274529999998</v>
      </c>
      <c r="AO90" s="147">
        <f>IFERROR(AO28*'Portfólio | Portfolio'!AO190,"-")</f>
        <v>585.16052979999995</v>
      </c>
      <c r="AP90" s="147">
        <f>IFERROR(AP28*'Portfólio | Portfolio'!AP190,"-")</f>
        <v>611.0775979</v>
      </c>
      <c r="AQ90" s="147">
        <f>IFERROR(AQ28*'Portfólio | Portfolio'!AQ190,"-")</f>
        <v>580.32968070000004</v>
      </c>
      <c r="AR90" s="147">
        <f>IFERROR(AR28*'Portfólio | Portfolio'!AR190,"-")</f>
        <v>545.75453240000002</v>
      </c>
      <c r="AS90" s="147">
        <f>IFERROR(AS28*'Portfólio | Portfolio'!AS190,"-")</f>
        <v>563.32308339999997</v>
      </c>
      <c r="AT90" s="147">
        <f>IFERROR(AT28*'Portfólio | Portfolio'!AT190,"-")</f>
        <v>634.43406180000011</v>
      </c>
      <c r="AU90" s="147">
        <f>IFERROR(AU28*'Portfólio | Portfolio'!AU190,"-")</f>
        <v>597.89809309999998</v>
      </c>
      <c r="AV90" s="147">
        <f>IFERROR(AV28*'Portfólio | Portfolio'!AV190,"-")</f>
        <v>543.717713</v>
      </c>
      <c r="AW90" s="147">
        <f>IFERROR(AW28*'Portfólio | Portfolio'!AW190,"-")</f>
        <v>554.92437000000007</v>
      </c>
      <c r="AX90" s="216">
        <f>IFERROR(AX28*'Portfólio | Portfolio'!AX190,"-")</f>
        <v>646.71612390000007</v>
      </c>
      <c r="AY90" s="44">
        <f>IFERROR(AY28*'Portfólio | Portfolio'!AY190,"-")</f>
        <v>758.84269230000007</v>
      </c>
      <c r="AZ90" s="44">
        <f>IFERROR(AZ28*'Portfólio | Portfolio'!AZ190,"-")</f>
        <v>782.44008150000002</v>
      </c>
      <c r="BA90" s="44">
        <f>IFERROR(BA28*'Portfólio | Portfolio'!BA190,"-")</f>
        <v>842.40056670000013</v>
      </c>
      <c r="BB90" s="44">
        <f>IFERROR(BB28*'Portfólio | Portfolio'!BB190,"-")</f>
        <v>841.62347499999998</v>
      </c>
      <c r="BC90" s="44">
        <f>IFERROR(BC28*'Portfólio | Portfolio'!BC190,"-")</f>
        <v>845.61435419999998</v>
      </c>
      <c r="BD90" s="44">
        <f>IFERROR(BD28*'Portfólio | Portfolio'!BD190,"-")</f>
        <v>848.53471780000007</v>
      </c>
      <c r="BE90" s="44">
        <f>IFERROR(BE28*'Portfólio | Portfolio'!BE190,"-")</f>
        <v>884.08075910000014</v>
      </c>
      <c r="BF90" s="44">
        <f>IFERROR(BF28*'Portfólio | Portfolio'!BF190,"-")</f>
        <v>859.56302740000012</v>
      </c>
      <c r="BG90" s="44">
        <f>IFERROR(BG28*'Portfólio | Portfolio'!BG190,"-")</f>
        <v>873.15422039999999</v>
      </c>
      <c r="BH90" s="44">
        <f>IFERROR(BH28*'Portfólio | Portfolio'!BH190,"-")</f>
        <v>880.39887320000003</v>
      </c>
      <c r="BI90" s="44">
        <f>IFERROR(BI28*'Portfólio | Portfolio'!BI190,"-")</f>
        <v>905.46592290000001</v>
      </c>
      <c r="BJ90" s="44">
        <f>IFERROR(BJ28*'Portfólio | Portfolio'!BJ190,"-")</f>
        <v>922.14373020000005</v>
      </c>
      <c r="BK90" s="44">
        <f>IFERROR(BK28*'Portfólio | Portfolio'!BK190,"-")</f>
        <v>914.79386460000001</v>
      </c>
      <c r="BL90" s="44">
        <f>IFERROR(BL28*'Portfólio | Portfolio'!BL190,"-")</f>
        <v>867.6371319000001</v>
      </c>
      <c r="BM90" s="44">
        <f>IFERROR(BM28*'Portfólio | Portfolio'!BM190,"-")</f>
        <v>949.02195080000001</v>
      </c>
    </row>
    <row r="91" spans="1:68" ht="15" customHeight="1" x14ac:dyDescent="0.25">
      <c r="A91" s="302" t="s">
        <v>451</v>
      </c>
      <c r="B91" s="302" t="s">
        <v>452</v>
      </c>
      <c r="C91" s="144">
        <f>C29*'Portfólio | Portfolio'!C191</f>
        <v>5514.8325099999984</v>
      </c>
      <c r="D91" s="144">
        <f>D29*'Portfólio | Portfolio'!D191</f>
        <v>5551</v>
      </c>
      <c r="E91" s="144">
        <f>E29*'Portfólio | Portfolio'!E191</f>
        <v>5631</v>
      </c>
      <c r="F91" s="144">
        <f>F29*'Portfólio | Portfolio'!F191</f>
        <v>5757</v>
      </c>
      <c r="G91" s="144">
        <f>G29*'Portfólio | Portfolio'!G191</f>
        <v>5849</v>
      </c>
      <c r="H91" s="144">
        <f>H29*'Portfólio | Portfolio'!H191</f>
        <v>5943</v>
      </c>
      <c r="I91" s="144">
        <f>I29*'Portfólio | Portfolio'!I191</f>
        <v>6095.1302099999893</v>
      </c>
      <c r="J91" s="144">
        <f>J29*'Portfólio | Portfolio'!J191</f>
        <v>6283</v>
      </c>
      <c r="K91" s="144">
        <f>K29*'Portfólio | Portfolio'!K191</f>
        <v>6600</v>
      </c>
      <c r="L91" s="144">
        <f>L29*'Portfólio | Portfolio'!L191</f>
        <v>6508</v>
      </c>
      <c r="M91" s="144">
        <f>M29*'Portfólio | Portfolio'!M191</f>
        <v>6506</v>
      </c>
      <c r="N91" s="144">
        <f>N29*'Portfólio | Portfolio'!N191</f>
        <v>6731</v>
      </c>
      <c r="O91" s="144">
        <f>O29*'Portfólio | Portfolio'!O191</f>
        <v>6865</v>
      </c>
      <c r="P91" s="144">
        <f>P29*'Portfólio | Portfolio'!P191</f>
        <v>6825</v>
      </c>
      <c r="Q91" s="144">
        <f>Q29*'Portfólio | Portfolio'!Q191</f>
        <v>7031</v>
      </c>
      <c r="R91" s="144">
        <f>R29*'Portfólio | Portfolio'!R191</f>
        <v>7803</v>
      </c>
      <c r="S91" s="144">
        <f>S29*'Portfólio | Portfolio'!S191</f>
        <v>7508</v>
      </c>
      <c r="T91" s="144">
        <f>T29*'Portfólio | Portfolio'!T191</f>
        <v>7321</v>
      </c>
      <c r="U91" s="144">
        <f>U29*'Portfólio | Portfolio'!U191</f>
        <v>7735</v>
      </c>
      <c r="V91" s="144">
        <f>V29*'Portfólio | Portfolio'!V191</f>
        <v>7013.126949999998</v>
      </c>
      <c r="W91" s="144">
        <f>W29*'Portfólio | Portfolio'!W191</f>
        <v>7057</v>
      </c>
      <c r="X91" s="144">
        <f>X29*'Portfólio | Portfolio'!X191</f>
        <v>7244</v>
      </c>
      <c r="Y91" s="144">
        <f>Y29*'Portfólio | Portfolio'!Y191</f>
        <v>6335</v>
      </c>
      <c r="Z91" s="144">
        <f>Z29*'Portfólio | Portfolio'!Z191</f>
        <v>6264</v>
      </c>
      <c r="AA91" s="144">
        <f>AA29*'Portfólio | Portfolio'!AA191</f>
        <v>6230</v>
      </c>
      <c r="AB91" s="144">
        <f>AB29*'Portfólio | Portfolio'!AB191</f>
        <v>5985</v>
      </c>
      <c r="AC91" s="144">
        <f>AC29*'Portfólio | Portfolio'!AC191</f>
        <v>6154</v>
      </c>
      <c r="AD91" s="144">
        <f>AD29*'Portfólio | Portfolio'!AD191</f>
        <v>6068.9352899999994</v>
      </c>
      <c r="AE91" s="144">
        <f>AE29*'Portfólio | Portfolio'!AE191</f>
        <v>6128.9082199999993</v>
      </c>
      <c r="AF91" s="144">
        <f>AF29*'Portfólio | Portfolio'!AF191</f>
        <v>6046</v>
      </c>
      <c r="AG91" s="144">
        <f>AG29*'Portfólio | Portfolio'!AG191</f>
        <v>6094</v>
      </c>
      <c r="AH91" s="144">
        <f>AH29*'Portfólio | Portfolio'!AH191</f>
        <v>5560.8536300000005</v>
      </c>
      <c r="AI91" s="144">
        <f>AI29*'Portfólio | Portfolio'!AI191</f>
        <v>5383.5254699999996</v>
      </c>
      <c r="AJ91" s="144">
        <f>AJ29*'Portfólio | Portfolio'!AJ191</f>
        <v>5349.7693900000004</v>
      </c>
      <c r="AK91" s="144">
        <f>AK29*'Portfólio | Portfolio'!AK191</f>
        <v>5445.7883899999997</v>
      </c>
      <c r="AL91" s="144">
        <f>AL29*'Portfólio | Portfolio'!AL191</f>
        <v>5682.3024699999996</v>
      </c>
      <c r="AM91" s="144">
        <f>AM29*'Portfólio | Portfolio'!AM191</f>
        <v>5080.3283300000003</v>
      </c>
      <c r="AN91" s="144">
        <f>AN29*'Portfólio | Portfolio'!AN191</f>
        <v>4151.6023500000001</v>
      </c>
      <c r="AO91" s="144">
        <f>AO29*'Portfólio | Portfolio'!AO191</f>
        <v>4402.7203499999996</v>
      </c>
      <c r="AP91" s="144">
        <f>AP29*'Portfólio | Portfolio'!AP191</f>
        <v>6288.1300200000005</v>
      </c>
      <c r="AQ91" s="144">
        <f>AQ29*'Portfólio | Portfolio'!AQ191</f>
        <v>6064.5787799999998</v>
      </c>
      <c r="AR91" s="144">
        <f>AR29*'Portfólio | Portfolio'!AR191</f>
        <v>6726.0265600000002</v>
      </c>
      <c r="AS91" s="144">
        <f>AS29*'Portfólio | Portfolio'!AS191</f>
        <v>6329.9975099999992</v>
      </c>
      <c r="AT91" s="144">
        <f>AT29*'Portfólio | Portfolio'!AT191</f>
        <v>7269.5517</v>
      </c>
      <c r="AU91" s="144">
        <f>AU29*'Portfólio | Portfolio'!AU191</f>
        <v>5945.2152500000002</v>
      </c>
      <c r="AV91" s="144">
        <f>AV29*'Portfólio | Portfolio'!AV191</f>
        <v>6585.4828600000001</v>
      </c>
      <c r="AW91" s="144">
        <f>AW29*'Portfólio | Portfolio'!AW191</f>
        <v>4239.9563600000001</v>
      </c>
      <c r="AX91" s="214">
        <f>AX29*'Portfólio | Portfolio'!AX191</f>
        <v>5272.8379000000004</v>
      </c>
      <c r="AY91" s="144">
        <f>AY29*'Portfólio | Portfolio'!AY191</f>
        <v>5639.6632900000004</v>
      </c>
      <c r="AZ91" s="144">
        <f>AZ29*'Portfólio | Portfolio'!AZ191</f>
        <v>5679.9536500000004</v>
      </c>
      <c r="BA91" s="144">
        <f>BA29*'Portfólio | Portfolio'!BA191</f>
        <v>5491.4808700000003</v>
      </c>
      <c r="BB91" s="144">
        <f>BB29*'Portfólio | Portfolio'!BB191</f>
        <v>5076.4841799999995</v>
      </c>
      <c r="BC91" s="144">
        <f>BC29*'Portfólio | Portfolio'!BC191</f>
        <v>5360.1488900000004</v>
      </c>
      <c r="BD91" s="144">
        <f>BD29*'Portfólio | Portfolio'!BD191</f>
        <v>5592.2465700000002</v>
      </c>
      <c r="BE91" s="144">
        <f>BE29*'Portfólio | Portfolio'!BE191</f>
        <v>5575.5685399999993</v>
      </c>
      <c r="BF91" s="144">
        <f>BF29*'Portfólio | Portfolio'!BF191</f>
        <v>5972.7992599999998</v>
      </c>
      <c r="BG91" s="144">
        <f>BG29*'Portfólio | Portfolio'!BG191</f>
        <v>6467.8192900000004</v>
      </c>
      <c r="BH91" s="144">
        <f>BH29*'Portfólio | Portfolio'!BH191</f>
        <v>6747</v>
      </c>
      <c r="BI91" s="144">
        <f>BI29*'Portfólio | Portfolio'!BI191</f>
        <v>6567.944019999999</v>
      </c>
      <c r="BJ91" s="144">
        <f>BJ29*'Portfólio | Portfolio'!BJ191</f>
        <v>6575.5195399999993</v>
      </c>
      <c r="BK91" s="144">
        <f>BK29*'Portfólio | Portfolio'!BK191</f>
        <v>6174.5199900000007</v>
      </c>
      <c r="BL91" s="144">
        <f>BL29*'Portfólio | Portfolio'!BL191</f>
        <v>6487.8342799999991</v>
      </c>
      <c r="BM91" s="144">
        <f>BM29*'Portfólio | Portfolio'!BM191</f>
        <v>3377.6263067999998</v>
      </c>
    </row>
    <row r="92" spans="1:68" ht="15" customHeight="1" x14ac:dyDescent="0.3">
      <c r="A92" s="8" t="s">
        <v>126</v>
      </c>
      <c r="B92" s="8" t="s">
        <v>126</v>
      </c>
      <c r="C92" s="145" t="str">
        <f>IFERROR(C30*'Portfólio | Portfolio'!C192,"-")</f>
        <v>-</v>
      </c>
      <c r="D92" s="145" t="str">
        <f>IFERROR(D30*'Portfólio | Portfolio'!D192,"-")</f>
        <v>-</v>
      </c>
      <c r="E92" s="145" t="str">
        <f>IFERROR(E30*'Portfólio | Portfolio'!E192,"-")</f>
        <v>-</v>
      </c>
      <c r="F92" s="145" t="str">
        <f>IFERROR(F30*'Portfólio | Portfolio'!F192,"-")</f>
        <v>-</v>
      </c>
      <c r="G92" s="145" t="str">
        <f>IFERROR(G30*'Portfólio | Portfolio'!G192,"-")</f>
        <v>-</v>
      </c>
      <c r="H92" s="145" t="str">
        <f>IFERROR(H30*'Portfólio | Portfolio'!H192,"-")</f>
        <v>-</v>
      </c>
      <c r="I92" s="145" t="str">
        <f>IFERROR(I30*'Portfólio | Portfolio'!I192,"-")</f>
        <v>-</v>
      </c>
      <c r="J92" s="145" t="str">
        <f>IFERROR(J30*'Portfólio | Portfolio'!J192,"-")</f>
        <v>-</v>
      </c>
      <c r="K92" s="145" t="str">
        <f>IFERROR(K30*'Portfólio | Portfolio'!K192,"-")</f>
        <v>-</v>
      </c>
      <c r="L92" s="145" t="str">
        <f>IFERROR(L30*'Portfólio | Portfolio'!L192,"-")</f>
        <v>-</v>
      </c>
      <c r="M92" s="145" t="str">
        <f>IFERROR(M30*'Portfólio | Portfolio'!M192,"-")</f>
        <v>-</v>
      </c>
      <c r="N92" s="145" t="str">
        <f>IFERROR(N30*'Portfólio | Portfolio'!N192,"-")</f>
        <v>-</v>
      </c>
      <c r="O92" s="145" t="str">
        <f>IFERROR(O30*'Portfólio | Portfolio'!O192,"-")</f>
        <v>-</v>
      </c>
      <c r="P92" s="145" t="str">
        <f>IFERROR(P30*'Portfólio | Portfolio'!P192,"-")</f>
        <v>-</v>
      </c>
      <c r="Q92" s="145" t="str">
        <f>IFERROR(Q30*'Portfólio | Portfolio'!Q192,"-")</f>
        <v>-</v>
      </c>
      <c r="R92" s="145" t="str">
        <f>IFERROR(R30*'Portfólio | Portfolio'!R192,"-")</f>
        <v>-</v>
      </c>
      <c r="S92" s="145" t="str">
        <f>IFERROR(S30*'Portfólio | Portfolio'!S192,"-")</f>
        <v>-</v>
      </c>
      <c r="T92" s="145" t="str">
        <f>IFERROR(T30*'Portfólio | Portfolio'!T192,"-")</f>
        <v>-</v>
      </c>
      <c r="U92" s="145" t="str">
        <f>IFERROR(U30*'Portfólio | Portfolio'!U192,"-")</f>
        <v>-</v>
      </c>
      <c r="V92" s="145" t="str">
        <f>IFERROR(V30*'Portfólio | Portfolio'!V192,"-")</f>
        <v>-</v>
      </c>
      <c r="W92" s="145" t="str">
        <f>IFERROR(W30*'Portfólio | Portfolio'!W192,"-")</f>
        <v>-</v>
      </c>
      <c r="X92" s="145" t="str">
        <f>IFERROR(X30*'Portfólio | Portfolio'!X192,"-")</f>
        <v>-</v>
      </c>
      <c r="Y92" s="145" t="str">
        <f>IFERROR(Y30*'Portfólio | Portfolio'!Y192,"-")</f>
        <v>-</v>
      </c>
      <c r="Z92" s="145" t="str">
        <f>IFERROR(Z30*'Portfólio | Portfolio'!Z192,"-")</f>
        <v>-</v>
      </c>
      <c r="AA92" s="145" t="str">
        <f>IFERROR(AA30*'Portfólio | Portfolio'!AA192,"-")</f>
        <v>-</v>
      </c>
      <c r="AB92" s="145">
        <f>IFERROR(AB30*'Portfólio | Portfolio'!AB192,"-")</f>
        <v>0</v>
      </c>
      <c r="AC92" s="145">
        <f>IFERROR(AC30*'Portfólio | Portfolio'!AC192,"-")</f>
        <v>0</v>
      </c>
      <c r="AD92" s="145">
        <f>IFERROR(AD30*'Portfólio | Portfolio'!AD192,"-")</f>
        <v>0</v>
      </c>
      <c r="AE92" s="145">
        <f>IFERROR(AE30*'Portfólio | Portfolio'!AE192,"-")</f>
        <v>0</v>
      </c>
      <c r="AF92" s="145">
        <f>IFERROR(AF30*'Portfólio | Portfolio'!AF192,"-")</f>
        <v>0</v>
      </c>
      <c r="AG92" s="145">
        <f>IFERROR(AG30*'Portfólio | Portfolio'!AG192,"-")</f>
        <v>0</v>
      </c>
      <c r="AH92" s="145">
        <f>IFERROR(AH30*'Portfólio | Portfolio'!AH192,"-")</f>
        <v>0</v>
      </c>
      <c r="AI92" s="144">
        <f>IFERROR(AI30*'Portfólio | Portfolio'!AI192,"-")</f>
        <v>448.43368320000002</v>
      </c>
      <c r="AJ92" s="144">
        <f>IFERROR(AJ30*'Portfólio | Portfolio'!AJ192,"-")</f>
        <v>534.69660599999997</v>
      </c>
      <c r="AK92" s="144">
        <f>IFERROR(AK30*'Portfólio | Portfolio'!AK192,"-")</f>
        <v>555.57938519999993</v>
      </c>
      <c r="AL92" s="144">
        <f>IFERROR(AL30*'Portfólio | Portfolio'!AL192,"-")</f>
        <v>578.0343312</v>
      </c>
      <c r="AM92" s="144">
        <f>IFERROR(AM30*'Portfólio | Portfolio'!AM192,"-")</f>
        <v>637.83340199999998</v>
      </c>
      <c r="AN92" s="144">
        <f>IFERROR(AN30*'Portfólio | Portfolio'!AN192,"-")</f>
        <v>680.64619679999987</v>
      </c>
      <c r="AO92" s="144">
        <f>IFERROR(AO30*'Portfólio | Portfolio'!AO192,"-")</f>
        <v>729.4161636</v>
      </c>
      <c r="AP92" s="144">
        <f>IFERROR(AP30*'Portfólio | Portfolio'!AP192,"-")</f>
        <v>732.88915919999999</v>
      </c>
      <c r="AQ92" s="144">
        <f>IFERROR(AQ30*'Portfólio | Portfolio'!AQ192,"-")</f>
        <v>945.00600873600001</v>
      </c>
      <c r="AR92" s="144">
        <f>IFERROR(AR30*'Portfólio | Portfolio'!AR192,"-")</f>
        <v>986.15305973799991</v>
      </c>
      <c r="AS92" s="144">
        <f>IFERROR(AS30*'Portfólio | Portfolio'!AS192,"-")</f>
        <v>1012.9562670419998</v>
      </c>
      <c r="AT92" s="144">
        <f>IFERROR(AT30*'Portfólio | Portfolio'!AT192,"-")</f>
        <v>1031.7224993459999</v>
      </c>
      <c r="AU92" s="144">
        <f>IFERROR(AU30*'Portfólio | Portfolio'!AU192,"-")</f>
        <v>1030.3182066879999</v>
      </c>
      <c r="AV92" s="144">
        <f>IFERROR(AV30*'Portfólio | Portfolio'!AV192,"-")</f>
        <v>1034.6876939019999</v>
      </c>
      <c r="AW92" s="144">
        <f>IFERROR(AW30*'Portfólio | Portfolio'!AW192,"-")</f>
        <v>1015.3397166059998</v>
      </c>
      <c r="AX92" s="214">
        <f>IFERROR(AX30*'Portfólio | Portfolio'!AX192,"-")</f>
        <v>1080.3774177519999</v>
      </c>
      <c r="AY92" s="43">
        <f>IFERROR(AY30*'Portfólio | Portfolio'!AY192,"-")</f>
        <v>1120.8128505039999</v>
      </c>
      <c r="AZ92" s="43">
        <f>IFERROR(AZ30*'Portfólio | Portfolio'!AZ192,"-")</f>
        <v>1059.2636137919999</v>
      </c>
      <c r="BA92" s="43">
        <f>IFERROR(BA30*'Portfólio | Portfolio'!BA192,"-")</f>
        <v>1116.1892373339999</v>
      </c>
      <c r="BB92" s="43">
        <f>IFERROR(BB30*'Portfólio | Portfolio'!BB192,"-")</f>
        <v>1084.5227468139999</v>
      </c>
      <c r="BC92" s="43">
        <f>IFERROR(BC30*'Portfólio | Portfolio'!BC192,"-")</f>
        <v>1155.270413186</v>
      </c>
      <c r="BD92" s="43">
        <f>IFERROR(BD30*'Portfólio | Portfolio'!BD192,"-")</f>
        <v>1196.3299793200001</v>
      </c>
      <c r="BE92" s="43">
        <f>IFERROR(BE30*'Portfólio | Portfolio'!BE192,"-")</f>
        <v>1143.1871587199998</v>
      </c>
      <c r="BF92" s="43">
        <f>IFERROR(BF30*'Portfólio | Portfolio'!BF192,"-")</f>
        <v>1175.1067106959999</v>
      </c>
      <c r="BG92" s="43">
        <f>IFERROR(BG30*'Portfólio | Portfolio'!BG192,"-")</f>
        <v>1167.96188463</v>
      </c>
      <c r="BH92" s="43">
        <f>IFERROR(BH30*'Portfólio | Portfolio'!BH192,"-")</f>
        <v>1169.8175125139999</v>
      </c>
      <c r="BI92" s="43">
        <f>IFERROR(BI30*'Portfólio | Portfolio'!BI192,"-")</f>
        <v>1201.8432973319998</v>
      </c>
      <c r="BJ92" s="43">
        <f>IFERROR(BJ30*'Portfólio | Portfolio'!BJ192,"-")</f>
        <v>1220.5930767239997</v>
      </c>
      <c r="BK92" s="43">
        <f>IFERROR(BK30*'Portfólio | Portfolio'!BK192,"-")</f>
        <v>1233.3912664219997</v>
      </c>
      <c r="BL92" s="43">
        <f>IFERROR(BL30*'Portfólio | Portfolio'!BL192,"-")</f>
        <v>1276.1561019439998</v>
      </c>
      <c r="BM92" s="43">
        <f>IFERROR(BM30*'Portfólio | Portfolio'!BM192,"-")</f>
        <v>1297.1455935939998</v>
      </c>
    </row>
    <row r="93" spans="1:68" ht="15" customHeight="1" x14ac:dyDescent="0.3">
      <c r="A93" s="42" t="s">
        <v>165</v>
      </c>
      <c r="B93" s="42" t="s">
        <v>165</v>
      </c>
      <c r="C93" s="296" t="str">
        <f>IFERROR(C31*'Portfólio | Portfolio'!C193,"-")</f>
        <v>-</v>
      </c>
      <c r="D93" s="296" t="str">
        <f>IFERROR(D31*'Portfólio | Portfolio'!D193,"-")</f>
        <v>-</v>
      </c>
      <c r="E93" s="296" t="str">
        <f>IFERROR(E31*'Portfólio | Portfolio'!E193,"-")</f>
        <v>-</v>
      </c>
      <c r="F93" s="296" t="str">
        <f>IFERROR(F31*'Portfólio | Portfolio'!F193,"-")</f>
        <v>-</v>
      </c>
      <c r="G93" s="296" t="str">
        <f>IFERROR(G31*'Portfólio | Portfolio'!G193,"-")</f>
        <v>-</v>
      </c>
      <c r="H93" s="296" t="str">
        <f>IFERROR(H31*'Portfólio | Portfolio'!H193,"-")</f>
        <v>-</v>
      </c>
      <c r="I93" s="296" t="str">
        <f>IFERROR(I31*'Portfólio | Portfolio'!I193,"-")</f>
        <v>-</v>
      </c>
      <c r="J93" s="296" t="str">
        <f>IFERROR(J31*'Portfólio | Portfolio'!J193,"-")</f>
        <v>-</v>
      </c>
      <c r="K93" s="296" t="str">
        <f>IFERROR(K31*'Portfólio | Portfolio'!K193,"-")</f>
        <v>-</v>
      </c>
      <c r="L93" s="296" t="str">
        <f>IFERROR(L31*'Portfólio | Portfolio'!L193,"-")</f>
        <v>-</v>
      </c>
      <c r="M93" s="296" t="str">
        <f>IFERROR(M31*'Portfólio | Portfolio'!M193,"-")</f>
        <v>-</v>
      </c>
      <c r="N93" s="296" t="str">
        <f>IFERROR(N31*'Portfólio | Portfolio'!N193,"-")</f>
        <v>-</v>
      </c>
      <c r="O93" s="296" t="str">
        <f>IFERROR(O31*'Portfólio | Portfolio'!O193,"-")</f>
        <v>-</v>
      </c>
      <c r="P93" s="296" t="str">
        <f>IFERROR(P31*'Portfólio | Portfolio'!P193,"-")</f>
        <v>-</v>
      </c>
      <c r="Q93" s="296" t="str">
        <f>IFERROR(Q31*'Portfólio | Portfolio'!Q193,"-")</f>
        <v>-</v>
      </c>
      <c r="R93" s="296" t="str">
        <f>IFERROR(R31*'Portfólio | Portfolio'!R193,"-")</f>
        <v>-</v>
      </c>
      <c r="S93" s="296" t="str">
        <f>IFERROR(S31*'Portfólio | Portfolio'!S193,"-")</f>
        <v>-</v>
      </c>
      <c r="T93" s="296" t="str">
        <f>IFERROR(T31*'Portfólio | Portfolio'!T193,"-")</f>
        <v>-</v>
      </c>
      <c r="U93" s="296" t="str">
        <f>IFERROR(U31*'Portfólio | Portfolio'!U193,"-")</f>
        <v>-</v>
      </c>
      <c r="V93" s="296" t="str">
        <f>IFERROR(V31*'Portfólio | Portfolio'!V193,"-")</f>
        <v>-</v>
      </c>
      <c r="W93" s="296" t="str">
        <f>IFERROR(W31*'Portfólio | Portfolio'!W193,"-")</f>
        <v>-</v>
      </c>
      <c r="X93" s="296" t="str">
        <f>IFERROR(X31*'Portfólio | Portfolio'!X193,"-")</f>
        <v>-</v>
      </c>
      <c r="Y93" s="296" t="str">
        <f>IFERROR(Y31*'Portfólio | Portfolio'!Y193,"-")</f>
        <v>-</v>
      </c>
      <c r="Z93" s="296" t="str">
        <f>IFERROR(Z31*'Portfólio | Portfolio'!Z193,"-")</f>
        <v>-</v>
      </c>
      <c r="AA93" s="296" t="str">
        <f>IFERROR(AA31*'Portfólio | Portfolio'!AA193,"-")</f>
        <v>-</v>
      </c>
      <c r="AB93" s="296" t="str">
        <f>IFERROR(AB31*'Portfólio | Portfolio'!AB193,"-")</f>
        <v>-</v>
      </c>
      <c r="AC93" s="296" t="str">
        <f>IFERROR(AC31*'Portfólio | Portfolio'!AC193,"-")</f>
        <v>-</v>
      </c>
      <c r="AD93" s="296" t="str">
        <f>IFERROR(AD31*'Portfólio | Portfolio'!AD193,"-")</f>
        <v>-</v>
      </c>
      <c r="AE93" s="296" t="str">
        <f>IFERROR(AE31*'Portfólio | Portfolio'!AE193,"-")</f>
        <v>-</v>
      </c>
      <c r="AF93" s="296" t="str">
        <f>IFERROR(AF31*'Portfólio | Portfolio'!AF193,"-")</f>
        <v>-</v>
      </c>
      <c r="AG93" s="296" t="str">
        <f>IFERROR(AG31*'Portfólio | Portfolio'!AG193,"-")</f>
        <v>-</v>
      </c>
      <c r="AH93" s="296" t="str">
        <f>IFERROR(AH31*'Portfólio | Portfolio'!AH193,"-")</f>
        <v>-</v>
      </c>
      <c r="AI93" s="296" t="str">
        <f>IFERROR(AI31*'Portfólio | Portfolio'!AI193,"-")</f>
        <v>-</v>
      </c>
      <c r="AJ93" s="296" t="str">
        <f>IFERROR(AJ31*'Portfólio | Portfolio'!AJ193,"-")</f>
        <v>-</v>
      </c>
      <c r="AK93" s="296" t="str">
        <f>IFERROR(AK31*'Portfólio | Portfolio'!AK193,"-")</f>
        <v>-</v>
      </c>
      <c r="AL93" s="296" t="str">
        <f>IFERROR(AL31*'Portfólio | Portfolio'!AL193,"-")</f>
        <v>-</v>
      </c>
      <c r="AM93" s="296" t="str">
        <f>IFERROR(AM31*'Portfólio | Portfolio'!AM193,"-")</f>
        <v>-</v>
      </c>
      <c r="AN93" s="296" t="str">
        <f>IFERROR(AN31*'Portfólio | Portfolio'!AN193,"-")</f>
        <v>-</v>
      </c>
      <c r="AO93" s="296" t="str">
        <f>IFERROR(AO31*'Portfólio | Portfolio'!AO193,"-")</f>
        <v>-</v>
      </c>
      <c r="AP93" s="296" t="str">
        <f>IFERROR(AP31*'Portfólio | Portfolio'!AP193,"-")</f>
        <v>-</v>
      </c>
      <c r="AQ93" s="296" t="str">
        <f>IFERROR(AQ31*'Portfólio | Portfolio'!AQ193,"-")</f>
        <v>-</v>
      </c>
      <c r="AR93" s="296" t="str">
        <f>IFERROR(AR31*'Portfólio | Portfolio'!AR193,"-")</f>
        <v>-</v>
      </c>
      <c r="AS93" s="296" t="str">
        <f>IFERROR(AS31*'Portfólio | Portfolio'!AS193,"-")</f>
        <v>-</v>
      </c>
      <c r="AT93" s="296" t="str">
        <f>IFERROR(AT31*'Portfólio | Portfolio'!AT193,"-")</f>
        <v>-</v>
      </c>
      <c r="AU93" s="296" t="str">
        <f>IFERROR(AU31*'Portfólio | Portfolio'!AU193,"-")</f>
        <v>-</v>
      </c>
      <c r="AV93" s="296" t="str">
        <f>IFERROR(AV31*'Portfólio | Portfolio'!AV193,"-")</f>
        <v>-</v>
      </c>
      <c r="AW93" s="296" t="str">
        <f>IFERROR(AW31*'Portfólio | Portfolio'!AW193,"-")</f>
        <v>-</v>
      </c>
      <c r="AX93" s="214" t="str">
        <f>IFERROR(AX31*'Portfólio | Portfolio'!AX193,"-")</f>
        <v>-</v>
      </c>
      <c r="AY93" s="296" t="str">
        <f>IFERROR(AY31*'Portfólio | Portfolio'!AY193,"-")</f>
        <v>-</v>
      </c>
      <c r="AZ93" s="296" t="str">
        <f>IFERROR(AZ31*'Portfólio | Portfolio'!AZ193,"-")</f>
        <v>-</v>
      </c>
      <c r="BA93" s="296" t="str">
        <f>IFERROR(BA31*'Portfólio | Portfolio'!BA193,"-")</f>
        <v>-</v>
      </c>
      <c r="BB93" s="144">
        <f>IFERROR(BB31*'Portfólio | Portfolio'!BB193,"-")</f>
        <v>1046.9786548</v>
      </c>
      <c r="BC93" s="144">
        <f>IFERROR(BC31*'Portfólio | Portfolio'!BC193,"-")</f>
        <v>1224.394366</v>
      </c>
      <c r="BD93" s="144">
        <f>IFERROR(BD31*'Portfólio | Portfolio'!BD193,"-")</f>
        <v>1785.6247032000001</v>
      </c>
      <c r="BE93" s="144">
        <f>IFERROR(BE31*'Portfólio | Portfolio'!BE193,"-")</f>
        <v>1452.0077624</v>
      </c>
      <c r="BF93" s="144">
        <f>IFERROR(BF31*'Portfólio | Portfolio'!BF193,"-")</f>
        <v>1599.1034124000003</v>
      </c>
      <c r="BG93" s="144">
        <f>IFERROR(BG31*'Portfólio | Portfolio'!BG193,"-")</f>
        <v>1599.1034124000003</v>
      </c>
      <c r="BH93" s="144">
        <f>IFERROR(BH31*'Portfólio | Portfolio'!BH193,"-")</f>
        <v>1599.0344708</v>
      </c>
      <c r="BI93" s="144">
        <f>IFERROR(BI31*'Portfólio | Portfolio'!BI193,"-")</f>
        <v>1616.5349668000001</v>
      </c>
      <c r="BJ93" s="144">
        <f>IFERROR(BJ31*'Portfólio | Portfolio'!BJ193,"-")</f>
        <v>1652.04</v>
      </c>
      <c r="BK93" s="144">
        <f>IFERROR(BK31*'Portfólio | Portfolio'!BK193,"-")</f>
        <v>1675.7993148</v>
      </c>
      <c r="BL93" s="144">
        <f>IFERROR(BL31*'Portfólio | Portfolio'!BL193,"-")</f>
        <v>1691.9295327999998</v>
      </c>
      <c r="BM93" s="144">
        <f>IFERROR(BM31*'Portfólio | Portfolio'!BM193,"-")</f>
        <v>1733.9446020000003</v>
      </c>
    </row>
    <row r="94" spans="1:68" s="23" customFormat="1" ht="15" customHeight="1" thickBot="1" x14ac:dyDescent="0.3">
      <c r="A94" s="25" t="s">
        <v>9</v>
      </c>
      <c r="B94" s="25" t="s">
        <v>9</v>
      </c>
      <c r="C94" s="26">
        <f t="shared" ref="C94:BH94" si="16">SUM(C70:C93)</f>
        <v>41538.797121160009</v>
      </c>
      <c r="D94" s="26">
        <f t="shared" si="16"/>
        <v>47453.93957421001</v>
      </c>
      <c r="E94" s="26">
        <f t="shared" si="16"/>
        <v>48791.754333780002</v>
      </c>
      <c r="F94" s="26">
        <f t="shared" si="16"/>
        <v>64960.508393759992</v>
      </c>
      <c r="G94" s="26">
        <f t="shared" si="16"/>
        <v>49981.403234589998</v>
      </c>
      <c r="H94" s="26">
        <f t="shared" si="16"/>
        <v>56546.968718650001</v>
      </c>
      <c r="I94" s="26">
        <f t="shared" si="16"/>
        <v>60310.78997819998</v>
      </c>
      <c r="J94" s="26">
        <f t="shared" si="16"/>
        <v>83292.891430219985</v>
      </c>
      <c r="K94" s="26">
        <f t="shared" si="16"/>
        <v>64097.520362220006</v>
      </c>
      <c r="L94" s="26">
        <f t="shared" si="16"/>
        <v>68455.481395640003</v>
      </c>
      <c r="M94" s="26">
        <f t="shared" si="16"/>
        <v>75169.038079940001</v>
      </c>
      <c r="N94" s="26">
        <f t="shared" si="16"/>
        <v>97194.673277699956</v>
      </c>
      <c r="O94" s="26">
        <f t="shared" si="16"/>
        <v>75105.665367424997</v>
      </c>
      <c r="P94" s="26">
        <f t="shared" si="16"/>
        <v>80646.534818085027</v>
      </c>
      <c r="Q94" s="26">
        <f t="shared" si="16"/>
        <v>83028.763622789993</v>
      </c>
      <c r="R94" s="26">
        <f t="shared" si="16"/>
        <v>119446.46700618201</v>
      </c>
      <c r="S94" s="26">
        <f t="shared" si="16"/>
        <v>96308.856225173018</v>
      </c>
      <c r="T94" s="26">
        <f t="shared" si="16"/>
        <v>103446.757057631</v>
      </c>
      <c r="U94" s="26">
        <f t="shared" si="16"/>
        <v>106773.67433945698</v>
      </c>
      <c r="V94" s="26">
        <f t="shared" si="16"/>
        <v>140593.723915379</v>
      </c>
      <c r="W94" s="26">
        <f t="shared" si="16"/>
        <v>105922.45153254799</v>
      </c>
      <c r="X94" s="26">
        <f t="shared" si="16"/>
        <v>111870.47540078584</v>
      </c>
      <c r="Y94" s="26">
        <f t="shared" si="16"/>
        <v>114060.47779660036</v>
      </c>
      <c r="Z94" s="26">
        <f t="shared" si="16"/>
        <v>150763.8923082269</v>
      </c>
      <c r="AA94" s="26">
        <f t="shared" si="16"/>
        <v>115890.41566915507</v>
      </c>
      <c r="AB94" s="26">
        <f t="shared" si="16"/>
        <v>122330.74448179585</v>
      </c>
      <c r="AC94" s="26">
        <f t="shared" si="16"/>
        <v>123550.1998759303</v>
      </c>
      <c r="AD94" s="26">
        <f t="shared" si="16"/>
        <v>165162.74922436598</v>
      </c>
      <c r="AE94" s="26">
        <f t="shared" si="16"/>
        <v>123750.37299822718</v>
      </c>
      <c r="AF94" s="26">
        <f t="shared" si="16"/>
        <v>128271.83608503497</v>
      </c>
      <c r="AG94" s="26">
        <f t="shared" si="16"/>
        <v>129505.85534745402</v>
      </c>
      <c r="AH94" s="26">
        <f t="shared" si="16"/>
        <v>171204.95229763005</v>
      </c>
      <c r="AI94" s="37">
        <f t="shared" si="16"/>
        <v>127850.67915336198</v>
      </c>
      <c r="AJ94" s="37">
        <f t="shared" si="16"/>
        <v>133309.74613046899</v>
      </c>
      <c r="AK94" s="37">
        <f t="shared" si="16"/>
        <v>134831.11940388399</v>
      </c>
      <c r="AL94" s="37">
        <f t="shared" si="16"/>
        <v>175615.91104557901</v>
      </c>
      <c r="AM94" s="37">
        <f t="shared" si="16"/>
        <v>133175.32574533299</v>
      </c>
      <c r="AN94" s="37">
        <f t="shared" si="16"/>
        <v>140251.74170360298</v>
      </c>
      <c r="AO94" s="37">
        <f t="shared" si="16"/>
        <v>142354.167785208</v>
      </c>
      <c r="AP94" s="37">
        <f t="shared" si="16"/>
        <v>184651.44507555803</v>
      </c>
      <c r="AQ94" s="37">
        <f t="shared" si="16"/>
        <v>143165.58950862821</v>
      </c>
      <c r="AR94" s="37">
        <f t="shared" si="16"/>
        <v>134638.66090098748</v>
      </c>
      <c r="AS94" s="37">
        <f t="shared" si="16"/>
        <v>135651.51802018008</v>
      </c>
      <c r="AT94" s="37">
        <f t="shared" si="16"/>
        <v>186204.48678093043</v>
      </c>
      <c r="AU94" s="37">
        <f t="shared" si="16"/>
        <v>144297.2375822624</v>
      </c>
      <c r="AV94" s="37">
        <f t="shared" si="16"/>
        <v>160246.27604634661</v>
      </c>
      <c r="AW94" s="37">
        <f t="shared" si="16"/>
        <v>173456.65121869431</v>
      </c>
      <c r="AX94" s="37">
        <f t="shared" si="16"/>
        <v>239792.42014820795</v>
      </c>
      <c r="AY94" s="121">
        <f t="shared" si="16"/>
        <v>187970.59597894046</v>
      </c>
      <c r="AZ94" s="26">
        <f t="shared" si="16"/>
        <v>200300.60407035056</v>
      </c>
      <c r="BA94" s="26">
        <f t="shared" si="16"/>
        <v>202992.08481413379</v>
      </c>
      <c r="BB94" s="26">
        <f t="shared" si="16"/>
        <v>275692.39968337101</v>
      </c>
      <c r="BC94" s="26">
        <f t="shared" si="16"/>
        <v>220321.18714842171</v>
      </c>
      <c r="BD94" s="26">
        <f t="shared" si="16"/>
        <v>230497.9506428623</v>
      </c>
      <c r="BE94" s="26">
        <f t="shared" si="16"/>
        <v>227520.60045279397</v>
      </c>
      <c r="BF94" s="26">
        <f t="shared" si="16"/>
        <v>291381.77393985359</v>
      </c>
      <c r="BG94" s="26">
        <f t="shared" si="16"/>
        <v>224780.61849864651</v>
      </c>
      <c r="BH94" s="26">
        <f t="shared" si="16"/>
        <v>238961.84115746804</v>
      </c>
      <c r="BI94" s="26">
        <f>SUM(BI70:BI93)</f>
        <v>236937.8705411994</v>
      </c>
      <c r="BJ94" s="26">
        <f>SUM(BJ70:BJ93)</f>
        <v>308760.36362455686</v>
      </c>
      <c r="BK94" s="26">
        <f>SUM(BK70:BK93)</f>
        <v>236598.01197694297</v>
      </c>
      <c r="BL94" s="26">
        <f>SUM(BL70:BL93)</f>
        <v>270324.83874030213</v>
      </c>
      <c r="BM94" s="26">
        <f t="shared" ref="BM94" si="17">SUM(BM70:BM93)</f>
        <v>260733.89075191465</v>
      </c>
      <c r="BN94" s="24"/>
      <c r="BO94" s="24"/>
      <c r="BP94" s="24"/>
    </row>
    <row r="95" spans="1:68" ht="15" customHeight="1" x14ac:dyDescent="0.3">
      <c r="A95" s="148"/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9"/>
      <c r="AK95" s="144"/>
      <c r="AX95" s="184"/>
      <c r="BE95" s="30"/>
      <c r="BF95" s="30"/>
      <c r="BG95" s="30"/>
      <c r="BH95" s="30"/>
      <c r="BI95" s="30"/>
      <c r="BJ95" s="30"/>
      <c r="BK95" s="30"/>
      <c r="BL95" s="30"/>
      <c r="BM95" s="30"/>
    </row>
    <row r="96" spans="1:68" ht="15" customHeight="1" x14ac:dyDescent="0.3">
      <c r="A96" s="38" t="s">
        <v>423</v>
      </c>
      <c r="B96" s="38" t="s">
        <v>424</v>
      </c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9"/>
      <c r="AK96" s="144"/>
      <c r="AX96" s="184"/>
      <c r="BE96" s="30"/>
      <c r="BF96" s="30"/>
      <c r="BG96" s="30"/>
      <c r="BH96" s="30"/>
      <c r="BI96" s="30"/>
      <c r="BJ96" s="30"/>
      <c r="BK96" s="30"/>
      <c r="BL96" s="30"/>
      <c r="BM96" s="30"/>
    </row>
    <row r="97" spans="1:68" ht="15" customHeight="1" x14ac:dyDescent="0.3">
      <c r="A97" s="38" t="s">
        <v>625</v>
      </c>
      <c r="B97" s="38" t="s">
        <v>631</v>
      </c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9"/>
      <c r="AK97" s="144"/>
      <c r="AX97" s="184"/>
      <c r="BE97" s="30"/>
      <c r="BF97" s="30"/>
      <c r="BG97" s="30"/>
      <c r="BH97" s="30"/>
      <c r="BI97" s="30"/>
      <c r="BJ97" s="30"/>
      <c r="BK97" s="30"/>
      <c r="BL97" s="30"/>
      <c r="BM97" s="30"/>
    </row>
    <row r="98" spans="1:68" ht="15" customHeight="1" x14ac:dyDescent="0.3">
      <c r="A98" s="38" t="s">
        <v>626</v>
      </c>
      <c r="B98" s="38" t="s">
        <v>632</v>
      </c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9"/>
      <c r="AK98" s="144"/>
      <c r="AX98" s="184"/>
      <c r="BE98" s="30"/>
      <c r="BF98" s="30"/>
      <c r="BG98" s="30"/>
      <c r="BH98" s="30"/>
      <c r="BI98" s="30"/>
      <c r="BJ98" s="30"/>
      <c r="BK98" s="30"/>
      <c r="BL98" s="30"/>
      <c r="BM98" s="30"/>
    </row>
    <row r="99" spans="1:68" ht="15" customHeight="1" x14ac:dyDescent="0.3">
      <c r="A99" s="1" t="s">
        <v>645</v>
      </c>
      <c r="B99" s="38" t="s">
        <v>633</v>
      </c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9"/>
      <c r="AK99" s="144"/>
      <c r="AX99" s="184"/>
      <c r="BE99" s="30"/>
      <c r="BF99" s="30"/>
      <c r="BG99" s="30"/>
      <c r="BH99" s="30"/>
      <c r="BI99" s="30"/>
      <c r="BJ99" s="30"/>
      <c r="BK99" s="30"/>
      <c r="BL99" s="30"/>
      <c r="BM99" s="30"/>
      <c r="BO99" s="23"/>
      <c r="BP99" s="23"/>
    </row>
    <row r="100" spans="1:68" ht="15" customHeight="1" x14ac:dyDescent="0.3">
      <c r="A100" s="1" t="s">
        <v>646</v>
      </c>
      <c r="B100" s="38" t="s">
        <v>634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9"/>
      <c r="AK100" s="144"/>
      <c r="AX100" s="184"/>
      <c r="BE100" s="30"/>
      <c r="BF100" s="30"/>
      <c r="BG100" s="30"/>
      <c r="BH100" s="30"/>
      <c r="BI100" s="30"/>
      <c r="BJ100" s="30"/>
      <c r="BK100" s="30"/>
      <c r="BL100" s="30"/>
      <c r="BM100" s="30"/>
    </row>
    <row r="101" spans="1:68" ht="15" customHeight="1" x14ac:dyDescent="0.3">
      <c r="A101" s="148"/>
      <c r="B101" s="148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9"/>
      <c r="AE101" s="31"/>
      <c r="AF101" s="31"/>
      <c r="AG101" s="31"/>
      <c r="AH101" s="31"/>
      <c r="AI101" s="31"/>
      <c r="AJ101" s="31"/>
      <c r="AK101" s="144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213"/>
      <c r="AY101" s="46"/>
      <c r="AZ101" s="46"/>
      <c r="BA101" s="46"/>
      <c r="BB101" s="46"/>
      <c r="BC101" s="46"/>
      <c r="BD101" s="46"/>
      <c r="BE101" s="3"/>
      <c r="BF101" s="3"/>
      <c r="BG101" s="3"/>
      <c r="BH101" s="3"/>
      <c r="BI101" s="3"/>
      <c r="BJ101" s="3"/>
      <c r="BK101" s="3"/>
      <c r="BL101" s="3"/>
      <c r="BM101" s="3"/>
    </row>
    <row r="102" spans="1:68" ht="15" customHeight="1" x14ac:dyDescent="0.25">
      <c r="A102" s="95" t="s">
        <v>648</v>
      </c>
      <c r="B102" s="95" t="s">
        <v>207</v>
      </c>
      <c r="C102" s="150" t="str">
        <f t="shared" ref="C102:AH102" si="18">C5</f>
        <v>1Q10</v>
      </c>
      <c r="D102" s="150" t="str">
        <f t="shared" si="18"/>
        <v>2Q10</v>
      </c>
      <c r="E102" s="150" t="str">
        <f t="shared" si="18"/>
        <v>3Q10</v>
      </c>
      <c r="F102" s="150" t="str">
        <f t="shared" si="18"/>
        <v>4Q10</v>
      </c>
      <c r="G102" s="150" t="str">
        <f t="shared" si="18"/>
        <v>1Q11</v>
      </c>
      <c r="H102" s="150" t="str">
        <f t="shared" si="18"/>
        <v>2Q11</v>
      </c>
      <c r="I102" s="150" t="str">
        <f t="shared" si="18"/>
        <v>3Q11</v>
      </c>
      <c r="J102" s="150" t="str">
        <f t="shared" si="18"/>
        <v>4Q11</v>
      </c>
      <c r="K102" s="150" t="str">
        <f t="shared" si="18"/>
        <v>1Q12</v>
      </c>
      <c r="L102" s="150" t="str">
        <f t="shared" si="18"/>
        <v>2Q12</v>
      </c>
      <c r="M102" s="150" t="str">
        <f t="shared" si="18"/>
        <v>3Q12</v>
      </c>
      <c r="N102" s="150" t="str">
        <f t="shared" si="18"/>
        <v>4Q12</v>
      </c>
      <c r="O102" s="150" t="str">
        <f t="shared" si="18"/>
        <v>1Q13</v>
      </c>
      <c r="P102" s="150" t="str">
        <f t="shared" si="18"/>
        <v>2Q13</v>
      </c>
      <c r="Q102" s="150" t="str">
        <f t="shared" si="18"/>
        <v>3Q13</v>
      </c>
      <c r="R102" s="150" t="str">
        <f t="shared" si="18"/>
        <v>4Q13</v>
      </c>
      <c r="S102" s="150" t="str">
        <f t="shared" si="18"/>
        <v>1Q14</v>
      </c>
      <c r="T102" s="150" t="str">
        <f t="shared" si="18"/>
        <v>2Q14</v>
      </c>
      <c r="U102" s="150" t="str">
        <f t="shared" si="18"/>
        <v>3Q14</v>
      </c>
      <c r="V102" s="150" t="str">
        <f t="shared" si="18"/>
        <v>4Q14</v>
      </c>
      <c r="W102" s="150" t="str">
        <f t="shared" si="18"/>
        <v>1Q15</v>
      </c>
      <c r="X102" s="150" t="str">
        <f t="shared" si="18"/>
        <v>2Q15</v>
      </c>
      <c r="Y102" s="150" t="str">
        <f t="shared" si="18"/>
        <v>3Q15</v>
      </c>
      <c r="Z102" s="150" t="str">
        <f t="shared" si="18"/>
        <v>4Q15</v>
      </c>
      <c r="AA102" s="150" t="str">
        <f t="shared" si="18"/>
        <v>1Q16</v>
      </c>
      <c r="AB102" s="150" t="str">
        <f t="shared" si="18"/>
        <v>2Q16</v>
      </c>
      <c r="AC102" s="150" t="str">
        <f t="shared" si="18"/>
        <v>3Q16</v>
      </c>
      <c r="AD102" s="150" t="str">
        <f t="shared" si="18"/>
        <v>4Q16</v>
      </c>
      <c r="AE102" s="150" t="str">
        <f t="shared" si="18"/>
        <v>1Q17</v>
      </c>
      <c r="AF102" s="150" t="str">
        <f t="shared" si="18"/>
        <v>2Q17</v>
      </c>
      <c r="AG102" s="150" t="str">
        <f t="shared" si="18"/>
        <v>3Q17</v>
      </c>
      <c r="AH102" s="150" t="str">
        <f t="shared" si="18"/>
        <v>4Q17</v>
      </c>
      <c r="AI102" s="150" t="str">
        <f t="shared" ref="AI102:BM102" si="19">AI5</f>
        <v>1Q18</v>
      </c>
      <c r="AJ102" s="150" t="str">
        <f t="shared" si="19"/>
        <v>2Q18</v>
      </c>
      <c r="AK102" s="150" t="str">
        <f t="shared" si="19"/>
        <v>3Q18</v>
      </c>
      <c r="AL102" s="150" t="str">
        <f t="shared" si="19"/>
        <v>4Q18</v>
      </c>
      <c r="AM102" s="150" t="str">
        <f t="shared" si="19"/>
        <v>1Q19</v>
      </c>
      <c r="AN102" s="150" t="str">
        <f t="shared" si="19"/>
        <v>2Q19</v>
      </c>
      <c r="AO102" s="150" t="str">
        <f t="shared" si="19"/>
        <v>3Q19</v>
      </c>
      <c r="AP102" s="150" t="str">
        <f t="shared" si="19"/>
        <v>4Q19</v>
      </c>
      <c r="AQ102" s="150" t="str">
        <f t="shared" si="19"/>
        <v>1Q20</v>
      </c>
      <c r="AR102" s="150" t="str">
        <f t="shared" si="19"/>
        <v>2Q20</v>
      </c>
      <c r="AS102" s="150" t="str">
        <f t="shared" si="19"/>
        <v>3Q20</v>
      </c>
      <c r="AT102" s="150" t="str">
        <f t="shared" si="19"/>
        <v>4Q20</v>
      </c>
      <c r="AU102" s="150" t="str">
        <f t="shared" si="19"/>
        <v>1Q21</v>
      </c>
      <c r="AV102" s="150" t="str">
        <f t="shared" si="19"/>
        <v>2Q21</v>
      </c>
      <c r="AW102" s="150" t="str">
        <f t="shared" si="19"/>
        <v>3Q21</v>
      </c>
      <c r="AX102" s="150" t="str">
        <f t="shared" si="19"/>
        <v>4Q21</v>
      </c>
      <c r="AY102" s="150" t="str">
        <f t="shared" si="19"/>
        <v>1Q22</v>
      </c>
      <c r="AZ102" s="150" t="str">
        <f t="shared" si="19"/>
        <v>2Q22</v>
      </c>
      <c r="BA102" s="150" t="str">
        <f t="shared" si="19"/>
        <v>3Q22</v>
      </c>
      <c r="BB102" s="150" t="str">
        <f t="shared" si="19"/>
        <v>4Q22</v>
      </c>
      <c r="BC102" s="150" t="str">
        <f t="shared" si="19"/>
        <v>1Q23</v>
      </c>
      <c r="BD102" s="150" t="str">
        <f t="shared" si="19"/>
        <v>2Q23</v>
      </c>
      <c r="BE102" s="150" t="str">
        <f t="shared" si="19"/>
        <v>3Q23</v>
      </c>
      <c r="BF102" s="150" t="str">
        <f t="shared" si="19"/>
        <v>4Q23</v>
      </c>
      <c r="BG102" s="150" t="str">
        <f t="shared" si="19"/>
        <v>1Q24</v>
      </c>
      <c r="BH102" s="150" t="str">
        <f t="shared" si="19"/>
        <v>2Q24</v>
      </c>
      <c r="BI102" s="150" t="str">
        <f t="shared" si="19"/>
        <v>3Q24</v>
      </c>
      <c r="BJ102" s="150" t="str">
        <f t="shared" si="19"/>
        <v>4Q24</v>
      </c>
      <c r="BK102" s="150" t="str">
        <f t="shared" si="19"/>
        <v>1Q25</v>
      </c>
      <c r="BL102" s="150" t="str">
        <f t="shared" si="19"/>
        <v>2Q25</v>
      </c>
      <c r="BM102" s="150" t="str">
        <f t="shared" si="19"/>
        <v>3Q25</v>
      </c>
    </row>
    <row r="103" spans="1:68" ht="15" customHeight="1" x14ac:dyDescent="0.3">
      <c r="A103" s="8" t="s">
        <v>18</v>
      </c>
      <c r="B103" s="8" t="s">
        <v>18</v>
      </c>
      <c r="C103" s="144">
        <f>IFERROR(C39*'Portfólio | Portfolio'!C169,"-")</f>
        <v>2326.3229000000001</v>
      </c>
      <c r="D103" s="144">
        <f>IFERROR(D39*'Portfólio | Portfolio'!D169,"-")</f>
        <v>2394.476185</v>
      </c>
      <c r="E103" s="144">
        <f>IFERROR(E39*'Portfólio | Portfolio'!E169,"-")</f>
        <v>2417.9738350000002</v>
      </c>
      <c r="F103" s="144">
        <f>IFERROR(F39*'Portfólio | Portfolio'!F169,"-")</f>
        <v>3100.9136149999999</v>
      </c>
      <c r="G103" s="144">
        <f>IFERROR(G39*'Portfólio | Portfolio'!G169,"-")</f>
        <v>2626.1560351399999</v>
      </c>
      <c r="H103" s="144">
        <f>IFERROR(H39*'Portfólio | Portfolio'!H169,"-")</f>
        <v>2827.97075</v>
      </c>
      <c r="I103" s="144">
        <f>IFERROR(I39*'Portfólio | Portfolio'!I169,"-")</f>
        <v>2764.5532893</v>
      </c>
      <c r="J103" s="144">
        <f>IFERROR(J39*'Portfólio | Portfolio'!J169,"-")</f>
        <v>3509.4247487999996</v>
      </c>
      <c r="K103" s="144">
        <f>IFERROR(K39*'Portfólio | Portfolio'!K169,"-")</f>
        <v>3567.6502617599995</v>
      </c>
      <c r="L103" s="144">
        <f>IFERROR(L39*'Portfólio | Portfolio'!L169,"-")</f>
        <v>3706.41008448</v>
      </c>
      <c r="M103" s="144">
        <f>IFERROR(M39*'Portfólio | Portfolio'!M169,"-")</f>
        <v>3192.1203628799999</v>
      </c>
      <c r="N103" s="144">
        <f>IFERROR(N39*'Portfólio | Portfolio'!N169,"-")</f>
        <v>3902.82209625</v>
      </c>
      <c r="O103" s="144">
        <f>IFERROR(O39*'Portfólio | Portfolio'!O169,"-")</f>
        <v>3433.3908262500004</v>
      </c>
      <c r="P103" s="144">
        <f>IFERROR(P39*'Portfólio | Portfolio'!P169,"-")</f>
        <v>3544.2243375000003</v>
      </c>
      <c r="Q103" s="144">
        <f>IFERROR(Q39*'Portfólio | Portfolio'!Q169,"-")</f>
        <v>3457.9447460250003</v>
      </c>
      <c r="R103" s="144">
        <f>IFERROR(R39*'Portfólio | Portfolio'!R169,"-")</f>
        <v>4170.2473312500006</v>
      </c>
      <c r="S103" s="144">
        <f>IFERROR(S39*'Portfólio | Portfolio'!S169,"-")</f>
        <v>3911.392396408</v>
      </c>
      <c r="T103" s="144">
        <f>IFERROR(T39*'Portfólio | Portfolio'!T169,"-")</f>
        <v>4009.4356138389999</v>
      </c>
      <c r="U103" s="144">
        <f>IFERROR(U39*'Portfólio | Portfolio'!U169,"-")</f>
        <v>3919.403344977</v>
      </c>
      <c r="V103" s="144">
        <f>IFERROR(V39*'Portfólio | Portfolio'!V169,"-")</f>
        <v>4387.7023699999991</v>
      </c>
      <c r="W103" s="144">
        <f>IFERROR(W39*'Portfólio | Portfolio'!W169,"-")</f>
        <v>3946.301176465</v>
      </c>
      <c r="X103" s="144">
        <f>IFERROR(X39*'Portfólio | Portfolio'!X169,"-")</f>
        <v>4154.6976636999998</v>
      </c>
      <c r="Y103" s="144">
        <f>IFERROR(Y39*'Portfólio | Portfolio'!Y169,"-")</f>
        <v>4072.2846520500002</v>
      </c>
      <c r="Z103" s="144">
        <f>IFERROR(Z39*'Portfólio | Portfolio'!Z169,"-")</f>
        <v>5181.502419800001</v>
      </c>
      <c r="AA103" s="144">
        <f>IFERROR(AA39*'Portfólio | Portfolio'!AA169,"-")</f>
        <v>4134.0793130999991</v>
      </c>
      <c r="AB103" s="144">
        <f>IFERROR(AB39*'Portfólio | Portfolio'!AB169,"-")</f>
        <v>4349.8651283999998</v>
      </c>
      <c r="AC103" s="144">
        <f>IFERROR(AC39*'Portfólio | Portfolio'!AC169,"-")</f>
        <v>4160.5367066999997</v>
      </c>
      <c r="AD103" s="144">
        <f>IFERROR(AD39*'Portfólio | Portfolio'!AD169,"-")</f>
        <v>4975.4299960529997</v>
      </c>
      <c r="AE103" s="144">
        <f>IFERROR(AE39*'Portfólio | Portfolio'!AE169,"-")</f>
        <v>4156.1603374499991</v>
      </c>
      <c r="AF103" s="144">
        <f>IFERROR(AF39*'Portfólio | Portfolio'!AF169,"-")</f>
        <v>4384.1874284999994</v>
      </c>
      <c r="AG103" s="144">
        <f>IFERROR(AG39*'Portfólio | Portfolio'!AG169,"-")</f>
        <v>4433.6943624000005</v>
      </c>
      <c r="AH103" s="144">
        <f>IFERROR(AH39*'Portfólio | Portfolio'!AH169,"-")</f>
        <v>5199.0851295949997</v>
      </c>
      <c r="AI103" s="144">
        <f>IFERROR(AI39*'Portfólio | Portfolio'!AI169,"-")</f>
        <v>4024.3845633999999</v>
      </c>
      <c r="AJ103" s="144">
        <f>IFERROR(AJ39*'Portfólio | Portfolio'!AJ169,"-")</f>
        <v>4474.1741490000004</v>
      </c>
      <c r="AK103" s="144">
        <f>IFERROR(AK39*'Portfólio | Portfolio'!AK169,"-")</f>
        <v>4345.8798977500001</v>
      </c>
      <c r="AL103" s="144">
        <f>IFERROR(AL39*'Portfólio | Portfolio'!AL169,"-")</f>
        <v>5095.6647354939996</v>
      </c>
      <c r="AM103" s="144">
        <f>IFERROR(AM39*'Portfólio | Portfolio'!AM169,"-")</f>
        <v>4208.8564199419998</v>
      </c>
      <c r="AN103" s="144">
        <f>IFERROR(AN39*'Portfólio | Portfolio'!AN169,"-")</f>
        <v>4485.6585597879994</v>
      </c>
      <c r="AO103" s="144">
        <f>IFERROR(AO39*'Portfólio | Portfolio'!AO169,"-")</f>
        <v>4287.0089527959999</v>
      </c>
      <c r="AP103" s="144">
        <f>IFERROR(AP39*'Portfólio | Portfolio'!AP169,"-")</f>
        <v>5144.9575033000001</v>
      </c>
      <c r="AQ103" s="144">
        <f>IFERROR(AQ39*'Portfólio | Portfolio'!AQ169,"-")</f>
        <v>3704.7260257000003</v>
      </c>
      <c r="AR103" s="144">
        <f>IFERROR(AR39*'Portfólio | Portfolio'!AR169,"-")</f>
        <v>244.538706916</v>
      </c>
      <c r="AS103" s="144">
        <f>IFERROR(AS39*'Portfólio | Portfolio'!AS169,"-")</f>
        <v>2018.631652</v>
      </c>
      <c r="AT103" s="144">
        <f>IFERROR(AT39*'Portfólio | Portfolio'!AT169,"-")</f>
        <v>3868.97101875</v>
      </c>
      <c r="AU103" s="144">
        <f>IFERROR(AU39*'Portfólio | Portfolio'!AU169,"-")</f>
        <v>2108.8401655999996</v>
      </c>
      <c r="AV103" s="144">
        <f>IFERROR(AV39*'Portfólio | Portfolio'!AV169,"-")</f>
        <v>2885.3215979740003</v>
      </c>
      <c r="AW103" s="144">
        <f>IFERROR(AW39*'Portfólio | Portfolio'!AW169,"-")</f>
        <v>3994.5051761999998</v>
      </c>
      <c r="AX103" s="144">
        <f>IFERROR(AX39*'Portfólio | Portfolio'!AX169,"-")</f>
        <v>5463.6357553179996</v>
      </c>
      <c r="AY103" s="127">
        <f>IFERROR(AY39*'Portfólio | Portfolio'!AY169,"-")</f>
        <v>4224.3104155999999</v>
      </c>
      <c r="AZ103" s="43">
        <f>IFERROR(AZ39*'Portfólio | Portfolio'!AZ169,"-")</f>
        <v>5537.6617138000001</v>
      </c>
      <c r="BA103" s="43">
        <f>IFERROR(BA39*'Portfólio | Portfolio'!BA169,"-")</f>
        <v>5315.1350394000001</v>
      </c>
      <c r="BB103" s="43">
        <f>IFERROR(BB39*'Portfólio | Portfolio'!BB169,"-")</f>
        <v>6036.8974619999999</v>
      </c>
      <c r="BC103" s="43">
        <f>IFERROR(BC39*'Portfólio | Portfolio'!BC169,"-")</f>
        <v>5397.7681045599993</v>
      </c>
      <c r="BD103" s="43">
        <f>IFERROR(BD39*'Portfólio | Portfolio'!BD169,"-")</f>
        <v>6280.8124559399994</v>
      </c>
      <c r="BE103" s="43">
        <f>IFERROR(BE39*'Portfólio | Portfolio'!BE169,"-")</f>
        <v>6060.1545421199999</v>
      </c>
      <c r="BF103" s="43">
        <f>IFERROR(BF39*'Portfólio | Portfolio'!BF169,"-")</f>
        <v>7175.6910744819997</v>
      </c>
      <c r="BG103" s="43">
        <f>IFERROR(BG39*'Portfólio | Portfolio'!BG169,"-")</f>
        <v>6238.8438283739997</v>
      </c>
      <c r="BH103" s="43">
        <f>IFERROR(BH39*'Portfólio | Portfolio'!BH169,"-")</f>
        <v>6824.1871124399995</v>
      </c>
      <c r="BI103" s="43">
        <f>IFERROR(BI39*'Portfólio | Portfolio'!BI169,"-")</f>
        <v>6547.5427868200004</v>
      </c>
      <c r="BJ103" s="43">
        <f>IFERROR(BJ39*'Portfólio | Portfolio'!BJ169,"-")</f>
        <v>7762.5794479799997</v>
      </c>
      <c r="BK103" s="43">
        <f>IFERROR(BK39*'Portfólio | Portfolio'!BK169,"-")</f>
        <v>7115.4545732200004</v>
      </c>
      <c r="BL103" s="43">
        <f>IFERROR(BL39*'Portfólio | Portfolio'!BL169,"-")</f>
        <v>7960.8349606799993</v>
      </c>
      <c r="BM103" s="43">
        <f>IFERROR(BM39*'Portfólio | Portfolio'!BM169,"-")</f>
        <v>7929.6399387800011</v>
      </c>
    </row>
    <row r="104" spans="1:68" ht="15" customHeight="1" x14ac:dyDescent="0.3">
      <c r="A104" s="8" t="s">
        <v>19</v>
      </c>
      <c r="B104" s="8" t="s">
        <v>19</v>
      </c>
      <c r="C104" s="144" t="str">
        <f>IFERROR(C40*'Portfólio | Portfolio'!C170,"-")</f>
        <v>-</v>
      </c>
      <c r="D104" s="144" t="str">
        <f>IFERROR(D40*'Portfólio | Portfolio'!D170,"-")</f>
        <v>-</v>
      </c>
      <c r="E104" s="144" t="str">
        <f>IFERROR(E40*'Portfólio | Portfolio'!E170,"-")</f>
        <v>-</v>
      </c>
      <c r="F104" s="144" t="str">
        <f>IFERROR(F40*'Portfólio | Portfolio'!F170,"-")</f>
        <v>-</v>
      </c>
      <c r="G104" s="144" t="str">
        <f>IFERROR(G40*'Portfólio | Portfolio'!G170,"-")</f>
        <v>-</v>
      </c>
      <c r="H104" s="144" t="str">
        <f>IFERROR(H40*'Portfólio | Portfolio'!H170,"-")</f>
        <v>-</v>
      </c>
      <c r="I104" s="144" t="str">
        <f>IFERROR(I40*'Portfólio | Portfolio'!I170,"-")</f>
        <v>-</v>
      </c>
      <c r="J104" s="144" t="str">
        <f>IFERROR(J40*'Portfólio | Portfolio'!J170,"-")</f>
        <v>-</v>
      </c>
      <c r="K104" s="144" t="str">
        <f>IFERROR(K40*'Portfólio | Portfolio'!K170,"-")</f>
        <v>-</v>
      </c>
      <c r="L104" s="144">
        <f>IFERROR(L40*'Portfólio | Portfolio'!L170,"-")</f>
        <v>295.61700000000002</v>
      </c>
      <c r="M104" s="144">
        <f>IFERROR(M40*'Portfólio | Portfolio'!M170,"-")</f>
        <v>2285.4002500000001</v>
      </c>
      <c r="N104" s="144">
        <f>IFERROR(N40*'Portfólio | Portfolio'!N170,"-")</f>
        <v>2063.6374999999998</v>
      </c>
      <c r="O104" s="144">
        <f>IFERROR(O40*'Portfólio | Portfolio'!O170,"-")</f>
        <v>1951.192</v>
      </c>
      <c r="P104" s="144">
        <f>IFERROR(P40*'Portfólio | Portfolio'!P170,"-")</f>
        <v>2016.4529499999999</v>
      </c>
      <c r="Q104" s="144">
        <f>IFERROR(Q40*'Portfólio | Portfolio'!Q170,"-")</f>
        <v>2130.64255</v>
      </c>
      <c r="R104" s="144">
        <f>IFERROR(R40*'Portfólio | Portfolio'!R170,"-")</f>
        <v>2444.0275000000001</v>
      </c>
      <c r="S104" s="144">
        <f>IFERROR(S40*'Portfólio | Portfolio'!S170,"-")</f>
        <v>3022.8985600000005</v>
      </c>
      <c r="T104" s="144">
        <f>IFERROR(T40*'Portfólio | Portfolio'!T170,"-")</f>
        <v>3092.6944000000003</v>
      </c>
      <c r="U104" s="144">
        <f>IFERROR(U40*'Portfólio | Portfolio'!U170,"-")</f>
        <v>3076.7603200000003</v>
      </c>
      <c r="V104" s="144">
        <f>IFERROR(V40*'Portfólio | Portfolio'!V170,"-")</f>
        <v>3442.5267200000003</v>
      </c>
      <c r="W104" s="144">
        <f>IFERROR(W40*'Portfólio | Portfolio'!W170,"-")</f>
        <v>3307.3587199999997</v>
      </c>
      <c r="X104" s="144">
        <f>IFERROR(X40*'Portfólio | Portfolio'!X170,"-")</f>
        <v>3548.1838336000005</v>
      </c>
      <c r="Y104" s="144">
        <f>IFERROR(Y40*'Portfólio | Portfolio'!Y170,"-")</f>
        <v>3135.986847377063</v>
      </c>
      <c r="Z104" s="144">
        <f>IFERROR(Z40*'Portfólio | Portfolio'!Z170,"-")</f>
        <v>3729.4709779431869</v>
      </c>
      <c r="AA104" s="144">
        <f>IFERROR(AA40*'Portfólio | Portfolio'!AA170,"-")</f>
        <v>3244.6657444288699</v>
      </c>
      <c r="AB104" s="144">
        <f>IFERROR(AB40*'Portfólio | Portfolio'!AB170,"-")</f>
        <v>3509.6140799999998</v>
      </c>
      <c r="AC104" s="144">
        <f>IFERROR(AC40*'Portfólio | Portfolio'!AC170,"-")</f>
        <v>3349.5270400000004</v>
      </c>
      <c r="AD104" s="144">
        <f>IFERROR(AD40*'Portfólio | Portfolio'!AD170,"-")</f>
        <v>3824.2529088000001</v>
      </c>
      <c r="AE104" s="144">
        <f>IFERROR(AE40*'Portfólio | Portfolio'!AE170,"-")</f>
        <v>3111.9129599999997</v>
      </c>
      <c r="AF104" s="144">
        <f>IFERROR(AF40*'Portfólio | Portfolio'!AF170,"-")</f>
        <v>3269.1680000000001</v>
      </c>
      <c r="AG104" s="144">
        <f>IFERROR(AG40*'Portfólio | Portfolio'!AG170,"-")</f>
        <v>3354.7034240000003</v>
      </c>
      <c r="AH104" s="144">
        <f>IFERROR(AH40*'Portfólio | Portfolio'!AH170,"-")</f>
        <v>3618.9734399999998</v>
      </c>
      <c r="AI104" s="144">
        <f>IFERROR(AI40*'Portfólio | Portfolio'!AI170,"-")</f>
        <v>3238.52288</v>
      </c>
      <c r="AJ104" s="144">
        <f>IFERROR(AJ40*'Portfólio | Portfolio'!AJ170,"-")</f>
        <v>3609.2653184000001</v>
      </c>
      <c r="AK104" s="144">
        <f>IFERROR(AK40*'Portfólio | Portfolio'!AK170,"-")</f>
        <v>3602.9943936000004</v>
      </c>
      <c r="AL104" s="144">
        <f>IFERROR(AL40*'Portfólio | Portfolio'!AL170,"-")</f>
        <v>3931.1368511999999</v>
      </c>
      <c r="AM104" s="144">
        <f>IFERROR(AM40*'Portfólio | Portfolio'!AM170,"-")</f>
        <v>3670.2956800000002</v>
      </c>
      <c r="AN104" s="144">
        <f>IFERROR(AN40*'Portfólio | Portfolio'!AN170,"-")</f>
        <v>3846.7657600000002</v>
      </c>
      <c r="AO104" s="144">
        <f>IFERROR(AO40*'Portfólio | Portfolio'!AO170,"-")</f>
        <v>3702.2043712000004</v>
      </c>
      <c r="AP104" s="144">
        <f>IFERROR(AP40*'Portfólio | Portfolio'!AP170,"-")</f>
        <v>4040.1253311999999</v>
      </c>
      <c r="AQ104" s="144">
        <f>IFERROR(AQ40*'Portfólio | Portfolio'!AQ170,"-")</f>
        <v>2920.08464</v>
      </c>
      <c r="AR104" s="144">
        <f>IFERROR(AR40*'Portfólio | Portfolio'!AR170,"-")</f>
        <v>202.07461759999998</v>
      </c>
      <c r="AS104" s="144">
        <f>IFERROR(AS40*'Portfólio | Portfolio'!AS170,"-")</f>
        <v>1274.4185279999999</v>
      </c>
      <c r="AT104" s="144">
        <f>IFERROR(AT40*'Portfólio | Portfolio'!AT170,"-")</f>
        <v>2281.9133567999997</v>
      </c>
      <c r="AU104" s="144">
        <f>IFERROR(AU40*'Portfólio | Portfolio'!AU170,"-")</f>
        <v>1293.1978879999999</v>
      </c>
      <c r="AV104" s="144">
        <f>IFERROR(AV40*'Portfólio | Portfolio'!AV170,"-")</f>
        <v>1713.5295999999998</v>
      </c>
      <c r="AW104" s="144">
        <f>IFERROR(AW40*'Portfólio | Portfolio'!AW170,"-")</f>
        <v>2555.8852160000001</v>
      </c>
      <c r="AX104" s="144">
        <f>IFERROR(AX40*'Portfólio | Portfolio'!AX170,"-")</f>
        <v>3666.1146175999997</v>
      </c>
      <c r="AY104" s="127">
        <f>IFERROR(AY40*'Portfólio | Portfolio'!AY170,"-")</f>
        <v>3053.0034431999998</v>
      </c>
      <c r="AZ104" s="43">
        <f>IFERROR(AZ40*'Portfólio | Portfolio'!AZ170,"-")</f>
        <v>4253.2783423999999</v>
      </c>
      <c r="BA104" s="43">
        <f>IFERROR(BA40*'Portfólio | Portfolio'!BA170,"-")</f>
        <v>3926.9708799999999</v>
      </c>
      <c r="BB104" s="43">
        <f>IFERROR(BB40*'Portfólio | Portfolio'!BB170,"-")</f>
        <v>6935.3481599999996</v>
      </c>
      <c r="BC104" s="43">
        <f>IFERROR(BC40*'Portfólio | Portfolio'!BC170,"-")</f>
        <v>6734.5599000000002</v>
      </c>
      <c r="BD104" s="43">
        <f>IFERROR(BD40*'Portfólio | Portfolio'!BD170,"-")</f>
        <v>7934.8153899999998</v>
      </c>
      <c r="BE104" s="43">
        <f>IFERROR(BE40*'Portfólio | Portfolio'!BE170,"-")</f>
        <v>8278.8135000000002</v>
      </c>
      <c r="BF104" s="43">
        <f>IFERROR(BF40*'Portfólio | Portfolio'!BF170,"-")</f>
        <v>8424.4950900000003</v>
      </c>
      <c r="BG104" s="43">
        <f>IFERROR(BG40*'Portfólio | Portfolio'!BG170,"-")</f>
        <v>7645.6032999999998</v>
      </c>
      <c r="BH104" s="43">
        <f>IFERROR(BH40*'Portfólio | Portfolio'!BH170,"-")</f>
        <v>8208.2280100000007</v>
      </c>
      <c r="BI104" s="43">
        <f>IFERROR(BI40*'Portfólio | Portfolio'!BI170,"-")</f>
        <v>8141.5603899999996</v>
      </c>
      <c r="BJ104" s="43">
        <f>IFERROR(BJ40*'Portfólio | Portfolio'!BJ170,"-")</f>
        <v>9588.4336000000003</v>
      </c>
      <c r="BK104" s="43">
        <f>IFERROR(BK40*'Portfólio | Portfolio'!BK170,"-")</f>
        <v>8831.6359899999989</v>
      </c>
      <c r="BL104" s="43">
        <f>IFERROR(BL40*'Portfólio | Portfolio'!BL170,"-")</f>
        <v>10359.579400000001</v>
      </c>
      <c r="BM104" s="43">
        <f>IFERROR(BM40*'Portfólio | Portfolio'!BM170,"-")</f>
        <v>9733.4570000000003</v>
      </c>
    </row>
    <row r="105" spans="1:68" ht="15" customHeight="1" x14ac:dyDescent="0.3">
      <c r="A105" s="8" t="s">
        <v>627</v>
      </c>
      <c r="B105" s="8" t="s">
        <v>627</v>
      </c>
      <c r="C105" s="144" t="str">
        <f>IFERROR(C41*'Portfólio | Portfolio'!C171,"-")</f>
        <v>-</v>
      </c>
      <c r="D105" s="144" t="str">
        <f>IFERROR(D41*'Portfólio | Portfolio'!D171,"-")</f>
        <v>-</v>
      </c>
      <c r="E105" s="144" t="str">
        <f>IFERROR(E41*'Portfólio | Portfolio'!E171,"-")</f>
        <v>-</v>
      </c>
      <c r="F105" s="144" t="str">
        <f>IFERROR(F41*'Portfólio | Portfolio'!F171,"-")</f>
        <v>-</v>
      </c>
      <c r="G105" s="144" t="str">
        <f>IFERROR(G41*'Portfólio | Portfolio'!G171,"-")</f>
        <v>-</v>
      </c>
      <c r="H105" s="144" t="str">
        <f>IFERROR(H41*'Portfólio | Portfolio'!H171,"-")</f>
        <v>-</v>
      </c>
      <c r="I105" s="144" t="str">
        <f>IFERROR(I41*'Portfólio | Portfolio'!I171,"-")</f>
        <v>-</v>
      </c>
      <c r="J105" s="144" t="str">
        <f>IFERROR(J41*'Portfólio | Portfolio'!J171,"-")</f>
        <v>-</v>
      </c>
      <c r="K105" s="144" t="str">
        <f>IFERROR(K41*'Portfólio | Portfolio'!K171,"-")</f>
        <v>-</v>
      </c>
      <c r="L105" s="144" t="str">
        <f>IFERROR(L41*'Portfólio | Portfolio'!L171,"-")</f>
        <v>-</v>
      </c>
      <c r="M105" s="144" t="str">
        <f>IFERROR(M41*'Portfólio | Portfolio'!M171,"-")</f>
        <v>-</v>
      </c>
      <c r="N105" s="144" t="str">
        <f>IFERROR(N41*'Portfólio | Portfolio'!N171,"-")</f>
        <v>-</v>
      </c>
      <c r="O105" s="144" t="str">
        <f>IFERROR(O41*'Portfólio | Portfolio'!O171,"-")</f>
        <v>-</v>
      </c>
      <c r="P105" s="144" t="str">
        <f>IFERROR(P41*'Portfólio | Portfolio'!P171,"-")</f>
        <v>-</v>
      </c>
      <c r="Q105" s="144" t="str">
        <f>IFERROR(Q41*'Portfólio | Portfolio'!Q171,"-")</f>
        <v>-</v>
      </c>
      <c r="R105" s="144" t="str">
        <f>IFERROR(R41*'Portfólio | Portfolio'!R171,"-")</f>
        <v>-</v>
      </c>
      <c r="S105" s="144" t="str">
        <f>IFERROR(S41*'Portfólio | Portfolio'!S171,"-")</f>
        <v>-</v>
      </c>
      <c r="T105" s="144" t="str">
        <f>IFERROR(T41*'Portfólio | Portfolio'!T171,"-")</f>
        <v>-</v>
      </c>
      <c r="U105" s="144" t="str">
        <f>IFERROR(U41*'Portfólio | Portfolio'!U171,"-")</f>
        <v>-</v>
      </c>
      <c r="V105" s="144" t="str">
        <f>IFERROR(V41*'Portfólio | Portfolio'!V171,"-")</f>
        <v>-</v>
      </c>
      <c r="W105" s="144" t="str">
        <f>IFERROR(W41*'Portfólio | Portfolio'!W171,"-")</f>
        <v>-</v>
      </c>
      <c r="X105" s="144" t="str">
        <f>IFERROR(X41*'Portfólio | Portfolio'!X171,"-")</f>
        <v>-</v>
      </c>
      <c r="Y105" s="144">
        <f>IFERROR(Y41*'Portfólio | Portfolio'!Y171,"-")</f>
        <v>102.88071393999999</v>
      </c>
      <c r="Z105" s="144">
        <f>IFERROR(Z41*'Portfólio | Portfolio'!Z171,"-")</f>
        <v>512.66421136000008</v>
      </c>
      <c r="AA105" s="144">
        <f>IFERROR(AA41*'Portfólio | Portfolio'!AA171,"-")</f>
        <v>397.03039375999998</v>
      </c>
      <c r="AB105" s="144">
        <f>IFERROR(AB41*'Portfólio | Portfolio'!AB171,"-")</f>
        <v>403.50785664</v>
      </c>
      <c r="AC105" s="144">
        <f>IFERROR(AC41*'Portfólio | Portfolio'!AC171,"-")</f>
        <v>400.56574208000001</v>
      </c>
      <c r="AD105" s="144">
        <f>IFERROR(AD41*'Portfólio | Portfolio'!AD171,"-")</f>
        <v>473.92298156527823</v>
      </c>
      <c r="AE105" s="144">
        <f>IFERROR(AE41*'Portfólio | Portfolio'!AE171,"-")</f>
        <v>462.90737696000008</v>
      </c>
      <c r="AF105" s="144">
        <f>IFERROR(AF41*'Portfólio | Portfolio'!AF171,"-")</f>
        <v>422.33044448000004</v>
      </c>
      <c r="AG105" s="144">
        <f>IFERROR(AG41*'Portfólio | Portfolio'!AG171,"-")</f>
        <v>438.25694864000002</v>
      </c>
      <c r="AH105" s="144">
        <f>IFERROR(AH41*'Portfólio | Portfolio'!AH171,"-")</f>
        <v>423.54634224</v>
      </c>
      <c r="AI105" s="144">
        <f>IFERROR(AI41*'Portfólio | Portfolio'!AI171,"-")</f>
        <v>494.65741129799994</v>
      </c>
      <c r="AJ105" s="144">
        <f>IFERROR(AJ41*'Portfólio | Portfolio'!AJ171,"-")</f>
        <v>444.74239108</v>
      </c>
      <c r="AK105" s="144">
        <f>IFERROR(AK41*'Portfólio | Portfolio'!AK171,"-")</f>
        <v>459.65235842600003</v>
      </c>
      <c r="AL105" s="144">
        <f>IFERROR(AL41*'Portfólio | Portfolio'!AL171,"-")</f>
        <v>545.41520810199995</v>
      </c>
      <c r="AM105" s="144">
        <f>IFERROR(AM41*'Portfólio | Portfolio'!AM171,"-")</f>
        <v>524.70249831400008</v>
      </c>
      <c r="AN105" s="144">
        <f>IFERROR(AN41*'Portfólio | Portfolio'!AN171,"-")</f>
        <v>367.44192495600004</v>
      </c>
      <c r="AO105" s="144">
        <f>IFERROR(AO41*'Portfólio | Portfolio'!AO171,"-")</f>
        <v>443.093109282</v>
      </c>
      <c r="AP105" s="144">
        <f>IFERROR(AP41*'Portfólio | Portfolio'!AP171,"-")</f>
        <v>569.28136714000004</v>
      </c>
      <c r="AQ105" s="144">
        <f>IFERROR(AQ41*'Portfólio | Portfolio'!AQ171,"-")</f>
        <v>461.09416948800003</v>
      </c>
      <c r="AR105" s="144">
        <f>IFERROR(AR41*'Portfólio | Portfolio'!AR171,"-")</f>
        <v>86.355988366000005</v>
      </c>
      <c r="AS105" s="144">
        <f>IFERROR(AS41*'Portfólio | Portfolio'!AS171,"-")</f>
        <v>4.0267641380000008</v>
      </c>
      <c r="AT105" s="144">
        <f>IFERROR(AT41*'Portfólio | Portfolio'!AT171,"-")</f>
        <v>250.34652354799999</v>
      </c>
      <c r="AU105" s="144">
        <f>IFERROR(AU41*'Portfólio | Portfolio'!AU171,"-")</f>
        <v>278.20368195600003</v>
      </c>
      <c r="AV105" s="144">
        <f>IFERROR(AV41*'Portfólio | Portfolio'!AV171,"-")</f>
        <v>107.45430033</v>
      </c>
      <c r="AW105" s="144">
        <f>IFERROR(AW41*'Portfólio | Portfolio'!AW171,"-")</f>
        <v>311.857416984</v>
      </c>
      <c r="AX105" s="144">
        <f>IFERROR(AX41*'Portfólio | Portfolio'!AX171,"-")</f>
        <v>395.62459676000003</v>
      </c>
      <c r="AY105" s="127">
        <f>IFERROR(AY41*'Portfólio | Portfolio'!AY171,"-")</f>
        <v>431.00557667200002</v>
      </c>
      <c r="AZ105" s="43">
        <f>IFERROR(AZ41*'Portfólio | Portfolio'!AZ171,"-")</f>
        <v>463.90849622000002</v>
      </c>
      <c r="BA105" s="43">
        <f>IFERROR(BA41*'Portfólio | Portfolio'!BA171,"-")</f>
        <v>469.56403211399999</v>
      </c>
      <c r="BB105" s="43">
        <f>IFERROR(BB41*'Portfólio | Portfolio'!BB171,"-")</f>
        <v>471.13554239000001</v>
      </c>
      <c r="BC105" s="43">
        <f>IFERROR(BC41*'Portfólio | Portfolio'!BC171,"-")</f>
        <v>541.50855805399999</v>
      </c>
      <c r="BD105" s="43">
        <f>IFERROR(BD41*'Portfólio | Portfolio'!BD171,"-")</f>
        <v>596.63432563799995</v>
      </c>
      <c r="BE105" s="43">
        <f>IFERROR(BE41*'Portfólio | Portfolio'!BE171,"-")</f>
        <v>586.47398802999999</v>
      </c>
      <c r="BF105" s="43">
        <f>IFERROR(BF41*'Portfólio | Portfolio'!BF171,"-")</f>
        <v>829.77056747999995</v>
      </c>
      <c r="BG105" s="43">
        <f>IFERROR(BG41*'Portfólio | Portfolio'!BG171,"-")</f>
        <v>693.06493479999995</v>
      </c>
      <c r="BH105" s="43">
        <f>IFERROR(BH41*'Portfólio | Portfolio'!BH171,"-")</f>
        <v>676.77085408400001</v>
      </c>
      <c r="BI105" s="43">
        <f>IFERROR(BI41*'Portfólio | Portfolio'!BI171,"-")</f>
        <v>752.13708926800007</v>
      </c>
      <c r="BJ105" s="43">
        <f>IFERROR(BJ41*'Portfólio | Portfolio'!BJ171,"-")</f>
        <v>768.22681043199998</v>
      </c>
      <c r="BK105" s="43">
        <f>IFERROR(BK41*'Portfólio | Portfolio'!BK171,"-")</f>
        <v>909.28659705000007</v>
      </c>
      <c r="BL105" s="43">
        <f>IFERROR(BL41*'Portfólio | Portfolio'!BL171,"-")</f>
        <v>1896.5862207299997</v>
      </c>
      <c r="BM105" s="43">
        <f>IFERROR(BM41*'Portfólio | Portfolio'!BM171,"-")</f>
        <v>1916.384538045</v>
      </c>
    </row>
    <row r="106" spans="1:68" s="23" customFormat="1" ht="15" customHeight="1" x14ac:dyDescent="0.3">
      <c r="A106" s="8" t="s">
        <v>747</v>
      </c>
      <c r="B106" s="8" t="s">
        <v>747</v>
      </c>
      <c r="C106" s="146">
        <v>0</v>
      </c>
      <c r="D106" s="146">
        <v>0</v>
      </c>
      <c r="E106" s="146">
        <v>0</v>
      </c>
      <c r="F106" s="146">
        <v>0</v>
      </c>
      <c r="G106" s="146">
        <v>0</v>
      </c>
      <c r="H106" s="146">
        <v>0</v>
      </c>
      <c r="I106" s="146">
        <v>0</v>
      </c>
      <c r="J106" s="146">
        <v>0</v>
      </c>
      <c r="K106" s="146">
        <v>0</v>
      </c>
      <c r="L106" s="146">
        <v>0</v>
      </c>
      <c r="M106" s="146">
        <v>0</v>
      </c>
      <c r="N106" s="146">
        <v>0</v>
      </c>
      <c r="O106" s="146">
        <v>0</v>
      </c>
      <c r="P106" s="146">
        <v>0</v>
      </c>
      <c r="Q106" s="146">
        <v>0</v>
      </c>
      <c r="R106" s="146">
        <v>0</v>
      </c>
      <c r="S106" s="146">
        <v>0</v>
      </c>
      <c r="T106" s="146">
        <v>0</v>
      </c>
      <c r="U106" s="146">
        <v>0</v>
      </c>
      <c r="V106" s="146">
        <v>0</v>
      </c>
      <c r="W106" s="146">
        <v>0</v>
      </c>
      <c r="X106" s="146">
        <v>0</v>
      </c>
      <c r="Y106" s="146">
        <v>0</v>
      </c>
      <c r="Z106" s="146">
        <v>0</v>
      </c>
      <c r="AA106" s="146">
        <v>0</v>
      </c>
      <c r="AB106" s="146">
        <v>0</v>
      </c>
      <c r="AC106" s="146">
        <v>0</v>
      </c>
      <c r="AD106" s="146">
        <v>0</v>
      </c>
      <c r="AE106" s="146">
        <v>0</v>
      </c>
      <c r="AF106" s="146">
        <v>0</v>
      </c>
      <c r="AG106" s="146">
        <v>0</v>
      </c>
      <c r="AH106" s="146">
        <v>0</v>
      </c>
      <c r="AI106" s="146">
        <v>0</v>
      </c>
      <c r="AJ106" s="146">
        <v>0</v>
      </c>
      <c r="AK106" s="146">
        <v>0</v>
      </c>
      <c r="AL106" s="146">
        <v>0</v>
      </c>
      <c r="AM106" s="146">
        <v>0</v>
      </c>
      <c r="AN106" s="146">
        <v>0</v>
      </c>
      <c r="AO106" s="146">
        <v>0</v>
      </c>
      <c r="AP106" s="146">
        <v>0</v>
      </c>
      <c r="AQ106" s="146">
        <v>0</v>
      </c>
      <c r="AR106" s="146">
        <v>0</v>
      </c>
      <c r="AS106" s="146">
        <v>0</v>
      </c>
      <c r="AT106" s="146">
        <v>0</v>
      </c>
      <c r="AU106" s="146">
        <v>0</v>
      </c>
      <c r="AV106" s="146">
        <v>0</v>
      </c>
      <c r="AW106" s="146">
        <v>0</v>
      </c>
      <c r="AX106" s="146">
        <v>0</v>
      </c>
      <c r="AY106" s="146">
        <v>0</v>
      </c>
      <c r="AZ106" s="146">
        <v>0</v>
      </c>
      <c r="BA106" s="146">
        <v>0</v>
      </c>
      <c r="BB106" s="146">
        <v>0</v>
      </c>
      <c r="BC106" s="146">
        <v>0</v>
      </c>
      <c r="BD106" s="146">
        <v>0</v>
      </c>
      <c r="BE106" s="146">
        <v>0</v>
      </c>
      <c r="BF106" s="146">
        <v>0</v>
      </c>
      <c r="BG106" s="146">
        <v>0</v>
      </c>
      <c r="BH106" s="146">
        <v>0</v>
      </c>
      <c r="BI106" s="146">
        <v>0</v>
      </c>
      <c r="BJ106" s="146">
        <v>0</v>
      </c>
      <c r="BK106" s="146">
        <v>0</v>
      </c>
      <c r="BL106" s="43">
        <f>IFERROR(BL42*'Portfólio | Portfolio'!BL172,"-")</f>
        <v>673.24397145277487</v>
      </c>
      <c r="BM106" s="43">
        <f>IFERROR(BM42*'Portfólio | Portfolio'!BM172,"-")</f>
        <v>682.70002692499997</v>
      </c>
      <c r="BO106" s="24"/>
      <c r="BP106" s="24"/>
    </row>
    <row r="107" spans="1:68" ht="15" customHeight="1" x14ac:dyDescent="0.3">
      <c r="A107" s="8" t="s">
        <v>20</v>
      </c>
      <c r="B107" s="8" t="s">
        <v>20</v>
      </c>
      <c r="C107" s="144">
        <f>IFERROR(C43*'Portfólio | Portfolio'!C173,"-")</f>
        <v>3302.0644499999999</v>
      </c>
      <c r="D107" s="144">
        <f>IFERROR(D43*'Portfólio | Portfolio'!D173,"-")</f>
        <v>3275.3032000000003</v>
      </c>
      <c r="E107" s="144">
        <f>IFERROR(E43*'Portfólio | Portfolio'!E173,"-")</f>
        <v>3476.4303300000001</v>
      </c>
      <c r="F107" s="144">
        <f>IFERROR(F43*'Portfólio | Portfolio'!F173,"-")</f>
        <v>3876.5902000000001</v>
      </c>
      <c r="G107" s="144">
        <f>IFERROR(G43*'Portfólio | Portfolio'!G173,"-")</f>
        <v>3519.35725</v>
      </c>
      <c r="H107" s="144">
        <f>IFERROR(H43*'Portfólio | Portfolio'!H173,"-")</f>
        <v>3645.5229000000004</v>
      </c>
      <c r="I107" s="144">
        <f>IFERROR(I43*'Portfólio | Portfolio'!I173,"-")</f>
        <v>3732.4180000000006</v>
      </c>
      <c r="J107" s="144">
        <f>IFERROR(J43*'Portfólio | Portfolio'!J173,"-")</f>
        <v>3839.87401</v>
      </c>
      <c r="K107" s="144">
        <f>IFERROR(K43*'Portfólio | Portfolio'!K173,"-")</f>
        <v>4124.1957000000002</v>
      </c>
      <c r="L107" s="144">
        <f>IFERROR(L43*'Portfólio | Portfolio'!L173,"-")</f>
        <v>4196.3770199999999</v>
      </c>
      <c r="M107" s="144">
        <f>IFERROR(M43*'Portfólio | Portfolio'!M173,"-")</f>
        <v>4149.3891999999996</v>
      </c>
      <c r="N107" s="144">
        <f>IFERROR(N43*'Portfólio | Portfolio'!N173,"-")</f>
        <v>4687.1858499999998</v>
      </c>
      <c r="O107" s="144">
        <f>IFERROR(O43*'Portfólio | Portfolio'!O173,"-")</f>
        <v>4595.0331999999999</v>
      </c>
      <c r="P107" s="144">
        <f>IFERROR(P43*'Portfólio | Portfolio'!P173,"-")</f>
        <v>4446.7500099999997</v>
      </c>
      <c r="Q107" s="144">
        <f>IFERROR(Q43*'Portfólio | Portfolio'!Q173,"-")</f>
        <v>4664.5145000000002</v>
      </c>
      <c r="R107" s="144">
        <f>IFERROR(R43*'Portfólio | Portfolio'!R173,"-")</f>
        <v>4812.2924999999996</v>
      </c>
      <c r="S107" s="144">
        <f>IFERROR(S43*'Portfólio | Portfolio'!S173,"-")</f>
        <v>5628.8454000000002</v>
      </c>
      <c r="T107" s="144">
        <f>IFERROR(T43*'Portfólio | Portfolio'!T173,"-")</f>
        <v>5483.5526099999997</v>
      </c>
      <c r="U107" s="144">
        <f>IFERROR(U43*'Portfólio | Portfolio'!U173,"-")</f>
        <v>5191.1957999999995</v>
      </c>
      <c r="V107" s="144">
        <f>IFERROR(V43*'Portfólio | Portfolio'!V173,"-")</f>
        <v>5466.4973</v>
      </c>
      <c r="W107" s="144">
        <f>IFERROR(W43*'Portfólio | Portfolio'!W173,"-")</f>
        <v>5836.5208200000006</v>
      </c>
      <c r="X107" s="144">
        <f>IFERROR(X43*'Portfólio | Portfolio'!X173,"-")</f>
        <v>5817.1685199999993</v>
      </c>
      <c r="Y107" s="144">
        <f>IFERROR(Y43*'Portfólio | Portfolio'!Y173,"-")</f>
        <v>5715.0528199999999</v>
      </c>
      <c r="Z107" s="144">
        <f>IFERROR(Z43*'Portfólio | Portfolio'!Z173,"-")</f>
        <v>6809.1530000000002</v>
      </c>
      <c r="AA107" s="144">
        <f>IFERROR(AA43*'Portfólio | Portfolio'!AA173,"-")</f>
        <v>6509.5643300000002</v>
      </c>
      <c r="AB107" s="144">
        <f>IFERROR(AB43*'Portfólio | Portfolio'!AB173,"-")</f>
        <v>6084.5892199999998</v>
      </c>
      <c r="AC107" s="144">
        <f>IFERROR(AC43*'Portfólio | Portfolio'!AC173,"-")</f>
        <v>6023.6175800000001</v>
      </c>
      <c r="AD107" s="144">
        <f>IFERROR(AD43*'Portfólio | Portfolio'!AD173,"-")</f>
        <v>6325.4721</v>
      </c>
      <c r="AE107" s="144">
        <f>IFERROR(AE43*'Portfólio | Portfolio'!AE173,"-")</f>
        <v>6113.2534999999998</v>
      </c>
      <c r="AF107" s="144">
        <f>IFERROR(AF43*'Portfólio | Portfolio'!AF173,"-")</f>
        <v>5735.5429999999997</v>
      </c>
      <c r="AG107" s="144">
        <f>IFERROR(AG43*'Portfólio | Portfolio'!AG173,"-")</f>
        <v>5705.0807299999997</v>
      </c>
      <c r="AH107" s="144">
        <f>IFERROR(AH43*'Portfólio | Portfolio'!AH173,"-")</f>
        <v>6013.6770100000003</v>
      </c>
      <c r="AI107" s="144">
        <f>IFERROR(AI43*'Portfólio | Portfolio'!AI173,"-")</f>
        <v>5506.9802799999998</v>
      </c>
      <c r="AJ107" s="144">
        <f>IFERROR(AJ43*'Portfólio | Portfolio'!AJ173,"-")</f>
        <v>4971.59159</v>
      </c>
      <c r="AK107" s="144">
        <f>IFERROR(AK43*'Portfólio | Portfolio'!AK173,"-")</f>
        <v>5238.491</v>
      </c>
      <c r="AL107" s="144">
        <f>IFERROR(AL43*'Portfólio | Portfolio'!AL173,"-")</f>
        <v>5766.91</v>
      </c>
      <c r="AM107" s="144">
        <f>IFERROR(AM43*'Portfólio | Portfolio'!AM173,"-")</f>
        <v>5066.7370000000001</v>
      </c>
      <c r="AN107" s="144">
        <f>IFERROR(AN43*'Portfólio | Portfolio'!AN173,"-")</f>
        <v>5166.5195000000003</v>
      </c>
      <c r="AO107" s="144">
        <f>IFERROR(AO43*'Portfólio | Portfolio'!AO173,"-")</f>
        <v>4911.027</v>
      </c>
      <c r="AP107" s="144">
        <f>IFERROR(AP43*'Portfólio | Portfolio'!AP173,"-")</f>
        <v>5331.7704999999996</v>
      </c>
      <c r="AQ107" s="144">
        <f>IFERROR(AQ43*'Portfólio | Portfolio'!AQ173,"-")</f>
        <v>4153.5290000000005</v>
      </c>
      <c r="AR107" s="144">
        <f>IFERROR(AR43*'Portfólio | Portfolio'!AR173,"-")</f>
        <v>210.64</v>
      </c>
      <c r="AS107" s="144">
        <f>IFERROR(AS43*'Portfólio | Portfolio'!AS173,"-")</f>
        <v>759.81500000000005</v>
      </c>
      <c r="AT107" s="144">
        <f>IFERROR(AT43*'Portfólio | Portfolio'!AT173,"-")</f>
        <v>1994.0035</v>
      </c>
      <c r="AU107" s="144">
        <f>IFERROR(AU43*'Portfólio | Portfolio'!AU173,"-")</f>
        <v>1974.2599499999999</v>
      </c>
      <c r="AV107" s="144">
        <f>IFERROR(AV43*'Portfólio | Portfolio'!AV173,"-")</f>
        <v>1884.4494999999999</v>
      </c>
      <c r="AW107" s="144">
        <f>IFERROR(AW43*'Portfólio | Portfolio'!AW173,"-")</f>
        <v>2781.866</v>
      </c>
      <c r="AX107" s="144">
        <f>IFERROR(AX43*'Portfólio | Portfolio'!AX173,"-")</f>
        <v>3722.1239999999998</v>
      </c>
      <c r="AY107" s="127">
        <f>IFERROR(AY43*'Portfólio | Portfolio'!AY173,"-")</f>
        <v>3322.5014999999999</v>
      </c>
      <c r="AZ107" s="43">
        <f>IFERROR(AZ43*'Portfólio | Portfolio'!AZ173,"-")</f>
        <v>3807.3279600000001</v>
      </c>
      <c r="BA107" s="43">
        <f>IFERROR(BA43*'Portfólio | Portfolio'!BA173,"-")</f>
        <v>3764.09647</v>
      </c>
      <c r="BB107" s="43">
        <f>IFERROR(BB43*'Portfólio | Portfolio'!BB173,"-")</f>
        <v>3961.0354699999998</v>
      </c>
      <c r="BC107" s="43">
        <f>IFERROR(BC43*'Portfólio | Portfolio'!BC173,"-")</f>
        <v>3329.8114999999998</v>
      </c>
      <c r="BD107" s="43">
        <f>IFERROR(BD43*'Portfólio | Portfolio'!BD173,"-")</f>
        <v>3906.364</v>
      </c>
      <c r="BE107" s="43">
        <f>IFERROR(BE43*'Portfólio | Portfolio'!BE173,"-")</f>
        <v>4194.0008900000003</v>
      </c>
      <c r="BF107" s="43">
        <f>IFERROR(BF43*'Portfólio | Portfolio'!BF173,"-")</f>
        <v>4400.0666700000002</v>
      </c>
      <c r="BG107" s="43">
        <f>IFERROR(BG43*'Portfólio | Portfolio'!BG173,"-")</f>
        <v>4156.5006000000003</v>
      </c>
      <c r="BH107" s="43">
        <f>IFERROR(BH43*'Portfólio | Portfolio'!BH173,"-")</f>
        <v>4171.2852899999998</v>
      </c>
      <c r="BI107" s="43">
        <f>IFERROR(BI43*'Portfólio | Portfolio'!BI173,"-")</f>
        <v>4177.3879999999999</v>
      </c>
      <c r="BJ107" s="43">
        <f>IFERROR(BJ43*'Portfólio | Portfolio'!BJ173,"-")</f>
        <v>4694.0159999999996</v>
      </c>
      <c r="BK107" s="43">
        <f>IFERROR(BK43*'Portfólio | Portfolio'!BK173,"-")</f>
        <v>4592.9422000000004</v>
      </c>
      <c r="BL107" s="43">
        <f>IFERROR(BL43*'Portfólio | Portfolio'!BL173,"-")</f>
        <v>5128.2057000000004</v>
      </c>
      <c r="BM107" s="43">
        <f>IFERROR(BM43*'Portfólio | Portfolio'!BM173,"-")</f>
        <v>2275.6507070999996</v>
      </c>
    </row>
    <row r="108" spans="1:68" ht="15" customHeight="1" x14ac:dyDescent="0.3">
      <c r="A108" s="8" t="s">
        <v>629</v>
      </c>
      <c r="B108" s="8" t="s">
        <v>629</v>
      </c>
      <c r="C108" s="144" t="str">
        <f>IFERROR('Portfólio | Portfolio'!C44*'Portfólio | Portfolio'!C174,"-")</f>
        <v>-</v>
      </c>
      <c r="D108" s="144" t="str">
        <f>IFERROR('Portfólio | Portfolio'!D44*'Portfólio | Portfolio'!D174,"-")</f>
        <v>-</v>
      </c>
      <c r="E108" s="144" t="str">
        <f>IFERROR('Portfólio | Portfolio'!E44*'Portfólio | Portfolio'!E174,"-")</f>
        <v>-</v>
      </c>
      <c r="F108" s="144" t="str">
        <f>IFERROR('Portfólio | Portfolio'!F44*'Portfólio | Portfolio'!F174,"-")</f>
        <v>-</v>
      </c>
      <c r="G108" s="144" t="str">
        <f>IFERROR('Portfólio | Portfolio'!G44*'Portfólio | Portfolio'!G174,"-")</f>
        <v>-</v>
      </c>
      <c r="H108" s="144">
        <f>IFERROR('Portfólio | Portfolio'!H44*'Portfólio | Portfolio'!H174,"-")</f>
        <v>1123.6517994000001</v>
      </c>
      <c r="I108" s="144">
        <f>IFERROR('Portfólio | Portfolio'!I44*'Portfólio | Portfolio'!I174,"-")</f>
        <v>1208.7644478000002</v>
      </c>
      <c r="J108" s="144">
        <f>IFERROR('Portfólio | Portfolio'!J44*'Portfólio | Portfolio'!J174,"-")</f>
        <v>1370.6292600000002</v>
      </c>
      <c r="K108" s="144">
        <f>IFERROR('Portfólio | Portfolio'!K44*'Portfólio | Portfolio'!K174,"-")</f>
        <v>1181.87472</v>
      </c>
      <c r="L108" s="144">
        <f>IFERROR('Portfólio | Portfolio'!L44*'Portfólio | Portfolio'!L174,"-")</f>
        <v>1336.2195443999999</v>
      </c>
      <c r="M108" s="144">
        <f>IFERROR('Portfólio | Portfolio'!M44*'Portfólio | Portfolio'!M174,"-")</f>
        <v>1375.65246</v>
      </c>
      <c r="N108" s="144">
        <f>IFERROR('Portfólio | Portfolio'!N44*'Portfólio | Portfolio'!N174,"-")</f>
        <v>1677.7082399999999</v>
      </c>
      <c r="O108" s="144">
        <f>IFERROR('Portfólio | Portfolio'!O44*'Portfólio | Portfolio'!O174,"-")</f>
        <v>1486.5154199999999</v>
      </c>
      <c r="P108" s="144">
        <f>IFERROR('Portfólio | Portfolio'!P44*'Portfólio | Portfolio'!P174,"-")</f>
        <v>1629.9950160000001</v>
      </c>
      <c r="Q108" s="144">
        <f>IFERROR('Portfólio | Portfolio'!Q44*'Portfólio | Portfolio'!Q174,"-")</f>
        <v>1632.40545</v>
      </c>
      <c r="R108" s="144">
        <f>IFERROR('Portfólio | Portfolio'!R44*'Portfólio | Portfolio'!R174,"-")</f>
        <v>1902.5962800000002</v>
      </c>
      <c r="S108" s="144">
        <f>IFERROR('Portfólio | Portfolio'!S44*'Portfólio | Portfolio'!S174,"-")</f>
        <v>1821.37644</v>
      </c>
      <c r="T108" s="144">
        <f>IFERROR('Portfólio | Portfolio'!T44*'Portfólio | Portfolio'!T174,"-")</f>
        <v>2000.3669399999999</v>
      </c>
      <c r="U108" s="144">
        <f>IFERROR('Portfólio | Portfolio'!U44*'Portfólio | Portfolio'!U174,"-")</f>
        <v>1853.0753201999999</v>
      </c>
      <c r="V108" s="144">
        <f>IFERROR('Portfólio | Portfolio'!V44*'Portfólio | Portfolio'!V174,"-")</f>
        <v>2343.48504</v>
      </c>
      <c r="W108" s="144">
        <f>IFERROR('Portfólio | Portfolio'!W44*'Portfólio | Portfolio'!W174,"-")</f>
        <v>2449.31232</v>
      </c>
      <c r="X108" s="144">
        <f>IFERROR('Portfólio | Portfolio'!X44*'Portfólio | Portfolio'!X174,"-")</f>
        <v>2501.13474</v>
      </c>
      <c r="Y108" s="144">
        <f>IFERROR('Portfólio | Portfolio'!Y44*'Portfólio | Portfolio'!Y174,"-")</f>
        <v>2450.9953118293306</v>
      </c>
      <c r="Z108" s="144">
        <f>IFERROR('Portfólio | Portfolio'!Z44*'Portfólio | Portfolio'!Z174,"-")</f>
        <v>2894.6301525613185</v>
      </c>
      <c r="AA108" s="144">
        <f>IFERROR('Portfólio | Portfolio'!AA44*'Portfólio | Portfolio'!AA174,"-")</f>
        <v>2712.85695193536</v>
      </c>
      <c r="AB108" s="144">
        <f>IFERROR('Portfólio | Portfolio'!AB44*'Portfólio | Portfolio'!AB174,"-")</f>
        <v>2769.6848088000002</v>
      </c>
      <c r="AC108" s="144">
        <f>IFERROR('Portfólio | Portfolio'!AC44*'Portfólio | Portfolio'!AC174,"-")</f>
        <v>2767.1779200000001</v>
      </c>
      <c r="AD108" s="144">
        <f>IFERROR('Portfólio | Portfolio'!AD44*'Portfólio | Portfolio'!AD174,"-")</f>
        <v>3131.5315122000002</v>
      </c>
      <c r="AE108" s="144">
        <f>IFERROR('Portfólio | Portfolio'!AE44*'Portfólio | Portfolio'!AE174,"-")</f>
        <v>2963.3861868000004</v>
      </c>
      <c r="AF108" s="144">
        <f>IFERROR('Portfólio | Portfolio'!AF44*'Portfólio | Portfolio'!AF174,"-")</f>
        <v>3002.9251199999999</v>
      </c>
      <c r="AG108" s="144">
        <f>IFERROR('Portfólio | Portfolio'!AG44*'Portfólio | Portfolio'!AG174,"-")</f>
        <v>2791.4874312000002</v>
      </c>
      <c r="AH108" s="144">
        <f>IFERROR('Portfólio | Portfolio'!AH44*'Portfólio | Portfolio'!AH174,"-")</f>
        <v>3068.2493399999998</v>
      </c>
      <c r="AI108" s="144">
        <f>IFERROR('Portfólio | Portfolio'!AI44*'Portfólio | Portfolio'!AI174,"-")</f>
        <v>2771.4390600000002</v>
      </c>
      <c r="AJ108" s="144">
        <f>IFERROR('Portfólio | Portfolio'!AJ44*'Portfólio | Portfolio'!AJ174,"-")</f>
        <v>3000.0199554000001</v>
      </c>
      <c r="AK108" s="144">
        <f>IFERROR('Portfólio | Portfolio'!AK44*'Portfólio | Portfolio'!AK174,"-")</f>
        <v>2967.5262941999999</v>
      </c>
      <c r="AL108" s="144">
        <f>IFERROR('Portfólio | Portfolio'!AL44*'Portfólio | Portfolio'!AL174,"-")</f>
        <v>3285.1267410000005</v>
      </c>
      <c r="AM108" s="144">
        <f>IFERROR('Portfólio | Portfolio'!AM44*'Portfólio | Portfolio'!AM174,"-")</f>
        <v>2893.6720799999998</v>
      </c>
      <c r="AN108" s="144">
        <f>IFERROR('Portfólio | Portfolio'!AN44*'Portfólio | Portfolio'!AN174,"-")</f>
        <v>3186.19236</v>
      </c>
      <c r="AO108" s="144">
        <f>IFERROR('Portfólio | Portfolio'!AO44*'Portfólio | Portfolio'!AO174,"-")</f>
        <v>3134.6882190000001</v>
      </c>
      <c r="AP108" s="144">
        <f>IFERROR('Portfólio | Portfolio'!AP44*'Portfólio | Portfolio'!AP174,"-")</f>
        <v>3613.0873038</v>
      </c>
      <c r="AQ108" s="144">
        <f>IFERROR('Portfólio | Portfolio'!AQ44*'Portfólio | Portfolio'!AQ174,"-")</f>
        <v>2708.6475078000003</v>
      </c>
      <c r="AR108" s="144">
        <f>IFERROR('Portfólio | Portfolio'!AR44*'Portfólio | Portfolio'!AR174,"-")</f>
        <v>210.55858200000003</v>
      </c>
      <c r="AS108" s="144">
        <f>IFERROR('Portfólio | Portfolio'!AS44*'Portfólio | Portfolio'!AS174,"-")</f>
        <v>1360.8850709999999</v>
      </c>
      <c r="AT108" s="144">
        <f>IFERROR('Portfólio | Portfolio'!AT44*'Portfólio | Portfolio'!AT174,"-")</f>
        <v>2324.4702078</v>
      </c>
      <c r="AU108" s="144">
        <f>IFERROR('Portfólio | Portfolio'!AU44*'Portfólio | Portfolio'!AU174,"-")</f>
        <v>1260.9425243999999</v>
      </c>
      <c r="AV108" s="144">
        <f>IFERROR('Portfólio | Portfolio'!AV44*'Portfólio | Portfolio'!AV174,"-")</f>
        <v>1669.2943956000001</v>
      </c>
      <c r="AW108" s="144">
        <f>IFERROR('Portfólio | Portfolio'!AW44*'Portfólio | Portfolio'!AW174,"-")</f>
        <v>2611.6864799999998</v>
      </c>
      <c r="AX108" s="144">
        <f>IFERROR('Portfólio | Portfolio'!AX44*'Portfólio | Portfolio'!AX174,"-")</f>
        <v>3495.6956580000005</v>
      </c>
      <c r="AY108" s="127">
        <f>IFERROR('Portfólio | Portfolio'!AY44*'Portfólio | Portfolio'!AY174,"-")</f>
        <v>2699.8338276000004</v>
      </c>
      <c r="AZ108" s="43">
        <f>IFERROR('Portfólio | Portfolio'!AZ44*'Portfólio | Portfolio'!AZ174,"-")</f>
        <v>3434.7441726000002</v>
      </c>
      <c r="BA108" s="43">
        <f>IFERROR('Portfólio | Portfolio'!BA44*'Portfólio | Portfolio'!BA174,"-")</f>
        <v>3256.2146681999998</v>
      </c>
      <c r="BB108" s="43">
        <f>IFERROR('Portfólio | Portfolio'!BB44*'Portfólio | Portfolio'!BB174,"-")</f>
        <v>3545.4679962</v>
      </c>
      <c r="BC108" s="43">
        <f>IFERROR('Portfólio | Portfolio'!BC44*'Portfólio | Portfolio'!BC174,"-")</f>
        <v>2900.0770500000003</v>
      </c>
      <c r="BD108" s="43">
        <f>IFERROR('Portfólio | Portfolio'!BD44*'Portfólio | Portfolio'!BD174,"-")</f>
        <v>3546.7338036000001</v>
      </c>
      <c r="BE108" s="43">
        <f>IFERROR('Portfólio | Portfolio'!BE44*'Portfólio | Portfolio'!BE174,"-")</f>
        <v>3313.9945721999998</v>
      </c>
      <c r="BF108" s="43">
        <f>IFERROR('Portfólio | Portfolio'!BF44*'Portfólio | Portfolio'!BF174,"-")</f>
        <v>4030.7662200000004</v>
      </c>
      <c r="BG108" s="43">
        <f>IFERROR('Portfólio | Portfolio'!BG44*'Portfólio | Portfolio'!BG174,"-")</f>
        <v>3517.2462156000006</v>
      </c>
      <c r="BH108" s="43">
        <f>IFERROR('Portfólio | Portfolio'!BH44*'Portfólio | Portfolio'!BH174,"-")</f>
        <v>3791.6053812000005</v>
      </c>
      <c r="BI108" s="43">
        <f>IFERROR('Portfólio | Portfolio'!BI44*'Portfólio | Portfolio'!BI174,"-")</f>
        <v>3444.0516216000005</v>
      </c>
      <c r="BJ108" s="43">
        <f>IFERROR('Portfólio | Portfolio'!BJ44*'Portfólio | Portfolio'!BJ174,"-")</f>
        <v>3684.75846</v>
      </c>
      <c r="BK108" s="43">
        <f>IFERROR('Portfólio | Portfolio'!BK44*'Portfólio | Portfolio'!BK174,"-")</f>
        <v>3198.6526259999996</v>
      </c>
      <c r="BL108" s="43">
        <f>IFERROR('Portfólio | Portfolio'!BL44*'Portfólio | Portfolio'!BL174,"-")</f>
        <v>3575.4333599999995</v>
      </c>
      <c r="BM108" s="43">
        <f>IFERROR('Portfólio | Portfolio'!BM44*'Portfólio | Portfolio'!BM174,"-")</f>
        <v>3317.8021319999998</v>
      </c>
    </row>
    <row r="109" spans="1:68" ht="15" customHeight="1" x14ac:dyDescent="0.3">
      <c r="A109" s="8" t="s">
        <v>23</v>
      </c>
      <c r="B109" s="8" t="s">
        <v>23</v>
      </c>
      <c r="C109" s="144">
        <f>'Portfólio | Portfolio'!C45*'Portfólio | Portfolio'!C175</f>
        <v>1932.5286500000002</v>
      </c>
      <c r="D109" s="144">
        <f>'Portfólio | Portfolio'!D45*'Portfólio | Portfolio'!D175</f>
        <v>1943.9376775000001</v>
      </c>
      <c r="E109" s="144">
        <f>'Portfólio | Portfolio'!E45*'Portfólio | Portfolio'!E175</f>
        <v>2032.7513375000001</v>
      </c>
      <c r="F109" s="144">
        <f>'Portfólio | Portfolio'!F45*'Portfólio | Portfolio'!F175</f>
        <v>2371.1026625</v>
      </c>
      <c r="G109" s="144">
        <f>'Portfólio | Portfolio'!G45*'Portfólio | Portfolio'!G175</f>
        <v>2174.9198249999999</v>
      </c>
      <c r="H109" s="144">
        <f>'Portfólio | Portfolio'!H45*'Portfólio | Portfolio'!H175</f>
        <v>2463.7413060000003</v>
      </c>
      <c r="I109" s="144">
        <f>'Portfólio | Portfolio'!I45*'Portfólio | Portfolio'!I175</f>
        <v>2431.1146600000002</v>
      </c>
      <c r="J109" s="144">
        <f>'Portfólio | Portfolio'!J45*'Portfólio | Portfolio'!J175</f>
        <v>3088.2167050000007</v>
      </c>
      <c r="K109" s="144">
        <f>'Portfólio | Portfolio'!K45*'Portfólio | Portfolio'!K175</f>
        <v>2602.6892499999999</v>
      </c>
      <c r="L109" s="144">
        <f>'Portfólio | Portfolio'!L45*'Portfólio | Portfolio'!L175</f>
        <v>2748.6755099999996</v>
      </c>
      <c r="M109" s="144">
        <f>'Portfólio | Portfolio'!M45*'Portfólio | Portfolio'!M175</f>
        <v>2669.4160499999998</v>
      </c>
      <c r="N109" s="144">
        <f>'Portfólio | Portfolio'!N45*'Portfólio | Portfolio'!N175</f>
        <v>3096.3087749999995</v>
      </c>
      <c r="O109" s="144">
        <f>'Portfólio | Portfolio'!O45*'Portfólio | Portfolio'!O175</f>
        <v>2807.8133999999995</v>
      </c>
      <c r="P109" s="144">
        <f>'Portfólio | Portfolio'!P45*'Portfólio | Portfolio'!P175</f>
        <v>2950.7054849999995</v>
      </c>
      <c r="Q109" s="144">
        <f>'Portfólio | Portfolio'!Q45*'Portfólio | Portfolio'!Q175</f>
        <v>2942.3355500000002</v>
      </c>
      <c r="R109" s="144">
        <f>'Portfólio | Portfolio'!R45*'Portfólio | Portfolio'!R175</f>
        <v>3406.2633500000002</v>
      </c>
      <c r="S109" s="144">
        <f>'Portfólio | Portfolio'!S45*'Portfólio | Portfolio'!S175</f>
        <v>3127.9328499999997</v>
      </c>
      <c r="T109" s="144">
        <f>'Portfólio | Portfolio'!T45*'Portfólio | Portfolio'!T175</f>
        <v>3153.5024499999995</v>
      </c>
      <c r="U109" s="144">
        <f>'Portfólio | Portfolio'!U45*'Portfólio | Portfolio'!U175</f>
        <v>3055.8286499999999</v>
      </c>
      <c r="V109" s="144">
        <f>'Portfólio | Portfolio'!V45*'Portfólio | Portfolio'!V175</f>
        <v>3585.4582679999999</v>
      </c>
      <c r="W109" s="144">
        <f>'Portfólio | Portfolio'!W45*'Portfólio | Portfolio'!W175</f>
        <v>3089.6963999999998</v>
      </c>
      <c r="X109" s="144">
        <f>'Portfólio | Portfolio'!X45*'Portfólio | Portfolio'!X175</f>
        <v>3515.3065499999998</v>
      </c>
      <c r="Y109" s="144">
        <f>'Portfólio | Portfolio'!Y45*'Portfólio | Portfolio'!Y175</f>
        <v>3862.9801699999998</v>
      </c>
      <c r="Z109" s="144">
        <f>'Portfólio | Portfolio'!Z45*'Portfólio | Portfolio'!Z175</f>
        <v>4669.5095999999994</v>
      </c>
      <c r="AA109" s="144">
        <f>'Portfólio | Portfolio'!AA45*'Portfólio | Portfolio'!AA175</f>
        <v>4301.9798499999997</v>
      </c>
      <c r="AB109" s="144">
        <f>'Portfólio | Portfolio'!AB45*'Portfólio | Portfolio'!AB175</f>
        <v>4558.8458860000001</v>
      </c>
      <c r="AC109" s="144">
        <f>'Portfólio | Portfolio'!AC45*'Portfólio | Portfolio'!AC175</f>
        <v>4328.4641749999992</v>
      </c>
      <c r="AD109" s="144">
        <f>'Portfólio | Portfolio'!AD45*'Portfólio | Portfolio'!AD175</f>
        <v>5727.5964199999999</v>
      </c>
      <c r="AE109" s="144">
        <f>'Portfólio | Portfolio'!AE45*'Portfólio | Portfolio'!AE175</f>
        <v>4885.5601199999992</v>
      </c>
      <c r="AF109" s="144">
        <f>'Portfólio | Portfolio'!AF45*'Portfólio | Portfolio'!AF175</f>
        <v>4962.6416209999998</v>
      </c>
      <c r="AG109" s="144">
        <f>'Portfólio | Portfolio'!AG45*'Portfólio | Portfolio'!AG175</f>
        <v>4676.9444750000002</v>
      </c>
      <c r="AH109" s="144">
        <f>'Portfólio | Portfolio'!AH45*'Portfólio | Portfolio'!AH175</f>
        <v>6218.8234220000004</v>
      </c>
      <c r="AI109" s="144">
        <f>'Portfólio | Portfolio'!AI45*'Portfólio | Portfolio'!AI175</f>
        <v>5357.6582499999995</v>
      </c>
      <c r="AJ109" s="144">
        <f>'Portfólio | Portfolio'!AJ45*'Portfólio | Portfolio'!AJ175</f>
        <v>5109.0324599999994</v>
      </c>
      <c r="AK109" s="144">
        <f>'Portfólio | Portfolio'!AK45*'Portfólio | Portfolio'!AK175</f>
        <v>5480.8704999999991</v>
      </c>
      <c r="AL109" s="144">
        <f>'Portfólio | Portfolio'!AL45*'Portfólio | Portfolio'!AL175</f>
        <v>6682.4433899999995</v>
      </c>
      <c r="AM109" s="144">
        <f>'Portfólio | Portfolio'!AM45*'Portfólio | Portfolio'!AM175</f>
        <v>5757.0726499999992</v>
      </c>
      <c r="AN109" s="144">
        <f>'Portfólio | Portfolio'!AN45*'Portfólio | Portfolio'!AN175</f>
        <v>5773.5355999999992</v>
      </c>
      <c r="AO109" s="144">
        <f>'Portfólio | Portfolio'!AO45*'Portfólio | Portfolio'!AO175</f>
        <v>5433.0472</v>
      </c>
      <c r="AP109" s="144">
        <f>'Portfólio | Portfolio'!AP45*'Portfólio | Portfolio'!AP175</f>
        <v>6878.0057499999994</v>
      </c>
      <c r="AQ109" s="144">
        <f>'Portfólio | Portfolio'!AQ45*'Portfólio | Portfolio'!AQ175</f>
        <v>4904.9374499999994</v>
      </c>
      <c r="AR109" s="144">
        <f>'Portfólio | Portfolio'!AR45*'Portfólio | Portfolio'!AR175</f>
        <v>233.07829999999998</v>
      </c>
      <c r="AS109" s="144">
        <f>'Portfólio | Portfolio'!AS45*'Portfólio | Portfolio'!AS175</f>
        <v>1731.9897000000001</v>
      </c>
      <c r="AT109" s="144">
        <f>'Portfólio | Portfolio'!AT45*'Portfólio | Portfolio'!AT175</f>
        <v>4427.6596</v>
      </c>
      <c r="AU109" s="144">
        <f>'Portfólio | Portfolio'!AU45*'Portfólio | Portfolio'!AU175</f>
        <v>2182.3429249999999</v>
      </c>
      <c r="AV109" s="144">
        <f>'Portfólio | Portfolio'!AV45*'Portfólio | Portfolio'!AV175</f>
        <v>2700.3031999999998</v>
      </c>
      <c r="AW109" s="144">
        <f>'Portfólio | Portfolio'!AW45*'Portfólio | Portfolio'!AW175</f>
        <v>3948.2183999999997</v>
      </c>
      <c r="AX109" s="144">
        <f>'Portfólio | Portfolio'!AX45*'Portfólio | Portfolio'!AX175</f>
        <v>6393.2483999999995</v>
      </c>
      <c r="AY109" s="127">
        <f>'Portfólio | Portfolio'!AY45*'Portfólio | Portfolio'!AY175</f>
        <v>5044.8524699999998</v>
      </c>
      <c r="AZ109" s="43">
        <f>'Portfólio | Portfolio'!AZ45*'Portfólio | Portfolio'!AZ175</f>
        <v>5851.83032</v>
      </c>
      <c r="BA109" s="43">
        <f>'Portfólio | Portfolio'!BA45*'Portfólio | Portfolio'!BA175</f>
        <v>6201.7918829999999</v>
      </c>
      <c r="BB109" s="43">
        <f>'Portfólio | Portfolio'!BB45*'Portfólio | Portfolio'!BB175</f>
        <v>7280.7172689999998</v>
      </c>
      <c r="BC109" s="43">
        <f>'Portfólio | Portfolio'!BC45*'Portfólio | Portfolio'!BC175</f>
        <v>6096.6230289999994</v>
      </c>
      <c r="BD109" s="43">
        <f>'Portfólio | Portfolio'!BD45*'Portfólio | Portfolio'!BD175</f>
        <v>7216.8222489999989</v>
      </c>
      <c r="BE109" s="43">
        <f>'Portfólio | Portfolio'!BE45*'Portfólio | Portfolio'!BE175</f>
        <v>7075.6360640000003</v>
      </c>
      <c r="BF109" s="43">
        <f>'Portfólio | Portfolio'!BF45*'Portfólio | Portfolio'!BF175</f>
        <v>8364.5435999999991</v>
      </c>
      <c r="BG109" s="43">
        <f>'Portfólio | Portfolio'!BG45*'Portfólio | Portfolio'!BG175</f>
        <v>7472.1345999999985</v>
      </c>
      <c r="BH109" s="43">
        <f>'Portfólio | Portfolio'!BH45*'Portfólio | Portfolio'!BH175</f>
        <v>7669.61384</v>
      </c>
      <c r="BI109" s="43">
        <f>'Portfólio | Portfolio'!BI45*'Portfólio | Portfolio'!BI175</f>
        <v>7522.7212199999994</v>
      </c>
      <c r="BJ109" s="43">
        <f>'Portfólio | Portfolio'!BJ45*'Portfólio | Portfolio'!BJ175</f>
        <v>9398.4601199999979</v>
      </c>
      <c r="BK109" s="43">
        <f>'Portfólio | Portfolio'!BK45*'Portfólio | Portfolio'!BK175</f>
        <v>7732.0395599999993</v>
      </c>
      <c r="BL109" s="43">
        <f>'Portfólio | Portfolio'!BL45*'Portfólio | Portfolio'!BL175</f>
        <v>8480.9393199999995</v>
      </c>
      <c r="BM109" s="43">
        <f>'Portfólio | Portfolio'!BM45*'Portfólio | Portfolio'!BM175</f>
        <v>8038.4493699999985</v>
      </c>
    </row>
    <row r="110" spans="1:68" ht="15" customHeight="1" x14ac:dyDescent="0.3">
      <c r="A110" s="8" t="s">
        <v>24</v>
      </c>
      <c r="B110" s="8" t="s">
        <v>24</v>
      </c>
      <c r="C110" s="144" t="str">
        <f>IFERROR('Portfólio | Portfolio'!C46*'Portfólio | Portfolio'!C176,"-")</f>
        <v>-</v>
      </c>
      <c r="D110" s="144">
        <f>IFERROR('Portfólio | Portfolio'!D46*'Portfólio | Portfolio'!D176,"-")</f>
        <v>190.43199999999999</v>
      </c>
      <c r="E110" s="144">
        <f>IFERROR('Portfólio | Portfolio'!E46*'Portfólio | Portfolio'!E176,"-")</f>
        <v>400.69675000000001</v>
      </c>
      <c r="F110" s="144">
        <f>IFERROR('Portfólio | Portfolio'!F46*'Portfólio | Portfolio'!F176,"-")</f>
        <v>463.11849999999998</v>
      </c>
      <c r="G110" s="144">
        <f>IFERROR('Portfólio | Portfolio'!G46*'Portfólio | Portfolio'!G176,"-")</f>
        <v>413.2715</v>
      </c>
      <c r="H110" s="144">
        <f>IFERROR('Portfólio | Portfolio'!H46*'Portfólio | Portfolio'!H176,"-")</f>
        <v>407.297055</v>
      </c>
      <c r="I110" s="144">
        <f>IFERROR('Portfólio | Portfolio'!I46*'Portfólio | Portfolio'!I176,"-")</f>
        <v>479.14</v>
      </c>
      <c r="J110" s="144">
        <f>IFERROR('Portfólio | Portfolio'!J46*'Portfólio | Portfolio'!J176,"-")</f>
        <v>526.54510000000005</v>
      </c>
      <c r="K110" s="144">
        <f>IFERROR('Portfólio | Portfolio'!K46*'Portfólio | Portfolio'!K176,"-")</f>
        <v>541.69022499999994</v>
      </c>
      <c r="L110" s="144">
        <f>IFERROR('Portfólio | Portfolio'!L46*'Portfólio | Portfolio'!L176,"-")</f>
        <v>526.01300000000003</v>
      </c>
      <c r="M110" s="144">
        <f>IFERROR('Portfólio | Portfolio'!M46*'Portfólio | Portfolio'!M176,"-")</f>
        <v>563.15667500000006</v>
      </c>
      <c r="N110" s="144">
        <f>IFERROR('Portfólio | Portfolio'!N46*'Portfólio | Portfolio'!N176,"-")</f>
        <v>670.12251500000002</v>
      </c>
      <c r="O110" s="144">
        <f>IFERROR('Portfólio | Portfolio'!O46*'Portfólio | Portfolio'!O176,"-")</f>
        <v>731.44750499999998</v>
      </c>
      <c r="P110" s="144">
        <f>IFERROR('Portfólio | Portfolio'!P46*'Portfólio | Portfolio'!P176,"-")</f>
        <v>694.39425000000006</v>
      </c>
      <c r="Q110" s="144">
        <f>IFERROR('Portfólio | Portfolio'!Q46*'Portfólio | Portfolio'!Q176,"-")</f>
        <v>1145.86772</v>
      </c>
      <c r="R110" s="144">
        <f>IFERROR('Portfólio | Portfolio'!R46*'Portfólio | Portfolio'!R176,"-")</f>
        <v>1646.1344999999999</v>
      </c>
      <c r="S110" s="144">
        <f>IFERROR('Portfólio | Portfolio'!S46*'Portfólio | Portfolio'!S176,"-")</f>
        <v>1659.5074999999999</v>
      </c>
      <c r="T110" s="144">
        <f>IFERROR('Portfólio | Portfolio'!T46*'Portfólio | Portfolio'!T176,"-")</f>
        <v>1662.634</v>
      </c>
      <c r="U110" s="144">
        <f>IFERROR('Portfólio | Portfolio'!U46*'Portfólio | Portfolio'!U176,"-")</f>
        <v>1748.6579999999999</v>
      </c>
      <c r="V110" s="144">
        <f>IFERROR('Portfólio | Portfolio'!V46*'Portfólio | Portfolio'!V176,"-")</f>
        <v>2232.8254999999999</v>
      </c>
      <c r="W110" s="144">
        <f>IFERROR('Portfólio | Portfolio'!W46*'Portfólio | Portfolio'!W176,"-")</f>
        <v>2027.136</v>
      </c>
      <c r="X110" s="144">
        <f>IFERROR('Portfólio | Portfolio'!X46*'Portfólio | Portfolio'!X176,"-")</f>
        <v>1896.7315000000001</v>
      </c>
      <c r="Y110" s="144">
        <f>IFERROR('Portfólio | Portfolio'!Y46*'Portfólio | Portfolio'!Y176,"-")</f>
        <v>2084.0259999999998</v>
      </c>
      <c r="Z110" s="144">
        <f>IFERROR('Portfólio | Portfolio'!Z46*'Portfólio | Portfolio'!Z176,"-")</f>
        <v>2568.4839999999999</v>
      </c>
      <c r="AA110" s="144">
        <f>IFERROR('Portfólio | Portfolio'!AA46*'Portfólio | Portfolio'!AA176,"-")</f>
        <v>2343.6084999999998</v>
      </c>
      <c r="AB110" s="144">
        <f>IFERROR('Portfólio | Portfolio'!AB46*'Portfólio | Portfolio'!AB176,"-")</f>
        <v>2109.31628</v>
      </c>
      <c r="AC110" s="144">
        <f>IFERROR('Portfólio | Portfolio'!AC46*'Portfólio | Portfolio'!AC176,"-")</f>
        <v>2187.9879999999998</v>
      </c>
      <c r="AD110" s="144">
        <f>IFERROR('Portfólio | Portfolio'!AD46*'Portfólio | Portfolio'!AD176,"-")</f>
        <v>2426.43532</v>
      </c>
      <c r="AE110" s="144">
        <f>IFERROR('Portfólio | Portfolio'!AE46*'Portfólio | Portfolio'!AE176,"-")</f>
        <v>2278.0715</v>
      </c>
      <c r="AF110" s="144">
        <f>IFERROR('Portfólio | Portfolio'!AF46*'Portfólio | Portfolio'!AF176,"-")</f>
        <v>2293.8902499999999</v>
      </c>
      <c r="AG110" s="144">
        <f>IFERROR('Portfólio | Portfolio'!AG46*'Portfólio | Portfolio'!AG176,"-")</f>
        <v>2351.5877399999999</v>
      </c>
      <c r="AH110" s="144">
        <f>IFERROR('Portfólio | Portfolio'!AH46*'Portfólio | Portfolio'!AH176,"-")</f>
        <v>2636.4054000000001</v>
      </c>
      <c r="AI110" s="144">
        <f>IFERROR('Portfólio | Portfolio'!AI46*'Portfólio | Portfolio'!AI176,"-")</f>
        <v>2512.9250999999999</v>
      </c>
      <c r="AJ110" s="144">
        <f>IFERROR('Portfólio | Portfolio'!AJ46*'Portfólio | Portfolio'!AJ176,"-")</f>
        <v>2512.9434000000001</v>
      </c>
      <c r="AK110" s="144">
        <f>IFERROR('Portfólio | Portfolio'!AK46*'Portfólio | Portfolio'!AK176,"-")</f>
        <v>2630.8166500000002</v>
      </c>
      <c r="AL110" s="144">
        <f>IFERROR('Portfólio | Portfolio'!AL46*'Portfólio | Portfolio'!AL176,"-")</f>
        <v>2825.9506799999999</v>
      </c>
      <c r="AM110" s="144">
        <f>IFERROR('Portfólio | Portfolio'!AM46*'Portfólio | Portfolio'!AM176,"-")</f>
        <v>2444.6430999999998</v>
      </c>
      <c r="AN110" s="144">
        <f>IFERROR('Portfólio | Portfolio'!AN46*'Portfólio | Portfolio'!AN176,"-")</f>
        <v>2364.8953499999998</v>
      </c>
      <c r="AO110" s="144">
        <f>IFERROR('Portfólio | Portfolio'!AO46*'Portfólio | Portfolio'!AO176,"-")</f>
        <v>2595.6495799999998</v>
      </c>
      <c r="AP110" s="144">
        <f>IFERROR('Portfólio | Portfolio'!AP46*'Portfólio | Portfolio'!AP176,"-")</f>
        <v>2842.6814300000001</v>
      </c>
      <c r="AQ110" s="144">
        <f>IFERROR('Portfólio | Portfolio'!AQ46*'Portfólio | Portfolio'!AQ176,"-")</f>
        <v>2290.1695500000001</v>
      </c>
      <c r="AR110" s="144">
        <f>IFERROR('Portfólio | Portfolio'!AR46*'Portfólio | Portfolio'!AR176,"-")</f>
        <v>331.06319999999999</v>
      </c>
      <c r="AS110" s="144">
        <f>IFERROR('Portfólio | Portfolio'!AS46*'Portfólio | Portfolio'!AS176,"-")</f>
        <v>901.14305000000002</v>
      </c>
      <c r="AT110" s="144">
        <f>IFERROR('Portfólio | Portfolio'!AT46*'Portfólio | Portfolio'!AT176,"-")</f>
        <v>1810.5858000000001</v>
      </c>
      <c r="AU110" s="144">
        <f>IFERROR('Portfólio | Portfolio'!AU46*'Portfólio | Portfolio'!AU176,"-")</f>
        <v>1145.8164999999999</v>
      </c>
      <c r="AV110" s="144">
        <f>IFERROR('Portfólio | Portfolio'!AV46*'Portfólio | Portfolio'!AV176,"-")</f>
        <v>1254.7266999999999</v>
      </c>
      <c r="AW110" s="144">
        <f>IFERROR('Portfólio | Portfolio'!AW46*'Portfólio | Portfolio'!AW176,"-")</f>
        <v>1806.83095</v>
      </c>
      <c r="AX110" s="144">
        <f>IFERROR('Portfólio | Portfolio'!AX46*'Portfólio | Portfolio'!AX176,"-")</f>
        <v>2331.94</v>
      </c>
      <c r="AY110" s="127">
        <f>IFERROR('Portfólio | Portfolio'!AY46*'Portfólio | Portfolio'!AY176,"-")</f>
        <v>2074.6332000000002</v>
      </c>
      <c r="AZ110" s="43">
        <f>IFERROR('Portfólio | Portfolio'!AZ46*'Portfólio | Portfolio'!AZ176,"-")</f>
        <v>2432.0600599999998</v>
      </c>
      <c r="BA110" s="43">
        <f>IFERROR('Portfólio | Portfolio'!BA46*'Portfólio | Portfolio'!BA176,"-")</f>
        <v>2466.5741600000001</v>
      </c>
      <c r="BB110" s="43">
        <f>IFERROR('Portfólio | Portfolio'!BB46*'Portfólio | Portfolio'!BB176,"-")</f>
        <v>2584.9996000000001</v>
      </c>
      <c r="BC110" s="43">
        <f>IFERROR('Portfólio | Portfolio'!BC46*'Portfólio | Portfolio'!BC176,"-")</f>
        <v>2708.7363</v>
      </c>
      <c r="BD110" s="43">
        <f>IFERROR('Portfólio | Portfolio'!BD46*'Portfólio | Portfolio'!BD176,"-")</f>
        <v>3048.2675399999998</v>
      </c>
      <c r="BE110" s="43">
        <f>IFERROR('Portfólio | Portfolio'!BE46*'Portfólio | Portfolio'!BE176,"-")</f>
        <v>3218.5271200000002</v>
      </c>
      <c r="BF110" s="43">
        <f>IFERROR('Portfólio | Portfolio'!BF46*'Portfólio | Portfolio'!BF176,"-")</f>
        <v>3446.78512</v>
      </c>
      <c r="BG110" s="43">
        <f>IFERROR('Portfólio | Portfolio'!BG46*'Portfólio | Portfolio'!BG176,"-")</f>
        <v>3853.9518800000001</v>
      </c>
      <c r="BH110" s="43">
        <f>IFERROR('Portfólio | Portfolio'!BH46*'Portfólio | Portfolio'!BH176,"-")</f>
        <v>3777.7111300000001</v>
      </c>
      <c r="BI110" s="43">
        <f>IFERROR('Portfólio | Portfolio'!BI46*'Portfólio | Portfolio'!BI176,"-")</f>
        <v>3763.5428499999998</v>
      </c>
      <c r="BJ110" s="43">
        <f>IFERROR('Portfólio | Portfolio'!BJ46*'Portfólio | Portfolio'!BJ176,"-")</f>
        <v>4246.3260700000001</v>
      </c>
      <c r="BK110" s="43">
        <f>IFERROR('Portfólio | Portfolio'!BK46*'Portfólio | Portfolio'!BK176,"-")</f>
        <v>4273.0945300000003</v>
      </c>
      <c r="BL110" s="43">
        <f>IFERROR('Portfólio | Portfolio'!BL46*'Portfólio | Portfolio'!BL176,"-")</f>
        <v>4203.2436199999993</v>
      </c>
      <c r="BM110" s="43">
        <f>IFERROR('Portfólio | Portfolio'!BM46*'Portfólio | Portfolio'!BM176,"-")</f>
        <v>2247.6630801000001</v>
      </c>
    </row>
    <row r="111" spans="1:68" ht="15" customHeight="1" x14ac:dyDescent="0.3">
      <c r="A111" s="8" t="s">
        <v>628</v>
      </c>
      <c r="B111" s="8" t="s">
        <v>628</v>
      </c>
      <c r="C111" s="144">
        <f>IFERROR(C47*'Portfólio | Portfolio'!C177,"-")</f>
        <v>419.21870462999999</v>
      </c>
      <c r="D111" s="144">
        <f>IFERROR(D47*'Portfólio | Portfolio'!D177,"-")</f>
        <v>458.60304005999996</v>
      </c>
      <c r="E111" s="144">
        <f>IFERROR(E47*'Portfólio | Portfolio'!E177,"-")</f>
        <v>476.61064010999996</v>
      </c>
      <c r="F111" s="144">
        <f>IFERROR(F47*'Portfólio | Portfolio'!F177,"-")</f>
        <v>542.9809242</v>
      </c>
      <c r="G111" s="144">
        <f>IFERROR(G47*'Portfólio | Portfolio'!G177,"-")</f>
        <v>463.74624586000004</v>
      </c>
      <c r="H111" s="144">
        <f>IFERROR(H47*'Portfólio | Portfolio'!H177,"-")</f>
        <v>497.16189407999997</v>
      </c>
      <c r="I111" s="144">
        <f>IFERROR(I47*'Portfólio | Portfolio'!I177,"-")</f>
        <v>683.64571080000007</v>
      </c>
      <c r="J111" s="144">
        <f>IFERROR(J47*'Portfólio | Portfolio'!J177,"-")</f>
        <v>803.55641319999995</v>
      </c>
      <c r="K111" s="144">
        <f>IFERROR(K47*'Portfólio | Portfolio'!K177,"-")</f>
        <v>652.88798639999993</v>
      </c>
      <c r="L111" s="144">
        <f>IFERROR(L47*'Portfólio | Portfolio'!L177,"-")</f>
        <v>683.58407479999994</v>
      </c>
      <c r="M111" s="144">
        <f>IFERROR(M47*'Portfólio | Portfolio'!M177,"-")</f>
        <v>760.41715260000001</v>
      </c>
      <c r="N111" s="144">
        <f>IFERROR(N47*'Portfólio | Portfolio'!N177,"-")</f>
        <v>900.14508679999994</v>
      </c>
      <c r="O111" s="144">
        <f>IFERROR(O47*'Portfólio | Portfolio'!O177,"-")</f>
        <v>729.20084039999995</v>
      </c>
      <c r="P111" s="144">
        <f>IFERROR(P47*'Portfólio | Portfolio'!P177,"-")</f>
        <v>738.24844280000002</v>
      </c>
      <c r="Q111" s="144">
        <f>IFERROR(Q47*'Portfólio | Portfolio'!Q177,"-")</f>
        <v>844.11830859999998</v>
      </c>
      <c r="R111" s="144">
        <f>IFERROR(R47*'Portfólio | Portfolio'!R177,"-")</f>
        <v>1829.0634189519999</v>
      </c>
      <c r="S111" s="144">
        <f>IFERROR(S47*'Portfólio | Portfolio'!S177,"-")</f>
        <v>1501.7947847419996</v>
      </c>
      <c r="T111" s="144">
        <f>IFERROR(T47*'Portfólio | Portfolio'!T177,"-")</f>
        <v>1727.73175967</v>
      </c>
      <c r="U111" s="144">
        <f>IFERROR(U47*'Portfólio | Portfolio'!U177,"-")</f>
        <v>1794.8831446419997</v>
      </c>
      <c r="V111" s="144">
        <f>IFERROR(V47*'Portfólio | Portfolio'!V177,"-")</f>
        <v>2250.6759505439995</v>
      </c>
      <c r="W111" s="144">
        <f>IFERROR(W47*'Portfólio | Portfolio'!W177,"-")</f>
        <v>1751.0412063269998</v>
      </c>
      <c r="X111" s="144">
        <f>IFERROR(X47*'Portfólio | Portfolio'!X177,"-")</f>
        <v>1881.052768049</v>
      </c>
      <c r="Y111" s="144">
        <f>IFERROR(Y47*'Portfólio | Portfolio'!Y177,"-")</f>
        <v>1883.089354167</v>
      </c>
      <c r="Z111" s="144">
        <f>IFERROR(Z47*'Portfólio | Portfolio'!Z177,"-")</f>
        <v>2568.1706700229997</v>
      </c>
      <c r="AA111" s="144">
        <f>IFERROR(AA47*'Portfólio | Portfolio'!AA177,"-")</f>
        <v>2031.876268282</v>
      </c>
      <c r="AB111" s="144">
        <f>IFERROR(AB47*'Portfólio | Portfolio'!AB177,"-")</f>
        <v>2303.2410890649999</v>
      </c>
      <c r="AC111" s="144">
        <f>IFERROR(AC47*'Portfólio | Portfolio'!AC177,"-")</f>
        <v>2231.3231776429998</v>
      </c>
      <c r="AD111" s="144">
        <f>IFERROR(AD47*'Portfólio | Portfolio'!AD177,"-")</f>
        <v>2756.4053371050004</v>
      </c>
      <c r="AE111" s="144">
        <f>IFERROR(AE47*'Portfólio | Portfolio'!AE177,"-")</f>
        <v>2271.5249094369997</v>
      </c>
      <c r="AF111" s="144">
        <f>IFERROR(AF47*'Portfólio | Portfolio'!AF177,"-")</f>
        <v>2779.4856793130002</v>
      </c>
      <c r="AG111" s="144">
        <f>IFERROR(AG47*'Portfólio | Portfolio'!AG177,"-")</f>
        <v>2668.6835320249997</v>
      </c>
      <c r="AH111" s="144">
        <f>IFERROR(AH47*'Portfólio | Portfolio'!AH177,"-")</f>
        <v>3241.901379507</v>
      </c>
      <c r="AI111" s="144">
        <f>IFERROR(AI47*'Portfólio | Portfolio'!AI177,"-")</f>
        <v>2658.6262802609995</v>
      </c>
      <c r="AJ111" s="144">
        <f>IFERROR(AJ47*'Portfólio | Portfolio'!AJ177,"-")</f>
        <v>2534.3708397769997</v>
      </c>
      <c r="AK111" s="144">
        <f>IFERROR(AK47*'Portfólio | Portfolio'!AK177,"-")</f>
        <v>2675.2896215219998</v>
      </c>
      <c r="AL111" s="144">
        <f>IFERROR(AL47*'Portfólio | Portfolio'!AL177,"-")</f>
        <v>3519.6145701220003</v>
      </c>
      <c r="AM111" s="144">
        <f>IFERROR(AM47*'Portfólio | Portfolio'!AM177,"-")</f>
        <v>2762.1966902739996</v>
      </c>
      <c r="AN111" s="144">
        <f>IFERROR(AN47*'Portfólio | Portfolio'!AN177,"-")</f>
        <v>2835.1942447149995</v>
      </c>
      <c r="AO111" s="144">
        <f>IFERROR(AO47*'Portfólio | Portfolio'!AO177,"-")</f>
        <v>2948.9159302889998</v>
      </c>
      <c r="AP111" s="144">
        <f>IFERROR(AP47*'Portfólio | Portfolio'!AP177,"-")</f>
        <v>3781.844055178</v>
      </c>
      <c r="AQ111" s="144">
        <f>IFERROR(AQ47*'Portfólio | Portfolio'!AQ177,"-")</f>
        <v>2920.5617856803015</v>
      </c>
      <c r="AR111" s="144">
        <f>IFERROR(AR47*'Portfólio | Portfolio'!AR177,"-")</f>
        <v>431.43829887392138</v>
      </c>
      <c r="AS111" s="144">
        <f>IFERROR(AS47*'Portfólio | Portfolio'!AS177,"-")</f>
        <v>1548.4759969265988</v>
      </c>
      <c r="AT111" s="144">
        <f>IFERROR(AT47*'Portfólio | Portfolio'!AT177,"-")</f>
        <v>3431.0301513382865</v>
      </c>
      <c r="AU111" s="144">
        <f>IFERROR(AU47*'Portfólio | Portfolio'!AU177,"-")</f>
        <v>1651.3555552729028</v>
      </c>
      <c r="AV111" s="144">
        <f>IFERROR(AV47*'Portfólio | Portfolio'!AV177,"-")</f>
        <v>2173.7402700207072</v>
      </c>
      <c r="AW111" s="144">
        <f>IFERROR(AW47*'Portfólio | Portfolio'!AW177,"-")</f>
        <v>3146.9698837558458</v>
      </c>
      <c r="AX111" s="144">
        <f>IFERROR(AX47*'Portfólio | Portfolio'!AX177,"-")</f>
        <v>4465.280895236282</v>
      </c>
      <c r="AY111" s="127">
        <f>IFERROR(AY47*'Portfólio | Portfolio'!AY177,"-")</f>
        <v>3561.7107938724798</v>
      </c>
      <c r="AZ111" s="43">
        <f>IFERROR(AZ47*'Portfólio | Portfolio'!AZ177,"-")</f>
        <v>4334.7691666751552</v>
      </c>
      <c r="BA111" s="43">
        <f>IFERROR(BA47*'Portfólio | Portfolio'!BA177,"-")</f>
        <v>4266.8124496807986</v>
      </c>
      <c r="BB111" s="43">
        <f>IFERROR(BB47*'Portfólio | Portfolio'!BB177,"-")</f>
        <v>5061.2663317507449</v>
      </c>
      <c r="BC111" s="43">
        <f>IFERROR(BC47*'Portfólio | Portfolio'!BC177,"-")</f>
        <v>4076.0864641164294</v>
      </c>
      <c r="BD111" s="43">
        <f>IFERROR(BD47*'Portfólio | Portfolio'!BD177,"-")</f>
        <v>4868.6214729481208</v>
      </c>
      <c r="BE111" s="43">
        <f>IFERROR(BE47*'Portfólio | Portfolio'!BE177,"-")</f>
        <v>4855.1063166977128</v>
      </c>
      <c r="BF111" s="43">
        <f>IFERROR(BF47*'Portfólio | Portfolio'!BF177,"-")</f>
        <v>5887.4548552877031</v>
      </c>
      <c r="BG111" s="43">
        <f>IFERROR(BG47*'Portfólio | Portfolio'!BG177,"-")</f>
        <v>5242.5278285976092</v>
      </c>
      <c r="BH111" s="43">
        <f>IFERROR(BH47*'Portfólio | Portfolio'!BH177,"-")</f>
        <v>5342.2857666352584</v>
      </c>
      <c r="BI111" s="43">
        <f>IFERROR(BI47*'Portfólio | Portfolio'!BI177,"-")</f>
        <v>5317.7285437104329</v>
      </c>
      <c r="BJ111" s="43">
        <f>IFERROR(BJ47*'Portfólio | Portfolio'!BJ177,"-")</f>
        <v>6528.5406785293053</v>
      </c>
      <c r="BK111" s="43">
        <f>IFERROR(BK47*'Portfólio | Portfolio'!BK177,"-")</f>
        <v>5868.1011908198307</v>
      </c>
      <c r="BL111" s="43">
        <f>IFERROR(BL47*'Portfólio | Portfolio'!BL177,"-")</f>
        <v>6303.0139099126445</v>
      </c>
      <c r="BM111" s="43">
        <f>IFERROR(BM47*'Portfólio | Portfolio'!BM177,"-")</f>
        <v>5908.7288819774622</v>
      </c>
    </row>
    <row r="112" spans="1:68" ht="15" customHeight="1" x14ac:dyDescent="0.3">
      <c r="A112" s="8" t="s">
        <v>630</v>
      </c>
      <c r="B112" s="8" t="s">
        <v>630</v>
      </c>
      <c r="C112" s="144" t="str">
        <f>IFERROR(C48*'Portfólio | Portfolio'!C179,"-")</f>
        <v>-</v>
      </c>
      <c r="D112" s="144" t="str">
        <f>IFERROR(D48*'Portfólio | Portfolio'!D179,"-")</f>
        <v>-</v>
      </c>
      <c r="E112" s="144" t="str">
        <f>IFERROR(E48*'Portfólio | Portfolio'!E179,"-")</f>
        <v>-</v>
      </c>
      <c r="F112" s="144" t="str">
        <f>IFERROR(F48*'Portfólio | Portfolio'!F179,"-")</f>
        <v>-</v>
      </c>
      <c r="G112" s="144" t="str">
        <f>IFERROR(G48*'Portfólio | Portfolio'!G179,"-")</f>
        <v>-</v>
      </c>
      <c r="H112" s="144" t="str">
        <f>IFERROR(H48*'Portfólio | Portfolio'!H179,"-")</f>
        <v>-</v>
      </c>
      <c r="I112" s="144" t="str">
        <f>IFERROR(I48*'Portfólio | Portfolio'!I179,"-")</f>
        <v>-</v>
      </c>
      <c r="J112" s="144" t="str">
        <f>IFERROR(J48*'Portfólio | Portfolio'!J179,"-")</f>
        <v>-</v>
      </c>
      <c r="K112" s="144" t="str">
        <f>IFERROR(K48*'Portfólio | Portfolio'!K179,"-")</f>
        <v>-</v>
      </c>
      <c r="L112" s="144" t="str">
        <f>IFERROR(L48*'Portfólio | Portfolio'!L179,"-")</f>
        <v>-</v>
      </c>
      <c r="M112" s="144" t="str">
        <f>IFERROR(M48*'Portfólio | Portfolio'!M179,"-")</f>
        <v>-</v>
      </c>
      <c r="N112" s="144" t="str">
        <f>IFERROR(N48*'Portfólio | Portfolio'!N179,"-")</f>
        <v>-</v>
      </c>
      <c r="O112" s="144" t="str">
        <f>IFERROR(O48*'Portfólio | Portfolio'!O179,"-")</f>
        <v>-</v>
      </c>
      <c r="P112" s="144" t="str">
        <f>IFERROR(P48*'Portfólio | Portfolio'!P179,"-")</f>
        <v>-</v>
      </c>
      <c r="Q112" s="144" t="str">
        <f>IFERROR(Q48*'Portfólio | Portfolio'!Q179,"-")</f>
        <v>-</v>
      </c>
      <c r="R112" s="144" t="str">
        <f>IFERROR(R48*'Portfólio | Portfolio'!R179,"-")</f>
        <v>-</v>
      </c>
      <c r="S112" s="144" t="str">
        <f>IFERROR(S48*'Portfólio | Portfolio'!S179,"-")</f>
        <v>-</v>
      </c>
      <c r="T112" s="144" t="str">
        <f>IFERROR(T48*'Portfólio | Portfolio'!T179,"-")</f>
        <v>-</v>
      </c>
      <c r="U112" s="144">
        <f>IFERROR(U48*'Portfólio | Portfolio'!U179,"-")</f>
        <v>81.284000000000006</v>
      </c>
      <c r="V112" s="144">
        <f>IFERROR(V48*'Portfólio | Portfolio'!V179,"-")</f>
        <v>333.60050000000001</v>
      </c>
      <c r="W112" s="144">
        <f>IFERROR(W48*'Portfólio | Portfolio'!W179,"-")</f>
        <v>283.14524999999998</v>
      </c>
      <c r="X112" s="144">
        <f>IFERROR(X48*'Portfólio | Portfolio'!X179,"-")</f>
        <v>294.24995000000001</v>
      </c>
      <c r="Y112" s="144">
        <f>IFERROR(Y48*'Portfólio | Portfolio'!Y179,"-")</f>
        <v>337.93099999999998</v>
      </c>
      <c r="Z112" s="144">
        <f>IFERROR(Z48*'Portfólio | Portfolio'!Z179,"-")</f>
        <v>442.923</v>
      </c>
      <c r="AA112" s="144">
        <f>IFERROR(AA48*'Portfólio | Portfolio'!AA179,"-")</f>
        <v>342.72400499999998</v>
      </c>
      <c r="AB112" s="144">
        <f>IFERROR(AB48*'Portfólio | Portfolio'!AB179,"-")</f>
        <v>352.83954999999997</v>
      </c>
      <c r="AC112" s="144">
        <f>IFERROR(AC48*'Portfólio | Portfolio'!AC179,"-")</f>
        <v>347.46850000000001</v>
      </c>
      <c r="AD112" s="144">
        <f>IFERROR(AD48*'Portfólio | Portfolio'!AD179,"-")</f>
        <v>431.94475</v>
      </c>
      <c r="AE112" s="144">
        <f>IFERROR(AE48*'Portfólio | Portfolio'!AE179,"-")</f>
        <v>422.03199999999998</v>
      </c>
      <c r="AF112" s="144">
        <f>IFERROR(AF48*'Portfólio | Portfolio'!AF179,"-")</f>
        <v>420.07452500000005</v>
      </c>
      <c r="AG112" s="144">
        <f>IFERROR(AG48*'Portfólio | Portfolio'!AG179,"-")</f>
        <v>399.28699999999998</v>
      </c>
      <c r="AH112" s="144">
        <f>IFERROR(AH48*'Portfólio | Portfolio'!AH179,"-")</f>
        <v>502.44407999999999</v>
      </c>
      <c r="AI112" s="144">
        <f>IFERROR(AI48*'Portfólio | Portfolio'!AI179,"-")</f>
        <v>423.89625000000001</v>
      </c>
      <c r="AJ112" s="144">
        <f>IFERROR(AJ48*'Portfólio | Portfolio'!AJ179,"-")</f>
        <v>409.06049999999999</v>
      </c>
      <c r="AK112" s="144">
        <f>IFERROR(AK48*'Portfólio | Portfolio'!AK179,"-")</f>
        <v>427.59300000000002</v>
      </c>
      <c r="AL112" s="144">
        <f>IFERROR(AL48*'Portfólio | Portfolio'!AL179,"-")</f>
        <v>526.17650000000003</v>
      </c>
      <c r="AM112" s="144">
        <f>IFERROR(AM48*'Portfólio | Portfolio'!AM179,"-")</f>
        <v>448.0718</v>
      </c>
      <c r="AN112" s="144">
        <f>IFERROR(AN48*'Portfólio | Portfolio'!AN179,"-")</f>
        <v>450.79779000000002</v>
      </c>
      <c r="AO112" s="144">
        <f>IFERROR(AO48*'Portfólio | Portfolio'!AO179,"-")</f>
        <v>435.46625</v>
      </c>
      <c r="AP112" s="144">
        <f>IFERROR(AP48*'Portfólio | Portfolio'!AP179,"-")</f>
        <v>529.89200000000005</v>
      </c>
      <c r="AQ112" s="144">
        <f>IFERROR(AQ48*'Portfólio | Portfolio'!AQ179,"-")</f>
        <v>379.66399999999999</v>
      </c>
      <c r="AR112" s="144">
        <f>IFERROR(AR48*'Portfólio | Portfolio'!AR179,"-")</f>
        <v>66.209999999999994</v>
      </c>
      <c r="AS112" s="144">
        <f>IFERROR(AS48*'Portfólio | Portfolio'!AS179,"-")</f>
        <v>186.38800000000001</v>
      </c>
      <c r="AT112" s="144">
        <f>IFERROR(AT48*'Portfólio | Portfolio'!AT179,"-")</f>
        <v>349.64524999999998</v>
      </c>
      <c r="AU112" s="144">
        <f>IFERROR(AU48*'Portfólio | Portfolio'!AU179,"-")</f>
        <v>127.352</v>
      </c>
      <c r="AV112" s="144">
        <f>IFERROR(AV48*'Portfólio | Portfolio'!AV179,"-")</f>
        <v>226.09399999999999</v>
      </c>
      <c r="AW112" s="144">
        <f>IFERROR(AW48*'Portfólio | Portfolio'!AW179,"-")</f>
        <v>307.3415</v>
      </c>
      <c r="AX112" s="144">
        <f>IFERROR(AX48*'Portfólio | Portfolio'!AX179,"-")</f>
        <v>444.096</v>
      </c>
      <c r="AY112" s="127">
        <f>IFERROR(AY48*'Portfólio | Portfolio'!AY179,"-")</f>
        <v>320.33699999999999</v>
      </c>
      <c r="AZ112" s="43">
        <f>IFERROR(AZ48*'Portfólio | Portfolio'!AZ179,"-")</f>
        <v>412.15499999999997</v>
      </c>
      <c r="BA112" s="43">
        <f>IFERROR(BA48*'Portfólio | Portfolio'!BA179,"-")</f>
        <v>421.91500000000002</v>
      </c>
      <c r="BB112" s="43">
        <f>IFERROR(BB48*'Portfólio | Portfolio'!BB179,"-")</f>
        <v>530.65227500000003</v>
      </c>
      <c r="BC112" s="43">
        <f>IFERROR(BC48*'Portfólio | Portfolio'!BC179,"-")</f>
        <v>429.01654000000002</v>
      </c>
      <c r="BD112" s="43">
        <f>IFERROR(BD48*'Portfólio | Portfolio'!BD179,"-")</f>
        <v>512.73800000000006</v>
      </c>
      <c r="BE112" s="43">
        <f>IFERROR(BE48*'Portfólio | Portfolio'!BE179,"-")</f>
        <v>518.21299999999997</v>
      </c>
      <c r="BF112" s="43">
        <f>IFERROR(BF48*'Portfólio | Portfolio'!BF179,"-")</f>
        <v>657.09850500000005</v>
      </c>
      <c r="BG112" s="43">
        <f>IFERROR(BG48*'Portfólio | Portfolio'!BG179,"-")</f>
        <v>507.77400499999999</v>
      </c>
      <c r="BH112" s="43">
        <f>IFERROR(BH48*'Portfólio | Portfolio'!BH179,"-")</f>
        <v>551.19499499999995</v>
      </c>
      <c r="BI112" s="43">
        <f>IFERROR(BI48*'Portfólio | Portfolio'!BI179,"-")</f>
        <v>268.03133333333335</v>
      </c>
      <c r="BJ112" s="43" t="str">
        <f>IFERROR(BJ48*'Portfólio | Portfolio'!BJ179,"-")</f>
        <v>-</v>
      </c>
      <c r="BK112" s="43" t="str">
        <f>IFERROR(BK48*'Portfólio | Portfolio'!BK179,"-")</f>
        <v>-</v>
      </c>
      <c r="BL112" s="43" t="str">
        <f>IFERROR(BL48*'Portfólio | Portfolio'!BL179,"-")</f>
        <v>-</v>
      </c>
      <c r="BM112" s="43">
        <f>IFERROR(BM48*'Portfólio | Portfolio'!BM179,"-")</f>
        <v>0</v>
      </c>
    </row>
    <row r="113" spans="1:68" ht="15" customHeight="1" x14ac:dyDescent="0.3">
      <c r="A113" s="8" t="s">
        <v>26</v>
      </c>
      <c r="B113" s="8" t="s">
        <v>26</v>
      </c>
      <c r="C113" s="144" t="str">
        <f>IFERROR(C49*'Portfólio | Portfolio'!C180,"-")</f>
        <v>-</v>
      </c>
      <c r="D113" s="144" t="str">
        <f>IFERROR(D49*'Portfólio | Portfolio'!D180,"-")</f>
        <v>-</v>
      </c>
      <c r="E113" s="144" t="str">
        <f>IFERROR(E49*'Portfólio | Portfolio'!E180,"-")</f>
        <v>-</v>
      </c>
      <c r="F113" s="144" t="str">
        <f>IFERROR(F49*'Portfólio | Portfolio'!F180,"-")</f>
        <v>-</v>
      </c>
      <c r="G113" s="144" t="str">
        <f>IFERROR(G49*'Portfólio | Portfolio'!G180,"-")</f>
        <v>-</v>
      </c>
      <c r="H113" s="144" t="str">
        <f>IFERROR(H49*'Portfólio | Portfolio'!H180,"-")</f>
        <v>-</v>
      </c>
      <c r="I113" s="144" t="str">
        <f>IFERROR(I49*'Portfólio | Portfolio'!I180,"-")</f>
        <v>-</v>
      </c>
      <c r="J113" s="144" t="str">
        <f>IFERROR(J49*'Portfólio | Portfolio'!J180,"-")</f>
        <v>-</v>
      </c>
      <c r="K113" s="144" t="str">
        <f>IFERROR(K49*'Portfólio | Portfolio'!K180,"-")</f>
        <v>-</v>
      </c>
      <c r="L113" s="144" t="str">
        <f>IFERROR(L49*'Portfólio | Portfolio'!L180,"-")</f>
        <v>-</v>
      </c>
      <c r="M113" s="144" t="str">
        <f>IFERROR(M49*'Portfólio | Portfolio'!M180,"-")</f>
        <v>-</v>
      </c>
      <c r="N113" s="144" t="str">
        <f>IFERROR(N49*'Portfólio | Portfolio'!N180,"-")</f>
        <v>-</v>
      </c>
      <c r="O113" s="144" t="str">
        <f>IFERROR(O49*'Portfólio | Portfolio'!O180,"-")</f>
        <v>-</v>
      </c>
      <c r="P113" s="144" t="str">
        <f>IFERROR(P49*'Portfólio | Portfolio'!P180,"-")</f>
        <v>-</v>
      </c>
      <c r="Q113" s="144" t="str">
        <f>IFERROR(Q49*'Portfólio | Portfolio'!Q180,"-")</f>
        <v>-</v>
      </c>
      <c r="R113" s="144">
        <f>IFERROR(R49*'Portfólio | Portfolio'!R180,"-")</f>
        <v>45.780688799999993</v>
      </c>
      <c r="S113" s="144">
        <f>IFERROR(S49*'Portfólio | Portfolio'!S180,"-")</f>
        <v>14.7928</v>
      </c>
      <c r="T113" s="144">
        <f>IFERROR(T49*'Portfólio | Portfolio'!T180,"-")</f>
        <v>10.682319999999999</v>
      </c>
      <c r="U113" s="144">
        <f>IFERROR(U49*'Portfólio | Portfolio'!U180,"-")</f>
        <v>10.9846</v>
      </c>
      <c r="V113" s="144">
        <f>IFERROR(V49*'Portfólio | Portfolio'!V180,"-")</f>
        <v>37.203760000000003</v>
      </c>
      <c r="W113" s="144">
        <f>IFERROR(W49*'Portfólio | Portfolio'!W180,"-")</f>
        <v>7.6832799999999999</v>
      </c>
      <c r="X113" s="144" t="str">
        <f>IFERROR(X49*'Portfólio | Portfolio'!X180,"-")</f>
        <v>-</v>
      </c>
      <c r="Y113" s="144" t="str">
        <f>IFERROR(Y49*'Portfólio | Portfolio'!Y180,"-")</f>
        <v>-</v>
      </c>
      <c r="Z113" s="144" t="str">
        <f>IFERROR(Z49*'Portfólio | Portfolio'!Z180,"-")</f>
        <v>-</v>
      </c>
      <c r="AA113" s="144" t="str">
        <f>IFERROR(AA49*'Portfólio | Portfolio'!AA180,"-")</f>
        <v>-</v>
      </c>
      <c r="AB113" s="144" t="str">
        <f>IFERROR(AB49*'Portfólio | Portfolio'!AB180,"-")</f>
        <v>-</v>
      </c>
      <c r="AC113" s="144" t="str">
        <f>IFERROR(AC49*'Portfólio | Portfolio'!AC180,"-")</f>
        <v>-</v>
      </c>
      <c r="AD113" s="144" t="str">
        <f>IFERROR(AD49*'Portfólio | Portfolio'!AD180,"-")</f>
        <v>-</v>
      </c>
      <c r="AE113" s="144" t="str">
        <f>IFERROR(AE49*'Portfólio | Portfolio'!AE180,"-")</f>
        <v>-</v>
      </c>
      <c r="AF113" s="144" t="str">
        <f>IFERROR(AF49*'Portfólio | Portfolio'!AF180,"-")</f>
        <v>-</v>
      </c>
      <c r="AG113" s="144" t="str">
        <f>IFERROR(AG49*'Portfólio | Portfolio'!AG180,"-")</f>
        <v>-</v>
      </c>
      <c r="AH113" s="144" t="str">
        <f>IFERROR(AH49*'Portfólio | Portfolio'!AH180,"-")</f>
        <v>-</v>
      </c>
      <c r="AI113" s="144" t="str">
        <f>IFERROR(AI49*'Portfólio | Portfolio'!AI180,"-")</f>
        <v>-</v>
      </c>
      <c r="AJ113" s="144" t="str">
        <f>IFERROR(AJ49*'Portfólio | Portfolio'!AJ180,"-")</f>
        <v>-</v>
      </c>
      <c r="AK113" s="144" t="str">
        <f>IFERROR(AK49*'Portfólio | Portfolio'!AK180,"-")</f>
        <v>-</v>
      </c>
      <c r="AL113" s="144" t="str">
        <f>IFERROR(AL49*'Portfólio | Portfolio'!AL180,"-")</f>
        <v>-</v>
      </c>
      <c r="AM113" s="146">
        <f>IFERROR(AM49*'Portfólio | Portfolio'!AM180,"-")</f>
        <v>0</v>
      </c>
      <c r="AN113" s="146">
        <f>IFERROR(AN49*'Portfólio | Portfolio'!AN180,"-")</f>
        <v>0</v>
      </c>
      <c r="AO113" s="146">
        <f>IFERROR(AO49*'Portfólio | Portfolio'!AO180,"-")</f>
        <v>0</v>
      </c>
      <c r="AP113" s="146">
        <f>IFERROR(AP49*'Portfólio | Portfolio'!AP180,"-")</f>
        <v>0</v>
      </c>
      <c r="AQ113" s="146">
        <f>IFERROR(AQ49*'Portfólio | Portfolio'!AQ180,"-")</f>
        <v>0</v>
      </c>
      <c r="AR113" s="146">
        <f>IFERROR(AR49*'Portfólio | Portfolio'!AR180,"-")</f>
        <v>0</v>
      </c>
      <c r="AS113" s="146">
        <f>IFERROR(AS49*'Portfólio | Portfolio'!AS180,"-")</f>
        <v>0</v>
      </c>
      <c r="AT113" s="146">
        <f>IFERROR(AT49*'Portfólio | Portfolio'!AT180,"-")</f>
        <v>0</v>
      </c>
      <c r="AU113" s="146">
        <f>IFERROR(AU49*'Portfólio | Portfolio'!AU180,"-")</f>
        <v>0</v>
      </c>
      <c r="AV113" s="146">
        <f>IFERROR(AV49*'Portfólio | Portfolio'!AV180,"-")</f>
        <v>0</v>
      </c>
      <c r="AW113" s="146">
        <f>IFERROR(AW49*'Portfólio | Portfolio'!AW180,"-")</f>
        <v>0</v>
      </c>
      <c r="AX113" s="146">
        <f>IFERROR(AX49*'Portfólio | Portfolio'!AX180,"-")</f>
        <v>0</v>
      </c>
      <c r="AY113" s="128">
        <f>IFERROR(AY49*'Portfólio | Portfolio'!AY180,"-")</f>
        <v>1347.9509032000001</v>
      </c>
      <c r="AZ113" s="43">
        <f>IFERROR(AZ49*'Portfólio | Portfolio'!AZ180,"-")</f>
        <v>1593.8771199999999</v>
      </c>
      <c r="BA113" s="43">
        <f>IFERROR(BA49*'Portfólio | Portfolio'!BA180,"-")</f>
        <v>1552.6676</v>
      </c>
      <c r="BB113" s="43">
        <f>IFERROR(BB49*'Portfólio | Portfolio'!BB180,"-")</f>
        <v>1701.75368</v>
      </c>
      <c r="BC113" s="43">
        <f>IFERROR(BC49*'Portfólio | Portfolio'!BC180,"-")</f>
        <v>1574.071048</v>
      </c>
      <c r="BD113" s="43">
        <f>IFERROR(BD49*'Portfólio | Portfolio'!BD180,"-")</f>
        <v>2100.2572799999998</v>
      </c>
      <c r="BE113" s="43">
        <f>IFERROR(BE49*'Portfólio | Portfolio'!BE180,"-")</f>
        <v>2105.5643839999998</v>
      </c>
      <c r="BF113" s="43">
        <f>IFERROR(BF49*'Portfólio | Portfolio'!BF180,"-")</f>
        <v>2303.5346576000002</v>
      </c>
      <c r="BG113" s="43">
        <f>IFERROR(BG49*'Portfólio | Portfolio'!BG180,"-")</f>
        <v>2249.5211199999999</v>
      </c>
      <c r="BH113" s="43">
        <f>IFERROR(BH49*'Portfólio | Portfolio'!BH180,"-")</f>
        <v>2348.7398968000002</v>
      </c>
      <c r="BI113" s="43">
        <f>IFERROR(BI49*'Portfólio | Portfolio'!BI180,"-")</f>
        <v>2294.7610399999999</v>
      </c>
      <c r="BJ113" s="43">
        <f>IFERROR(BJ49*'Portfólio | Portfolio'!BJ180,"-")</f>
        <v>2755.6583199999995</v>
      </c>
      <c r="BK113" s="43">
        <f>IFERROR(BK49*'Portfólio | Portfolio'!BK180,"-")</f>
        <v>2901.5843007999997</v>
      </c>
      <c r="BL113" s="43">
        <f>IFERROR(BL49*'Portfólio | Portfolio'!BL180,"-")</f>
        <v>2907.1478591999994</v>
      </c>
      <c r="BM113" s="43">
        <f>IFERROR(BM49*'Portfólio | Portfolio'!BM180,"-")</f>
        <v>2794.9733112959998</v>
      </c>
    </row>
    <row r="114" spans="1:68" ht="15" customHeight="1" x14ac:dyDescent="0.3">
      <c r="A114" s="8" t="s">
        <v>115</v>
      </c>
      <c r="B114" s="8" t="s">
        <v>115</v>
      </c>
      <c r="C114" s="144" t="str">
        <f>IFERROR(C50*'Portfólio | Portfolio'!C181,"-")</f>
        <v>-</v>
      </c>
      <c r="D114" s="144" t="str">
        <f>IFERROR(D50*'Portfólio | Portfolio'!D181,"-")</f>
        <v>-</v>
      </c>
      <c r="E114" s="144" t="str">
        <f>IFERROR(E50*'Portfólio | Portfolio'!E181,"-")</f>
        <v>-</v>
      </c>
      <c r="F114" s="144" t="str">
        <f>IFERROR(F50*'Portfólio | Portfolio'!F181,"-")</f>
        <v>-</v>
      </c>
      <c r="G114" s="144" t="str">
        <f>IFERROR(G50*'Portfólio | Portfolio'!G181,"-")</f>
        <v>-</v>
      </c>
      <c r="H114" s="144" t="str">
        <f>IFERROR(H50*'Portfólio | Portfolio'!H181,"-")</f>
        <v>-</v>
      </c>
      <c r="I114" s="144" t="str">
        <f>IFERROR(I50*'Portfólio | Portfolio'!I181,"-")</f>
        <v>-</v>
      </c>
      <c r="J114" s="144" t="str">
        <f>IFERROR(J50*'Portfólio | Portfolio'!J181,"-")</f>
        <v>-</v>
      </c>
      <c r="K114" s="144" t="str">
        <f>IFERROR(K50*'Portfólio | Portfolio'!K181,"-")</f>
        <v>-</v>
      </c>
      <c r="L114" s="144" t="str">
        <f>IFERROR(L50*'Portfólio | Portfolio'!L181,"-")</f>
        <v>-</v>
      </c>
      <c r="M114" s="144" t="str">
        <f>IFERROR(M50*'Portfólio | Portfolio'!M181,"-")</f>
        <v>-</v>
      </c>
      <c r="N114" s="144" t="str">
        <f>IFERROR(N50*'Portfólio | Portfolio'!N181,"-")</f>
        <v>-</v>
      </c>
      <c r="O114" s="144" t="str">
        <f>IFERROR(O50*'Portfólio | Portfolio'!O181,"-")</f>
        <v>-</v>
      </c>
      <c r="P114" s="144" t="str">
        <f>IFERROR(P50*'Portfólio | Portfolio'!P181,"-")</f>
        <v>-</v>
      </c>
      <c r="Q114" s="144" t="str">
        <f>IFERROR(Q50*'Portfólio | Portfolio'!Q181,"-")</f>
        <v>-</v>
      </c>
      <c r="R114" s="144" t="str">
        <f>IFERROR(R50*'Portfólio | Portfolio'!R181,"-")</f>
        <v>-</v>
      </c>
      <c r="S114" s="144" t="str">
        <f>IFERROR(S50*'Portfólio | Portfolio'!S181,"-")</f>
        <v>-</v>
      </c>
      <c r="T114" s="144">
        <f>IFERROR(T50*'Portfólio | Portfolio'!T181,"-")</f>
        <v>45.869120000000002</v>
      </c>
      <c r="U114" s="144">
        <f>IFERROR(U50*'Portfólio | Portfolio'!U181,"-")</f>
        <v>64.947519999999997</v>
      </c>
      <c r="V114" s="144">
        <f>IFERROR(V50*'Portfólio | Portfolio'!V181,"-")</f>
        <v>78.92456</v>
      </c>
      <c r="W114" s="144">
        <f>IFERROR(W50*'Portfólio | Portfolio'!W181,"-")</f>
        <v>55.327359999999999</v>
      </c>
      <c r="X114" s="144">
        <f>IFERROR(X50*'Portfólio | Portfolio'!X181,"-")</f>
        <v>50.628159999999994</v>
      </c>
      <c r="Y114" s="144">
        <f>IFERROR(Y50*'Portfólio | Portfolio'!Y181,"-")</f>
        <v>47.164479999999998</v>
      </c>
      <c r="Z114" s="144">
        <f>IFERROR(Z50*'Portfólio | Portfolio'!Z181,"-")</f>
        <v>70.831199999999995</v>
      </c>
      <c r="AA114" s="144">
        <f>IFERROR(AA50*'Portfólio | Portfolio'!AA181,"-")</f>
        <v>49.799200000000006</v>
      </c>
      <c r="AB114" s="144">
        <f>IFERROR(AB50*'Portfólio | Portfolio'!AB181,"-")</f>
        <v>56.46696</v>
      </c>
      <c r="AC114" s="144">
        <f>IFERROR(AC50*'Portfólio | Portfolio'!AC181,"-")</f>
        <v>52.401359999999997</v>
      </c>
      <c r="AD114" s="144">
        <f>IFERROR(AD50*'Portfólio | Portfolio'!AD181,"-")</f>
        <v>83.089600000000004</v>
      </c>
      <c r="AE114" s="144">
        <f>IFERROR(AE50*'Portfólio | Portfolio'!AE181,"-")</f>
        <v>71.838800000000006</v>
      </c>
      <c r="AF114" s="144">
        <f>IFERROR(AF50*'Portfólio | Portfolio'!AF181,"-")</f>
        <v>73.691199999999995</v>
      </c>
      <c r="AG114" s="144">
        <f>IFERROR(AG50*'Portfólio | Portfolio'!AG181,"-")</f>
        <v>39.010399999999997</v>
      </c>
      <c r="AH114" s="144" t="str">
        <f>IFERROR(AH50*'Portfólio | Portfolio'!AH181,"-")</f>
        <v>-</v>
      </c>
      <c r="AI114" s="144" t="str">
        <f>IFERROR(AI50*'Portfólio | Portfolio'!AI181,"-")</f>
        <v>-</v>
      </c>
      <c r="AJ114" s="144" t="str">
        <f>IFERROR(AJ50*'Portfólio | Portfolio'!AJ181,"-")</f>
        <v>-</v>
      </c>
      <c r="AK114" s="144" t="str">
        <f>IFERROR(AK50*'Portfólio | Portfolio'!AK181,"-")</f>
        <v>-</v>
      </c>
      <c r="AL114" s="144" t="str">
        <f>IFERROR(AL50*'Portfólio | Portfolio'!AL181,"-")</f>
        <v>-</v>
      </c>
      <c r="AM114" s="146">
        <f>IFERROR(AM50*'Portfólio | Portfolio'!AM181,"-")</f>
        <v>0</v>
      </c>
      <c r="AN114" s="146">
        <f>IFERROR(AN50*'Portfólio | Portfolio'!AN181,"-")</f>
        <v>0</v>
      </c>
      <c r="AO114" s="146">
        <f>IFERROR(AO50*'Portfólio | Portfolio'!AO181,"-")</f>
        <v>0</v>
      </c>
      <c r="AP114" s="146">
        <f>IFERROR(AP50*'Portfólio | Portfolio'!AP181,"-")</f>
        <v>0</v>
      </c>
      <c r="AQ114" s="146">
        <f>IFERROR(AQ50*'Portfólio | Portfolio'!AQ181,"-")</f>
        <v>0</v>
      </c>
      <c r="AR114" s="146">
        <f>IFERROR(AR50*'Portfólio | Portfolio'!AR181,"-")</f>
        <v>0</v>
      </c>
      <c r="AS114" s="146">
        <f>IFERROR(AS50*'Portfólio | Portfolio'!AS181,"-")</f>
        <v>0</v>
      </c>
      <c r="AT114" s="146">
        <f>IFERROR(AT50*'Portfólio | Portfolio'!AT181,"-")</f>
        <v>0</v>
      </c>
      <c r="AU114" s="146">
        <f>IFERROR(AU50*'Portfólio | Portfolio'!AU181,"-")</f>
        <v>0</v>
      </c>
      <c r="AV114" s="146">
        <f>IFERROR(AV50*'Portfólio | Portfolio'!AV181,"-")</f>
        <v>0</v>
      </c>
      <c r="AW114" s="146">
        <f>IFERROR(AW50*'Portfólio | Portfolio'!AW181,"-")</f>
        <v>0</v>
      </c>
      <c r="AX114" s="146">
        <f>IFERROR(AX50*'Portfólio | Portfolio'!AX181,"-")</f>
        <v>0</v>
      </c>
      <c r="AY114" s="128">
        <f>IFERROR(AY50*'Portfólio | Portfolio'!AY181,"-")</f>
        <v>1254.9867615999999</v>
      </c>
      <c r="AZ114" s="43">
        <f>IFERROR(AZ50*'Portfólio | Portfolio'!AZ181,"-")</f>
        <v>1527.6382000000001</v>
      </c>
      <c r="BA114" s="43">
        <f>IFERROR(BA50*'Portfólio | Portfolio'!BA181,"-")</f>
        <v>1540.02684</v>
      </c>
      <c r="BB114" s="43">
        <f>IFERROR(BB50*'Portfólio | Portfolio'!BB181,"-")</f>
        <v>1708.5525600000001</v>
      </c>
      <c r="BC114" s="43">
        <f>IFERROR(BC50*'Portfólio | Portfolio'!BC181,"-")</f>
        <v>1545.5097063999999</v>
      </c>
      <c r="BD114" s="43">
        <f>IFERROR(BD50*'Portfólio | Portfolio'!BD181,"-")</f>
        <v>1870.8510216000002</v>
      </c>
      <c r="BE114" s="43">
        <f>IFERROR(BE50*'Portfólio | Portfolio'!BE181,"-")</f>
        <v>1881.7005591999998</v>
      </c>
      <c r="BF114" s="43">
        <f>IFERROR(BF50*'Portfólio | Portfolio'!BF181,"-")</f>
        <v>2232.9815199999998</v>
      </c>
      <c r="BG114" s="43">
        <f>IFERROR(BG50*'Portfólio | Portfolio'!BG181,"-")</f>
        <v>2403.3715287999999</v>
      </c>
      <c r="BH114" s="43">
        <f>IFERROR(BH50*'Portfólio | Portfolio'!BH181,"-")</f>
        <v>2452.7900583999999</v>
      </c>
      <c r="BI114" s="43">
        <f>IFERROR(BI50*'Portfólio | Portfolio'!BI181,"-")</f>
        <v>2456.4874488</v>
      </c>
      <c r="BJ114" s="43">
        <f>IFERROR(BJ50*'Portfólio | Portfolio'!BJ181,"-")</f>
        <v>2961.1458888000002</v>
      </c>
      <c r="BK114" s="43">
        <f>IFERROR(BK50*'Portfólio | Portfolio'!BK181,"-")</f>
        <v>2852.5354176000005</v>
      </c>
      <c r="BL114" s="43">
        <f>IFERROR(BL50*'Portfólio | Portfolio'!BL181,"-")</f>
        <v>2962.7162839999996</v>
      </c>
      <c r="BM114" s="43">
        <f>IFERROR(BM50*'Portfólio | Portfolio'!BM181,"-")</f>
        <v>2901.5747992000001</v>
      </c>
    </row>
    <row r="115" spans="1:68" ht="15" customHeight="1" x14ac:dyDescent="0.25">
      <c r="A115" s="8" t="s">
        <v>27</v>
      </c>
      <c r="B115" s="8" t="s">
        <v>27</v>
      </c>
      <c r="C115" s="144">
        <f>IFERROR(C51*'Portfólio | Portfolio'!C182,"-")</f>
        <v>858.71955959999991</v>
      </c>
      <c r="D115" s="144">
        <f>IFERROR(D51*'Portfólio | Portfolio'!D182,"-")</f>
        <v>958.7306339999999</v>
      </c>
      <c r="E115" s="144">
        <f>IFERROR(E51*'Portfólio | Portfolio'!E182,"-")</f>
        <v>981.35066879999999</v>
      </c>
      <c r="F115" s="144">
        <f>IFERROR(F51*'Portfólio | Portfolio'!F182,"-")</f>
        <v>1112.4095292</v>
      </c>
      <c r="G115" s="144">
        <f>IFERROR(G51*'Portfólio | Portfolio'!G182,"-")</f>
        <v>1013.1379668</v>
      </c>
      <c r="H115" s="144">
        <f>IFERROR(H51*'Portfólio | Portfolio'!H182,"-")</f>
        <v>1093.5156059999997</v>
      </c>
      <c r="I115" s="144">
        <f>IFERROR(I51*'Portfólio | Portfolio'!I182,"-")</f>
        <v>1124.1587951999998</v>
      </c>
      <c r="J115" s="144">
        <f>IFERROR(J51*'Portfólio | Portfolio'!J182,"-")</f>
        <v>1217.337732</v>
      </c>
      <c r="K115" s="144">
        <f>IFERROR(K51*'Portfólio | Portfolio'!K182,"-")</f>
        <v>1085.05116</v>
      </c>
      <c r="L115" s="144">
        <f>IFERROR(L51*'Portfólio | Portfolio'!L182,"-")</f>
        <v>1130.2089587999999</v>
      </c>
      <c r="M115" s="144">
        <f>IFERROR(M51*'Portfólio | Portfolio'!M182,"-")</f>
        <v>1160.1940428</v>
      </c>
      <c r="N115" s="144">
        <f>IFERROR(N51*'Portfólio | Portfolio'!N182,"-")</f>
        <v>1319.3915615999997</v>
      </c>
      <c r="O115" s="144">
        <f>IFERROR(O51*'Portfólio | Portfolio'!O182,"-")</f>
        <v>1167.4176408000001</v>
      </c>
      <c r="P115" s="144">
        <f>IFERROR(P51*'Portfólio | Portfolio'!P182,"-")</f>
        <v>1235.4093179999998</v>
      </c>
      <c r="Q115" s="144">
        <f>IFERROR(Q51*'Portfólio | Portfolio'!Q182,"-")</f>
        <v>1250.8759728</v>
      </c>
      <c r="R115" s="144">
        <f>IFERROR(R51*'Portfólio | Portfolio'!R182,"-")</f>
        <v>1284.2881344</v>
      </c>
      <c r="S115" s="144">
        <f>IFERROR(S51*'Portfólio | Portfolio'!S182,"-")</f>
        <v>1193.5776347999999</v>
      </c>
      <c r="T115" s="144">
        <f>IFERROR(T51*'Portfólio | Portfolio'!T182,"-")</f>
        <v>1069.5506652000001</v>
      </c>
      <c r="U115" s="144">
        <f>IFERROR(U51*'Portfólio | Portfolio'!U182,"-")</f>
        <v>1131.4652687999999</v>
      </c>
      <c r="V115" s="144">
        <f>IFERROR(V51*'Portfólio | Portfolio'!V182,"-")</f>
        <v>1355.1917003999997</v>
      </c>
      <c r="W115" s="144">
        <f>IFERROR(W51*'Portfólio | Portfolio'!W182,"-")</f>
        <v>1259.6340527999998</v>
      </c>
      <c r="X115" s="144">
        <f>IFERROR(X51*'Portfólio | Portfolio'!X182,"-")</f>
        <v>1368.7705511999998</v>
      </c>
      <c r="Y115" s="144">
        <f>IFERROR(Y51*'Portfólio | Portfolio'!Y182,"-")</f>
        <v>1354.4279171999999</v>
      </c>
      <c r="Z115" s="144">
        <f>IFERROR(Z51*'Portfólio | Portfolio'!Z182,"-")</f>
        <v>1634.6455524</v>
      </c>
      <c r="AA115" s="144">
        <f>IFERROR(AA51*'Portfólio | Portfolio'!AA182,"-")</f>
        <v>1217.8052424</v>
      </c>
      <c r="AB115" s="144">
        <f>IFERROR(AB51*'Portfólio | Portfolio'!AB182,"-")</f>
        <v>1860.3805319999997</v>
      </c>
      <c r="AC115" s="144">
        <f>IFERROR(AC51*'Portfólio | Portfolio'!AC182,"-")</f>
        <v>1957.589424</v>
      </c>
      <c r="AD115" s="144">
        <f>IFERROR(AD51*'Portfólio | Portfolio'!AD182,"-")</f>
        <v>2479.7785392000001</v>
      </c>
      <c r="AE115" s="144">
        <f>IFERROR(AE51*'Portfólio | Portfolio'!AE182,"-")</f>
        <v>2251.6877411999999</v>
      </c>
      <c r="AF115" s="144">
        <f>IFERROR(AF51*'Portfólio | Portfolio'!AF182,"-")</f>
        <v>2320.0294140000001</v>
      </c>
      <c r="AG115" s="144">
        <f>IFERROR(AG51*'Portfólio | Portfolio'!AG182,"-")</f>
        <v>2240.0107272</v>
      </c>
      <c r="AH115" s="144">
        <f>IFERROR(AH51*'Portfólio | Portfolio'!AH182,"-")</f>
        <v>2764.1711123999999</v>
      </c>
      <c r="AI115" s="144">
        <f>IFERROR(AI51*'Portfólio | Portfolio'!AI182,"-")</f>
        <v>2315.9981159999998</v>
      </c>
      <c r="AJ115" s="144">
        <f>IFERROR(AJ51*'Portfólio | Portfolio'!AJ182,"-")</f>
        <v>2461.4882819999998</v>
      </c>
      <c r="AK115" s="144">
        <f>IFERROR(AK51*'Portfólio | Portfolio'!AK182,"-")</f>
        <v>2447.6543063999998</v>
      </c>
      <c r="AL115" s="144">
        <f>IFERROR(AL51*'Portfólio | Portfolio'!AL182,"-")</f>
        <v>2917.5736175999996</v>
      </c>
      <c r="AM115" s="144">
        <f>IFERROR(AM51*'Portfólio | Portfolio'!AM182,"-")</f>
        <v>2367.8869535999997</v>
      </c>
      <c r="AN115" s="144">
        <f>IFERROR(AN51*'Portfólio | Portfolio'!AN182,"-")</f>
        <v>2516.7228768</v>
      </c>
      <c r="AO115" s="144">
        <f>IFERROR(AO51*'Portfólio | Portfolio'!AO182,"-")</f>
        <v>2503.6200359999998</v>
      </c>
      <c r="AP115" s="144">
        <f>IFERROR(AP51*'Portfólio | Portfolio'!AP182,"-")</f>
        <v>3143.4347916000002</v>
      </c>
      <c r="AQ115" s="144">
        <f>IFERROR(AQ51*'Portfólio | Portfolio'!AQ182,"-")</f>
        <v>2487.7944939599997</v>
      </c>
      <c r="AR115" s="144">
        <f>IFERROR(AR51*'Portfólio | Portfolio'!AR182,"-")</f>
        <v>518.40053564999994</v>
      </c>
      <c r="AS115" s="144">
        <f>IFERROR(AS51*'Portfólio | Portfolio'!AS182,"-")</f>
        <v>925.63829561</v>
      </c>
      <c r="AT115" s="144">
        <f>IFERROR(AT51*'Portfólio | Portfolio'!AT182,"-")</f>
        <v>2547.1988100099998</v>
      </c>
      <c r="AU115" s="144">
        <f>IFERROR(AU51*'Portfólio | Portfolio'!AU182,"-")</f>
        <v>1481.1547740499998</v>
      </c>
      <c r="AV115" s="144">
        <f>IFERROR(AV51*'Portfólio | Portfolio'!AV182,"-")</f>
        <v>2213.8384145499999</v>
      </c>
      <c r="AW115" s="144">
        <f>IFERROR(AW51*'Portfólio | Portfolio'!AW182,"-")</f>
        <v>2627.9405175999996</v>
      </c>
      <c r="AX115" s="298">
        <f>IFERROR(AX51*'Portfólio | Portfolio'!AX182,"-")</f>
        <v>3743.2170185699997</v>
      </c>
      <c r="AY115" s="144">
        <f>IFERROR(AY51*'Portfólio | Portfolio'!AY182,"-")</f>
        <v>2663.8103353999995</v>
      </c>
      <c r="AZ115" s="144">
        <f>IFERROR(AZ51*'Portfólio | Portfolio'!AZ182,"-")</f>
        <v>3257.9101272999997</v>
      </c>
      <c r="BA115" s="144">
        <f>IFERROR(BA51*'Portfólio | Portfolio'!BA182,"-")</f>
        <v>3114.7725691159999</v>
      </c>
      <c r="BB115" s="144">
        <f>IFERROR(BB51*'Portfólio | Portfolio'!BB182,"-")</f>
        <v>3595.7028026999997</v>
      </c>
      <c r="BC115" s="144">
        <f>IFERROR(BC51*'Portfólio | Portfolio'!BC182,"-")</f>
        <v>3197.972168884</v>
      </c>
      <c r="BD115" s="144">
        <f>IFERROR(BD51*'Portfólio | Portfolio'!BD182,"-")</f>
        <v>3622.4215823799996</v>
      </c>
      <c r="BE115" s="144">
        <f>IFERROR(BE51*'Portfólio | Portfolio'!BE182,"-")</f>
        <v>3721.0751247679996</v>
      </c>
      <c r="BF115" s="144">
        <f>IFERROR(BF51*'Portfólio | Portfolio'!BF182,"-")</f>
        <v>4352.6492468019997</v>
      </c>
      <c r="BG115" s="144">
        <f>IFERROR(BG51*'Portfólio | Portfolio'!BG182,"-")</f>
        <v>3632.1150982159993</v>
      </c>
      <c r="BH115" s="144">
        <f>IFERROR(BH51*'Portfólio | Portfolio'!BH182,"-")</f>
        <v>3837.9110424999999</v>
      </c>
      <c r="BI115" s="144">
        <f>IFERROR(BI51*'Portfólio | Portfolio'!BI182,"-")</f>
        <v>4131.2672298999996</v>
      </c>
      <c r="BJ115" s="144">
        <f>IFERROR(BJ51*'Portfólio | Portfolio'!BJ182,"-")</f>
        <v>5130.6446242339989</v>
      </c>
      <c r="BK115" s="144">
        <f>IFERROR(BK51*'Portfólio | Portfolio'!BK182,"-")</f>
        <v>3967.9576010999995</v>
      </c>
      <c r="BL115" s="144">
        <f>IFERROR(BL51*'Portfólio | Portfolio'!BL182,"-")</f>
        <v>4510.7842431679992</v>
      </c>
      <c r="BM115" s="144">
        <f>IFERROR(BM51*'Portfólio | Portfolio'!BM182,"-")</f>
        <v>4668.2114619999993</v>
      </c>
    </row>
    <row r="116" spans="1:68" ht="15" customHeight="1" x14ac:dyDescent="0.3">
      <c r="A116" s="8" t="s">
        <v>120</v>
      </c>
      <c r="B116" s="8" t="s">
        <v>120</v>
      </c>
      <c r="C116" s="144">
        <f>IFERROR(C52*'Portfólio | Portfolio'!C183,"-")</f>
        <v>541.21112625000001</v>
      </c>
      <c r="D116" s="144">
        <f>IFERROR(D52*'Portfólio | Portfolio'!D183,"-")</f>
        <v>581.6473125</v>
      </c>
      <c r="E116" s="144">
        <f>IFERROR(E52*'Portfólio | Portfolio'!E183,"-")</f>
        <v>607.86836208</v>
      </c>
      <c r="F116" s="144">
        <f>IFERROR(F52*'Portfólio | Portfolio'!F183,"-")</f>
        <v>653.10921269999994</v>
      </c>
      <c r="G116" s="144">
        <f>IFERROR(G52*'Portfólio | Portfolio'!G183,"-")</f>
        <v>553.19910659999994</v>
      </c>
      <c r="H116" s="144">
        <f>IFERROR(H52*'Portfólio | Portfolio'!H183,"-")</f>
        <v>633.09411269999998</v>
      </c>
      <c r="I116" s="144">
        <f>IFERROR(I52*'Portfólio | Portfolio'!I183,"-")</f>
        <v>651.713391</v>
      </c>
      <c r="J116" s="144">
        <f>IFERROR(J52*'Portfólio | Portfolio'!J183,"-")</f>
        <v>672.01501500000006</v>
      </c>
      <c r="K116" s="144">
        <f>IFERROR(K52*'Portfólio | Portfolio'!K183,"-")</f>
        <v>592.54115760000002</v>
      </c>
      <c r="L116" s="144">
        <f>IFERROR(L52*'Portfólio | Portfolio'!L183,"-")</f>
        <v>715.12610399999994</v>
      </c>
      <c r="M116" s="144">
        <f>IFERROR(M52*'Portfólio | Portfolio'!M183,"-")</f>
        <v>727.38464399999998</v>
      </c>
      <c r="N116" s="144">
        <f>IFERROR(N52*'Portfólio | Portfolio'!N183,"-")</f>
        <v>787.98484800000006</v>
      </c>
      <c r="O116" s="144">
        <f>IFERROR(O52*'Portfólio | Portfolio'!O183,"-")</f>
        <v>688.08608190000007</v>
      </c>
      <c r="P116" s="144">
        <f>IFERROR(P52*'Portfólio | Portfolio'!P183,"-")</f>
        <v>767.72395349999999</v>
      </c>
      <c r="Q116" s="144">
        <f>IFERROR(Q52*'Portfólio | Portfolio'!Q183,"-")</f>
        <v>841.15642589999993</v>
      </c>
      <c r="R116" s="144">
        <f>IFERROR(R52*'Portfólio | Portfolio'!R183,"-")</f>
        <v>873.13089779999984</v>
      </c>
      <c r="S116" s="144">
        <f>IFERROR(S52*'Portfólio | Portfolio'!S183,"-")</f>
        <v>878.7125213999999</v>
      </c>
      <c r="T116" s="144">
        <f>IFERROR(T52*'Portfólio | Portfolio'!T183,"-")</f>
        <v>1006.2655596000002</v>
      </c>
      <c r="U116" s="144">
        <f>IFERROR(U52*'Portfólio | Portfolio'!U183,"-")</f>
        <v>1007.2473012000003</v>
      </c>
      <c r="V116" s="144">
        <f>IFERROR(V52*'Portfólio | Portfolio'!V183,"-")</f>
        <v>1077.5358719999999</v>
      </c>
      <c r="W116" s="144">
        <f>IFERROR(W52*'Portfólio | Portfolio'!W183,"-")</f>
        <v>989.19859499999995</v>
      </c>
      <c r="X116" s="144">
        <f>IFERROR(X52*'Portfólio | Portfolio'!X183,"-")</f>
        <v>1193.3429760000001</v>
      </c>
      <c r="Y116" s="144">
        <f>IFERROR(Y52*'Portfólio | Portfolio'!Y183,"-")</f>
        <v>1330.8155280000001</v>
      </c>
      <c r="Z116" s="144">
        <f>IFERROR(Z52*'Portfólio | Portfolio'!Z183,"-")</f>
        <v>1439.5956120000001</v>
      </c>
      <c r="AA116" s="144">
        <f>IFERROR(AA52*'Portfólio | Portfolio'!AA183,"-")</f>
        <v>1123.5086099999999</v>
      </c>
      <c r="AB116" s="144">
        <f>IFERROR(AB52*'Portfólio | Portfolio'!AB183,"-")</f>
        <v>1341.085221</v>
      </c>
      <c r="AC116" s="144">
        <f>IFERROR(AC52*'Portfólio | Portfolio'!AC183,"-")</f>
        <v>1376.418582</v>
      </c>
      <c r="AD116" s="144">
        <f>IFERROR(AD52*'Portfólio | Portfolio'!AD183,"-")</f>
        <v>1501.6303940400001</v>
      </c>
      <c r="AE116" s="144">
        <f>IFERROR(AE52*'Portfólio | Portfolio'!AE183,"-")</f>
        <v>1369.6451999999999</v>
      </c>
      <c r="AF116" s="144">
        <f>IFERROR(AF52*'Portfólio | Portfolio'!AF183,"-")</f>
        <v>1493.071461</v>
      </c>
      <c r="AG116" s="144">
        <f>IFERROR(AG52*'Portfólio | Portfolio'!AG183,"-")</f>
        <v>1649.9811774599998</v>
      </c>
      <c r="AH116" s="144">
        <f>IFERROR(AH52*'Portfólio | Portfolio'!AH183,"-")</f>
        <v>1787.2162811999999</v>
      </c>
      <c r="AI116" s="144">
        <f>IFERROR(AI52*'Portfólio | Portfolio'!AI183,"-")</f>
        <v>1468.4971389999998</v>
      </c>
      <c r="AJ116" s="144">
        <f>IFERROR(AJ52*'Portfólio | Portfolio'!AJ183,"-")</f>
        <v>1674.5433764999998</v>
      </c>
      <c r="AK116" s="144">
        <f>IFERROR(AK52*'Portfólio | Portfolio'!AK183,"-")</f>
        <v>1888.5053417500001</v>
      </c>
      <c r="AL116" s="144">
        <f>IFERROR(AL52*'Portfólio | Portfolio'!AL183,"-")</f>
        <v>1987.8376709999998</v>
      </c>
      <c r="AM116" s="144">
        <f>IFERROR(AM52*'Portfólio | Portfolio'!AM183,"-")</f>
        <v>1698.1157870299999</v>
      </c>
      <c r="AN116" s="144">
        <f>IFERROR(AN52*'Portfólio | Portfolio'!AN183,"-")</f>
        <v>1839.1580704999999</v>
      </c>
      <c r="AO116" s="144">
        <f>IFERROR(AO52*'Portfólio | Portfolio'!AO183,"-")</f>
        <v>1816.111007</v>
      </c>
      <c r="AP116" s="144">
        <f>IFERROR(AP52*'Portfólio | Portfolio'!AP183,"-")</f>
        <v>1983.6410792450001</v>
      </c>
      <c r="AQ116" s="144">
        <f>IFERROR(AQ52*'Portfólio | Portfolio'!AQ183,"-")</f>
        <v>2143.8019444900001</v>
      </c>
      <c r="AR116" s="144">
        <f>IFERROR(AR52*'Portfólio | Portfolio'!AR183,"-")</f>
        <v>277.43531350000001</v>
      </c>
      <c r="AS116" s="144">
        <f>IFERROR(AS52*'Portfólio | Portfolio'!AS183,"-")</f>
        <v>479.63435524500005</v>
      </c>
      <c r="AT116" s="144">
        <f>IFERROR(AT52*'Portfólio | Portfolio'!AT183,"-")</f>
        <v>1439.3335512450001</v>
      </c>
      <c r="AU116" s="144">
        <f>IFERROR(AU52*'Portfólio | Portfolio'!AU183,"-")</f>
        <v>868.80415050000011</v>
      </c>
      <c r="AV116" s="144">
        <f>IFERROR(AV52*'Portfólio | Portfolio'!AV183,"-")</f>
        <v>1226.5447340000001</v>
      </c>
      <c r="AW116" s="144">
        <f>IFERROR(AW52*'Portfólio | Portfolio'!AW183,"-")</f>
        <v>1591.2557677450002</v>
      </c>
      <c r="AX116" s="144">
        <f>IFERROR(AX52*'Portfólio | Portfolio'!AX183,"-")</f>
        <v>2073.8982730000002</v>
      </c>
      <c r="AY116" s="127">
        <f>IFERROR(AY52*'Portfólio | Portfolio'!AY183,"-")</f>
        <v>1694.30945354</v>
      </c>
      <c r="AZ116" s="43">
        <f>IFERROR(AZ52*'Portfólio | Portfolio'!AZ183,"-")</f>
        <v>2035.413074435</v>
      </c>
      <c r="BA116" s="43">
        <f>IFERROR(BA52*'Portfólio | Portfolio'!BA183,"-")</f>
        <v>2137.5433935000001</v>
      </c>
      <c r="BB116" s="43">
        <f>IFERROR(BB52*'Portfólio | Portfolio'!BB183,"-")</f>
        <v>2200.0369327449998</v>
      </c>
      <c r="BC116" s="43">
        <f>IFERROR(BC52*'Portfólio | Portfolio'!BC183,"-")</f>
        <v>2160.3666876000002</v>
      </c>
      <c r="BD116" s="43">
        <f>IFERROR(BD52*'Portfólio | Portfolio'!BD183,"-")</f>
        <v>2345.5233385000001</v>
      </c>
      <c r="BE116" s="43">
        <f>IFERROR(BE52*'Portfólio | Portfolio'!BE183,"-")</f>
        <v>2434.2387870949997</v>
      </c>
      <c r="BF116" s="43">
        <f>IFERROR(BF52*'Portfólio | Portfolio'!BF183,"-")</f>
        <v>2562.7075542600001</v>
      </c>
      <c r="BG116" s="43">
        <f>IFERROR(BG52*'Portfólio | Portfolio'!BG183,"-")</f>
        <v>2310.5218773900001</v>
      </c>
      <c r="BH116" s="43">
        <f>IFERROR(BH52*'Portfólio | Portfolio'!BH183,"-")</f>
        <v>1339.300083695</v>
      </c>
      <c r="BI116" s="43">
        <f>IFERROR(BI52*'Portfólio | Portfolio'!BI183,"-")</f>
        <v>2426.4000627349997</v>
      </c>
      <c r="BJ116" s="43">
        <f>IFERROR(BJ52*'Portfólio | Portfolio'!BJ183,"-")</f>
        <v>2693.6168557850001</v>
      </c>
      <c r="BK116" s="43">
        <f>IFERROR(BK52*'Portfólio | Portfolio'!BK183,"-")</f>
        <v>2535.9510917349999</v>
      </c>
      <c r="BL116" s="43">
        <f>IFERROR(BL52*'Portfólio | Portfolio'!BL183,"-")</f>
        <v>2818.5267712350001</v>
      </c>
      <c r="BM116" s="43">
        <f>IFERROR(BM52*'Portfólio | Portfolio'!BM183,"-")</f>
        <v>2691.7470160000003</v>
      </c>
    </row>
    <row r="117" spans="1:68" ht="15" customHeight="1" x14ac:dyDescent="0.3">
      <c r="A117" s="8" t="s">
        <v>28</v>
      </c>
      <c r="B117" s="8" t="s">
        <v>28</v>
      </c>
      <c r="C117" s="144">
        <f>IFERROR(C53*'Portfólio | Portfolio'!C184,"-")</f>
        <v>279.133149</v>
      </c>
      <c r="D117" s="144">
        <f>IFERROR(D53*'Portfólio | Portfolio'!D184,"-")</f>
        <v>266.04901499999994</v>
      </c>
      <c r="E117" s="144">
        <f>IFERROR(E53*'Portfólio | Portfolio'!E184,"-")</f>
        <v>272.73172799999998</v>
      </c>
      <c r="F117" s="144">
        <f>IFERROR(F53*'Portfólio | Portfolio'!F184,"-")</f>
        <v>306.74724599999996</v>
      </c>
      <c r="G117" s="144">
        <f>IFERROR(G53*'Portfólio | Portfolio'!G184,"-")</f>
        <v>283.24844999999999</v>
      </c>
      <c r="H117" s="144">
        <f>IFERROR(H53*'Portfólio | Portfolio'!H184,"-")</f>
        <v>266.06363099999999</v>
      </c>
      <c r="I117" s="144">
        <f>IFERROR(I53*'Portfólio | Portfolio'!I184,"-")</f>
        <v>246.55882500000001</v>
      </c>
      <c r="J117" s="144">
        <f>IFERROR(J53*'Portfólio | Portfolio'!J184,"-")</f>
        <v>297.58404899999999</v>
      </c>
      <c r="K117" s="144">
        <f>IFERROR(K53*'Portfólio | Portfolio'!K184,"-")</f>
        <v>329.86418999999995</v>
      </c>
      <c r="L117" s="144">
        <f>IFERROR(L53*'Portfólio | Portfolio'!L184,"-")</f>
        <v>313.81298400000003</v>
      </c>
      <c r="M117" s="144">
        <f>IFERROR(M53*'Portfólio | Portfolio'!M184,"-")</f>
        <v>319.13323500000001</v>
      </c>
      <c r="N117" s="144">
        <f>IFERROR(N53*'Portfólio | Portfolio'!N184,"-")</f>
        <v>348.66020999999995</v>
      </c>
      <c r="O117" s="144">
        <f>IFERROR(O53*'Portfólio | Portfolio'!O184,"-")</f>
        <v>363.66455099999996</v>
      </c>
      <c r="P117" s="144">
        <f>IFERROR(P53*'Portfólio | Portfolio'!P184,"-")</f>
        <v>297.95567399999999</v>
      </c>
      <c r="Q117" s="144">
        <f>IFERROR(Q53*'Portfólio | Portfolio'!Q184,"-")</f>
        <v>312.27525600000007</v>
      </c>
      <c r="R117" s="144">
        <f>IFERROR(R53*'Portfólio | Portfolio'!R184,"-")</f>
        <v>361.65868199999994</v>
      </c>
      <c r="S117" s="144">
        <f>IFERROR(S53*'Portfólio | Portfolio'!S184,"-")</f>
        <v>407.40265800000003</v>
      </c>
      <c r="T117" s="144">
        <f>IFERROR(T53*'Portfólio | Portfolio'!T184,"-")</f>
        <v>370.27011599999997</v>
      </c>
      <c r="U117" s="144">
        <f>IFERROR(U53*'Portfólio | Portfolio'!U184,"-")</f>
        <v>342.69639599999994</v>
      </c>
      <c r="V117" s="144">
        <f>IFERROR(V53*'Portfólio | Portfolio'!V184,"-")</f>
        <v>406.45313700000003</v>
      </c>
      <c r="W117" s="144">
        <f>IFERROR(W53*'Portfólio | Portfolio'!W184,"-")</f>
        <v>427.86154799999997</v>
      </c>
      <c r="X117" s="144">
        <f>IFERROR(X53*'Portfólio | Portfolio'!X184,"-")</f>
        <v>370.31864999999999</v>
      </c>
      <c r="Y117" s="144">
        <f>IFERROR(Y53*'Portfólio | Portfolio'!Y184,"-")</f>
        <v>351.24420000000003</v>
      </c>
      <c r="Z117" s="144">
        <f>IFERROR(Z53*'Portfólio | Portfolio'!Z184,"-")</f>
        <v>456.04102499999993</v>
      </c>
      <c r="AA117" s="144">
        <f>IFERROR(AA53*'Portfólio | Portfolio'!AA184,"-")</f>
        <v>472.32455099999999</v>
      </c>
      <c r="AB117" s="144">
        <f>IFERROR(AB53*'Portfólio | Portfolio'!AB184,"-")</f>
        <v>392.40929999999997</v>
      </c>
      <c r="AC117" s="144">
        <f>IFERROR(AC53*'Portfólio | Portfolio'!AC184,"-")</f>
        <v>366.92294999999996</v>
      </c>
      <c r="AD117" s="144">
        <f>IFERROR(AD53*'Portfólio | Portfolio'!AD184,"-")</f>
        <v>465.46259999999995</v>
      </c>
      <c r="AE117" s="144">
        <f>IFERROR(AE53*'Portfólio | Portfolio'!AE184,"-")</f>
        <v>430.70609999999994</v>
      </c>
      <c r="AF117" s="144">
        <f>IFERROR(AF53*'Portfólio | Portfolio'!AF184,"-")</f>
        <v>363.82297499999999</v>
      </c>
      <c r="AG117" s="144">
        <f>IFERROR(AG53*'Portfólio | Portfolio'!AG184,"-")</f>
        <v>351.93525</v>
      </c>
      <c r="AH117" s="144">
        <f>IFERROR(AH53*'Portfólio | Portfolio'!AH184,"-")</f>
        <v>447.97427999999996</v>
      </c>
      <c r="AI117" s="144">
        <f>IFERROR(AI53*'Portfólio | Portfolio'!AI184,"-")</f>
        <v>504.04935</v>
      </c>
      <c r="AJ117" s="144">
        <f>IFERROR(AJ53*'Portfólio | Portfolio'!AJ184,"-")</f>
        <v>388.90073999999998</v>
      </c>
      <c r="AK117" s="144">
        <f>IFERROR(AK53*'Portfólio | Portfolio'!AK184,"-")</f>
        <v>408.36824999999999</v>
      </c>
      <c r="AL117" s="144">
        <f>IFERROR(AL53*'Portfólio | Portfolio'!AL184,"-")</f>
        <v>463.80995999999999</v>
      </c>
      <c r="AM117" s="144">
        <f>IFERROR(AM53*'Portfólio | Portfolio'!AM184,"-")</f>
        <v>453.33285000000001</v>
      </c>
      <c r="AN117" s="144">
        <f>IFERROR(AN53*'Portfólio | Portfolio'!AN184,"-")</f>
        <v>396.82139999999998</v>
      </c>
      <c r="AO117" s="144">
        <f>IFERROR(AO53*'Portfólio | Portfolio'!AO184,"-")</f>
        <v>386.89619999999996</v>
      </c>
      <c r="AP117" s="144">
        <f>IFERROR(AP53*'Portfólio | Portfolio'!AP184,"-")</f>
        <v>0</v>
      </c>
      <c r="AQ117" s="144">
        <f>IFERROR(AQ53*'Portfólio | Portfolio'!AQ184,"-")</f>
        <v>0</v>
      </c>
      <c r="AR117" s="144">
        <f>IFERROR(AR53*'Portfólio | Portfolio'!AR184,"-")</f>
        <v>0</v>
      </c>
      <c r="AS117" s="144">
        <f>IFERROR(AS53*'Portfólio | Portfolio'!AS184,"-")</f>
        <v>0</v>
      </c>
      <c r="AT117" s="144">
        <f>IFERROR(AT53*'Portfólio | Portfolio'!AT184,"-")</f>
        <v>0</v>
      </c>
      <c r="AU117" s="144">
        <f>IFERROR(AU53*'Portfólio | Portfolio'!AU184,"-")</f>
        <v>0</v>
      </c>
      <c r="AV117" s="144">
        <f>IFERROR(AV53*'Portfólio | Portfolio'!AV184,"-")</f>
        <v>0</v>
      </c>
      <c r="AW117" s="144">
        <f>IFERROR(AW53*'Portfólio | Portfolio'!AW184,"-")</f>
        <v>0</v>
      </c>
      <c r="AX117" s="298">
        <f>IFERROR(AX53*'Portfólio | Portfolio'!AX184,"-")</f>
        <v>0</v>
      </c>
      <c r="AY117" s="144" t="str">
        <f>IFERROR(AY53*'Portfólio | Portfolio'!AY184,"-")</f>
        <v>-</v>
      </c>
      <c r="AZ117" s="144" t="str">
        <f>IFERROR(AZ53*'Portfólio | Portfolio'!AZ184,"-")</f>
        <v>-</v>
      </c>
      <c r="BA117" s="144" t="str">
        <f>IFERROR(BA53*'Portfólio | Portfolio'!BA184,"-")</f>
        <v>-</v>
      </c>
      <c r="BB117" s="144" t="str">
        <f>IFERROR(BB53*'Portfólio | Portfolio'!BB184,"-")</f>
        <v>-</v>
      </c>
      <c r="BC117" s="144" t="str">
        <f>IFERROR(BC53*'Portfólio | Portfolio'!BC184,"-")</f>
        <v>-</v>
      </c>
      <c r="BD117" s="144" t="str">
        <f>IFERROR(BD53*'Portfólio | Portfolio'!BD184,"-")</f>
        <v>-</v>
      </c>
      <c r="BE117" s="144" t="str">
        <f>IFERROR(BE53*'Portfólio | Portfolio'!BE184,"-")</f>
        <v>-</v>
      </c>
      <c r="BF117" s="144" t="str">
        <f>IFERROR(BF53*'Portfólio | Portfolio'!BF184,"-")</f>
        <v>-</v>
      </c>
      <c r="BG117" s="382" t="str">
        <f>IFERROR(BG53*'Portfólio | Portfolio'!BG184,"-")</f>
        <v>-</v>
      </c>
      <c r="BH117" s="382" t="str">
        <f>IFERROR(BH53*'Portfólio | Portfolio'!BH184,"-")</f>
        <v>-</v>
      </c>
      <c r="BI117" s="382" t="str">
        <f>IFERROR(BI53*'Portfólio | Portfolio'!BI184,"-")</f>
        <v>-</v>
      </c>
      <c r="BJ117" s="382" t="str">
        <f>IFERROR(BJ53*'Portfólio | Portfolio'!BJ184,"-")</f>
        <v>-</v>
      </c>
      <c r="BK117" s="382" t="str">
        <f>IFERROR(BK53*'Portfólio | Portfolio'!BK184,"-")</f>
        <v>-</v>
      </c>
      <c r="BL117" s="382" t="str">
        <f>IFERROR(BL53*'Portfólio | Portfolio'!BL184,"-")</f>
        <v>-</v>
      </c>
      <c r="BM117" s="382">
        <f>IFERROR(BM53*'Portfólio | Portfolio'!BM184,"-")</f>
        <v>0</v>
      </c>
    </row>
    <row r="118" spans="1:68" ht="15" customHeight="1" x14ac:dyDescent="0.3">
      <c r="A118" s="8" t="s">
        <v>29</v>
      </c>
      <c r="B118" s="8" t="s">
        <v>29</v>
      </c>
      <c r="C118" s="144" t="str">
        <f>IFERROR(C54*'Portfólio | Portfolio'!C185,"-")</f>
        <v>-</v>
      </c>
      <c r="D118" s="144" t="str">
        <f>IFERROR(D54*'Portfólio | Portfolio'!D185,"-")</f>
        <v>-</v>
      </c>
      <c r="E118" s="144" t="str">
        <f>IFERROR(E54*'Portfólio | Portfolio'!E185,"-")</f>
        <v>-</v>
      </c>
      <c r="F118" s="144" t="str">
        <f>IFERROR(F54*'Portfólio | Portfolio'!F185,"-")</f>
        <v>-</v>
      </c>
      <c r="G118" s="144" t="str">
        <f>IFERROR(G54*'Portfólio | Portfolio'!G185,"-")</f>
        <v>-</v>
      </c>
      <c r="H118" s="144" t="str">
        <f>IFERROR(H54*'Portfólio | Portfolio'!H185,"-")</f>
        <v>-</v>
      </c>
      <c r="I118" s="144" t="str">
        <f>IFERROR(I54*'Portfólio | Portfolio'!I185,"-")</f>
        <v>-</v>
      </c>
      <c r="J118" s="144" t="str">
        <f>IFERROR(J54*'Portfólio | Portfolio'!J185,"-")</f>
        <v>-</v>
      </c>
      <c r="K118" s="144" t="str">
        <f>IFERROR(K54*'Portfólio | Portfolio'!K185,"-")</f>
        <v>-</v>
      </c>
      <c r="L118" s="144" t="str">
        <f>IFERROR(L54*'Portfólio | Portfolio'!L185,"-")</f>
        <v>-</v>
      </c>
      <c r="M118" s="144" t="str">
        <f>IFERROR(M54*'Portfólio | Portfolio'!M185,"-")</f>
        <v>-</v>
      </c>
      <c r="N118" s="144" t="str">
        <f>IFERROR(N54*'Portfólio | Portfolio'!N185,"-")</f>
        <v>-</v>
      </c>
      <c r="O118" s="144" t="str">
        <f>IFERROR(O54*'Portfólio | Portfolio'!O185,"-")</f>
        <v>-</v>
      </c>
      <c r="P118" s="144" t="str">
        <f>IFERROR(P54*'Portfólio | Portfolio'!P185,"-")</f>
        <v>-</v>
      </c>
      <c r="Q118" s="144" t="str">
        <f>IFERROR(Q54*'Portfólio | Portfolio'!Q185,"-")</f>
        <v>-</v>
      </c>
      <c r="R118" s="144" t="str">
        <f>IFERROR(R54*'Portfólio | Portfolio'!R185,"-")</f>
        <v>-</v>
      </c>
      <c r="S118" s="144" t="str">
        <f>IFERROR(S54*'Portfólio | Portfolio'!S185,"-")</f>
        <v>-</v>
      </c>
      <c r="T118" s="144" t="str">
        <f>IFERROR(T54*'Portfólio | Portfolio'!T185,"-")</f>
        <v>-</v>
      </c>
      <c r="U118" s="144" t="str">
        <f>IFERROR(U54*'Portfólio | Portfolio'!U185,"-")</f>
        <v>-</v>
      </c>
      <c r="V118" s="144" t="str">
        <f>IFERROR(V54*'Portfólio | Portfolio'!V185,"-")</f>
        <v>-</v>
      </c>
      <c r="W118" s="144">
        <f>IFERROR(W54*'Portfólio | Portfolio'!W185,"-")</f>
        <v>57.837583440000003</v>
      </c>
      <c r="X118" s="144">
        <f>IFERROR(X54*'Portfólio | Portfolio'!X185,"-")</f>
        <v>52.268367498461544</v>
      </c>
      <c r="Y118" s="144">
        <f>IFERROR(Y54*'Portfólio | Portfolio'!Y185,"-")</f>
        <v>111.00272790871796</v>
      </c>
      <c r="Z118" s="144">
        <f>IFERROR(Z54*'Portfólio | Portfolio'!Z185,"-")</f>
        <v>126.66370416000002</v>
      </c>
      <c r="AA118" s="144">
        <f>IFERROR(AA54*'Portfólio | Portfolio'!AA185,"-")</f>
        <v>112.95411507692307</v>
      </c>
      <c r="AB118" s="144">
        <f>IFERROR(AB54*'Portfólio | Portfolio'!AB185,"-")</f>
        <v>80.304000000000002</v>
      </c>
      <c r="AC118" s="144">
        <f>IFERROR(AC54*'Portfólio | Portfolio'!AC185,"-")</f>
        <v>119.0006312399999</v>
      </c>
      <c r="AD118" s="144">
        <f>IFERROR(AD54*'Portfólio | Portfolio'!AD185,"-")</f>
        <v>118.96267572000001</v>
      </c>
      <c r="AE118" s="144">
        <f>IFERROR(AE54*'Portfólio | Portfolio'!AE185,"-")</f>
        <v>120.83163198461538</v>
      </c>
      <c r="AF118" s="144">
        <f>IFERROR(AF54*'Portfólio | Portfolio'!AF185,"-")</f>
        <v>139.13404344</v>
      </c>
      <c r="AG118" s="144">
        <f>IFERROR(AG54*'Portfólio | Portfolio'!AG185,"-")</f>
        <v>106.14075154637919</v>
      </c>
      <c r="AH118" s="144">
        <f>IFERROR(AH54*'Portfólio | Portfolio'!AH185,"-")</f>
        <v>127.85160948000001</v>
      </c>
      <c r="AI118" s="144">
        <f>IFERROR(AI54*'Portfólio | Portfolio'!AI185,"-")</f>
        <v>101.66131907302794</v>
      </c>
      <c r="AJ118" s="144">
        <f>IFERROR(AJ54*'Portfólio | Portfolio'!AJ185,"-")</f>
        <v>97.334800919999992</v>
      </c>
      <c r="AK118" s="144">
        <f>IFERROR(AK54*'Portfólio | Portfolio'!AK185,"-")</f>
        <v>112.04648952000001</v>
      </c>
      <c r="AL118" s="144">
        <f>IFERROR(AL54*'Portfólio | Portfolio'!AL185,"-")</f>
        <v>136.22072267999999</v>
      </c>
      <c r="AM118" s="144">
        <f>IFERROR(AM54*'Portfólio | Portfolio'!AM185,"-")</f>
        <v>113.28588852</v>
      </c>
      <c r="AN118" s="144">
        <f>IFERROR(AN54*'Portfólio | Portfolio'!AN185,"-")</f>
        <v>117.36888324000002</v>
      </c>
      <c r="AO118" s="23">
        <f>IFERROR(AO54*'Portfólio | Portfolio'!AO185,"-")</f>
        <v>0</v>
      </c>
      <c r="AP118" s="23">
        <f>IFERROR(AP54*'Portfólio | Portfolio'!AP185,"-")</f>
        <v>0</v>
      </c>
      <c r="AQ118" s="23">
        <f>IFERROR(AQ54*'Portfólio | Portfolio'!AQ185,"-")</f>
        <v>0</v>
      </c>
      <c r="AR118" s="23">
        <f>IFERROR(AR54*'Portfólio | Portfolio'!AR185,"-")</f>
        <v>0</v>
      </c>
      <c r="AS118" s="23">
        <f>IFERROR(AS54*'Portfólio | Portfolio'!AS185,"-")</f>
        <v>0</v>
      </c>
      <c r="AT118" s="23">
        <f>IFERROR(AT54*'Portfólio | Portfolio'!AT185,"-")</f>
        <v>0</v>
      </c>
      <c r="AU118" s="146">
        <f>IFERROR(AU54*'Portfólio | Portfolio'!AU185,"-")</f>
        <v>0</v>
      </c>
      <c r="AV118" s="146">
        <f>IFERROR(AV54*'Portfólio | Portfolio'!AV185,"-")</f>
        <v>0</v>
      </c>
      <c r="AW118" s="146">
        <f>IFERROR(AW54*'Portfólio | Portfolio'!AW185,"-")</f>
        <v>0</v>
      </c>
      <c r="AX118" s="146">
        <f>IFERROR(AX54*'Portfólio | Portfolio'!AX185,"-")</f>
        <v>0</v>
      </c>
      <c r="AY118" s="127" t="str">
        <f>IFERROR(AY54*'Portfólio | Portfolio'!AY185,"-")</f>
        <v>-</v>
      </c>
      <c r="AZ118" s="41" t="str">
        <f>IFERROR(AZ54*'Portfólio | Portfolio'!AZ185,"-")</f>
        <v>-</v>
      </c>
      <c r="BA118" s="41" t="str">
        <f>IFERROR(BA54*'Portfólio | Portfolio'!BA185,"-")</f>
        <v>-</v>
      </c>
      <c r="BB118" s="41" t="str">
        <f>IFERROR(BB54*'Portfólio | Portfolio'!BB185,"-")</f>
        <v>-</v>
      </c>
      <c r="BC118" s="41" t="str">
        <f>IFERROR(BC54*'Portfólio | Portfolio'!BC185,"-")</f>
        <v>-</v>
      </c>
      <c r="BD118" s="41" t="str">
        <f>IFERROR(BD54*'Portfólio | Portfolio'!BD185,"-")</f>
        <v>-</v>
      </c>
      <c r="BE118" s="41" t="str">
        <f>IFERROR(BE54*'Portfólio | Portfolio'!BE185,"-")</f>
        <v>-</v>
      </c>
      <c r="BF118" s="41" t="str">
        <f>IFERROR(BF54*'Portfólio | Portfolio'!BF185,"-")</f>
        <v>-</v>
      </c>
      <c r="BG118" s="382" t="str">
        <f>IFERROR(BG54*'Portfólio | Portfolio'!BG185,"-")</f>
        <v>-</v>
      </c>
      <c r="BH118" s="382" t="str">
        <f>IFERROR(BH54*'Portfólio | Portfolio'!BH185,"-")</f>
        <v>-</v>
      </c>
      <c r="BI118" s="382" t="str">
        <f>IFERROR(BI54*'Portfólio | Portfolio'!BI185,"-")</f>
        <v>-</v>
      </c>
      <c r="BJ118" s="382" t="str">
        <f>IFERROR(BJ54*'Portfólio | Portfolio'!BJ185,"-")</f>
        <v>-</v>
      </c>
      <c r="BK118" s="382" t="str">
        <f>IFERROR(BK54*'Portfólio | Portfolio'!BK185,"-")</f>
        <v>-</v>
      </c>
      <c r="BL118" s="382" t="str">
        <f>IFERROR(BL54*'Portfólio | Portfolio'!BL185,"-")</f>
        <v>-</v>
      </c>
      <c r="BM118" s="382">
        <f>IFERROR(BM54*'Portfólio | Portfolio'!BM185,"-")</f>
        <v>0</v>
      </c>
    </row>
    <row r="119" spans="1:68" ht="15" customHeight="1" x14ac:dyDescent="0.3">
      <c r="A119" s="8" t="s">
        <v>22</v>
      </c>
      <c r="B119" s="8" t="s">
        <v>22</v>
      </c>
      <c r="C119" s="144" t="str">
        <f>IFERROR(C55*'Portfólio | Portfolio'!C186,"-")</f>
        <v>-</v>
      </c>
      <c r="D119" s="144">
        <f>IFERROR(D55*'Portfólio | Portfolio'!D186,"-")</f>
        <v>525.91880959999992</v>
      </c>
      <c r="E119" s="144">
        <f>IFERROR(E55*'Portfólio | Portfolio'!E186,"-")</f>
        <v>597.34364160000007</v>
      </c>
      <c r="F119" s="144">
        <f>IFERROR(F55*'Portfólio | Portfolio'!F186,"-")</f>
        <v>827.41183360000002</v>
      </c>
      <c r="G119" s="144">
        <f>IFERROR(G55*'Portfólio | Portfolio'!G186,"-")</f>
        <v>1031.1527040000001</v>
      </c>
      <c r="H119" s="144">
        <f>IFERROR(H55*'Portfólio | Portfolio'!H186,"-")</f>
        <v>976.31543680000004</v>
      </c>
      <c r="I119" s="144">
        <f>IFERROR(I55*'Portfólio | Portfolio'!I186,"-")</f>
        <v>1015.376544</v>
      </c>
      <c r="J119" s="144">
        <f>IFERROR(J55*'Portfólio | Portfolio'!J186,"-")</f>
        <v>1304.66128</v>
      </c>
      <c r="K119" s="144">
        <f>IFERROR(K55*'Portfólio | Portfolio'!K186,"-")</f>
        <v>1039.3010879999999</v>
      </c>
      <c r="L119" s="144">
        <f>IFERROR(L55*'Portfólio | Portfolio'!L186,"-")</f>
        <v>1057.9689536000001</v>
      </c>
      <c r="M119" s="144">
        <f>IFERROR(M55*'Portfólio | Portfolio'!M186,"-")</f>
        <v>1081.0743104000001</v>
      </c>
      <c r="N119" s="144">
        <f>IFERROR(N55*'Portfólio | Portfolio'!N186,"-")</f>
        <v>1321.8348928</v>
      </c>
      <c r="O119" s="144">
        <f>IFERROR(O55*'Portfólio | Portfolio'!O186,"-")</f>
        <v>1287.9648447999998</v>
      </c>
      <c r="P119" s="144">
        <f>IFERROR(P55*'Portfólio | Portfolio'!P186,"-")</f>
        <v>1238.6667391999999</v>
      </c>
      <c r="Q119" s="144">
        <f>IFERROR(Q55*'Portfólio | Portfolio'!Q186,"-")</f>
        <v>1255.1259520000001</v>
      </c>
      <c r="R119" s="144">
        <f>IFERROR(R55*'Portfólio | Portfolio'!R186,"-")</f>
        <v>1551.6581631999998</v>
      </c>
      <c r="S119" s="144">
        <f>IFERROR(S55*'Portfólio | Portfolio'!S186,"-")</f>
        <v>1344.1143872</v>
      </c>
      <c r="T119" s="144">
        <f>IFERROR(T55*'Portfólio | Portfolio'!T186,"-")</f>
        <v>1471.9012736000002</v>
      </c>
      <c r="U119" s="144">
        <f>IFERROR(U55*'Portfólio | Portfolio'!U186,"-")</f>
        <v>1284.1546495999999</v>
      </c>
      <c r="V119" s="144">
        <f>IFERROR(V55*'Portfólio | Portfolio'!V186,"-")</f>
        <v>1721.6967616000002</v>
      </c>
      <c r="W119" s="144">
        <f>IFERROR(W55*'Portfólio | Portfolio'!W186,"-")</f>
        <v>1520.5393728000001</v>
      </c>
      <c r="X119" s="144">
        <f>IFERROR(X55*'Portfólio | Portfolio'!X186,"-")</f>
        <v>1565.2166592000003</v>
      </c>
      <c r="Y119" s="144">
        <f>IFERROR(Y55*'Portfólio | Portfolio'!Y186,"-")</f>
        <v>1448.3701696000001</v>
      </c>
      <c r="Z119" s="144">
        <f>IFERROR(Z55*'Portfólio | Portfolio'!Z186,"-")</f>
        <v>1837.8491328</v>
      </c>
      <c r="AA119" s="144">
        <f>IFERROR(AA55*'Portfólio | Portfolio'!AA186,"-")</f>
        <v>1789.4828927999999</v>
      </c>
      <c r="AB119" s="144">
        <f>IFERROR(AB55*'Portfólio | Portfolio'!AB186,"-")</f>
        <v>1860.7738879999999</v>
      </c>
      <c r="AC119" s="144">
        <f>IFERROR(AC55*'Portfólio | Portfolio'!AC186,"-")</f>
        <v>1731.382464</v>
      </c>
      <c r="AD119" s="144">
        <f>IFERROR(AD55*'Portfólio | Portfolio'!AD186,"-")</f>
        <v>2243.1721216000001</v>
      </c>
      <c r="AE119" s="144">
        <f>IFERROR(AE55*'Portfólio | Portfolio'!AE186,"-")</f>
        <v>1831.0292543999999</v>
      </c>
      <c r="AF119" s="144">
        <f>IFERROR(AF55*'Portfólio | Portfolio'!AF186,"-")</f>
        <v>1727.2582336</v>
      </c>
      <c r="AG119" s="144">
        <f>IFERROR(AG55*'Portfólio | Portfolio'!AG186,"-")</f>
        <v>1549.0258880000001</v>
      </c>
      <c r="AH119" s="144">
        <f>IFERROR(AH55*'Portfólio | Portfolio'!AH186,"-")</f>
        <v>1954.5696703999999</v>
      </c>
      <c r="AI119" s="144">
        <f>IFERROR(AI55*'Portfólio | Portfolio'!AI186,"-")</f>
        <v>1727.3354752</v>
      </c>
      <c r="AJ119" s="144">
        <f>IFERROR(AJ55*'Portfólio | Portfolio'!AJ186,"-")</f>
        <v>1705.9960639999999</v>
      </c>
      <c r="AK119" s="144">
        <f>IFERROR(AK55*'Portfólio | Portfolio'!AK186,"-")</f>
        <v>1763.2771711999999</v>
      </c>
      <c r="AL119" s="144">
        <f>IFERROR(AL55*'Portfólio | Portfolio'!AL186,"-")</f>
        <v>2183.3312000000001</v>
      </c>
      <c r="AM119" s="144">
        <f>IFERROR(AM55*'Portfólio | Portfolio'!AM186,"-")</f>
        <v>1777.0847615999999</v>
      </c>
      <c r="AN119" s="144">
        <f>IFERROR(AN55*'Portfólio | Portfolio'!AN186,"-")</f>
        <v>1660.6481792</v>
      </c>
      <c r="AO119" s="144">
        <f>IFERROR(AO55*'Portfólio | Portfolio'!AO186,"-")</f>
        <v>1610.8934016000001</v>
      </c>
      <c r="AP119" s="144">
        <f>IFERROR(AP55*'Portfólio | Portfolio'!AP186,"-")</f>
        <v>2138.5173311999997</v>
      </c>
      <c r="AQ119" s="144">
        <f>IFERROR(AQ55*'Portfólio | Portfolio'!AQ186,"-")</f>
        <v>1580.5678976000002</v>
      </c>
      <c r="AR119" s="144">
        <f>IFERROR(AR55*'Portfólio | Portfolio'!AR186,"-")</f>
        <v>205.29476480000002</v>
      </c>
      <c r="AS119" s="144">
        <f>IFERROR(AS55*'Portfólio | Portfolio'!AS186,"-")</f>
        <v>744.95665280000003</v>
      </c>
      <c r="AT119" s="144">
        <f>IFERROR(AT55*'Portfólio | Portfolio'!AT186,"-")</f>
        <v>1294.4522688</v>
      </c>
      <c r="AU119" s="144">
        <f>IFERROR(AU55*'Portfólio | Portfolio'!AU186,"-")</f>
        <v>702.57546879999995</v>
      </c>
      <c r="AV119" s="144">
        <f>IFERROR(AV55*'Portfólio | Portfolio'!AV186,"-")</f>
        <v>993.90951680000001</v>
      </c>
      <c r="AW119" s="144">
        <f>IFERROR(AW55*'Portfólio | Portfolio'!AW186,"-")</f>
        <v>1373.5233024000001</v>
      </c>
      <c r="AX119" s="144">
        <f>IFERROR(AX55*'Portfólio | Portfolio'!AX186,"-")</f>
        <v>1995.61968</v>
      </c>
      <c r="AY119" s="127">
        <f>IFERROR(AY55*'Portfólio | Portfolio'!AY186,"-")</f>
        <v>1389.4925760000001</v>
      </c>
      <c r="AZ119" s="43">
        <f>IFERROR(AZ55*'Portfólio | Portfolio'!AZ186,"-")</f>
        <v>1611.3574784</v>
      </c>
      <c r="BA119" s="43">
        <f>IFERROR(BA55*'Portfólio | Portfolio'!BA186,"-")</f>
        <v>1623.9657792</v>
      </c>
      <c r="BB119" s="43">
        <f>IFERROR(BB55*'Portfólio | Portfolio'!BB186,"-")</f>
        <v>2119.059616</v>
      </c>
      <c r="BC119" s="43">
        <f>IFERROR(BC55*'Portfólio | Portfolio'!BC186,"-")</f>
        <v>1778.9936319999999</v>
      </c>
      <c r="BD119" s="43">
        <f>IFERROR(BD55*'Portfólio | Portfolio'!BD186,"-")</f>
        <v>2141.4745600000001</v>
      </c>
      <c r="BE119" s="43">
        <f>IFERROR(BE55*'Portfólio | Portfolio'!BE186,"-")</f>
        <v>2097.5399040000002</v>
      </c>
      <c r="BF119" s="43">
        <f>IFERROR(BF55*'Portfólio | Portfolio'!BF186,"-")</f>
        <v>2632.6240127999999</v>
      </c>
      <c r="BG119" s="43">
        <f>IFERROR(BG55*'Portfólio | Portfolio'!BG186,"-")</f>
        <v>2393.4662336000001</v>
      </c>
      <c r="BH119" s="43">
        <f>IFERROR(BH55*'Portfólio | Portfolio'!BH186,"-")</f>
        <v>2373.795584</v>
      </c>
      <c r="BI119" s="43">
        <f>IFERROR(BI55*'Portfólio | Portfolio'!BI186,"-")</f>
        <v>2332.4641536000004</v>
      </c>
      <c r="BJ119" s="43">
        <f>IFERROR(BJ55*'Portfólio | Portfolio'!BJ186,"-")</f>
        <v>3074.2189183999999</v>
      </c>
      <c r="BK119" s="43">
        <f>IFERROR(BK55*'Portfólio | Portfolio'!BK186,"-")</f>
        <v>2712.767488</v>
      </c>
      <c r="BL119" s="43">
        <f>IFERROR(BL55*'Portfólio | Portfolio'!BL186,"-")</f>
        <v>2747.3805440000001</v>
      </c>
      <c r="BM119" s="43">
        <f>IFERROR(BM55*'Portfólio | Portfolio'!BM186,"-")</f>
        <v>2594.8890879999999</v>
      </c>
    </row>
    <row r="120" spans="1:68" ht="15" customHeight="1" x14ac:dyDescent="0.3">
      <c r="A120" s="8" t="s">
        <v>736</v>
      </c>
      <c r="B120" s="8" t="s">
        <v>736</v>
      </c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27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>
        <f>IFERROR(BJ56*'Portfólio | Portfolio'!BJ187,"-")</f>
        <v>701.77284313949031</v>
      </c>
      <c r="BK120" s="43">
        <f>IFERROR(BK56*'Portfólio | Portfolio'!BK187,"-")</f>
        <v>787.89137384200001</v>
      </c>
      <c r="BL120" s="43">
        <f>IFERROR(BL56*'Portfólio | Portfolio'!BL187,"-")</f>
        <v>765.22168046399997</v>
      </c>
      <c r="BM120" s="43">
        <f>IFERROR(BM56*'Portfólio | Portfolio'!BM187,"-")</f>
        <v>787.61455917699993</v>
      </c>
      <c r="BO120" s="23"/>
      <c r="BP120" s="23"/>
    </row>
    <row r="121" spans="1:68" ht="15" customHeight="1" x14ac:dyDescent="0.3">
      <c r="A121" s="8" t="s">
        <v>118</v>
      </c>
      <c r="B121" s="8" t="s">
        <v>118</v>
      </c>
      <c r="C121" s="144" t="str">
        <f>IFERROR(C57*'Portfólio | Portfolio'!C188,"-")</f>
        <v>-</v>
      </c>
      <c r="D121" s="144" t="str">
        <f>IFERROR(D57*'Portfólio | Portfolio'!D188,"-")</f>
        <v>-</v>
      </c>
      <c r="E121" s="144" t="str">
        <f>IFERROR(E57*'Portfólio | Portfolio'!E188,"-")</f>
        <v>-</v>
      </c>
      <c r="F121" s="144" t="str">
        <f>IFERROR(F57*'Portfólio | Portfolio'!F188,"-")</f>
        <v>-</v>
      </c>
      <c r="G121" s="144" t="str">
        <f>IFERROR(G57*'Portfólio | Portfolio'!G188,"-")</f>
        <v>-</v>
      </c>
      <c r="H121" s="144" t="str">
        <f>IFERROR(H57*'Portfólio | Portfolio'!H188,"-")</f>
        <v>-</v>
      </c>
      <c r="I121" s="144" t="str">
        <f>IFERROR(I57*'Portfólio | Portfolio'!I188,"-")</f>
        <v>-</v>
      </c>
      <c r="J121" s="144" t="str">
        <f>IFERROR(J57*'Portfólio | Portfolio'!J188,"-")</f>
        <v>-</v>
      </c>
      <c r="K121" s="144" t="str">
        <f>IFERROR(K57*'Portfólio | Portfolio'!K188,"-")</f>
        <v>-</v>
      </c>
      <c r="L121" s="144" t="str">
        <f>IFERROR(L57*'Portfólio | Portfolio'!L188,"-")</f>
        <v>-</v>
      </c>
      <c r="M121" s="144" t="str">
        <f>IFERROR(M57*'Portfólio | Portfolio'!M188,"-")</f>
        <v>-</v>
      </c>
      <c r="N121" s="144" t="str">
        <f>IFERROR(N57*'Portfólio | Portfolio'!N188,"-")</f>
        <v>-</v>
      </c>
      <c r="O121" s="144" t="str">
        <f>IFERROR(O57*'Portfólio | Portfolio'!O188,"-")</f>
        <v>-</v>
      </c>
      <c r="P121" s="144" t="str">
        <f>IFERROR(P57*'Portfólio | Portfolio'!P188,"-")</f>
        <v>-</v>
      </c>
      <c r="Q121" s="144" t="str">
        <f>IFERROR(Q57*'Portfólio | Portfolio'!Q188,"-")</f>
        <v>-</v>
      </c>
      <c r="R121" s="144" t="str">
        <f>IFERROR(R57*'Portfólio | Portfolio'!R188,"-")</f>
        <v>-</v>
      </c>
      <c r="S121" s="144" t="str">
        <f>IFERROR(S57*'Portfólio | Portfolio'!S188,"-")</f>
        <v>-</v>
      </c>
      <c r="T121" s="144" t="str">
        <f>IFERROR(T57*'Portfólio | Portfolio'!T188,"-")</f>
        <v>-</v>
      </c>
      <c r="U121" s="144" t="str">
        <f>IFERROR(U57*'Portfólio | Portfolio'!U188,"-")</f>
        <v>-</v>
      </c>
      <c r="V121" s="144" t="str">
        <f>IFERROR(V57*'Portfólio | Portfolio'!V188,"-")</f>
        <v>-</v>
      </c>
      <c r="W121" s="144" t="str">
        <f>IFERROR(W57*'Portfólio | Portfolio'!W188,"-")</f>
        <v>-</v>
      </c>
      <c r="X121" s="144" t="str">
        <f>IFERROR(X57*'Portfólio | Portfolio'!X188,"-")</f>
        <v>-</v>
      </c>
      <c r="Y121" s="144" t="str">
        <f>IFERROR(Y57*'Portfólio | Portfolio'!Y188,"-")</f>
        <v>-</v>
      </c>
      <c r="Z121" s="144" t="str">
        <f>IFERROR(Z57*'Portfólio | Portfolio'!Z188,"-")</f>
        <v>-</v>
      </c>
      <c r="AA121" s="144" t="str">
        <f>IFERROR(AA57*'Portfólio | Portfolio'!AA188,"-")</f>
        <v>-</v>
      </c>
      <c r="AB121" s="144" t="str">
        <f>IFERROR(AB57*'Portfólio | Portfolio'!AB188,"-")</f>
        <v>-</v>
      </c>
      <c r="AC121" s="144" t="str">
        <f>IFERROR(AC57*'Portfólio | Portfolio'!AC188,"-")</f>
        <v>-</v>
      </c>
      <c r="AD121" s="144" t="str">
        <f>IFERROR(AD57*'Portfólio | Portfolio'!AD188,"-")</f>
        <v>-</v>
      </c>
      <c r="AE121" s="144" t="str">
        <f>IFERROR(AE57*'Portfólio | Portfolio'!AE188,"-")</f>
        <v>-</v>
      </c>
      <c r="AF121" s="144" t="str">
        <f>IFERROR(AF57*'Portfólio | Portfolio'!AF188,"-")</f>
        <v>-</v>
      </c>
      <c r="AG121" s="144" t="str">
        <f>IFERROR(AG57*'Portfólio | Portfolio'!AG188,"-")</f>
        <v>-</v>
      </c>
      <c r="AH121" s="144" t="str">
        <f>IFERROR(AH57*'Portfólio | Portfolio'!AH188,"-")</f>
        <v>-</v>
      </c>
      <c r="AI121" s="144" t="str">
        <f>IFERROR(AI57*'Portfólio | Portfolio'!AI188,"-")</f>
        <v>-</v>
      </c>
      <c r="AJ121" s="144" t="str">
        <f>IFERROR(AJ57*'Portfólio | Portfolio'!AJ188,"-")</f>
        <v>-</v>
      </c>
      <c r="AK121" s="144" t="str">
        <f>IFERROR(AK57*'Portfólio | Portfolio'!AK188,"-")</f>
        <v>-</v>
      </c>
      <c r="AL121" s="144" t="str">
        <f>IFERROR(AL57*'Portfólio | Portfolio'!AL188,"-")</f>
        <v>-</v>
      </c>
      <c r="AM121" s="146">
        <f>IFERROR(AM57*'Portfólio | Portfolio'!AM188,"-")</f>
        <v>0</v>
      </c>
      <c r="AN121" s="146">
        <f>IFERROR(AN57*'Portfólio | Portfolio'!AN188,"-")</f>
        <v>0</v>
      </c>
      <c r="AO121" s="146">
        <f>IFERROR(AO57*'Portfólio | Portfolio'!AO188,"-")</f>
        <v>0</v>
      </c>
      <c r="AP121" s="146">
        <f>IFERROR(AP57*'Portfólio | Portfolio'!AP188,"-")</f>
        <v>0</v>
      </c>
      <c r="AQ121" s="146">
        <f>IFERROR(AQ57*'Portfólio | Portfolio'!AQ188,"-")</f>
        <v>0</v>
      </c>
      <c r="AR121" s="146">
        <f>IFERROR(AR57*'Portfólio | Portfolio'!AR188,"-")</f>
        <v>0</v>
      </c>
      <c r="AS121" s="146">
        <f>IFERROR(AS57*'Portfólio | Portfolio'!AS188,"-")</f>
        <v>0</v>
      </c>
      <c r="AT121" s="146">
        <f>IFERROR(AT57*'Portfólio | Portfolio'!AT188,"-")</f>
        <v>0</v>
      </c>
      <c r="AU121" s="146">
        <f>IFERROR(AU57*'Portfólio | Portfolio'!AU188,"-")</f>
        <v>0</v>
      </c>
      <c r="AV121" s="146">
        <f>IFERROR(AV57*'Portfólio | Portfolio'!AV188,"-")</f>
        <v>0</v>
      </c>
      <c r="AW121" s="23">
        <f>IFERROR(AW57*'Portfólio | Portfolio'!AW188,"-")</f>
        <v>0</v>
      </c>
      <c r="AX121" s="23">
        <f>IFERROR(AX57*'Portfólio | Portfolio'!AX188,"-")</f>
        <v>0</v>
      </c>
      <c r="AY121" s="128">
        <f>IFERROR(AY57*'Portfólio | Portfolio'!AY188,"-")</f>
        <v>0</v>
      </c>
      <c r="AZ121" s="69">
        <f>IFERROR(AZ57*'Portfólio | Portfolio'!AZ188,"-")</f>
        <v>0</v>
      </c>
      <c r="BA121" s="69">
        <f>IFERROR(BA57*'Portfólio | Portfolio'!BA188,"-")</f>
        <v>0</v>
      </c>
      <c r="BB121" s="69">
        <f>IFERROR(BB57*'Portfólio | Portfolio'!BB188,"-")</f>
        <v>0</v>
      </c>
      <c r="BC121" s="69">
        <f>IFERROR(BC57*'Portfólio | Portfolio'!BC188,"-")</f>
        <v>0</v>
      </c>
      <c r="BD121" s="69">
        <f>IFERROR(BD57*'Portfólio | Portfolio'!BD188,"-")</f>
        <v>0</v>
      </c>
      <c r="BE121" s="69">
        <f>IFERROR(BE57*'Portfólio | Portfolio'!BE188,"-")</f>
        <v>0</v>
      </c>
      <c r="BF121" s="69">
        <f>IFERROR(BF57*'Portfólio | Portfolio'!BF188,"-")</f>
        <v>0</v>
      </c>
      <c r="BG121" s="43">
        <f>IFERROR(BG57*'Portfólio | Portfolio'!BG188,"-")</f>
        <v>229.72060049999999</v>
      </c>
      <c r="BH121" s="43">
        <f>IFERROR(BH57*'Portfólio | Portfolio'!BH188,"-")</f>
        <v>397.01389110000002</v>
      </c>
      <c r="BI121" s="43">
        <f>IFERROR(BI57*'Portfólio | Portfolio'!BI188,"-")</f>
        <v>538.77165000000002</v>
      </c>
      <c r="BJ121" s="43">
        <f>IFERROR(BJ57*'Portfólio | Portfolio'!BJ188,"-")</f>
        <v>613.53561000000002</v>
      </c>
      <c r="BK121" s="43">
        <f>IFERROR(BK57*'Portfólio | Portfolio'!BK188,"-")</f>
        <v>699.38644470000008</v>
      </c>
      <c r="BL121" s="43">
        <f>IFERROR(BL57*'Portfólio | Portfolio'!BL188,"-")</f>
        <v>840.84969390000003</v>
      </c>
      <c r="BM121" s="43">
        <f>IFERROR(BM57*'Portfólio | Portfolio'!BM188,"-")</f>
        <v>780.15566999999999</v>
      </c>
    </row>
    <row r="122" spans="1:68" ht="15" customHeight="1" x14ac:dyDescent="0.3">
      <c r="A122" s="8" t="s">
        <v>137</v>
      </c>
      <c r="B122" s="8" t="s">
        <v>137</v>
      </c>
      <c r="C122" s="144" t="str">
        <f>IFERROR(C58*'Portfólio | Portfolio'!C189,"-")</f>
        <v>-</v>
      </c>
      <c r="D122" s="144" t="str">
        <f>IFERROR(D58*'Portfólio | Portfolio'!D189,"-")</f>
        <v>-</v>
      </c>
      <c r="E122" s="144" t="str">
        <f>IFERROR(E58*'Portfólio | Portfolio'!E189,"-")</f>
        <v>-</v>
      </c>
      <c r="F122" s="144" t="str">
        <f>IFERROR(F58*'Portfólio | Portfolio'!F189,"-")</f>
        <v>-</v>
      </c>
      <c r="G122" s="144" t="str">
        <f>IFERROR(G58*'Portfólio | Portfolio'!G189,"-")</f>
        <v>-</v>
      </c>
      <c r="H122" s="144" t="str">
        <f>IFERROR(H58*'Portfólio | Portfolio'!H189,"-")</f>
        <v>-</v>
      </c>
      <c r="I122" s="144" t="str">
        <f>IFERROR(I58*'Portfólio | Portfolio'!I189,"-")</f>
        <v>-</v>
      </c>
      <c r="J122" s="144" t="str">
        <f>IFERROR(J58*'Portfólio | Portfolio'!J189,"-")</f>
        <v>-</v>
      </c>
      <c r="K122" s="144" t="str">
        <f>IFERROR(K58*'Portfólio | Portfolio'!K189,"-")</f>
        <v>-</v>
      </c>
      <c r="L122" s="144" t="str">
        <f>IFERROR(L58*'Portfólio | Portfolio'!L189,"-")</f>
        <v>-</v>
      </c>
      <c r="M122" s="144" t="str">
        <f>IFERROR(M58*'Portfólio | Portfolio'!M189,"-")</f>
        <v>-</v>
      </c>
      <c r="N122" s="144" t="str">
        <f>IFERROR(N58*'Portfólio | Portfolio'!N189,"-")</f>
        <v>-</v>
      </c>
      <c r="O122" s="144" t="str">
        <f>IFERROR(O58*'Portfólio | Portfolio'!O189,"-")</f>
        <v>-</v>
      </c>
      <c r="P122" s="144" t="str">
        <f>IFERROR(P58*'Portfólio | Portfolio'!P189,"-")</f>
        <v>-</v>
      </c>
      <c r="Q122" s="144" t="str">
        <f>IFERROR(Q58*'Portfólio | Portfolio'!Q189,"-")</f>
        <v>-</v>
      </c>
      <c r="R122" s="144" t="str">
        <f>IFERROR(R58*'Portfólio | Portfolio'!R189,"-")</f>
        <v>-</v>
      </c>
      <c r="S122" s="144" t="str">
        <f>IFERROR(S58*'Portfólio | Portfolio'!S189,"-")</f>
        <v>-</v>
      </c>
      <c r="T122" s="144" t="str">
        <f>IFERROR(T58*'Portfólio | Portfolio'!T189,"-")</f>
        <v>-</v>
      </c>
      <c r="U122" s="144" t="str">
        <f>IFERROR(U58*'Portfólio | Portfolio'!U189,"-")</f>
        <v>-</v>
      </c>
      <c r="V122" s="144" t="str">
        <f>IFERROR(V58*'Portfólio | Portfolio'!V189,"-")</f>
        <v>-</v>
      </c>
      <c r="W122" s="144" t="str">
        <f>IFERROR(W58*'Portfólio | Portfolio'!W189,"-")</f>
        <v>-</v>
      </c>
      <c r="X122" s="144" t="str">
        <f>IFERROR(X58*'Portfólio | Portfolio'!X189,"-")</f>
        <v>-</v>
      </c>
      <c r="Y122" s="144" t="str">
        <f>IFERROR(Y58*'Portfólio | Portfolio'!Y189,"-")</f>
        <v>-</v>
      </c>
      <c r="Z122" s="144" t="str">
        <f>IFERROR(Z58*'Portfólio | Portfolio'!Z189,"-")</f>
        <v>-</v>
      </c>
      <c r="AA122" s="144" t="str">
        <f>IFERROR(AA58*'Portfólio | Portfolio'!AA189,"-")</f>
        <v>-</v>
      </c>
      <c r="AB122" s="144" t="str">
        <f>IFERROR(AB58*'Portfólio | Portfolio'!AB189,"-")</f>
        <v>-</v>
      </c>
      <c r="AC122" s="144" t="str">
        <f>IFERROR(AC58*'Portfólio | Portfolio'!AC189,"-")</f>
        <v>-</v>
      </c>
      <c r="AD122" s="144" t="str">
        <f>IFERROR(AD58*'Portfólio | Portfolio'!AD189,"-")</f>
        <v>-</v>
      </c>
      <c r="AE122" s="144" t="str">
        <f>IFERROR(AE58*'Portfólio | Portfolio'!AE189,"-")</f>
        <v>-</v>
      </c>
      <c r="AF122" s="144" t="str">
        <f>IFERROR(AF58*'Portfólio | Portfolio'!AF189,"-")</f>
        <v>-</v>
      </c>
      <c r="AG122" s="144" t="str">
        <f>IFERROR(AG58*'Portfólio | Portfolio'!AG189,"-")</f>
        <v>-</v>
      </c>
      <c r="AH122" s="144" t="str">
        <f>IFERROR(AH58*'Portfólio | Portfolio'!AH189,"-")</f>
        <v>-</v>
      </c>
      <c r="AI122" s="144" t="str">
        <f>IFERROR(AI58*'Portfólio | Portfolio'!AI189,"-")</f>
        <v>-</v>
      </c>
      <c r="AJ122" s="144" t="str">
        <f>IFERROR(AJ58*'Portfólio | Portfolio'!AJ189,"-")</f>
        <v>-</v>
      </c>
      <c r="AK122" s="144" t="str">
        <f>IFERROR(AK58*'Portfólio | Portfolio'!AK189,"-")</f>
        <v>-</v>
      </c>
      <c r="AL122" s="144" t="str">
        <f>IFERROR(AL58*'Portfólio | Portfolio'!AL189,"-")</f>
        <v>-</v>
      </c>
      <c r="AM122" s="146">
        <f>IFERROR(AM58*'Portfólio | Portfolio'!AM189,"-")</f>
        <v>0</v>
      </c>
      <c r="AN122" s="146">
        <f>IFERROR(AN58*'Portfólio | Portfolio'!AN189,"-")</f>
        <v>0</v>
      </c>
      <c r="AO122" s="146">
        <f>IFERROR(AO58*'Portfólio | Portfolio'!AO189,"-")</f>
        <v>0</v>
      </c>
      <c r="AP122" s="146">
        <f>IFERROR(AP58*'Portfólio | Portfolio'!AP189,"-")</f>
        <v>0</v>
      </c>
      <c r="AQ122" s="146">
        <f>IFERROR(AQ58*'Portfólio | Portfolio'!AQ189,"-")</f>
        <v>0</v>
      </c>
      <c r="AR122" s="146">
        <f>IFERROR(AR58*'Portfólio | Portfolio'!AR189,"-")</f>
        <v>0</v>
      </c>
      <c r="AS122" s="146">
        <f>IFERROR(AS58*'Portfólio | Portfolio'!AS189,"-")</f>
        <v>0</v>
      </c>
      <c r="AT122" s="146">
        <f>IFERROR(AT58*'Portfólio | Portfolio'!AT189,"-")</f>
        <v>0</v>
      </c>
      <c r="AU122" s="146">
        <f>IFERROR(AU58*'Portfólio | Portfolio'!AU189,"-")</f>
        <v>0</v>
      </c>
      <c r="AV122" s="146">
        <f>IFERROR(AV58*'Portfólio | Portfolio'!AV189,"-")</f>
        <v>0</v>
      </c>
      <c r="AW122" s="144">
        <f>IFERROR(AW58*'Portfólio | Portfolio'!AW189,"-")</f>
        <v>0</v>
      </c>
      <c r="AX122" s="144">
        <f>IFERROR(AX58*'Portfólio | Portfolio'!AX189,"-")</f>
        <v>0</v>
      </c>
      <c r="AY122" s="128">
        <f>IFERROR(AY58*'Portfólio | Portfolio'!AY189,"-")</f>
        <v>0</v>
      </c>
      <c r="AZ122" s="69">
        <f>IFERROR(AZ58*'Portfólio | Portfolio'!AZ189,"-")</f>
        <v>0</v>
      </c>
      <c r="BA122" s="69">
        <f>IFERROR(BA58*'Portfólio | Portfolio'!BA189,"-")</f>
        <v>0</v>
      </c>
      <c r="BB122" s="69">
        <f>IFERROR(BB58*'Portfólio | Portfolio'!BB189,"-")</f>
        <v>0</v>
      </c>
      <c r="BC122" s="69">
        <f>IFERROR(BC58*'Portfólio | Portfolio'!BC189,"-")</f>
        <v>0</v>
      </c>
      <c r="BD122" s="69">
        <f>IFERROR(BD58*'Portfólio | Portfolio'!BD189,"-")</f>
        <v>0</v>
      </c>
      <c r="BE122" s="69">
        <f>IFERROR(BE58*'Portfólio | Portfolio'!BE189,"-")</f>
        <v>0</v>
      </c>
      <c r="BF122" s="69">
        <f>IFERROR(BF58*'Portfólio | Portfolio'!BF189,"-")</f>
        <v>0</v>
      </c>
      <c r="BG122" s="69">
        <f>IFERROR(BG58*'Portfólio | Portfolio'!BG189,"-")</f>
        <v>0</v>
      </c>
      <c r="BH122" s="69">
        <f>IFERROR(BH58*'Portfólio | Portfolio'!BH189,"-")</f>
        <v>0</v>
      </c>
      <c r="BI122" s="69">
        <f>IFERROR(BI58*'Portfólio | Portfolio'!BI189,"-")</f>
        <v>0</v>
      </c>
      <c r="BJ122" s="69">
        <f>IFERROR(BJ58*'Portfólio | Portfolio'!BJ189,"-")</f>
        <v>0</v>
      </c>
      <c r="BK122" s="69">
        <f>IFERROR(BK58*'Portfólio | Portfolio'!BK189,"-")</f>
        <v>0</v>
      </c>
      <c r="BL122" s="69">
        <f>IFERROR(BL58*'Portfólio | Portfolio'!BL189,"-")</f>
        <v>0</v>
      </c>
      <c r="BM122" s="69">
        <f>IFERROR(BM58*'Portfólio | Portfolio'!BM189,"-")</f>
        <v>0</v>
      </c>
    </row>
    <row r="123" spans="1:68" ht="15" customHeight="1" x14ac:dyDescent="0.3">
      <c r="A123" s="11" t="s">
        <v>135</v>
      </c>
      <c r="B123" s="11" t="s">
        <v>135</v>
      </c>
      <c r="C123" s="147" t="str">
        <f>IFERROR(C59*'Portfólio | Portfolio'!C190,"-")</f>
        <v>-</v>
      </c>
      <c r="D123" s="147" t="str">
        <f>IFERROR(D59*'Portfólio | Portfolio'!D190,"-")</f>
        <v>-</v>
      </c>
      <c r="E123" s="147" t="str">
        <f>IFERROR(E59*'Portfólio | Portfolio'!E190,"-")</f>
        <v>-</v>
      </c>
      <c r="F123" s="147" t="str">
        <f>IFERROR(F59*'Portfólio | Portfolio'!F190,"-")</f>
        <v>-</v>
      </c>
      <c r="G123" s="147" t="str">
        <f>IFERROR(G59*'Portfólio | Portfolio'!G190,"-")</f>
        <v>-</v>
      </c>
      <c r="H123" s="147">
        <f>IFERROR(H59*'Portfólio | Portfolio'!H190,"-")</f>
        <v>34.526029999999999</v>
      </c>
      <c r="I123" s="147">
        <f>IFERROR(I59*'Portfólio | Portfolio'!I190,"-")</f>
        <v>109.50478</v>
      </c>
      <c r="J123" s="147">
        <f>IFERROR(J59*'Portfólio | Portfolio'!J190,"-")</f>
        <v>87.856230000000011</v>
      </c>
      <c r="K123" s="147">
        <f>IFERROR(K59*'Portfólio | Portfolio'!K190,"-")</f>
        <v>82.120500000000007</v>
      </c>
      <c r="L123" s="147">
        <f>IFERROR(L59*'Portfólio | Portfolio'!L190,"-")</f>
        <v>69.325410000000005</v>
      </c>
      <c r="M123" s="147">
        <f>IFERROR(M59*'Portfólio | Portfolio'!M190,"-")</f>
        <v>64.687314999999998</v>
      </c>
      <c r="N123" s="147">
        <f>IFERROR(N59*'Portfólio | Portfolio'!N190,"-")</f>
        <v>62.902070000000002</v>
      </c>
      <c r="O123" s="147">
        <f>IFERROR(O59*'Portfólio | Portfolio'!O190,"-")</f>
        <v>72.210985000000008</v>
      </c>
      <c r="P123" s="147">
        <f>IFERROR(P59*'Portfólio | Portfolio'!P190,"-")</f>
        <v>66.522995000000009</v>
      </c>
      <c r="Q123" s="147">
        <f>IFERROR(Q59*'Portfólio | Portfolio'!Q190,"-")</f>
        <v>76.934165000000007</v>
      </c>
      <c r="R123" s="147">
        <f>IFERROR(R59*'Portfólio | Portfolio'!R190,"-")</f>
        <v>97.548220000000001</v>
      </c>
      <c r="S123" s="147">
        <f>IFERROR(S59*'Portfólio | Portfolio'!S190,"-")</f>
        <v>90.404160000000005</v>
      </c>
      <c r="T123" s="147">
        <f>IFERROR(T59*'Portfólio | Portfolio'!T190,"-")</f>
        <v>83.575800000000001</v>
      </c>
      <c r="U123" s="147">
        <f>IFERROR(U59*'Portfólio | Portfolio'!U190,"-")</f>
        <v>86.407859999999999</v>
      </c>
      <c r="V123" s="147">
        <f>IFERROR(V59*'Portfólio | Portfolio'!V190,"-")</f>
        <v>88.770220000000009</v>
      </c>
      <c r="W123" s="147">
        <f>IFERROR(W59*'Portfólio | Portfolio'!W190,"-")</f>
        <v>99.583714999999998</v>
      </c>
      <c r="X123" s="147">
        <f>IFERROR(X59*'Portfólio | Portfolio'!X190,"-")</f>
        <v>82.087775000000008</v>
      </c>
      <c r="Y123" s="147">
        <f>IFERROR(Y59*'Portfólio | Portfolio'!Y190,"-")</f>
        <v>77.688380000000009</v>
      </c>
      <c r="Z123" s="147">
        <f>IFERROR(Z59*'Portfólio | Portfolio'!Z190,"-")</f>
        <v>82.028100000000009</v>
      </c>
      <c r="AA123" s="147">
        <f>IFERROR(AA59*'Portfólio | Portfolio'!AA190,"-")</f>
        <v>93.999674999999996</v>
      </c>
      <c r="AB123" s="147">
        <f>IFERROR(AB59*'Portfólio | Portfolio'!AB190,"-")</f>
        <v>99.787379999999999</v>
      </c>
      <c r="AC123" s="147">
        <f>IFERROR(AC59*'Portfólio | Portfolio'!AC190,"-")</f>
        <v>101.63692</v>
      </c>
      <c r="AD123" s="147">
        <f>IFERROR(AD59*'Portfólio | Portfolio'!AD190,"-")</f>
        <v>174.82311000000001</v>
      </c>
      <c r="AE123" s="147">
        <f>IFERROR(AE59*'Portfólio | Portfolio'!AE190,"-")</f>
        <v>168.30236500000001</v>
      </c>
      <c r="AF123" s="147">
        <f>IFERROR(AF59*'Portfólio | Portfolio'!AF190,"-")</f>
        <v>154.21098000000001</v>
      </c>
      <c r="AG123" s="147">
        <f>IFERROR(AG59*'Portfólio | Portfolio'!AG190,"-")</f>
        <v>168.77322000000001</v>
      </c>
      <c r="AH123" s="147">
        <f>IFERROR(AH59*'Portfólio | Portfolio'!AH190,"-")</f>
        <v>191.24952770000002</v>
      </c>
      <c r="AI123" s="147">
        <f>IFERROR(AI59*'Portfólio | Portfolio'!AI190,"-")</f>
        <v>187.95007000000001</v>
      </c>
      <c r="AJ123" s="147">
        <f>IFERROR(AJ59*'Portfólio | Portfolio'!AJ190,"-")</f>
        <v>163.95879500000001</v>
      </c>
      <c r="AK123" s="147">
        <f>IFERROR(AK59*'Portfólio | Portfolio'!AK190,"-")</f>
        <v>197.54426999999998</v>
      </c>
      <c r="AL123" s="147">
        <f>IFERROR(AL59*'Portfólio | Portfolio'!AL190,"-")</f>
        <v>227.70286000000002</v>
      </c>
      <c r="AM123" s="147">
        <f>IFERROR(AM59*'Portfólio | Portfolio'!AM190,"-")</f>
        <v>209.42460000000003</v>
      </c>
      <c r="AN123" s="147">
        <f>IFERROR(AN59*'Portfólio | Portfolio'!AN190,"-")</f>
        <v>217.94926999999998</v>
      </c>
      <c r="AO123" s="147">
        <f>IFERROR(AO59*'Portfólio | Portfolio'!AO190,"-")</f>
        <v>234.13467000000003</v>
      </c>
      <c r="AP123" s="147">
        <f>IFERROR(AP59*'Portfólio | Portfolio'!AP190,"-")</f>
        <v>281.60901999999999</v>
      </c>
      <c r="AQ123" s="147">
        <f>IFERROR(AQ59*'Portfólio | Portfolio'!AQ190,"-")</f>
        <v>240.54954000000001</v>
      </c>
      <c r="AR123" s="147">
        <f>IFERROR(AR59*'Portfólio | Portfolio'!AR190,"-")</f>
        <v>92.688749999999999</v>
      </c>
      <c r="AS123" s="147">
        <f>IFERROR(AS59*'Portfólio | Portfolio'!AS190,"-")</f>
        <v>176.71654000000001</v>
      </c>
      <c r="AT123" s="147">
        <f>IFERROR(AT59*'Portfólio | Portfolio'!AT190,"-")</f>
        <v>225.81943999999999</v>
      </c>
      <c r="AU123" s="147">
        <f>IFERROR(AU59*'Portfólio | Portfolio'!AU190,"-")</f>
        <v>130.69596540000001</v>
      </c>
      <c r="AV123" s="147">
        <f>IFERROR(AV59*'Portfólio | Portfolio'!AV190,"-")</f>
        <v>182.53312000000003</v>
      </c>
      <c r="AW123" s="147">
        <f>IFERROR(AW59*'Portfólio | Portfolio'!AW190,"-")</f>
        <v>216.61409</v>
      </c>
      <c r="AX123" s="147">
        <f>IFERROR(AX59*'Portfólio | Portfolio'!AX190,"-")</f>
        <v>265.46289000000002</v>
      </c>
      <c r="AY123" s="129">
        <f>IFERROR(AY59*'Portfólio | Portfolio'!AY190,"-")</f>
        <v>293.03197</v>
      </c>
      <c r="AZ123" s="44">
        <f>IFERROR(AZ59*'Portfólio | Portfolio'!AZ190,"-")</f>
        <v>277.85757999999998</v>
      </c>
      <c r="BA123" s="44">
        <f>IFERROR(BA59*'Portfólio | Portfolio'!BA190,"-")</f>
        <v>308.49210699999998</v>
      </c>
      <c r="BB123" s="44">
        <f>IFERROR(BB59*'Portfólio | Portfolio'!BB190,"-")</f>
        <v>261.26870000000002</v>
      </c>
      <c r="BC123" s="44">
        <f>IFERROR(BC59*'Portfólio | Portfolio'!BC190,"-")</f>
        <v>249.90735000000001</v>
      </c>
      <c r="BD123" s="44">
        <f>IFERROR(BD59*'Portfólio | Portfolio'!BD190,"-")</f>
        <v>241.99714770000003</v>
      </c>
      <c r="BE123" s="44">
        <f>IFERROR(BE59*'Portfólio | Portfolio'!BE190,"-")</f>
        <v>281.88699000000003</v>
      </c>
      <c r="BF123" s="44">
        <f>IFERROR(BF59*'Portfólio | Portfolio'!BF190,"-")</f>
        <v>271.59517</v>
      </c>
      <c r="BG123" s="44">
        <f>IFERROR(BG59*'Portfólio | Portfolio'!BG190,"-")</f>
        <v>239.55392999999998</v>
      </c>
      <c r="BH123" s="44">
        <f>IFERROR(BH59*'Portfólio | Portfolio'!BH190,"-")</f>
        <v>246.67796999999999</v>
      </c>
      <c r="BI123" s="44">
        <f>IFERROR(BI59*'Portfólio | Portfolio'!BI190,"-")</f>
        <v>185.11955</v>
      </c>
      <c r="BJ123" s="44">
        <f>IFERROR(BJ59*'Portfólio | Portfolio'!BJ190,"-")</f>
        <v>277.07525999999996</v>
      </c>
      <c r="BK123" s="44">
        <f>IFERROR(BK59*'Portfólio | Portfolio'!BK190,"-")</f>
        <v>474.57256000000001</v>
      </c>
      <c r="BL123" s="44">
        <f>IFERROR(BL59*'Portfólio | Portfolio'!BL190,"-")</f>
        <v>298.34651000000002</v>
      </c>
      <c r="BM123" s="44">
        <f>IFERROR(BM59*'Portfólio | Portfolio'!BM190,"-")</f>
        <v>235.56571500000001</v>
      </c>
    </row>
    <row r="124" spans="1:68" ht="15" customHeight="1" x14ac:dyDescent="0.3">
      <c r="A124" s="8" t="s">
        <v>117</v>
      </c>
      <c r="B124" s="8" t="s">
        <v>117</v>
      </c>
      <c r="C124" s="144" t="str">
        <f>IFERROR('Portfólio | Portfolio'!C60*'Portfólio | Portfolio'!C191,"-")</f>
        <v>-</v>
      </c>
      <c r="D124" s="144" t="str">
        <f>IFERROR('Portfólio | Portfolio'!D60*'Portfólio | Portfolio'!D191,"-")</f>
        <v>-</v>
      </c>
      <c r="E124" s="144" t="str">
        <f>IFERROR('Portfólio | Portfolio'!E60*'Portfólio | Portfolio'!E191,"-")</f>
        <v>-</v>
      </c>
      <c r="F124" s="144" t="str">
        <f>IFERROR('Portfólio | Portfolio'!F60*'Portfólio | Portfolio'!F191,"-")</f>
        <v>-</v>
      </c>
      <c r="G124" s="144" t="str">
        <f>IFERROR('Portfólio | Portfolio'!G60*'Portfólio | Portfolio'!G191,"-")</f>
        <v>-</v>
      </c>
      <c r="H124" s="144" t="str">
        <f>IFERROR('Portfólio | Portfolio'!H60*'Portfólio | Portfolio'!H191,"-")</f>
        <v>-</v>
      </c>
      <c r="I124" s="144" t="str">
        <f>IFERROR('Portfólio | Portfolio'!I60*'Portfólio | Portfolio'!I191,"-")</f>
        <v>-</v>
      </c>
      <c r="J124" s="144" t="str">
        <f>IFERROR('Portfólio | Portfolio'!J60*'Portfólio | Portfolio'!J191,"-")</f>
        <v>-</v>
      </c>
      <c r="K124" s="144" t="str">
        <f>IFERROR('Portfólio | Portfolio'!K60*'Portfólio | Portfolio'!K191,"-")</f>
        <v>-</v>
      </c>
      <c r="L124" s="144" t="str">
        <f>IFERROR('Portfólio | Portfolio'!L60*'Portfólio | Portfolio'!L191,"-")</f>
        <v>-</v>
      </c>
      <c r="M124" s="144" t="str">
        <f>IFERROR('Portfólio | Portfolio'!M60*'Portfólio | Portfolio'!M191,"-")</f>
        <v>-</v>
      </c>
      <c r="N124" s="144" t="str">
        <f>IFERROR('Portfólio | Portfolio'!N60*'Portfólio | Portfolio'!N191,"-")</f>
        <v>-</v>
      </c>
      <c r="O124" s="144" t="str">
        <f>IFERROR('Portfólio | Portfolio'!O60*'Portfólio | Portfolio'!O191,"-")</f>
        <v>-</v>
      </c>
      <c r="P124" s="144" t="str">
        <f>IFERROR('Portfólio | Portfolio'!P60*'Portfólio | Portfolio'!P191,"-")</f>
        <v>-</v>
      </c>
      <c r="Q124" s="144" t="str">
        <f>IFERROR('Portfólio | Portfolio'!Q60*'Portfólio | Portfolio'!Q191,"-")</f>
        <v>-</v>
      </c>
      <c r="R124" s="144" t="str">
        <f>IFERROR('Portfólio | Portfolio'!R60*'Portfólio | Portfolio'!R191,"-")</f>
        <v>-</v>
      </c>
      <c r="S124" s="144" t="str">
        <f>IFERROR('Portfólio | Portfolio'!S60*'Portfólio | Portfolio'!S191,"-")</f>
        <v>-</v>
      </c>
      <c r="T124" s="144" t="str">
        <f>IFERROR('Portfólio | Portfolio'!T60*'Portfólio | Portfolio'!T191,"-")</f>
        <v>-</v>
      </c>
      <c r="U124" s="144" t="str">
        <f>IFERROR('Portfólio | Portfolio'!U60*'Portfólio | Portfolio'!U191,"-")</f>
        <v>-</v>
      </c>
      <c r="V124" s="144" t="str">
        <f>IFERROR('Portfólio | Portfolio'!V60*'Portfólio | Portfolio'!V191,"-")</f>
        <v>-</v>
      </c>
      <c r="W124" s="144" t="str">
        <f>IFERROR('Portfólio | Portfolio'!W60*'Portfólio | Portfolio'!W191,"-")</f>
        <v>-</v>
      </c>
      <c r="X124" s="144" t="str">
        <f>IFERROR('Portfólio | Portfolio'!X60*'Portfólio | Portfolio'!X191,"-")</f>
        <v>-</v>
      </c>
      <c r="Y124" s="144" t="str">
        <f>IFERROR('Portfólio | Portfolio'!Y60*'Portfólio | Portfolio'!Y191,"-")</f>
        <v>-</v>
      </c>
      <c r="Z124" s="144" t="str">
        <f>IFERROR('Portfólio | Portfolio'!Z60*'Portfólio | Portfolio'!Z191,"-")</f>
        <v>-</v>
      </c>
      <c r="AA124" s="144" t="str">
        <f>IFERROR('Portfólio | Portfolio'!AA60*'Portfólio | Portfolio'!AA191,"-")</f>
        <v>-</v>
      </c>
      <c r="AB124" s="144" t="str">
        <f>IFERROR('Portfólio | Portfolio'!AB60*'Portfólio | Portfolio'!AB191,"-")</f>
        <v>-</v>
      </c>
      <c r="AC124" s="144" t="str">
        <f>IFERROR('Portfólio | Portfolio'!AC60*'Portfólio | Portfolio'!AC191,"-")</f>
        <v>-</v>
      </c>
      <c r="AD124" s="144" t="str">
        <f>IFERROR('Portfólio | Portfolio'!AD60*'Portfólio | Portfolio'!AD191,"-")</f>
        <v>-</v>
      </c>
      <c r="AE124" s="144" t="str">
        <f>IFERROR('Portfólio | Portfolio'!AE60*'Portfólio | Portfolio'!AE191,"-")</f>
        <v>-</v>
      </c>
      <c r="AF124" s="144" t="str">
        <f>IFERROR('Portfólio | Portfolio'!AF60*'Portfólio | Portfolio'!AF191,"-")</f>
        <v>-</v>
      </c>
      <c r="AG124" s="144" t="str">
        <f>IFERROR('Portfólio | Portfolio'!AG60*'Portfólio | Portfolio'!AG191,"-")</f>
        <v>-</v>
      </c>
      <c r="AH124" s="144" t="str">
        <f>IFERROR('Portfólio | Portfolio'!AH60*'Portfólio | Portfolio'!AH191,"-")</f>
        <v>-</v>
      </c>
      <c r="AI124" s="144" t="str">
        <f>IFERROR('Portfólio | Portfolio'!AI60*'Portfólio | Portfolio'!AI191,"-")</f>
        <v>-</v>
      </c>
      <c r="AJ124" s="144" t="str">
        <f>IFERROR('Portfólio | Portfolio'!AJ60*'Portfólio | Portfolio'!AJ191,"-")</f>
        <v>-</v>
      </c>
      <c r="AK124" s="144" t="str">
        <f>IFERROR('Portfólio | Portfolio'!AK60*'Portfólio | Portfolio'!AK191,"-")</f>
        <v>-</v>
      </c>
      <c r="AL124" s="146">
        <f>IFERROR('Portfólio | Portfolio'!AL60*'Portfólio | Portfolio'!AL191,"-")</f>
        <v>0</v>
      </c>
      <c r="AM124" s="146">
        <f>IFERROR('Portfólio | Portfolio'!AM60*'Portfólio | Portfolio'!AM191,"-")</f>
        <v>0</v>
      </c>
      <c r="AN124" s="146">
        <f>IFERROR('Portfólio | Portfolio'!AN60*'Portfólio | Portfolio'!AN191,"-")</f>
        <v>0</v>
      </c>
      <c r="AO124" s="146">
        <f>IFERROR('Portfólio | Portfolio'!AO60*'Portfólio | Portfolio'!AO191,"-")</f>
        <v>0</v>
      </c>
      <c r="AP124" s="146">
        <f>IFERROR('Portfólio | Portfolio'!AP60*'Portfólio | Portfolio'!AP191,"-")</f>
        <v>0</v>
      </c>
      <c r="AQ124" s="146">
        <f>IFERROR('Portfólio | Portfolio'!AQ60*'Portfólio | Portfolio'!AQ191,"-")</f>
        <v>0</v>
      </c>
      <c r="AR124" s="146">
        <f>IFERROR('Portfólio | Portfolio'!AR60*'Portfólio | Portfolio'!AR191,"-")</f>
        <v>0</v>
      </c>
      <c r="AS124" s="146">
        <f>IFERROR('Portfólio | Portfolio'!AS60*'Portfólio | Portfolio'!AS191,"-")</f>
        <v>0</v>
      </c>
      <c r="AT124" s="146">
        <f>IFERROR('Portfólio | Portfolio'!AT60*'Portfólio | Portfolio'!AT191,"-")</f>
        <v>0</v>
      </c>
      <c r="AU124" s="146">
        <f>IFERROR('Portfólio | Portfolio'!AU60*'Portfólio | Portfolio'!AU191,"-")</f>
        <v>0</v>
      </c>
      <c r="AV124" s="146">
        <f>IFERROR('Portfólio | Portfolio'!AV60*'Portfólio | Portfolio'!AV191,"-")</f>
        <v>0</v>
      </c>
      <c r="AW124" s="146">
        <f>IFERROR('Portfólio | Portfolio'!AW60*'Portfólio | Portfolio'!AW191,"-")</f>
        <v>0</v>
      </c>
      <c r="AX124" s="146">
        <f>IFERROR('Portfólio | Portfolio'!AX60*'Portfólio | Portfolio'!AX191,"-")</f>
        <v>0</v>
      </c>
      <c r="AY124" s="128">
        <f>IFERROR('Portfólio | Portfolio'!AY60*'Portfólio | Portfolio'!AY191,"-")</f>
        <v>0</v>
      </c>
      <c r="AZ124" s="69">
        <f>IFERROR('Portfólio | Portfolio'!AZ60*'Portfólio | Portfolio'!AZ191,"-")</f>
        <v>0</v>
      </c>
      <c r="BA124" s="69">
        <f>IFERROR('Portfólio | Portfolio'!BA60*'Portfólio | Portfolio'!BA191,"-")</f>
        <v>0</v>
      </c>
      <c r="BB124" s="69">
        <f>IFERROR('Portfólio | Portfolio'!BB60*'Portfólio | Portfolio'!BB191,"-")</f>
        <v>0</v>
      </c>
      <c r="BC124" s="69">
        <f>IFERROR('Portfólio | Portfolio'!BC60*'Portfólio | Portfolio'!BC191,"-")</f>
        <v>0</v>
      </c>
      <c r="BD124" s="69">
        <f>IFERROR('Portfólio | Portfolio'!BD60*'Portfólio | Portfolio'!BD191,"-")</f>
        <v>0</v>
      </c>
      <c r="BE124" s="69">
        <f>IFERROR('Portfólio | Portfolio'!BE60*'Portfólio | Portfolio'!BE191,"-")</f>
        <v>0</v>
      </c>
      <c r="BF124" s="69">
        <f>IFERROR('Portfólio | Portfolio'!BF60*'Portfólio | Portfolio'!BF191,"-")</f>
        <v>0</v>
      </c>
      <c r="BG124" s="69">
        <f>IFERROR('Portfólio | Portfolio'!BG60*'Portfólio | Portfolio'!BG191,"-")</f>
        <v>0</v>
      </c>
      <c r="BH124" s="69">
        <f>IFERROR('Portfólio | Portfolio'!BH60*'Portfólio | Portfolio'!BH191,"-")</f>
        <v>0</v>
      </c>
      <c r="BI124" s="69">
        <f>IFERROR('Portfólio | Portfolio'!BI60*'Portfólio | Portfolio'!BI191,"-")</f>
        <v>0</v>
      </c>
      <c r="BJ124" s="69">
        <f>IFERROR('Portfólio | Portfolio'!BJ60*'Portfólio | Portfolio'!BJ191,"-")</f>
        <v>0</v>
      </c>
      <c r="BK124" s="69">
        <f>IFERROR('Portfólio | Portfolio'!BK60*'Portfólio | Portfolio'!BK191,"-")</f>
        <v>0</v>
      </c>
      <c r="BL124" s="69">
        <f>IFERROR('Portfólio | Portfolio'!BL60*'Portfólio | Portfolio'!BL191,"-")</f>
        <v>0</v>
      </c>
      <c r="BM124" s="69">
        <f>IFERROR('Portfólio | Portfolio'!BM60*'Portfólio | Portfolio'!BM191,"-")</f>
        <v>0</v>
      </c>
    </row>
    <row r="125" spans="1:68" ht="15" customHeight="1" x14ac:dyDescent="0.3">
      <c r="A125" s="8" t="s">
        <v>126</v>
      </c>
      <c r="B125" s="8" t="s">
        <v>126</v>
      </c>
      <c r="C125" s="144" t="str">
        <f>IFERROR(C61*'Portfólio | Portfolio'!C192,"-")</f>
        <v>-</v>
      </c>
      <c r="D125" s="144" t="str">
        <f>IFERROR(D61*'Portfólio | Portfolio'!D192,"-")</f>
        <v>-</v>
      </c>
      <c r="E125" s="144" t="str">
        <f>IFERROR(E61*'Portfólio | Portfolio'!E192,"-")</f>
        <v>-</v>
      </c>
      <c r="F125" s="144" t="str">
        <f>IFERROR(F61*'Portfólio | Portfolio'!F192,"-")</f>
        <v>-</v>
      </c>
      <c r="G125" s="144" t="str">
        <f>IFERROR(G61*'Portfólio | Portfolio'!G192,"-")</f>
        <v>-</v>
      </c>
      <c r="H125" s="144" t="str">
        <f>IFERROR(H61*'Portfólio | Portfolio'!H192,"-")</f>
        <v>-</v>
      </c>
      <c r="I125" s="144" t="str">
        <f>IFERROR(I61*'Portfólio | Portfolio'!I192,"-")</f>
        <v>-</v>
      </c>
      <c r="J125" s="144" t="str">
        <f>IFERROR(J61*'Portfólio | Portfolio'!J192,"-")</f>
        <v>-</v>
      </c>
      <c r="K125" s="144" t="str">
        <f>IFERROR(K61*'Portfólio | Portfolio'!K192,"-")</f>
        <v>-</v>
      </c>
      <c r="L125" s="144" t="str">
        <f>IFERROR(L61*'Portfólio | Portfolio'!L192,"-")</f>
        <v>-</v>
      </c>
      <c r="M125" s="144" t="str">
        <f>IFERROR(M61*'Portfólio | Portfolio'!M192,"-")</f>
        <v>-</v>
      </c>
      <c r="N125" s="144" t="str">
        <f>IFERROR(N61*'Portfólio | Portfolio'!N192,"-")</f>
        <v>-</v>
      </c>
      <c r="O125" s="144" t="str">
        <f>IFERROR(O61*'Portfólio | Portfolio'!O192,"-")</f>
        <v>-</v>
      </c>
      <c r="P125" s="144" t="str">
        <f>IFERROR(P61*'Portfólio | Portfolio'!P192,"-")</f>
        <v>-</v>
      </c>
      <c r="Q125" s="144" t="str">
        <f>IFERROR(Q61*'Portfólio | Portfolio'!Q192,"-")</f>
        <v>-</v>
      </c>
      <c r="R125" s="144" t="str">
        <f>IFERROR(R61*'Portfólio | Portfolio'!R192,"-")</f>
        <v>-</v>
      </c>
      <c r="S125" s="144" t="str">
        <f>IFERROR(S61*'Portfólio | Portfolio'!S192,"-")</f>
        <v>-</v>
      </c>
      <c r="T125" s="144" t="str">
        <f>IFERROR(T61*'Portfólio | Portfolio'!T192,"-")</f>
        <v>-</v>
      </c>
      <c r="U125" s="144" t="str">
        <f>IFERROR(U61*'Portfólio | Portfolio'!U192,"-")</f>
        <v>-</v>
      </c>
      <c r="V125" s="144" t="str">
        <f>IFERROR(V61*'Portfólio | Portfolio'!V192,"-")</f>
        <v>-</v>
      </c>
      <c r="W125" s="144" t="str">
        <f>IFERROR(W61*'Portfólio | Portfolio'!W192,"-")</f>
        <v>-</v>
      </c>
      <c r="X125" s="144" t="str">
        <f>IFERROR(X61*'Portfólio | Portfolio'!X192,"-")</f>
        <v>-</v>
      </c>
      <c r="Y125" s="144" t="str">
        <f>IFERROR(Y61*'Portfólio | Portfolio'!Y192,"-")</f>
        <v>-</v>
      </c>
      <c r="Z125" s="144" t="str">
        <f>IFERROR(Z61*'Portfólio | Portfolio'!Z192,"-")</f>
        <v>-</v>
      </c>
      <c r="AA125" s="144" t="str">
        <f>IFERROR(AA61*'Portfólio | Portfolio'!AA192,"-")</f>
        <v>-</v>
      </c>
      <c r="AB125" s="144" t="str">
        <f>IFERROR(AB61*'Portfólio | Portfolio'!AB192,"-")</f>
        <v>-</v>
      </c>
      <c r="AC125" s="144" t="str">
        <f>IFERROR(AC61*'Portfólio | Portfolio'!AC192,"-")</f>
        <v>-</v>
      </c>
      <c r="AD125" s="144" t="str">
        <f>IFERROR(AD61*'Portfólio | Portfolio'!AD192,"-")</f>
        <v>-</v>
      </c>
      <c r="AE125" s="144" t="str">
        <f>IFERROR(AE61*'Portfólio | Portfolio'!AE192,"-")</f>
        <v>-</v>
      </c>
      <c r="AF125" s="144" t="str">
        <f>IFERROR(AF61*'Portfólio | Portfolio'!AF192,"-")</f>
        <v>-</v>
      </c>
      <c r="AG125" s="144" t="str">
        <f>IFERROR(AG61*'Portfólio | Portfolio'!AG192,"-")</f>
        <v>-</v>
      </c>
      <c r="AH125" s="144" t="str">
        <f>IFERROR(AH61*'Portfólio | Portfolio'!AH192,"-")</f>
        <v>-</v>
      </c>
      <c r="AI125" s="144" t="str">
        <f>IFERROR(AI61*'Portfólio | Portfolio'!AI192,"-")</f>
        <v>-</v>
      </c>
      <c r="AJ125" s="144" t="str">
        <f>IFERROR(AJ61*'Portfólio | Portfolio'!AJ192,"-")</f>
        <v>-</v>
      </c>
      <c r="AK125" s="144" t="str">
        <f>IFERROR(AK61*'Portfólio | Portfolio'!AK192,"-")</f>
        <v>-</v>
      </c>
      <c r="AL125" s="144" t="str">
        <f>IFERROR(AL61*'Portfólio | Portfolio'!AL192,"-")</f>
        <v>-</v>
      </c>
      <c r="AM125" s="146">
        <f>IFERROR(AM61*'Portfólio | Portfolio'!AM192,"-")</f>
        <v>0</v>
      </c>
      <c r="AN125" s="146">
        <f>IFERROR(AN61*'Portfólio | Portfolio'!AN192,"-")</f>
        <v>0</v>
      </c>
      <c r="AO125" s="146">
        <f>IFERROR(AO61*'Portfólio | Portfolio'!AO192,"-")</f>
        <v>0</v>
      </c>
      <c r="AP125" s="146">
        <f>IFERROR(AP61*'Portfólio | Portfolio'!AP192,"-")</f>
        <v>0</v>
      </c>
      <c r="AQ125" s="146">
        <f>IFERROR(AQ61*'Portfólio | Portfolio'!AQ192,"-")</f>
        <v>0</v>
      </c>
      <c r="AR125" s="146">
        <f>IFERROR(AR61*'Portfólio | Portfolio'!AR192,"-")</f>
        <v>0</v>
      </c>
      <c r="AS125" s="146">
        <f>IFERROR(AS61*'Portfólio | Portfolio'!AS192,"-")</f>
        <v>0</v>
      </c>
      <c r="AT125" s="146">
        <f>IFERROR(AT61*'Portfólio | Portfolio'!AT192,"-")</f>
        <v>0</v>
      </c>
      <c r="AU125" s="146">
        <f>IFERROR(AU61*'Portfólio | Portfolio'!AU192,"-")</f>
        <v>0</v>
      </c>
      <c r="AV125" s="146">
        <f>IFERROR(AV61*'Portfólio | Portfolio'!AV192,"-")</f>
        <v>0</v>
      </c>
      <c r="AW125" s="146">
        <f>IFERROR(AW61*'Portfólio | Portfolio'!AW192,"-")</f>
        <v>0</v>
      </c>
      <c r="AX125" s="146">
        <f>IFERROR(AX61*'Portfólio | Portfolio'!AX192,"-")</f>
        <v>0</v>
      </c>
      <c r="AY125" s="128">
        <f>IFERROR(AY61*'Portfólio | Portfolio'!AY192,"-")</f>
        <v>0</v>
      </c>
      <c r="AZ125" s="69">
        <f>IFERROR(AZ61*'Portfólio | Portfolio'!AZ192,"-")</f>
        <v>0</v>
      </c>
      <c r="BA125" s="69">
        <f>IFERROR(BA61*'Portfólio | Portfolio'!BA192,"-")</f>
        <v>0</v>
      </c>
      <c r="BB125" s="69">
        <f>IFERROR(BB61*'Portfólio | Portfolio'!BB192,"-")</f>
        <v>0</v>
      </c>
      <c r="BC125" s="69">
        <f>IFERROR(BC61*'Portfólio | Portfolio'!BC192,"-")</f>
        <v>0</v>
      </c>
      <c r="BD125" s="69">
        <f>IFERROR(BD61*'Portfólio | Portfolio'!BD192,"-")</f>
        <v>0</v>
      </c>
      <c r="BE125" s="69">
        <f>IFERROR(BE61*'Portfólio | Portfolio'!BE192,"-")</f>
        <v>0</v>
      </c>
      <c r="BF125" s="69">
        <f>IFERROR(BF61*'Portfólio | Portfolio'!BF192,"-")</f>
        <v>0</v>
      </c>
      <c r="BG125" s="69">
        <f>IFERROR(BG61*'Portfólio | Portfolio'!BG192,"-")</f>
        <v>0</v>
      </c>
      <c r="BH125" s="69">
        <f>IFERROR(BH61*'Portfólio | Portfolio'!BH192,"-")</f>
        <v>0</v>
      </c>
      <c r="BI125" s="69">
        <f>IFERROR(BI61*'Portfólio | Portfolio'!BI192,"-")</f>
        <v>0</v>
      </c>
      <c r="BJ125" s="69">
        <f>IFERROR(BJ61*'Portfólio | Portfolio'!BJ192,"-")</f>
        <v>0</v>
      </c>
      <c r="BK125" s="69">
        <f>IFERROR(BK61*'Portfólio | Portfolio'!BK192,"-")</f>
        <v>0</v>
      </c>
      <c r="BL125" s="69">
        <f>IFERROR(BL61*'Portfólio | Portfolio'!BL192,"-")</f>
        <v>0</v>
      </c>
      <c r="BM125" s="69">
        <f>IFERROR(BM61*'Portfólio | Portfolio'!BM192,"-")</f>
        <v>0</v>
      </c>
    </row>
    <row r="126" spans="1:68" ht="15" customHeight="1" x14ac:dyDescent="0.3">
      <c r="A126" s="42" t="s">
        <v>165</v>
      </c>
      <c r="B126" s="42" t="s">
        <v>165</v>
      </c>
      <c r="C126" s="144" t="str">
        <f>IFERROR(C62*'Portfólio | Portfolio'!C193,"-")</f>
        <v>-</v>
      </c>
      <c r="D126" s="144" t="str">
        <f>IFERROR(D62*'Portfólio | Portfolio'!D193,"-")</f>
        <v>-</v>
      </c>
      <c r="E126" s="144" t="str">
        <f>IFERROR(E62*'Portfólio | Portfolio'!E193,"-")</f>
        <v>-</v>
      </c>
      <c r="F126" s="144" t="str">
        <f>IFERROR(F62*'Portfólio | Portfolio'!F193,"-")</f>
        <v>-</v>
      </c>
      <c r="G126" s="144" t="str">
        <f>IFERROR(G62*'Portfólio | Portfolio'!G193,"-")</f>
        <v>-</v>
      </c>
      <c r="H126" s="144" t="str">
        <f>IFERROR(H62*'Portfólio | Portfolio'!H193,"-")</f>
        <v>-</v>
      </c>
      <c r="I126" s="144" t="str">
        <f>IFERROR(I62*'Portfólio | Portfolio'!I193,"-")</f>
        <v>-</v>
      </c>
      <c r="J126" s="144" t="str">
        <f>IFERROR(J62*'Portfólio | Portfolio'!J193,"-")</f>
        <v>-</v>
      </c>
      <c r="K126" s="144" t="str">
        <f>IFERROR(K62*'Portfólio | Portfolio'!K193,"-")</f>
        <v>-</v>
      </c>
      <c r="L126" s="144" t="str">
        <f>IFERROR(L62*'Portfólio | Portfolio'!L193,"-")</f>
        <v>-</v>
      </c>
      <c r="M126" s="144" t="str">
        <f>IFERROR(M62*'Portfólio | Portfolio'!M193,"-")</f>
        <v>-</v>
      </c>
      <c r="N126" s="144" t="str">
        <f>IFERROR(N62*'Portfólio | Portfolio'!N193,"-")</f>
        <v>-</v>
      </c>
      <c r="O126" s="144" t="str">
        <f>IFERROR(O62*'Portfólio | Portfolio'!O193,"-")</f>
        <v>-</v>
      </c>
      <c r="P126" s="144" t="str">
        <f>IFERROR(P62*'Portfólio | Portfolio'!P193,"-")</f>
        <v>-</v>
      </c>
      <c r="Q126" s="144" t="str">
        <f>IFERROR(Q62*'Portfólio | Portfolio'!Q193,"-")</f>
        <v>-</v>
      </c>
      <c r="R126" s="144" t="str">
        <f>IFERROR(R62*'Portfólio | Portfolio'!R193,"-")</f>
        <v>-</v>
      </c>
      <c r="S126" s="144" t="str">
        <f>IFERROR(S62*'Portfólio | Portfolio'!S193,"-")</f>
        <v>-</v>
      </c>
      <c r="T126" s="144" t="str">
        <f>IFERROR(T62*'Portfólio | Portfolio'!T193,"-")</f>
        <v>-</v>
      </c>
      <c r="U126" s="144" t="str">
        <f>IFERROR(U62*'Portfólio | Portfolio'!U193,"-")</f>
        <v>-</v>
      </c>
      <c r="V126" s="144" t="str">
        <f>IFERROR(V62*'Portfólio | Portfolio'!V193,"-")</f>
        <v>-</v>
      </c>
      <c r="W126" s="144" t="str">
        <f>IFERROR(W62*'Portfólio | Portfolio'!W193,"-")</f>
        <v>-</v>
      </c>
      <c r="X126" s="144" t="str">
        <f>IFERROR(X62*'Portfólio | Portfolio'!X193,"-")</f>
        <v>-</v>
      </c>
      <c r="Y126" s="144" t="str">
        <f>IFERROR(Y62*'Portfólio | Portfolio'!Y193,"-")</f>
        <v>-</v>
      </c>
      <c r="Z126" s="144" t="str">
        <f>IFERROR(Z62*'Portfólio | Portfolio'!Z193,"-")</f>
        <v>-</v>
      </c>
      <c r="AA126" s="144" t="str">
        <f>IFERROR(AA62*'Portfólio | Portfolio'!AA193,"-")</f>
        <v>-</v>
      </c>
      <c r="AB126" s="144" t="str">
        <f>IFERROR(AB62*'Portfólio | Portfolio'!AB193,"-")</f>
        <v>-</v>
      </c>
      <c r="AC126" s="144" t="str">
        <f>IFERROR(AC62*'Portfólio | Portfolio'!AC193,"-")</f>
        <v>-</v>
      </c>
      <c r="AD126" s="144" t="str">
        <f>IFERROR(AD62*'Portfólio | Portfolio'!AD193,"-")</f>
        <v>-</v>
      </c>
      <c r="AE126" s="144" t="str">
        <f>IFERROR(AE62*'Portfólio | Portfolio'!AE193,"-")</f>
        <v>-</v>
      </c>
      <c r="AF126" s="144" t="str">
        <f>IFERROR(AF62*'Portfólio | Portfolio'!AF193,"-")</f>
        <v>-</v>
      </c>
      <c r="AG126" s="144" t="str">
        <f>IFERROR(AG62*'Portfólio | Portfolio'!AG193,"-")</f>
        <v>-</v>
      </c>
      <c r="AH126" s="144" t="str">
        <f>IFERROR(AH62*'Portfólio | Portfolio'!AH193,"-")</f>
        <v>-</v>
      </c>
      <c r="AI126" s="144" t="str">
        <f>IFERROR(AI62*'Portfólio | Portfolio'!AI193,"-")</f>
        <v>-</v>
      </c>
      <c r="AJ126" s="144" t="str">
        <f>IFERROR(AJ62*'Portfólio | Portfolio'!AJ193,"-")</f>
        <v>-</v>
      </c>
      <c r="AK126" s="144" t="str">
        <f>IFERROR(AK62*'Portfólio | Portfolio'!AK193,"-")</f>
        <v>-</v>
      </c>
      <c r="AL126" s="144" t="str">
        <f>IFERROR(AL62*'Portfólio | Portfolio'!AL193,"-")</f>
        <v>-</v>
      </c>
      <c r="AM126" s="146" t="str">
        <f>IFERROR(AM62*'Portfólio | Portfolio'!AM193,"-")</f>
        <v>-</v>
      </c>
      <c r="AN126" s="146" t="str">
        <f>IFERROR(AN62*'Portfólio | Portfolio'!AN193,"-")</f>
        <v>-</v>
      </c>
      <c r="AO126" s="146" t="str">
        <f>IFERROR(AO62*'Portfólio | Portfolio'!AO193,"-")</f>
        <v>-</v>
      </c>
      <c r="AP126" s="146" t="str">
        <f>IFERROR(AP62*'Portfólio | Portfolio'!AP193,"-")</f>
        <v>-</v>
      </c>
      <c r="AQ126" s="146" t="str">
        <f>IFERROR(AQ62*'Portfólio | Portfolio'!AQ193,"-")</f>
        <v>-</v>
      </c>
      <c r="AR126" s="146" t="str">
        <f>IFERROR(AR62*'Portfólio | Portfolio'!AR193,"-")</f>
        <v>-</v>
      </c>
      <c r="AS126" s="146" t="str">
        <f>IFERROR(AS62*'Portfólio | Portfolio'!AS193,"-")</f>
        <v>-</v>
      </c>
      <c r="AT126" s="146" t="str">
        <f>IFERROR(AT62*'Portfólio | Portfolio'!AT193,"-")</f>
        <v>-</v>
      </c>
      <c r="AU126" s="146" t="str">
        <f>IFERROR(AU62*'Portfólio | Portfolio'!AU193,"-")</f>
        <v>-</v>
      </c>
      <c r="AV126" s="146" t="str">
        <f>IFERROR(AV62*'Portfólio | Portfolio'!AV193,"-")</f>
        <v>-</v>
      </c>
      <c r="AW126" s="146" t="str">
        <f>IFERROR(AW62*'Portfólio | Portfolio'!AW193,"-")</f>
        <v>-</v>
      </c>
      <c r="AX126" s="146" t="str">
        <f>IFERROR(AX62*'Portfólio | Portfolio'!AX193,"-")</f>
        <v>-</v>
      </c>
      <c r="AY126" s="128" t="str">
        <f>IFERROR(AY62*'Portfólio | Portfolio'!AY193,"-")</f>
        <v>-</v>
      </c>
      <c r="AZ126" s="69" t="str">
        <f>IFERROR(AZ62*'Portfólio | Portfolio'!AZ193,"-")</f>
        <v>-</v>
      </c>
      <c r="BA126" s="69" t="str">
        <f>IFERROR(BA62*'Portfólio | Portfolio'!BA193,"-")</f>
        <v>-</v>
      </c>
      <c r="BB126" s="69">
        <f>IFERROR(BB62*'Portfólio | Portfolio'!BB193,"-")</f>
        <v>0</v>
      </c>
      <c r="BC126" s="69">
        <f>IFERROR(BC62*'Portfólio | Portfolio'!BC193,"-")</f>
        <v>0</v>
      </c>
      <c r="BD126" s="69">
        <f>IFERROR(BD62*'Portfólio | Portfolio'!BD193,"-")</f>
        <v>0</v>
      </c>
      <c r="BE126" s="69">
        <f>IFERROR(BE62*'Portfólio | Portfolio'!BE193,"-")</f>
        <v>0</v>
      </c>
      <c r="BF126" s="69">
        <f>IFERROR(BF62*'Portfólio | Portfolio'!BF193,"-")</f>
        <v>0</v>
      </c>
      <c r="BG126" s="69">
        <f>IFERROR(BG62*'Portfólio | Portfolio'!BG193,"-")</f>
        <v>0</v>
      </c>
      <c r="BH126" s="69">
        <f>IFERROR(BH62*'Portfólio | Portfolio'!BH193,"-")</f>
        <v>0</v>
      </c>
      <c r="BI126" s="69">
        <f>IFERROR(BI62*'Portfólio | Portfolio'!BI193,"-")</f>
        <v>0</v>
      </c>
      <c r="BJ126" s="69">
        <f>IFERROR(BJ62*'Portfólio | Portfolio'!BJ193,"-")</f>
        <v>0</v>
      </c>
      <c r="BK126" s="69">
        <f>IFERROR(BK62*'Portfólio | Portfolio'!BK193,"-")</f>
        <v>0</v>
      </c>
      <c r="BL126" s="69">
        <f>IFERROR(BL62*'Portfólio | Portfolio'!BL193,"-")</f>
        <v>0</v>
      </c>
      <c r="BM126" s="69">
        <f>IFERROR(BM62*'Portfólio | Portfolio'!BM193,"-")</f>
        <v>0</v>
      </c>
    </row>
    <row r="127" spans="1:68" s="23" customFormat="1" ht="15" customHeight="1" thickBot="1" x14ac:dyDescent="0.3">
      <c r="A127" s="25" t="s">
        <v>9</v>
      </c>
      <c r="B127" s="25" t="s">
        <v>9</v>
      </c>
      <c r="C127" s="26">
        <f>SUM(C103:C126)</f>
        <v>9659.1985394799995</v>
      </c>
      <c r="D127" s="26">
        <f t="shared" ref="D127:BI127" si="20">SUM(D103:D126)</f>
        <v>10595.097873659999</v>
      </c>
      <c r="E127" s="26">
        <f t="shared" si="20"/>
        <v>11263.757293090001</v>
      </c>
      <c r="F127" s="26">
        <f t="shared" si="20"/>
        <v>13254.383723199999</v>
      </c>
      <c r="G127" s="26">
        <f t="shared" si="20"/>
        <v>12078.189083399999</v>
      </c>
      <c r="H127" s="26">
        <f t="shared" si="20"/>
        <v>13968.860520980001</v>
      </c>
      <c r="I127" s="26">
        <f t="shared" si="20"/>
        <v>14446.948443099998</v>
      </c>
      <c r="J127" s="26">
        <f t="shared" si="20"/>
        <v>16717.700542999999</v>
      </c>
      <c r="K127" s="26">
        <f t="shared" si="20"/>
        <v>15799.866238760002</v>
      </c>
      <c r="L127" s="26">
        <f t="shared" si="20"/>
        <v>16779.338644079999</v>
      </c>
      <c r="M127" s="26">
        <f t="shared" si="20"/>
        <v>18348.025697679997</v>
      </c>
      <c r="N127" s="26">
        <f t="shared" si="20"/>
        <v>20838.703645450001</v>
      </c>
      <c r="O127" s="26">
        <f t="shared" si="20"/>
        <v>19313.937295150005</v>
      </c>
      <c r="P127" s="26">
        <f t="shared" si="20"/>
        <v>19627.049170999999</v>
      </c>
      <c r="Q127" s="26">
        <f t="shared" si="20"/>
        <v>20554.196596324997</v>
      </c>
      <c r="R127" s="26">
        <f t="shared" si="20"/>
        <v>24424.689666402006</v>
      </c>
      <c r="S127" s="26">
        <f t="shared" si="20"/>
        <v>24602.752092549996</v>
      </c>
      <c r="T127" s="26">
        <f t="shared" si="20"/>
        <v>25188.032627908997</v>
      </c>
      <c r="U127" s="26">
        <f t="shared" si="20"/>
        <v>24648.992175419</v>
      </c>
      <c r="V127" s="26">
        <f t="shared" si="20"/>
        <v>28808.547659543994</v>
      </c>
      <c r="W127" s="26">
        <f t="shared" si="20"/>
        <v>27108.17739983201</v>
      </c>
      <c r="X127" s="26">
        <f t="shared" si="20"/>
        <v>28291.158664247465</v>
      </c>
      <c r="Y127" s="26">
        <f t="shared" si="20"/>
        <v>28365.940272072108</v>
      </c>
      <c r="Z127" s="26">
        <f t="shared" si="20"/>
        <v>35024.162358047506</v>
      </c>
      <c r="AA127" s="26">
        <f t="shared" si="20"/>
        <v>30878.259642783152</v>
      </c>
      <c r="AB127" s="26">
        <f t="shared" si="20"/>
        <v>32132.711179905</v>
      </c>
      <c r="AC127" s="26">
        <f t="shared" si="20"/>
        <v>31502.021172662997</v>
      </c>
      <c r="AD127" s="26">
        <f t="shared" si="20"/>
        <v>37139.910366283271</v>
      </c>
      <c r="AE127" s="26">
        <f t="shared" si="20"/>
        <v>32908.849983231616</v>
      </c>
      <c r="AF127" s="26">
        <f t="shared" si="20"/>
        <v>33541.464375333002</v>
      </c>
      <c r="AG127" s="26">
        <f t="shared" si="20"/>
        <v>32924.603057471373</v>
      </c>
      <c r="AH127" s="26">
        <f t="shared" si="20"/>
        <v>38196.138024522006</v>
      </c>
      <c r="AI127" s="37">
        <f t="shared" si="20"/>
        <v>33294.581544232024</v>
      </c>
      <c r="AJ127" s="37">
        <f t="shared" si="20"/>
        <v>33557.422662076999</v>
      </c>
      <c r="AK127" s="37">
        <f t="shared" si="20"/>
        <v>34646.509544367997</v>
      </c>
      <c r="AL127" s="37">
        <f t="shared" si="20"/>
        <v>40094.914707198004</v>
      </c>
      <c r="AM127" s="37">
        <f t="shared" si="20"/>
        <v>34395.37875928</v>
      </c>
      <c r="AN127" s="37">
        <f t="shared" si="20"/>
        <v>35225.66976919899</v>
      </c>
      <c r="AO127" s="37">
        <f t="shared" si="20"/>
        <v>34442.755927167003</v>
      </c>
      <c r="AP127" s="37">
        <f t="shared" si="20"/>
        <v>40278.847462662998</v>
      </c>
      <c r="AQ127" s="37">
        <f t="shared" si="20"/>
        <v>30896.128004718299</v>
      </c>
      <c r="AR127" s="37">
        <f t="shared" si="20"/>
        <v>3109.7770577059214</v>
      </c>
      <c r="AS127" s="37">
        <f t="shared" si="20"/>
        <v>12112.719605719598</v>
      </c>
      <c r="AT127" s="37">
        <f t="shared" si="20"/>
        <v>26245.429478291288</v>
      </c>
      <c r="AU127" s="37">
        <f t="shared" si="20"/>
        <v>15205.541548978901</v>
      </c>
      <c r="AV127" s="37">
        <f t="shared" si="20"/>
        <v>19231.739349274703</v>
      </c>
      <c r="AW127" s="37">
        <f t="shared" si="20"/>
        <v>27274.494700684845</v>
      </c>
      <c r="AX127" s="37">
        <f t="shared" si="20"/>
        <v>38455.957784484286</v>
      </c>
      <c r="AY127" s="121">
        <f t="shared" si="20"/>
        <v>33375.770226684472</v>
      </c>
      <c r="AZ127" s="26">
        <f t="shared" si="20"/>
        <v>40831.788811830156</v>
      </c>
      <c r="BA127" s="26">
        <f t="shared" si="20"/>
        <v>40366.542871210804</v>
      </c>
      <c r="BB127" s="26">
        <f t="shared" si="20"/>
        <v>47993.894397785749</v>
      </c>
      <c r="BC127" s="26">
        <f t="shared" si="20"/>
        <v>42721.008038614425</v>
      </c>
      <c r="BD127" s="26">
        <f t="shared" si="20"/>
        <v>50234.334167306115</v>
      </c>
      <c r="BE127" s="26">
        <f t="shared" si="20"/>
        <v>50622.925742110703</v>
      </c>
      <c r="BF127" s="26">
        <f t="shared" si="20"/>
        <v>57572.763863711705</v>
      </c>
      <c r="BG127" s="26">
        <f t="shared" si="20"/>
        <v>52785.917580877591</v>
      </c>
      <c r="BH127" s="26">
        <f t="shared" si="20"/>
        <v>54009.110905854264</v>
      </c>
      <c r="BI127" s="26">
        <f t="shared" si="20"/>
        <v>54299.974969766765</v>
      </c>
      <c r="BJ127" s="26">
        <f t="shared" ref="BJ127:BK127" si="21">SUM(BJ103:BJ126)</f>
        <v>64879.009507299801</v>
      </c>
      <c r="BK127" s="26">
        <f t="shared" si="21"/>
        <v>59453.853544866841</v>
      </c>
      <c r="BL127" s="26">
        <f t="shared" ref="BL127:BM127" si="22">SUM(BL103:BL126)</f>
        <v>66432.05404874243</v>
      </c>
      <c r="BM127" s="26">
        <f t="shared" si="22"/>
        <v>59505.207295600463</v>
      </c>
      <c r="BO127" s="3"/>
      <c r="BP127" s="3"/>
    </row>
    <row r="128" spans="1:68" ht="15" customHeight="1" x14ac:dyDescent="0.3">
      <c r="BO128" s="6"/>
      <c r="BP128" s="6"/>
    </row>
    <row r="129" spans="1:84" ht="15" customHeight="1" x14ac:dyDescent="0.3">
      <c r="A129" s="38" t="s">
        <v>625</v>
      </c>
      <c r="B129" s="38" t="s">
        <v>631</v>
      </c>
      <c r="AY129" s="24"/>
      <c r="BO129" s="3"/>
      <c r="BP129" s="3"/>
    </row>
    <row r="130" spans="1:84" ht="15" customHeight="1" x14ac:dyDescent="0.3">
      <c r="A130" s="38" t="s">
        <v>626</v>
      </c>
      <c r="B130" s="38" t="s">
        <v>632</v>
      </c>
      <c r="AY130" s="24"/>
      <c r="BO130" s="14"/>
      <c r="BP130" s="14"/>
    </row>
    <row r="131" spans="1:84" ht="15" customHeight="1" x14ac:dyDescent="0.3">
      <c r="A131" s="1" t="s">
        <v>645</v>
      </c>
      <c r="B131" s="38" t="s">
        <v>633</v>
      </c>
      <c r="AY131" s="24"/>
      <c r="BO131" s="14"/>
      <c r="BP131" s="14"/>
    </row>
    <row r="132" spans="1:84" ht="15" customHeight="1" x14ac:dyDescent="0.3">
      <c r="A132" s="1" t="s">
        <v>646</v>
      </c>
      <c r="B132" s="38" t="s">
        <v>634</v>
      </c>
      <c r="AY132" s="24"/>
      <c r="BO132" s="14"/>
      <c r="BP132" s="14"/>
    </row>
    <row r="133" spans="1:84" ht="15" customHeight="1" x14ac:dyDescent="0.3">
      <c r="AY133" s="24"/>
      <c r="BO133" s="23"/>
      <c r="BP133" s="23"/>
    </row>
    <row r="134" spans="1:84" s="23" customFormat="1" ht="15" customHeight="1" x14ac:dyDescent="0.25">
      <c r="A134" s="7" t="s">
        <v>203</v>
      </c>
      <c r="B134" s="7" t="s">
        <v>204</v>
      </c>
      <c r="C134" s="57" t="str">
        <f>'Indicadores | Indicators'!C5</f>
        <v>1Q10</v>
      </c>
      <c r="D134" s="57" t="str">
        <f>'Indicadores | Indicators'!D5</f>
        <v>2Q10</v>
      </c>
      <c r="E134" s="57" t="str">
        <f>'Indicadores | Indicators'!E5</f>
        <v>3Q10</v>
      </c>
      <c r="F134" s="57" t="str">
        <f>'Indicadores | Indicators'!F5</f>
        <v>4Q10</v>
      </c>
      <c r="G134" s="57" t="str">
        <f>'Indicadores | Indicators'!G5</f>
        <v>1Q11</v>
      </c>
      <c r="H134" s="57" t="str">
        <f>'Indicadores | Indicators'!H5</f>
        <v>2Q11</v>
      </c>
      <c r="I134" s="57" t="str">
        <f>'Indicadores | Indicators'!I5</f>
        <v>3Q11</v>
      </c>
      <c r="J134" s="57" t="str">
        <f>'Indicadores | Indicators'!J5</f>
        <v>4Q11</v>
      </c>
      <c r="K134" s="57" t="str">
        <f>'Indicadores | Indicators'!K5</f>
        <v>1Q12</v>
      </c>
      <c r="L134" s="57" t="str">
        <f>'Indicadores | Indicators'!L5</f>
        <v>2Q12</v>
      </c>
      <c r="M134" s="57" t="str">
        <f>'Indicadores | Indicators'!M5</f>
        <v>3Q12</v>
      </c>
      <c r="N134" s="57" t="str">
        <f>'Indicadores | Indicators'!N5</f>
        <v>4Q12</v>
      </c>
      <c r="O134" s="57" t="str">
        <f>'Indicadores | Indicators'!O5</f>
        <v>1Q13</v>
      </c>
      <c r="P134" s="57" t="str">
        <f>'Indicadores | Indicators'!P5</f>
        <v>2Q13</v>
      </c>
      <c r="Q134" s="57" t="str">
        <f>'Indicadores | Indicators'!Q5</f>
        <v>3Q13</v>
      </c>
      <c r="R134" s="57" t="str">
        <f>'Indicadores | Indicators'!R5</f>
        <v>4Q13</v>
      </c>
      <c r="S134" s="57" t="str">
        <f>'Indicadores | Indicators'!S5</f>
        <v>1Q14</v>
      </c>
      <c r="T134" s="57" t="str">
        <f>'Indicadores | Indicators'!T5</f>
        <v>2Q14</v>
      </c>
      <c r="U134" s="57" t="str">
        <f>'Indicadores | Indicators'!U5</f>
        <v>3Q14</v>
      </c>
      <c r="V134" s="57" t="str">
        <f>'Indicadores | Indicators'!V5</f>
        <v>4Q14</v>
      </c>
      <c r="W134" s="57" t="str">
        <f>'Indicadores | Indicators'!W5</f>
        <v>1Q15</v>
      </c>
      <c r="X134" s="57" t="str">
        <f>'Indicadores | Indicators'!X5</f>
        <v>2Q15</v>
      </c>
      <c r="Y134" s="57" t="str">
        <f>'Indicadores | Indicators'!Y5</f>
        <v>3Q15</v>
      </c>
      <c r="Z134" s="57" t="str">
        <f>'Indicadores | Indicators'!Z5</f>
        <v>4Q15</v>
      </c>
      <c r="AA134" s="57" t="str">
        <f>'Indicadores | Indicators'!AA5</f>
        <v>1Q16</v>
      </c>
      <c r="AB134" s="57" t="str">
        <f>'Indicadores | Indicators'!AB5</f>
        <v>2Q16</v>
      </c>
      <c r="AC134" s="57" t="str">
        <f>'Indicadores | Indicators'!AC5</f>
        <v>3Q16</v>
      </c>
      <c r="AD134" s="57" t="str">
        <f>'Indicadores | Indicators'!AD5</f>
        <v>4Q16</v>
      </c>
      <c r="AE134" s="57" t="str">
        <f>'Indicadores | Indicators'!AE5</f>
        <v>1Q17</v>
      </c>
      <c r="AF134" s="57" t="str">
        <f>'Indicadores | Indicators'!AF5</f>
        <v>2Q17</v>
      </c>
      <c r="AG134" s="57" t="str">
        <f>'Indicadores | Indicators'!AG5</f>
        <v>3Q17</v>
      </c>
      <c r="AH134" s="57" t="str">
        <f>'Indicadores | Indicators'!AH5</f>
        <v>4Q17</v>
      </c>
      <c r="AI134" s="57" t="str">
        <f>'Indicadores | Indicators'!AI5</f>
        <v>1Q18</v>
      </c>
      <c r="AJ134" s="57" t="str">
        <f>'Indicadores | Indicators'!AJ5</f>
        <v>2Q18</v>
      </c>
      <c r="AK134" s="57" t="str">
        <f>'Indicadores | Indicators'!AK5</f>
        <v>3Q18</v>
      </c>
      <c r="AL134" s="57" t="str">
        <f>'Indicadores | Indicators'!AL5</f>
        <v>4Q18</v>
      </c>
      <c r="AM134" s="57" t="str">
        <f>'Indicadores | Indicators'!AM5</f>
        <v>1Q19</v>
      </c>
      <c r="AN134" s="57" t="str">
        <f>'Indicadores | Indicators'!AN5</f>
        <v>2Q19</v>
      </c>
      <c r="AO134" s="57" t="str">
        <f>'Indicadores | Indicators'!AO5</f>
        <v>3Q19</v>
      </c>
      <c r="AP134" s="57" t="str">
        <f>'Indicadores | Indicators'!AP5</f>
        <v>4Q19</v>
      </c>
      <c r="AQ134" s="57" t="str">
        <f>'Indicadores | Indicators'!AQ5</f>
        <v>1Q20</v>
      </c>
      <c r="AR134" s="57" t="str">
        <f>'Indicadores | Indicators'!AR5</f>
        <v>2Q20</v>
      </c>
      <c r="AS134" s="57" t="str">
        <f>'Indicadores | Indicators'!AS5</f>
        <v>3Q20</v>
      </c>
      <c r="AT134" s="57" t="str">
        <f>'Indicadores | Indicators'!AT5</f>
        <v>4Q20</v>
      </c>
      <c r="AU134" s="57" t="str">
        <f>'Indicadores | Indicators'!AU5</f>
        <v>1Q21</v>
      </c>
      <c r="AV134" s="57" t="str">
        <f>'Indicadores | Indicators'!AV5</f>
        <v>2Q21</v>
      </c>
      <c r="AW134" s="57" t="str">
        <f>'Indicadores | Indicators'!AW5</f>
        <v>3Q21</v>
      </c>
      <c r="AX134" s="252" t="str">
        <f>'Indicadores | Indicators'!AX5</f>
        <v>4Q21</v>
      </c>
      <c r="AY134" s="109" t="str">
        <f>'Indicadores | Indicators'!AY5</f>
        <v>1Q22</v>
      </c>
      <c r="AZ134" s="57" t="str">
        <f>'Indicadores | Indicators'!AZ5</f>
        <v>2Q22</v>
      </c>
      <c r="BA134" s="57" t="str">
        <f>'Indicadores | Indicators'!BA5</f>
        <v>3Q22</v>
      </c>
      <c r="BB134" s="57" t="str">
        <f>'Indicadores | Indicators'!BB5</f>
        <v>4Q22</v>
      </c>
      <c r="BC134" s="57" t="str">
        <f>'Indicadores | Indicators'!BC5</f>
        <v>1Q23</v>
      </c>
      <c r="BD134" s="57" t="str">
        <f>'Indicadores | Indicators'!BD5</f>
        <v>2Q23</v>
      </c>
      <c r="BE134" s="57" t="str">
        <f>'Indicadores | Indicators'!BE5</f>
        <v>3Q23</v>
      </c>
      <c r="BF134" s="57" t="str">
        <f>'Indicadores | Indicators'!BF5</f>
        <v>4Q23</v>
      </c>
      <c r="BG134" s="57" t="str">
        <f t="shared" ref="BG134:BL134" si="23">BG5</f>
        <v>1Q24</v>
      </c>
      <c r="BH134" s="57" t="str">
        <f t="shared" si="23"/>
        <v>2Q24</v>
      </c>
      <c r="BI134" s="57" t="str">
        <f t="shared" si="23"/>
        <v>3Q24</v>
      </c>
      <c r="BJ134" s="57" t="str">
        <f t="shared" si="23"/>
        <v>4Q24</v>
      </c>
      <c r="BK134" s="57" t="str">
        <f t="shared" si="23"/>
        <v>1Q25</v>
      </c>
      <c r="BL134" s="57" t="str">
        <f t="shared" si="23"/>
        <v>2Q25</v>
      </c>
      <c r="BM134" s="57" t="str">
        <f t="shared" ref="BM134" si="24">BM5</f>
        <v>3Q25</v>
      </c>
      <c r="BN134" s="3"/>
      <c r="BO134" s="14"/>
      <c r="BP134" s="1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1:84" ht="15" customHeight="1" x14ac:dyDescent="0.25">
      <c r="A135" s="4"/>
      <c r="C135" s="98"/>
      <c r="D135" s="92"/>
      <c r="E135" s="92"/>
      <c r="F135" s="99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AE135" s="92"/>
      <c r="AF135" s="92"/>
      <c r="AG135" s="92"/>
      <c r="AH135" s="92"/>
      <c r="AI135" s="92"/>
      <c r="AJ135" s="92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110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14"/>
      <c r="BP135" s="14"/>
    </row>
    <row r="136" spans="1:84" s="23" customFormat="1" ht="15" customHeight="1" x14ac:dyDescent="0.25">
      <c r="A136" s="95" t="s">
        <v>177</v>
      </c>
      <c r="B136" s="95" t="s">
        <v>186</v>
      </c>
      <c r="C136" s="96" t="str">
        <f t="shared" ref="C136:AH136" si="25">C134</f>
        <v>1Q10</v>
      </c>
      <c r="D136" s="96" t="str">
        <f t="shared" si="25"/>
        <v>2Q10</v>
      </c>
      <c r="E136" s="96" t="str">
        <f t="shared" si="25"/>
        <v>3Q10</v>
      </c>
      <c r="F136" s="96" t="str">
        <f t="shared" si="25"/>
        <v>4Q10</v>
      </c>
      <c r="G136" s="96" t="str">
        <f t="shared" si="25"/>
        <v>1Q11</v>
      </c>
      <c r="H136" s="96" t="str">
        <f t="shared" si="25"/>
        <v>2Q11</v>
      </c>
      <c r="I136" s="96" t="str">
        <f t="shared" si="25"/>
        <v>3Q11</v>
      </c>
      <c r="J136" s="96" t="str">
        <f t="shared" si="25"/>
        <v>4Q11</v>
      </c>
      <c r="K136" s="96" t="str">
        <f t="shared" si="25"/>
        <v>1Q12</v>
      </c>
      <c r="L136" s="96" t="str">
        <f t="shared" si="25"/>
        <v>2Q12</v>
      </c>
      <c r="M136" s="96" t="str">
        <f t="shared" si="25"/>
        <v>3Q12</v>
      </c>
      <c r="N136" s="96" t="str">
        <f t="shared" si="25"/>
        <v>4Q12</v>
      </c>
      <c r="O136" s="96" t="str">
        <f t="shared" si="25"/>
        <v>1Q13</v>
      </c>
      <c r="P136" s="96" t="str">
        <f t="shared" si="25"/>
        <v>2Q13</v>
      </c>
      <c r="Q136" s="96" t="str">
        <f t="shared" si="25"/>
        <v>3Q13</v>
      </c>
      <c r="R136" s="96" t="str">
        <f t="shared" si="25"/>
        <v>4Q13</v>
      </c>
      <c r="S136" s="96" t="str">
        <f t="shared" si="25"/>
        <v>1Q14</v>
      </c>
      <c r="T136" s="96" t="str">
        <f t="shared" si="25"/>
        <v>2Q14</v>
      </c>
      <c r="U136" s="96" t="str">
        <f t="shared" si="25"/>
        <v>3Q14</v>
      </c>
      <c r="V136" s="96" t="str">
        <f t="shared" si="25"/>
        <v>4Q14</v>
      </c>
      <c r="W136" s="96" t="str">
        <f t="shared" si="25"/>
        <v>1Q15</v>
      </c>
      <c r="X136" s="96" t="str">
        <f t="shared" si="25"/>
        <v>2Q15</v>
      </c>
      <c r="Y136" s="96" t="str">
        <f t="shared" si="25"/>
        <v>3Q15</v>
      </c>
      <c r="Z136" s="96" t="str">
        <f t="shared" si="25"/>
        <v>4Q15</v>
      </c>
      <c r="AA136" s="96" t="str">
        <f t="shared" si="25"/>
        <v>1Q16</v>
      </c>
      <c r="AB136" s="96" t="str">
        <f t="shared" si="25"/>
        <v>2Q16</v>
      </c>
      <c r="AC136" s="96" t="str">
        <f t="shared" si="25"/>
        <v>3Q16</v>
      </c>
      <c r="AD136" s="96" t="str">
        <f t="shared" si="25"/>
        <v>4Q16</v>
      </c>
      <c r="AE136" s="96" t="str">
        <f t="shared" si="25"/>
        <v>1Q17</v>
      </c>
      <c r="AF136" s="96" t="str">
        <f t="shared" si="25"/>
        <v>2Q17</v>
      </c>
      <c r="AG136" s="96" t="str">
        <f t="shared" si="25"/>
        <v>3Q17</v>
      </c>
      <c r="AH136" s="96" t="str">
        <f t="shared" si="25"/>
        <v>4Q17</v>
      </c>
      <c r="AI136" s="96" t="str">
        <f t="shared" ref="AI136:BF136" si="26">AI134</f>
        <v>1Q18</v>
      </c>
      <c r="AJ136" s="96" t="str">
        <f t="shared" si="26"/>
        <v>2Q18</v>
      </c>
      <c r="AK136" s="96" t="str">
        <f t="shared" si="26"/>
        <v>3Q18</v>
      </c>
      <c r="AL136" s="96" t="str">
        <f t="shared" si="26"/>
        <v>4Q18</v>
      </c>
      <c r="AM136" s="96" t="str">
        <f t="shared" si="26"/>
        <v>1Q19</v>
      </c>
      <c r="AN136" s="96" t="str">
        <f t="shared" si="26"/>
        <v>2Q19</v>
      </c>
      <c r="AO136" s="96" t="str">
        <f t="shared" si="26"/>
        <v>3Q19</v>
      </c>
      <c r="AP136" s="96" t="str">
        <f t="shared" si="26"/>
        <v>4Q19</v>
      </c>
      <c r="AQ136" s="96" t="str">
        <f t="shared" si="26"/>
        <v>1Q20</v>
      </c>
      <c r="AR136" s="96" t="str">
        <f t="shared" si="26"/>
        <v>2Q20</v>
      </c>
      <c r="AS136" s="96" t="str">
        <f t="shared" si="26"/>
        <v>3Q20</v>
      </c>
      <c r="AT136" s="96" t="str">
        <f t="shared" si="26"/>
        <v>4Q20</v>
      </c>
      <c r="AU136" s="96" t="str">
        <f t="shared" si="26"/>
        <v>1Q21</v>
      </c>
      <c r="AV136" s="96" t="str">
        <f t="shared" si="26"/>
        <v>2Q21</v>
      </c>
      <c r="AW136" s="96" t="str">
        <f t="shared" si="26"/>
        <v>3Q21</v>
      </c>
      <c r="AX136" s="141" t="str">
        <f t="shared" si="26"/>
        <v>4Q21</v>
      </c>
      <c r="AY136" s="96" t="str">
        <f t="shared" si="26"/>
        <v>1Q22</v>
      </c>
      <c r="AZ136" s="96" t="str">
        <f t="shared" si="26"/>
        <v>2Q22</v>
      </c>
      <c r="BA136" s="96" t="str">
        <f t="shared" si="26"/>
        <v>3Q22</v>
      </c>
      <c r="BB136" s="96" t="str">
        <f t="shared" si="26"/>
        <v>4Q22</v>
      </c>
      <c r="BC136" s="96" t="str">
        <f t="shared" si="26"/>
        <v>1Q23</v>
      </c>
      <c r="BD136" s="96" t="str">
        <f t="shared" si="26"/>
        <v>2Q23</v>
      </c>
      <c r="BE136" s="96" t="str">
        <f t="shared" si="26"/>
        <v>3Q23</v>
      </c>
      <c r="BF136" s="96" t="str">
        <f t="shared" si="26"/>
        <v>4Q23</v>
      </c>
      <c r="BG136" s="96" t="str">
        <f t="shared" ref="BG136:BM136" si="27">BG$134</f>
        <v>1Q24</v>
      </c>
      <c r="BH136" s="96" t="str">
        <f t="shared" si="27"/>
        <v>2Q24</v>
      </c>
      <c r="BI136" s="96" t="str">
        <f t="shared" si="27"/>
        <v>3Q24</v>
      </c>
      <c r="BJ136" s="96" t="str">
        <f t="shared" si="27"/>
        <v>4Q24</v>
      </c>
      <c r="BK136" s="96" t="str">
        <f t="shared" si="27"/>
        <v>1Q25</v>
      </c>
      <c r="BL136" s="96" t="str">
        <f t="shared" si="27"/>
        <v>2Q25</v>
      </c>
      <c r="BM136" s="96" t="str">
        <f t="shared" si="27"/>
        <v>3Q25</v>
      </c>
      <c r="BN136" s="3"/>
      <c r="BO136" s="14"/>
      <c r="BP136" s="1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1:84" s="23" customFormat="1" ht="15" customHeight="1" x14ac:dyDescent="0.25">
      <c r="A137" s="8" t="s">
        <v>18</v>
      </c>
      <c r="B137" s="8" t="s">
        <v>18</v>
      </c>
      <c r="C137" s="14">
        <v>39879</v>
      </c>
      <c r="D137" s="14">
        <v>39879</v>
      </c>
      <c r="E137" s="14">
        <v>40230</v>
      </c>
      <c r="F137" s="14">
        <v>40213</v>
      </c>
      <c r="G137" s="14">
        <v>40303</v>
      </c>
      <c r="H137" s="14">
        <v>42725</v>
      </c>
      <c r="I137" s="14">
        <v>42522</v>
      </c>
      <c r="J137" s="14">
        <v>42104</v>
      </c>
      <c r="K137" s="14">
        <v>42104</v>
      </c>
      <c r="L137" s="14">
        <v>42104</v>
      </c>
      <c r="M137" s="14">
        <v>42104</v>
      </c>
      <c r="N137" s="14">
        <v>42104</v>
      </c>
      <c r="O137" s="14">
        <v>42104</v>
      </c>
      <c r="P137" s="14">
        <v>46608</v>
      </c>
      <c r="Q137" s="14">
        <v>46608</v>
      </c>
      <c r="R137" s="14">
        <v>46608</v>
      </c>
      <c r="S137" s="14">
        <v>46134</v>
      </c>
      <c r="T137" s="14">
        <v>46134</v>
      </c>
      <c r="U137" s="14">
        <v>46134</v>
      </c>
      <c r="V137" s="14">
        <v>46134</v>
      </c>
      <c r="W137" s="14">
        <v>46134</v>
      </c>
      <c r="X137" s="14">
        <v>46134</v>
      </c>
      <c r="Y137" s="14">
        <v>47322</v>
      </c>
      <c r="Z137" s="14">
        <v>47322</v>
      </c>
      <c r="AA137" s="14">
        <v>47322</v>
      </c>
      <c r="AB137" s="14">
        <v>47322</v>
      </c>
      <c r="AC137" s="14">
        <v>47322</v>
      </c>
      <c r="AD137" s="14">
        <v>47322</v>
      </c>
      <c r="AE137" s="14">
        <v>47322</v>
      </c>
      <c r="AF137" s="14">
        <v>47322</v>
      </c>
      <c r="AG137" s="14">
        <v>47322</v>
      </c>
      <c r="AH137" s="14">
        <v>47322</v>
      </c>
      <c r="AI137" s="14">
        <v>48887.966</v>
      </c>
      <c r="AJ137" s="14">
        <v>48887.966</v>
      </c>
      <c r="AK137" s="14">
        <v>48887.966</v>
      </c>
      <c r="AL137" s="14">
        <v>48887.966</v>
      </c>
      <c r="AM137" s="14">
        <v>49060.985999999997</v>
      </c>
      <c r="AN137" s="14">
        <v>49060.985999999997</v>
      </c>
      <c r="AO137" s="14">
        <v>49060.985999999997</v>
      </c>
      <c r="AP137" s="14">
        <v>49263.065999999999</v>
      </c>
      <c r="AQ137" s="14">
        <v>49328.635999999999</v>
      </c>
      <c r="AR137" s="14">
        <v>49259.635999999999</v>
      </c>
      <c r="AS137" s="14">
        <v>49279.226000000002</v>
      </c>
      <c r="AT137" s="14">
        <v>49259.635999999999</v>
      </c>
      <c r="AU137" s="14">
        <v>49259.635999999999</v>
      </c>
      <c r="AV137" s="14">
        <v>49259.635999999999</v>
      </c>
      <c r="AW137" s="14">
        <v>49256.779333333332</v>
      </c>
      <c r="AX137" s="211">
        <v>49250.446000000004</v>
      </c>
      <c r="AY137" s="14">
        <v>49282.506000000001</v>
      </c>
      <c r="AZ137" s="14">
        <v>49275.305999999997</v>
      </c>
      <c r="BA137" s="14">
        <v>49304.146000000001</v>
      </c>
      <c r="BB137" s="14">
        <v>49304.146000000001</v>
      </c>
      <c r="BC137" s="14">
        <v>49366.396000000001</v>
      </c>
      <c r="BD137" s="14">
        <v>49366.885999999999</v>
      </c>
      <c r="BE137" s="14">
        <v>49396.925999999999</v>
      </c>
      <c r="BF137" s="14">
        <v>49395.036</v>
      </c>
      <c r="BG137" s="14">
        <v>49542.722666666668</v>
      </c>
      <c r="BH137" s="14">
        <v>49690.19933333333</v>
      </c>
      <c r="BI137" s="14">
        <v>49792.389333333333</v>
      </c>
      <c r="BJ137" s="14">
        <v>49922.931333333334</v>
      </c>
      <c r="BK137" s="14">
        <v>49147.201333333331</v>
      </c>
      <c r="BL137" s="14">
        <v>48791.529333333332</v>
      </c>
      <c r="BM137" s="14">
        <v>48817.224000000009</v>
      </c>
      <c r="BN137" s="14"/>
      <c r="BO137" s="14"/>
      <c r="BP137" s="1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1:84" s="23" customFormat="1" ht="15" customHeight="1" x14ac:dyDescent="0.25">
      <c r="A138" s="8" t="s">
        <v>19</v>
      </c>
      <c r="B138" s="8" t="s">
        <v>19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35293</v>
      </c>
      <c r="M138" s="14">
        <v>35293</v>
      </c>
      <c r="N138" s="14">
        <v>35293</v>
      </c>
      <c r="O138" s="14">
        <v>35293</v>
      </c>
      <c r="P138" s="14">
        <v>35293</v>
      </c>
      <c r="Q138" s="14">
        <v>35293</v>
      </c>
      <c r="R138" s="14">
        <v>35293</v>
      </c>
      <c r="S138" s="14">
        <v>34957</v>
      </c>
      <c r="T138" s="14">
        <v>34957</v>
      </c>
      <c r="U138" s="14">
        <v>34957</v>
      </c>
      <c r="V138" s="14">
        <v>34957</v>
      </c>
      <c r="W138" s="14">
        <v>34957</v>
      </c>
      <c r="X138" s="14">
        <v>34957</v>
      </c>
      <c r="Y138" s="14">
        <v>34957</v>
      </c>
      <c r="Z138" s="14">
        <v>34957</v>
      </c>
      <c r="AA138" s="14">
        <v>34957</v>
      </c>
      <c r="AB138" s="14">
        <v>34957</v>
      </c>
      <c r="AC138" s="14">
        <v>34957</v>
      </c>
      <c r="AD138" s="14">
        <v>34957</v>
      </c>
      <c r="AE138" s="14">
        <v>34957</v>
      </c>
      <c r="AF138" s="14">
        <v>34957</v>
      </c>
      <c r="AG138" s="14">
        <v>34957</v>
      </c>
      <c r="AH138" s="14">
        <v>34957</v>
      </c>
      <c r="AI138" s="14">
        <v>34359.15</v>
      </c>
      <c r="AJ138" s="14">
        <v>34359.15</v>
      </c>
      <c r="AK138" s="14">
        <v>34359.15</v>
      </c>
      <c r="AL138" s="14">
        <v>34359.15</v>
      </c>
      <c r="AM138" s="14">
        <v>34359.15</v>
      </c>
      <c r="AN138" s="14">
        <v>34359.15</v>
      </c>
      <c r="AO138" s="14">
        <v>34359.15</v>
      </c>
      <c r="AP138" s="14">
        <v>34357.949999999997</v>
      </c>
      <c r="AQ138" s="14">
        <v>34357.949999999997</v>
      </c>
      <c r="AR138" s="14">
        <v>34357.949999999997</v>
      </c>
      <c r="AS138" s="14">
        <v>34357.949999999997</v>
      </c>
      <c r="AT138" s="14">
        <v>34356.949999999997</v>
      </c>
      <c r="AU138" s="14">
        <v>34357.246666666666</v>
      </c>
      <c r="AV138" s="14">
        <v>34106.839999999997</v>
      </c>
      <c r="AW138" s="14">
        <v>34106.629999999997</v>
      </c>
      <c r="AX138" s="211">
        <v>34103.629999999997</v>
      </c>
      <c r="AY138" s="14">
        <v>34086.629999999997</v>
      </c>
      <c r="AZ138" s="14">
        <v>33718.660000000003</v>
      </c>
      <c r="BA138" s="14">
        <v>33555.269999999997</v>
      </c>
      <c r="BB138" s="14">
        <v>33556.160000000003</v>
      </c>
      <c r="BC138" s="14">
        <v>33552.71</v>
      </c>
      <c r="BD138" s="14">
        <v>33553.910000000003</v>
      </c>
      <c r="BE138" s="14">
        <v>33553.910000000003</v>
      </c>
      <c r="BF138" s="14">
        <v>33567.910000000003</v>
      </c>
      <c r="BG138" s="14">
        <v>33574.910333333333</v>
      </c>
      <c r="BH138" s="14">
        <v>33856.910000000003</v>
      </c>
      <c r="BI138" s="14">
        <v>33997.910000000003</v>
      </c>
      <c r="BJ138" s="14">
        <v>33997.910000000003</v>
      </c>
      <c r="BK138" s="14">
        <v>34053.085333333336</v>
      </c>
      <c r="BL138" s="14">
        <v>34080.58</v>
      </c>
      <c r="BM138" s="14">
        <v>34080.553333333337</v>
      </c>
      <c r="BN138" s="14"/>
      <c r="BO138" s="14"/>
      <c r="BP138" s="1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1:84" s="23" customFormat="1" ht="15" customHeight="1" x14ac:dyDescent="0.25">
      <c r="A139" s="8" t="s">
        <v>116</v>
      </c>
      <c r="B139" s="8" t="s">
        <v>116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34100</v>
      </c>
      <c r="Z139" s="14">
        <v>34100</v>
      </c>
      <c r="AA139" s="14">
        <v>34100</v>
      </c>
      <c r="AB139" s="14">
        <v>34100</v>
      </c>
      <c r="AC139" s="14">
        <v>34100</v>
      </c>
      <c r="AD139" s="14">
        <v>34100</v>
      </c>
      <c r="AE139" s="14">
        <v>34100</v>
      </c>
      <c r="AF139" s="14">
        <v>34100</v>
      </c>
      <c r="AG139" s="14">
        <v>34100</v>
      </c>
      <c r="AH139" s="14">
        <v>34100</v>
      </c>
      <c r="AI139" s="14">
        <v>33818.6</v>
      </c>
      <c r="AJ139" s="14">
        <v>33820.239999999998</v>
      </c>
      <c r="AK139" s="14">
        <v>33820.239999999998</v>
      </c>
      <c r="AL139" s="14">
        <v>33820.239999999998</v>
      </c>
      <c r="AM139" s="14">
        <v>33819.01</v>
      </c>
      <c r="AN139" s="14">
        <v>33819.01</v>
      </c>
      <c r="AO139" s="14">
        <v>33819.01</v>
      </c>
      <c r="AP139" s="14">
        <v>33365.4</v>
      </c>
      <c r="AQ139" s="14">
        <v>33362.54</v>
      </c>
      <c r="AR139" s="14">
        <v>33367.160000000003</v>
      </c>
      <c r="AS139" s="14">
        <v>33367.160000000003</v>
      </c>
      <c r="AT139" s="14">
        <v>33459.49</v>
      </c>
      <c r="AU139" s="14">
        <v>33464.404999999999</v>
      </c>
      <c r="AV139" s="14">
        <v>33489.730000000003</v>
      </c>
      <c r="AW139" s="14">
        <v>33479</v>
      </c>
      <c r="AX139" s="211">
        <v>33487.296666666669</v>
      </c>
      <c r="AY139" s="14">
        <v>33493.85</v>
      </c>
      <c r="AZ139" s="14">
        <v>33507.17</v>
      </c>
      <c r="BA139" s="14">
        <v>33510.01</v>
      </c>
      <c r="BB139" s="14">
        <v>33510.699999999997</v>
      </c>
      <c r="BC139" s="14">
        <v>33513.26</v>
      </c>
      <c r="BD139" s="14">
        <v>34070.480000000003</v>
      </c>
      <c r="BE139" s="14">
        <v>34070.480000000003</v>
      </c>
      <c r="BF139" s="14">
        <v>34070.480000000003</v>
      </c>
      <c r="BG139" s="14">
        <v>34070.227666666666</v>
      </c>
      <c r="BH139" s="14">
        <v>34071.279999999999</v>
      </c>
      <c r="BI139" s="14">
        <v>34095.006666666661</v>
      </c>
      <c r="BJ139" s="14">
        <v>34106.870000000003</v>
      </c>
      <c r="BK139" s="14">
        <v>34108.65</v>
      </c>
      <c r="BL139" s="14">
        <v>34107.359333333334</v>
      </c>
      <c r="BM139" s="14">
        <v>34105.30000000001</v>
      </c>
      <c r="BN139" s="14"/>
      <c r="BO139" s="14"/>
      <c r="BP139" s="1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1:84" s="23" customFormat="1" ht="15" customHeight="1" x14ac:dyDescent="0.25">
      <c r="A140" s="8" t="s">
        <v>747</v>
      </c>
      <c r="B140" s="8" t="s">
        <v>747</v>
      </c>
      <c r="C140" s="146">
        <v>0</v>
      </c>
      <c r="D140" s="146">
        <v>0</v>
      </c>
      <c r="E140" s="146">
        <v>0</v>
      </c>
      <c r="F140" s="146">
        <v>0</v>
      </c>
      <c r="G140" s="146">
        <v>0</v>
      </c>
      <c r="H140" s="146">
        <v>0</v>
      </c>
      <c r="I140" s="146">
        <v>0</v>
      </c>
      <c r="J140" s="146">
        <v>0</v>
      </c>
      <c r="K140" s="146">
        <v>0</v>
      </c>
      <c r="L140" s="146">
        <v>0</v>
      </c>
      <c r="M140" s="146">
        <v>0</v>
      </c>
      <c r="N140" s="146">
        <v>0</v>
      </c>
      <c r="O140" s="146">
        <v>0</v>
      </c>
      <c r="P140" s="146">
        <v>0</v>
      </c>
      <c r="Q140" s="146">
        <v>0</v>
      </c>
      <c r="R140" s="146">
        <v>0</v>
      </c>
      <c r="S140" s="146">
        <v>0</v>
      </c>
      <c r="T140" s="146">
        <v>0</v>
      </c>
      <c r="U140" s="146">
        <v>0</v>
      </c>
      <c r="V140" s="146">
        <v>0</v>
      </c>
      <c r="W140" s="146">
        <v>0</v>
      </c>
      <c r="X140" s="146">
        <v>0</v>
      </c>
      <c r="Y140" s="146">
        <v>0</v>
      </c>
      <c r="Z140" s="146">
        <v>0</v>
      </c>
      <c r="AA140" s="146">
        <v>0</v>
      </c>
      <c r="AB140" s="146">
        <v>0</v>
      </c>
      <c r="AC140" s="146">
        <v>0</v>
      </c>
      <c r="AD140" s="146">
        <v>0</v>
      </c>
      <c r="AE140" s="146">
        <v>0</v>
      </c>
      <c r="AF140" s="146">
        <v>0</v>
      </c>
      <c r="AG140" s="146">
        <v>0</v>
      </c>
      <c r="AH140" s="146">
        <v>0</v>
      </c>
      <c r="AI140" s="146">
        <v>0</v>
      </c>
      <c r="AJ140" s="146">
        <v>0</v>
      </c>
      <c r="AK140" s="146">
        <v>0</v>
      </c>
      <c r="AL140" s="146">
        <v>0</v>
      </c>
      <c r="AM140" s="146">
        <v>0</v>
      </c>
      <c r="AN140" s="146">
        <v>0</v>
      </c>
      <c r="AO140" s="146">
        <v>0</v>
      </c>
      <c r="AP140" s="146">
        <v>0</v>
      </c>
      <c r="AQ140" s="146">
        <v>0</v>
      </c>
      <c r="AR140" s="146">
        <v>0</v>
      </c>
      <c r="AS140" s="146">
        <v>0</v>
      </c>
      <c r="AT140" s="146">
        <v>0</v>
      </c>
      <c r="AU140" s="146">
        <v>0</v>
      </c>
      <c r="AV140" s="146">
        <v>0</v>
      </c>
      <c r="AW140" s="146">
        <v>0</v>
      </c>
      <c r="AX140" s="146">
        <v>0</v>
      </c>
      <c r="AY140" s="146">
        <v>0</v>
      </c>
      <c r="AZ140" s="146">
        <v>0</v>
      </c>
      <c r="BA140" s="146">
        <v>0</v>
      </c>
      <c r="BB140" s="146">
        <v>0</v>
      </c>
      <c r="BC140" s="146">
        <v>0</v>
      </c>
      <c r="BD140" s="146">
        <v>0</v>
      </c>
      <c r="BE140" s="146">
        <v>0</v>
      </c>
      <c r="BF140" s="146">
        <v>0</v>
      </c>
      <c r="BG140" s="146">
        <v>0</v>
      </c>
      <c r="BH140" s="146">
        <v>0</v>
      </c>
      <c r="BI140" s="146">
        <v>0</v>
      </c>
      <c r="BJ140" s="146">
        <v>0</v>
      </c>
      <c r="BK140" s="146">
        <v>0</v>
      </c>
      <c r="BL140" s="14">
        <v>38168.523333333324</v>
      </c>
      <c r="BM140" s="14">
        <v>38142.209999999992</v>
      </c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1:84" s="23" customFormat="1" ht="15" customHeight="1" x14ac:dyDescent="0.25">
      <c r="A141" s="8" t="s">
        <v>20</v>
      </c>
      <c r="B141" s="8" t="s">
        <v>20</v>
      </c>
      <c r="C141" s="14">
        <v>26126</v>
      </c>
      <c r="D141" s="14">
        <v>26252</v>
      </c>
      <c r="E141" s="14">
        <v>26236</v>
      </c>
      <c r="F141" s="14">
        <v>26023</v>
      </c>
      <c r="G141" s="14">
        <v>26017</v>
      </c>
      <c r="H141" s="14">
        <v>26017</v>
      </c>
      <c r="I141" s="14">
        <v>26848</v>
      </c>
      <c r="J141" s="14">
        <v>26927</v>
      </c>
      <c r="K141" s="14">
        <v>26927</v>
      </c>
      <c r="L141" s="14">
        <v>26927</v>
      </c>
      <c r="M141" s="14">
        <v>26927</v>
      </c>
      <c r="N141" s="14">
        <v>26927</v>
      </c>
      <c r="O141" s="14">
        <v>26927</v>
      </c>
      <c r="P141" s="14">
        <v>26927</v>
      </c>
      <c r="Q141" s="14">
        <v>26927</v>
      </c>
      <c r="R141" s="14">
        <v>26927</v>
      </c>
      <c r="S141" s="14">
        <v>26940</v>
      </c>
      <c r="T141" s="14">
        <v>26940</v>
      </c>
      <c r="U141" s="14">
        <v>26940</v>
      </c>
      <c r="V141" s="14">
        <v>26940</v>
      </c>
      <c r="W141" s="14">
        <v>26940</v>
      </c>
      <c r="X141" s="14">
        <v>26940</v>
      </c>
      <c r="Y141" s="14">
        <v>26940</v>
      </c>
      <c r="Z141" s="14">
        <v>26940</v>
      </c>
      <c r="AA141" s="14">
        <v>26940</v>
      </c>
      <c r="AB141" s="14">
        <v>26940</v>
      </c>
      <c r="AC141" s="14">
        <v>26940</v>
      </c>
      <c r="AD141" s="14">
        <v>26940</v>
      </c>
      <c r="AE141" s="14">
        <v>26940</v>
      </c>
      <c r="AF141" s="14">
        <v>26940</v>
      </c>
      <c r="AG141" s="14">
        <v>26940</v>
      </c>
      <c r="AH141" s="14">
        <v>26940</v>
      </c>
      <c r="AI141" s="14">
        <v>26547.623</v>
      </c>
      <c r="AJ141" s="14">
        <v>26547.623</v>
      </c>
      <c r="AK141" s="14">
        <v>26547.623</v>
      </c>
      <c r="AL141" s="14">
        <v>26547.623</v>
      </c>
      <c r="AM141" s="14">
        <v>26713.053</v>
      </c>
      <c r="AN141" s="14">
        <v>26713.053</v>
      </c>
      <c r="AO141" s="14">
        <v>26713.053</v>
      </c>
      <c r="AP141" s="14">
        <v>26881.473000000002</v>
      </c>
      <c r="AQ141" s="14">
        <v>26882.312999999998</v>
      </c>
      <c r="AR141" s="14">
        <v>26882.312999999998</v>
      </c>
      <c r="AS141" s="14">
        <v>26882.312999999998</v>
      </c>
      <c r="AT141" s="14">
        <v>26881.875</v>
      </c>
      <c r="AU141" s="14">
        <v>26772.006333333335</v>
      </c>
      <c r="AV141" s="14">
        <v>26552.992999999999</v>
      </c>
      <c r="AW141" s="14">
        <v>26552.992999999999</v>
      </c>
      <c r="AX141" s="211">
        <v>26560.149666666664</v>
      </c>
      <c r="AY141" s="14">
        <v>26690.093000000001</v>
      </c>
      <c r="AZ141" s="14">
        <v>26690.093000000001</v>
      </c>
      <c r="BA141" s="14">
        <v>26690.093000000001</v>
      </c>
      <c r="BB141" s="14">
        <v>26690.093000000001</v>
      </c>
      <c r="BC141" s="14">
        <v>26690.093000000001</v>
      </c>
      <c r="BD141" s="14">
        <v>26690.093000000001</v>
      </c>
      <c r="BE141" s="14">
        <v>26690.093000000001</v>
      </c>
      <c r="BF141" s="14">
        <v>26690.093000000004</v>
      </c>
      <c r="BG141" s="14">
        <v>25428.396333333334</v>
      </c>
      <c r="BH141" s="14">
        <v>25159.698666666663</v>
      </c>
      <c r="BI141" s="14">
        <v>22235.486666666668</v>
      </c>
      <c r="BJ141" s="14">
        <v>22129.320000000003</v>
      </c>
      <c r="BK141" s="14">
        <v>21266.251999999997</v>
      </c>
      <c r="BL141" s="14">
        <v>21252.87</v>
      </c>
      <c r="BM141" s="14">
        <v>21253.855333333329</v>
      </c>
      <c r="BN141" s="1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1:84" s="23" customFormat="1" ht="15" customHeight="1" x14ac:dyDescent="0.25">
      <c r="A142" s="8" t="s">
        <v>21</v>
      </c>
      <c r="B142" s="8" t="s">
        <v>21</v>
      </c>
      <c r="C142" s="14" t="s">
        <v>14</v>
      </c>
      <c r="D142" s="14" t="s">
        <v>14</v>
      </c>
      <c r="E142" s="14" t="s">
        <v>14</v>
      </c>
      <c r="F142" s="14" t="s">
        <v>14</v>
      </c>
      <c r="G142" s="14">
        <v>30178</v>
      </c>
      <c r="H142" s="14">
        <v>30178</v>
      </c>
      <c r="I142" s="14">
        <v>30551</v>
      </c>
      <c r="J142" s="14">
        <v>30822</v>
      </c>
      <c r="K142" s="14">
        <v>30822</v>
      </c>
      <c r="L142" s="14">
        <v>30822</v>
      </c>
      <c r="M142" s="14">
        <v>30822</v>
      </c>
      <c r="N142" s="14">
        <v>30822</v>
      </c>
      <c r="O142" s="14">
        <v>30822</v>
      </c>
      <c r="P142" s="14">
        <v>30822</v>
      </c>
      <c r="Q142" s="14">
        <v>30822</v>
      </c>
      <c r="R142" s="14">
        <v>30822</v>
      </c>
      <c r="S142" s="14">
        <v>31312</v>
      </c>
      <c r="T142" s="14">
        <v>31312</v>
      </c>
      <c r="U142" s="14">
        <v>31312</v>
      </c>
      <c r="V142" s="14">
        <v>31312</v>
      </c>
      <c r="W142" s="14">
        <v>31312</v>
      </c>
      <c r="X142" s="14">
        <v>31312</v>
      </c>
      <c r="Y142" s="14">
        <v>31312</v>
      </c>
      <c r="Z142" s="14">
        <v>31312</v>
      </c>
      <c r="AA142" s="14">
        <v>31312</v>
      </c>
      <c r="AB142" s="14">
        <v>31312</v>
      </c>
      <c r="AC142" s="14">
        <v>31312</v>
      </c>
      <c r="AD142" s="14">
        <v>31312</v>
      </c>
      <c r="AE142" s="14">
        <v>31312</v>
      </c>
      <c r="AF142" s="14">
        <v>31312</v>
      </c>
      <c r="AG142" s="14">
        <v>31312</v>
      </c>
      <c r="AH142" s="14">
        <v>31312</v>
      </c>
      <c r="AI142" s="14">
        <v>31257.53</v>
      </c>
      <c r="AJ142" s="14">
        <v>31257.53</v>
      </c>
      <c r="AK142" s="14">
        <v>31257.53</v>
      </c>
      <c r="AL142" s="14">
        <v>31257.53</v>
      </c>
      <c r="AM142" s="14">
        <v>31250.03</v>
      </c>
      <c r="AN142" s="14">
        <v>31250.03</v>
      </c>
      <c r="AO142" s="14">
        <v>31250.03</v>
      </c>
      <c r="AP142" s="14">
        <v>31133.03</v>
      </c>
      <c r="AQ142" s="14">
        <v>31147.03</v>
      </c>
      <c r="AR142" s="14">
        <v>31147.03</v>
      </c>
      <c r="AS142" s="14">
        <v>31147.03</v>
      </c>
      <c r="AT142" s="14">
        <v>31147.03</v>
      </c>
      <c r="AU142" s="14">
        <v>31147.03</v>
      </c>
      <c r="AV142" s="14">
        <v>31147.03</v>
      </c>
      <c r="AW142" s="14">
        <v>30998.256666666664</v>
      </c>
      <c r="AX142" s="211">
        <v>30923.87</v>
      </c>
      <c r="AY142" s="14">
        <v>30923.87</v>
      </c>
      <c r="AZ142" s="14">
        <v>30984.87</v>
      </c>
      <c r="BA142" s="14">
        <v>30982.02</v>
      </c>
      <c r="BB142" s="14">
        <v>30981.02</v>
      </c>
      <c r="BC142" s="14">
        <v>30937.559000000001</v>
      </c>
      <c r="BD142" s="14">
        <v>30975.72</v>
      </c>
      <c r="BE142" s="14">
        <v>30967.72</v>
      </c>
      <c r="BF142" s="14">
        <v>30967.72</v>
      </c>
      <c r="BG142" s="14">
        <v>30967.72</v>
      </c>
      <c r="BH142" s="14">
        <v>30967.72</v>
      </c>
      <c r="BI142" s="14">
        <v>30973.053333333333</v>
      </c>
      <c r="BJ142" s="14">
        <v>30956.880000000001</v>
      </c>
      <c r="BK142" s="14">
        <v>30957.20033333333</v>
      </c>
      <c r="BL142" s="14">
        <v>30957.200000000001</v>
      </c>
      <c r="BM142" s="14">
        <v>30957.200000000001</v>
      </c>
      <c r="BN142" s="14"/>
      <c r="BO142" s="14"/>
      <c r="BP142" s="1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1:84" s="23" customFormat="1" ht="15" customHeight="1" x14ac:dyDescent="0.25">
      <c r="A143" s="8" t="s">
        <v>23</v>
      </c>
      <c r="B143" s="8" t="s">
        <v>23</v>
      </c>
      <c r="C143" s="14">
        <v>54887</v>
      </c>
      <c r="D143" s="14">
        <v>55057</v>
      </c>
      <c r="E143" s="14">
        <v>55057</v>
      </c>
      <c r="F143" s="14">
        <v>55105</v>
      </c>
      <c r="G143" s="14">
        <v>55105</v>
      </c>
      <c r="H143" s="14">
        <v>55386</v>
      </c>
      <c r="I143" s="14">
        <v>54031</v>
      </c>
      <c r="J143" s="14">
        <v>54075</v>
      </c>
      <c r="K143" s="14">
        <v>54075</v>
      </c>
      <c r="L143" s="14">
        <v>54075</v>
      </c>
      <c r="M143" s="14">
        <v>54075</v>
      </c>
      <c r="N143" s="14">
        <v>54075</v>
      </c>
      <c r="O143" s="14">
        <v>54075</v>
      </c>
      <c r="P143" s="14">
        <v>54075</v>
      </c>
      <c r="Q143" s="14">
        <v>54075</v>
      </c>
      <c r="R143" s="14">
        <v>54075</v>
      </c>
      <c r="S143" s="14">
        <v>54321</v>
      </c>
      <c r="T143" s="14">
        <v>54321</v>
      </c>
      <c r="U143" s="14">
        <v>54321</v>
      </c>
      <c r="V143" s="14">
        <v>54321</v>
      </c>
      <c r="W143" s="14">
        <v>54321</v>
      </c>
      <c r="X143" s="14">
        <v>73492</v>
      </c>
      <c r="Y143" s="14">
        <v>73492</v>
      </c>
      <c r="Z143" s="14">
        <v>73492</v>
      </c>
      <c r="AA143" s="14">
        <v>73492</v>
      </c>
      <c r="AB143" s="14">
        <v>73492</v>
      </c>
      <c r="AC143" s="14">
        <v>73492</v>
      </c>
      <c r="AD143" s="14">
        <v>73492</v>
      </c>
      <c r="AE143" s="14">
        <v>73492</v>
      </c>
      <c r="AF143" s="14">
        <v>73492</v>
      </c>
      <c r="AG143" s="14">
        <v>73492</v>
      </c>
      <c r="AH143" s="14">
        <v>73492</v>
      </c>
      <c r="AI143" s="14">
        <v>72659</v>
      </c>
      <c r="AJ143" s="14">
        <v>72659</v>
      </c>
      <c r="AK143" s="14">
        <v>72659</v>
      </c>
      <c r="AL143" s="14">
        <v>72659</v>
      </c>
      <c r="AM143" s="14">
        <v>72726.39</v>
      </c>
      <c r="AN143" s="14">
        <v>72726.39</v>
      </c>
      <c r="AO143" s="14">
        <v>72726.39</v>
      </c>
      <c r="AP143" s="14">
        <v>72725.210000000006</v>
      </c>
      <c r="AQ143" s="14">
        <v>72725.210000000006</v>
      </c>
      <c r="AR143" s="14">
        <v>72725.210000000006</v>
      </c>
      <c r="AS143" s="14">
        <v>72725.19</v>
      </c>
      <c r="AT143" s="14">
        <v>72725.19</v>
      </c>
      <c r="AU143" s="14">
        <v>72736.83</v>
      </c>
      <c r="AV143" s="14">
        <v>72725.56</v>
      </c>
      <c r="AW143" s="14">
        <v>73394.146666666667</v>
      </c>
      <c r="AX143" s="211">
        <v>73389.786000000007</v>
      </c>
      <c r="AY143" s="14">
        <v>73388.13</v>
      </c>
      <c r="AZ143" s="14">
        <v>73389.13</v>
      </c>
      <c r="BA143" s="14">
        <v>73389.13</v>
      </c>
      <c r="BB143" s="14">
        <v>73361.3</v>
      </c>
      <c r="BC143" s="14">
        <v>73361.3</v>
      </c>
      <c r="BD143" s="14">
        <v>73195.698000000004</v>
      </c>
      <c r="BE143" s="14">
        <v>73190</v>
      </c>
      <c r="BF143" s="14">
        <v>73139.863333333342</v>
      </c>
      <c r="BG143" s="14">
        <v>73107.3</v>
      </c>
      <c r="BH143" s="14">
        <v>73102.371666666659</v>
      </c>
      <c r="BI143" s="14">
        <v>73120.254000000001</v>
      </c>
      <c r="BJ143" s="14">
        <v>73180.53</v>
      </c>
      <c r="BK143" s="14">
        <v>73212.666333333342</v>
      </c>
      <c r="BL143" s="14">
        <v>73212.356666666674</v>
      </c>
      <c r="BM143" s="14">
        <v>73275.414999999994</v>
      </c>
      <c r="BN143" s="14"/>
      <c r="BO143" s="14"/>
      <c r="BP143" s="1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1:84" s="23" customFormat="1" ht="15" customHeight="1" x14ac:dyDescent="0.25">
      <c r="A144" s="8" t="s">
        <v>24</v>
      </c>
      <c r="B144" s="8" t="s">
        <v>24</v>
      </c>
      <c r="C144" s="14">
        <v>24014</v>
      </c>
      <c r="D144" s="14">
        <v>24014</v>
      </c>
      <c r="E144" s="14">
        <v>24074</v>
      </c>
      <c r="F144" s="14">
        <v>24056</v>
      </c>
      <c r="G144" s="14">
        <v>23983</v>
      </c>
      <c r="H144" s="14">
        <v>23941</v>
      </c>
      <c r="I144" s="14">
        <v>24251</v>
      </c>
      <c r="J144" s="14">
        <v>25736</v>
      </c>
      <c r="K144" s="14">
        <v>25736</v>
      </c>
      <c r="L144" s="14">
        <v>25736</v>
      </c>
      <c r="M144" s="14">
        <v>33236</v>
      </c>
      <c r="N144" s="14">
        <v>33236</v>
      </c>
      <c r="O144" s="14">
        <v>33236</v>
      </c>
      <c r="P144" s="14">
        <v>33236</v>
      </c>
      <c r="Q144" s="14">
        <v>33236</v>
      </c>
      <c r="R144" s="14">
        <v>33236</v>
      </c>
      <c r="S144" s="14">
        <v>33146</v>
      </c>
      <c r="T144" s="14">
        <v>33146</v>
      </c>
      <c r="U144" s="14">
        <v>33146</v>
      </c>
      <c r="V144" s="14">
        <v>33146</v>
      </c>
      <c r="W144" s="14">
        <v>33146</v>
      </c>
      <c r="X144" s="14">
        <v>33146</v>
      </c>
      <c r="Y144" s="14">
        <v>33146</v>
      </c>
      <c r="Z144" s="14">
        <v>33146</v>
      </c>
      <c r="AA144" s="14">
        <v>33146</v>
      </c>
      <c r="AB144" s="14">
        <v>33146</v>
      </c>
      <c r="AC144" s="14">
        <v>33146</v>
      </c>
      <c r="AD144" s="14">
        <v>33146</v>
      </c>
      <c r="AE144" s="14">
        <v>33146</v>
      </c>
      <c r="AF144" s="14">
        <v>33146</v>
      </c>
      <c r="AG144" s="14">
        <v>33146</v>
      </c>
      <c r="AH144" s="14">
        <v>33146</v>
      </c>
      <c r="AI144" s="14">
        <v>33263</v>
      </c>
      <c r="AJ144" s="14">
        <v>33263.24</v>
      </c>
      <c r="AK144" s="14">
        <v>33263.24</v>
      </c>
      <c r="AL144" s="14">
        <v>33263.24</v>
      </c>
      <c r="AM144" s="14">
        <v>33244.82</v>
      </c>
      <c r="AN144" s="14">
        <v>33244.82</v>
      </c>
      <c r="AO144" s="14">
        <v>33244.82</v>
      </c>
      <c r="AP144" s="14">
        <v>33249.29</v>
      </c>
      <c r="AQ144" s="14">
        <v>33142.21</v>
      </c>
      <c r="AR144" s="14">
        <v>33142.21</v>
      </c>
      <c r="AS144" s="14">
        <v>33142.21</v>
      </c>
      <c r="AT144" s="14">
        <v>33141.21</v>
      </c>
      <c r="AU144" s="14">
        <v>33141.21</v>
      </c>
      <c r="AV144" s="14">
        <v>33141.21</v>
      </c>
      <c r="AW144" s="14">
        <v>33141.21</v>
      </c>
      <c r="AX144" s="211">
        <v>33141.21</v>
      </c>
      <c r="AY144" s="14">
        <v>33141.21</v>
      </c>
      <c r="AZ144" s="14">
        <v>33141.21</v>
      </c>
      <c r="BA144" s="14">
        <v>33167.26</v>
      </c>
      <c r="BB144" s="14">
        <v>33167.26</v>
      </c>
      <c r="BC144" s="14">
        <v>33167.11</v>
      </c>
      <c r="BD144" s="14">
        <v>33167.11</v>
      </c>
      <c r="BE144" s="14">
        <v>33169.199000000001</v>
      </c>
      <c r="BF144" s="14">
        <v>33275.660333333333</v>
      </c>
      <c r="BG144" s="14">
        <v>33329.58</v>
      </c>
      <c r="BH144" s="14">
        <v>33300.5</v>
      </c>
      <c r="BI144" s="14">
        <v>32731.19</v>
      </c>
      <c r="BJ144" s="14">
        <v>32731.19</v>
      </c>
      <c r="BK144" s="14">
        <v>32229.210333333333</v>
      </c>
      <c r="BL144" s="14">
        <v>31978.22</v>
      </c>
      <c r="BM144" s="14">
        <v>31978.216666666671</v>
      </c>
      <c r="BN144" s="14"/>
      <c r="BO144" s="14"/>
      <c r="BP144" s="1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1:84" s="23" customFormat="1" ht="15" customHeight="1" x14ac:dyDescent="0.25">
      <c r="A145" s="8" t="s">
        <v>628</v>
      </c>
      <c r="B145" s="8" t="s">
        <v>628</v>
      </c>
      <c r="C145" s="14">
        <v>27663</v>
      </c>
      <c r="D145" s="14">
        <v>27663</v>
      </c>
      <c r="E145" s="14">
        <v>27663</v>
      </c>
      <c r="F145" s="14">
        <v>27663</v>
      </c>
      <c r="G145" s="14">
        <v>27663</v>
      </c>
      <c r="H145" s="14">
        <v>27663</v>
      </c>
      <c r="I145" s="14">
        <v>27663</v>
      </c>
      <c r="J145" s="14">
        <v>27663</v>
      </c>
      <c r="K145" s="14">
        <v>27663</v>
      </c>
      <c r="L145" s="14">
        <v>27663</v>
      </c>
      <c r="M145" s="14">
        <v>27663</v>
      </c>
      <c r="N145" s="14">
        <v>27663</v>
      </c>
      <c r="O145" s="14">
        <v>27663</v>
      </c>
      <c r="P145" s="14">
        <v>24340</v>
      </c>
      <c r="Q145" s="14">
        <v>24340</v>
      </c>
      <c r="R145" s="14">
        <v>63890</v>
      </c>
      <c r="S145" s="14">
        <v>64360</v>
      </c>
      <c r="T145" s="14">
        <v>64360</v>
      </c>
      <c r="U145" s="14">
        <v>64360</v>
      </c>
      <c r="V145" s="14">
        <v>64360</v>
      </c>
      <c r="W145" s="14">
        <v>64360</v>
      </c>
      <c r="X145" s="14">
        <v>64360</v>
      </c>
      <c r="Y145" s="14">
        <v>64360</v>
      </c>
      <c r="Z145" s="14">
        <v>64360</v>
      </c>
      <c r="AA145" s="14">
        <v>64360</v>
      </c>
      <c r="AB145" s="14">
        <v>64360</v>
      </c>
      <c r="AC145" s="14">
        <v>64360</v>
      </c>
      <c r="AD145" s="14">
        <v>64360</v>
      </c>
      <c r="AE145" s="14">
        <v>64360</v>
      </c>
      <c r="AF145" s="14">
        <v>64360</v>
      </c>
      <c r="AG145" s="14">
        <v>64360</v>
      </c>
      <c r="AH145" s="14">
        <v>64360</v>
      </c>
      <c r="AI145" s="14">
        <v>64482</v>
      </c>
      <c r="AJ145" s="14">
        <v>64481.89</v>
      </c>
      <c r="AK145" s="14">
        <v>64481.89</v>
      </c>
      <c r="AL145" s="14">
        <v>64481.89</v>
      </c>
      <c r="AM145" s="14">
        <v>64714.28</v>
      </c>
      <c r="AN145" s="14">
        <v>64714.28</v>
      </c>
      <c r="AO145" s="14">
        <v>64714.28</v>
      </c>
      <c r="AP145" s="14">
        <v>64807.09</v>
      </c>
      <c r="AQ145" s="14">
        <v>64809.210000000006</v>
      </c>
      <c r="AR145" s="14">
        <v>64809.210000000006</v>
      </c>
      <c r="AS145" s="14">
        <v>64809.210000000006</v>
      </c>
      <c r="AT145" s="14">
        <v>64809.210000000006</v>
      </c>
      <c r="AU145" s="14">
        <v>64809.210000000006</v>
      </c>
      <c r="AV145" s="14">
        <v>64809.210000000006</v>
      </c>
      <c r="AW145" s="14">
        <v>64807.409666666659</v>
      </c>
      <c r="AX145" s="211">
        <v>64807.41</v>
      </c>
      <c r="AY145" s="14">
        <v>64807.42</v>
      </c>
      <c r="AZ145" s="14">
        <v>64807.42</v>
      </c>
      <c r="BA145" s="14">
        <v>64807.42</v>
      </c>
      <c r="BB145" s="14">
        <v>64794.563999999998</v>
      </c>
      <c r="BC145" s="14">
        <v>64795.62</v>
      </c>
      <c r="BD145" s="14">
        <v>64795.62</v>
      </c>
      <c r="BE145" s="14">
        <v>64801.43</v>
      </c>
      <c r="BF145" s="14">
        <v>64804.453999999998</v>
      </c>
      <c r="BG145" s="14">
        <v>64806.34</v>
      </c>
      <c r="BH145" s="14">
        <v>64807.809000000001</v>
      </c>
      <c r="BI145" s="14">
        <v>64787.445000000007</v>
      </c>
      <c r="BJ145" s="14">
        <v>64744.380000000005</v>
      </c>
      <c r="BK145" s="14">
        <v>64734.259999999995</v>
      </c>
      <c r="BL145" s="14">
        <v>64736.108666666667</v>
      </c>
      <c r="BM145" s="14">
        <v>64734.406666666662</v>
      </c>
      <c r="BN145" s="14"/>
      <c r="BO145" s="14"/>
      <c r="BP145" s="1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1:84" s="23" customFormat="1" ht="15" customHeight="1" x14ac:dyDescent="0.25">
      <c r="A146" s="8" t="s">
        <v>157</v>
      </c>
      <c r="B146" s="8" t="s">
        <v>205</v>
      </c>
      <c r="C146" s="14">
        <v>3678</v>
      </c>
      <c r="D146" s="14">
        <v>3678</v>
      </c>
      <c r="E146" s="14">
        <v>3678</v>
      </c>
      <c r="F146" s="14">
        <v>3678</v>
      </c>
      <c r="G146" s="14">
        <v>3678</v>
      </c>
      <c r="H146" s="14">
        <v>3678</v>
      </c>
      <c r="I146" s="14">
        <v>3678</v>
      </c>
      <c r="J146" s="14">
        <v>3678</v>
      </c>
      <c r="K146" s="14">
        <v>3678</v>
      </c>
      <c r="L146" s="14">
        <v>3678</v>
      </c>
      <c r="M146" s="14">
        <v>3678</v>
      </c>
      <c r="N146" s="14">
        <v>3678</v>
      </c>
      <c r="O146" s="14">
        <v>3678</v>
      </c>
      <c r="P146" s="14">
        <v>3678</v>
      </c>
      <c r="Q146" s="14">
        <v>3678</v>
      </c>
      <c r="R146" s="14">
        <v>3678</v>
      </c>
      <c r="S146" s="14">
        <v>3678</v>
      </c>
      <c r="T146" s="14">
        <v>3678</v>
      </c>
      <c r="U146" s="14">
        <v>3678</v>
      </c>
      <c r="V146" s="14">
        <v>3678</v>
      </c>
      <c r="W146" s="14">
        <v>3678</v>
      </c>
      <c r="X146" s="14">
        <v>3678</v>
      </c>
      <c r="Y146" s="14">
        <v>3678</v>
      </c>
      <c r="Z146" s="14">
        <v>3678</v>
      </c>
      <c r="AA146" s="14">
        <v>3678</v>
      </c>
      <c r="AB146" s="14">
        <v>3678</v>
      </c>
      <c r="AC146" s="14">
        <v>3678</v>
      </c>
      <c r="AD146" s="14">
        <v>3678</v>
      </c>
      <c r="AE146" s="14">
        <v>3678</v>
      </c>
      <c r="AF146" s="14">
        <v>3678</v>
      </c>
      <c r="AG146" s="14">
        <v>3678</v>
      </c>
      <c r="AH146" s="14">
        <v>3678</v>
      </c>
      <c r="AI146" s="14">
        <v>3678</v>
      </c>
      <c r="AJ146" s="14">
        <v>3678</v>
      </c>
      <c r="AK146" s="14">
        <v>3678</v>
      </c>
      <c r="AL146" s="14">
        <v>3678</v>
      </c>
      <c r="AM146" s="14">
        <v>3678</v>
      </c>
      <c r="AN146" s="14">
        <v>3678</v>
      </c>
      <c r="AO146" s="14">
        <v>3678</v>
      </c>
      <c r="AP146" s="14">
        <v>3678</v>
      </c>
      <c r="AQ146" s="14">
        <v>3678</v>
      </c>
      <c r="AR146" s="14">
        <v>3678</v>
      </c>
      <c r="AS146" s="14">
        <v>3678</v>
      </c>
      <c r="AT146" s="14">
        <v>3678</v>
      </c>
      <c r="AU146" s="14">
        <v>3678</v>
      </c>
      <c r="AV146" s="14">
        <v>3678</v>
      </c>
      <c r="AW146" s="14">
        <v>3678</v>
      </c>
      <c r="AX146" s="211">
        <v>3678</v>
      </c>
      <c r="AY146" s="14">
        <v>3678</v>
      </c>
      <c r="AZ146" s="14">
        <v>3678</v>
      </c>
      <c r="BA146" s="14">
        <v>3678</v>
      </c>
      <c r="BB146" s="14">
        <v>3678</v>
      </c>
      <c r="BC146" s="14">
        <v>3678</v>
      </c>
      <c r="BD146" s="14">
        <v>3678</v>
      </c>
      <c r="BE146" s="14">
        <v>3678</v>
      </c>
      <c r="BF146" s="14">
        <v>3678</v>
      </c>
      <c r="BG146" s="14">
        <v>3678</v>
      </c>
      <c r="BH146" s="14">
        <v>3678</v>
      </c>
      <c r="BI146" s="14">
        <v>3678</v>
      </c>
      <c r="BJ146" s="14">
        <v>3678</v>
      </c>
      <c r="BK146" s="14">
        <v>3678</v>
      </c>
      <c r="BL146" s="14">
        <v>3678</v>
      </c>
      <c r="BM146" s="14">
        <v>3678</v>
      </c>
      <c r="BN146" s="14"/>
      <c r="BO146" s="14"/>
      <c r="BP146" s="1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1:84" s="23" customFormat="1" ht="15" customHeight="1" x14ac:dyDescent="0.25">
      <c r="A147" s="8" t="s">
        <v>25</v>
      </c>
      <c r="B147" s="8" t="s">
        <v>25</v>
      </c>
      <c r="C147" s="14">
        <v>19046</v>
      </c>
      <c r="D147" s="14">
        <v>19046</v>
      </c>
      <c r="E147" s="14">
        <v>19046</v>
      </c>
      <c r="F147" s="14">
        <v>19022</v>
      </c>
      <c r="G147" s="14">
        <v>19020</v>
      </c>
      <c r="H147" s="14">
        <v>19020</v>
      </c>
      <c r="I147" s="14">
        <v>19020</v>
      </c>
      <c r="J147" s="14">
        <v>19035</v>
      </c>
      <c r="K147" s="14">
        <v>19035</v>
      </c>
      <c r="L147" s="14">
        <v>19035</v>
      </c>
      <c r="M147" s="14">
        <v>19035</v>
      </c>
      <c r="N147" s="14">
        <v>19035</v>
      </c>
      <c r="O147" s="14">
        <v>19035</v>
      </c>
      <c r="P147" s="14">
        <v>19035</v>
      </c>
      <c r="Q147" s="14">
        <v>19035</v>
      </c>
      <c r="R147" s="14">
        <v>19035</v>
      </c>
      <c r="S147" s="14">
        <v>19049</v>
      </c>
      <c r="T147" s="14">
        <v>22323</v>
      </c>
      <c r="U147" s="14">
        <v>22323</v>
      </c>
      <c r="V147" s="14">
        <v>22323</v>
      </c>
      <c r="W147" s="14">
        <v>22323</v>
      </c>
      <c r="X147" s="14">
        <v>22323</v>
      </c>
      <c r="Y147" s="14">
        <v>22323</v>
      </c>
      <c r="Z147" s="14">
        <v>22323</v>
      </c>
      <c r="AA147" s="14">
        <v>22323</v>
      </c>
      <c r="AB147" s="14">
        <v>22323</v>
      </c>
      <c r="AC147" s="14">
        <v>22323</v>
      </c>
      <c r="AD147" s="14">
        <v>22323</v>
      </c>
      <c r="AE147" s="14">
        <v>22323</v>
      </c>
      <c r="AF147" s="14">
        <v>22323</v>
      </c>
      <c r="AG147" s="14">
        <v>22323</v>
      </c>
      <c r="AH147" s="14">
        <v>22323</v>
      </c>
      <c r="AI147" s="14">
        <v>22331.46</v>
      </c>
      <c r="AJ147" s="14">
        <v>22331.46</v>
      </c>
      <c r="AK147" s="14">
        <v>22331.46</v>
      </c>
      <c r="AL147" s="14">
        <v>22331.46</v>
      </c>
      <c r="AM147" s="14">
        <v>22331.46</v>
      </c>
      <c r="AN147" s="14">
        <v>22331.46</v>
      </c>
      <c r="AO147" s="14">
        <v>22331.46</v>
      </c>
      <c r="AP147" s="14">
        <v>22333.96</v>
      </c>
      <c r="AQ147" s="14">
        <v>22333.96</v>
      </c>
      <c r="AR147" s="14">
        <v>22333.96</v>
      </c>
      <c r="AS147" s="14">
        <v>22333.96</v>
      </c>
      <c r="AT147" s="14">
        <v>22333.96</v>
      </c>
      <c r="AU147" s="14">
        <v>22333.960000000003</v>
      </c>
      <c r="AV147" s="14">
        <v>22333.96</v>
      </c>
      <c r="AW147" s="14">
        <v>22333.960000000003</v>
      </c>
      <c r="AX147" s="211">
        <v>22343.72</v>
      </c>
      <c r="AY147" s="14">
        <v>22343.72</v>
      </c>
      <c r="AZ147" s="14">
        <v>22341.21</v>
      </c>
      <c r="BA147" s="14">
        <v>22066.42</v>
      </c>
      <c r="BB147" s="14">
        <v>22066.42</v>
      </c>
      <c r="BC147" s="14">
        <v>22066.42</v>
      </c>
      <c r="BD147" s="14">
        <v>22074.93</v>
      </c>
      <c r="BE147" s="14">
        <v>22071.05</v>
      </c>
      <c r="BF147" s="14">
        <v>22071.05</v>
      </c>
      <c r="BG147" s="14">
        <v>22071.05</v>
      </c>
      <c r="BH147" s="14">
        <v>22069.383333333331</v>
      </c>
      <c r="BI147" s="14">
        <v>22066.05</v>
      </c>
      <c r="BJ147" s="14">
        <v>0</v>
      </c>
      <c r="BK147" s="14">
        <v>0</v>
      </c>
      <c r="BL147" s="14">
        <v>0</v>
      </c>
      <c r="BM147" s="14"/>
      <c r="BO147" s="14"/>
      <c r="BP147" s="1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1:84" s="23" customFormat="1" ht="15" customHeight="1" x14ac:dyDescent="0.25">
      <c r="A148" s="8" t="s">
        <v>26</v>
      </c>
      <c r="B148" s="8" t="s">
        <v>26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44100</v>
      </c>
      <c r="R148" s="14">
        <v>44100</v>
      </c>
      <c r="S148" s="14">
        <v>43648</v>
      </c>
      <c r="T148" s="14">
        <v>43648</v>
      </c>
      <c r="U148" s="14">
        <v>43648</v>
      </c>
      <c r="V148" s="14">
        <v>43648</v>
      </c>
      <c r="W148" s="14">
        <v>43648</v>
      </c>
      <c r="X148" s="14">
        <v>43648</v>
      </c>
      <c r="Y148" s="14">
        <v>43648</v>
      </c>
      <c r="Z148" s="14">
        <v>43648</v>
      </c>
      <c r="AA148" s="14">
        <v>43648</v>
      </c>
      <c r="AB148" s="14">
        <v>43648</v>
      </c>
      <c r="AC148" s="14">
        <v>43648</v>
      </c>
      <c r="AD148" s="14">
        <v>43648</v>
      </c>
      <c r="AE148" s="14">
        <v>43648</v>
      </c>
      <c r="AF148" s="14">
        <v>43648</v>
      </c>
      <c r="AG148" s="14">
        <v>43648</v>
      </c>
      <c r="AH148" s="14">
        <v>43648</v>
      </c>
      <c r="AI148" s="14">
        <v>40543</v>
      </c>
      <c r="AJ148" s="14">
        <v>40543</v>
      </c>
      <c r="AK148" s="14">
        <v>40543</v>
      </c>
      <c r="AL148" s="14">
        <v>40543</v>
      </c>
      <c r="AM148" s="14">
        <v>40492</v>
      </c>
      <c r="AN148" s="14">
        <v>40492</v>
      </c>
      <c r="AO148" s="14">
        <v>40492</v>
      </c>
      <c r="AP148" s="14">
        <v>43325.2</v>
      </c>
      <c r="AQ148" s="14">
        <v>43287.6</v>
      </c>
      <c r="AR148" s="14">
        <v>43287.6</v>
      </c>
      <c r="AS148" s="14">
        <v>43287.6</v>
      </c>
      <c r="AT148" s="14">
        <v>43429.599999999999</v>
      </c>
      <c r="AU148" s="14">
        <v>43428.439999999995</v>
      </c>
      <c r="AV148" s="14">
        <v>43329.46</v>
      </c>
      <c r="AW148" s="14">
        <v>43329.46</v>
      </c>
      <c r="AX148" s="211">
        <v>43329.46</v>
      </c>
      <c r="AY148" s="14">
        <v>43330.42</v>
      </c>
      <c r="AZ148" s="14">
        <v>43330.42</v>
      </c>
      <c r="BA148" s="14">
        <v>43330.42</v>
      </c>
      <c r="BB148" s="14">
        <v>43330.42</v>
      </c>
      <c r="BC148" s="14">
        <v>43319.78</v>
      </c>
      <c r="BD148" s="14">
        <v>43337.74</v>
      </c>
      <c r="BE148" s="14">
        <v>43323.62</v>
      </c>
      <c r="BF148" s="14">
        <v>43384.593999999997</v>
      </c>
      <c r="BG148" s="14">
        <v>43366</v>
      </c>
      <c r="BH148" s="14">
        <v>43366.249333333333</v>
      </c>
      <c r="BI148" s="14">
        <v>43365.84</v>
      </c>
      <c r="BJ148" s="14">
        <v>43365.84</v>
      </c>
      <c r="BK148" s="14">
        <v>43365.720333333331</v>
      </c>
      <c r="BL148" s="14">
        <v>43369.266333333333</v>
      </c>
      <c r="BM148" s="14">
        <v>43369.919999999998</v>
      </c>
      <c r="BO148" s="14"/>
      <c r="BP148" s="1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1:84" s="23" customFormat="1" ht="15" customHeight="1" x14ac:dyDescent="0.25">
      <c r="A149" s="8" t="s">
        <v>115</v>
      </c>
      <c r="B149" s="8" t="s">
        <v>115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43649</v>
      </c>
      <c r="U149" s="14">
        <v>43649</v>
      </c>
      <c r="V149" s="14">
        <v>43649</v>
      </c>
      <c r="W149" s="14">
        <v>43649</v>
      </c>
      <c r="X149" s="14">
        <v>43649</v>
      </c>
      <c r="Y149" s="14">
        <v>43649</v>
      </c>
      <c r="Z149" s="14">
        <v>43649</v>
      </c>
      <c r="AA149" s="14">
        <v>43649</v>
      </c>
      <c r="AB149" s="14">
        <v>43649</v>
      </c>
      <c r="AC149" s="14">
        <v>43649</v>
      </c>
      <c r="AD149" s="14">
        <v>43649</v>
      </c>
      <c r="AE149" s="14">
        <v>43649</v>
      </c>
      <c r="AF149" s="14">
        <v>43649</v>
      </c>
      <c r="AG149" s="14">
        <v>43649</v>
      </c>
      <c r="AH149" s="14">
        <v>43649</v>
      </c>
      <c r="AI149" s="14">
        <v>43546</v>
      </c>
      <c r="AJ149" s="14">
        <v>43546</v>
      </c>
      <c r="AK149" s="14">
        <v>43546</v>
      </c>
      <c r="AL149" s="14">
        <v>43546</v>
      </c>
      <c r="AM149" s="14">
        <v>43549</v>
      </c>
      <c r="AN149" s="14">
        <v>43549</v>
      </c>
      <c r="AO149" s="14">
        <v>43549</v>
      </c>
      <c r="AP149" s="14">
        <v>43550</v>
      </c>
      <c r="AQ149" s="14">
        <v>43550</v>
      </c>
      <c r="AR149" s="14">
        <v>43550</v>
      </c>
      <c r="AS149" s="14">
        <v>43550</v>
      </c>
      <c r="AT149" s="14">
        <v>43550</v>
      </c>
      <c r="AU149" s="14">
        <v>43550</v>
      </c>
      <c r="AV149" s="14">
        <v>43550</v>
      </c>
      <c r="AW149" s="14">
        <v>43550</v>
      </c>
      <c r="AX149" s="211">
        <v>43550</v>
      </c>
      <c r="AY149" s="14">
        <v>43550</v>
      </c>
      <c r="AZ149" s="14">
        <v>43550</v>
      </c>
      <c r="BA149" s="14">
        <v>43550</v>
      </c>
      <c r="BB149" s="14">
        <v>43649</v>
      </c>
      <c r="BC149" s="14">
        <v>43649</v>
      </c>
      <c r="BD149" s="14">
        <v>43649</v>
      </c>
      <c r="BE149" s="14">
        <v>43649</v>
      </c>
      <c r="BF149" s="14">
        <v>43712.639999999992</v>
      </c>
      <c r="BG149" s="14">
        <v>43712.640333333336</v>
      </c>
      <c r="BH149" s="14">
        <v>43712.639999999992</v>
      </c>
      <c r="BI149" s="14">
        <v>43712.639999999992</v>
      </c>
      <c r="BJ149" s="14">
        <v>43737.556666666664</v>
      </c>
      <c r="BK149" s="14">
        <v>43747.817000000003</v>
      </c>
      <c r="BL149" s="14">
        <v>43751.916666666664</v>
      </c>
      <c r="BM149" s="14">
        <v>43749.889999999992</v>
      </c>
      <c r="BN149" s="14"/>
      <c r="BO149" s="14"/>
      <c r="BP149" s="1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1:84" s="23" customFormat="1" ht="15" customHeight="1" x14ac:dyDescent="0.25">
      <c r="A150" s="8" t="s">
        <v>27</v>
      </c>
      <c r="B150" s="8" t="s">
        <v>27</v>
      </c>
      <c r="C150" s="14">
        <v>39331</v>
      </c>
      <c r="D150" s="14">
        <v>39334</v>
      </c>
      <c r="E150" s="14">
        <v>39320</v>
      </c>
      <c r="F150" s="14">
        <v>39310</v>
      </c>
      <c r="G150" s="14">
        <v>39310</v>
      </c>
      <c r="H150" s="14">
        <v>39307</v>
      </c>
      <c r="I150" s="14">
        <v>39307</v>
      </c>
      <c r="J150" s="14">
        <v>39306</v>
      </c>
      <c r="K150" s="14">
        <v>39306</v>
      </c>
      <c r="L150" s="14">
        <v>39306</v>
      </c>
      <c r="M150" s="14">
        <v>39306</v>
      </c>
      <c r="N150" s="14">
        <v>39306</v>
      </c>
      <c r="O150" s="14">
        <v>39306</v>
      </c>
      <c r="P150" s="14">
        <v>39306</v>
      </c>
      <c r="Q150" s="14">
        <v>39306</v>
      </c>
      <c r="R150" s="14">
        <v>39306</v>
      </c>
      <c r="S150" s="14">
        <v>38926</v>
      </c>
      <c r="T150" s="14">
        <v>38926</v>
      </c>
      <c r="U150" s="14">
        <v>38926</v>
      </c>
      <c r="V150" s="14">
        <v>38926</v>
      </c>
      <c r="W150" s="14">
        <v>38926</v>
      </c>
      <c r="X150" s="14">
        <v>38926</v>
      </c>
      <c r="Y150" s="14">
        <v>38926</v>
      </c>
      <c r="Z150" s="14">
        <v>38926</v>
      </c>
      <c r="AA150" s="14">
        <v>38926</v>
      </c>
      <c r="AB150" s="14">
        <v>59302</v>
      </c>
      <c r="AC150" s="14">
        <v>59302</v>
      </c>
      <c r="AD150" s="14">
        <v>59302</v>
      </c>
      <c r="AE150" s="14">
        <v>59302</v>
      </c>
      <c r="AF150" s="14">
        <v>59302</v>
      </c>
      <c r="AG150" s="14">
        <v>59302</v>
      </c>
      <c r="AH150" s="14">
        <v>59302</v>
      </c>
      <c r="AI150" s="14">
        <v>63365.98</v>
      </c>
      <c r="AJ150" s="14">
        <v>63365.98</v>
      </c>
      <c r="AK150" s="14">
        <v>63365.98</v>
      </c>
      <c r="AL150" s="14">
        <v>63365.98</v>
      </c>
      <c r="AM150" s="14">
        <v>63365.98</v>
      </c>
      <c r="AN150" s="14">
        <v>63365.98</v>
      </c>
      <c r="AO150" s="14">
        <v>63365.98</v>
      </c>
      <c r="AP150" s="14">
        <v>64252.75</v>
      </c>
      <c r="AQ150" s="14">
        <v>64252.74</v>
      </c>
      <c r="AR150" s="14">
        <v>64252.74</v>
      </c>
      <c r="AS150" s="14">
        <v>64292.49</v>
      </c>
      <c r="AT150" s="14">
        <v>64292.33</v>
      </c>
      <c r="AU150" s="14">
        <v>64634.273333333338</v>
      </c>
      <c r="AV150" s="14">
        <v>64806.57</v>
      </c>
      <c r="AW150" s="14">
        <v>64806.57</v>
      </c>
      <c r="AX150" s="211">
        <v>64792.376666666671</v>
      </c>
      <c r="AY150" s="14">
        <v>64795.24</v>
      </c>
      <c r="AZ150" s="14">
        <v>64801.51</v>
      </c>
      <c r="BA150" s="14">
        <v>64948.34</v>
      </c>
      <c r="BB150" s="14">
        <v>64946.400000000001</v>
      </c>
      <c r="BC150" s="14">
        <v>67837.03</v>
      </c>
      <c r="BD150" s="14">
        <v>67848.070000000007</v>
      </c>
      <c r="BE150" s="14">
        <v>67857.312000000005</v>
      </c>
      <c r="BF150" s="14">
        <v>67878.38</v>
      </c>
      <c r="BG150" s="14">
        <v>67911.696666666656</v>
      </c>
      <c r="BH150" s="14">
        <v>67910.42</v>
      </c>
      <c r="BI150" s="14">
        <v>67910.42</v>
      </c>
      <c r="BJ150" s="14">
        <v>67908.223333333342</v>
      </c>
      <c r="BK150" s="14">
        <v>67935.457333333339</v>
      </c>
      <c r="BL150" s="14">
        <v>67869.42</v>
      </c>
      <c r="BM150" s="14">
        <v>67800.801333333322</v>
      </c>
      <c r="BN150" s="14"/>
      <c r="BO150" s="14"/>
      <c r="BP150" s="1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1:84" s="23" customFormat="1" ht="15" customHeight="1" x14ac:dyDescent="0.25">
      <c r="A151" s="8" t="s">
        <v>125</v>
      </c>
      <c r="B151" s="8" t="s">
        <v>125</v>
      </c>
      <c r="C151" s="14">
        <v>28066</v>
      </c>
      <c r="D151" s="14">
        <v>28011</v>
      </c>
      <c r="E151" s="14">
        <v>29109</v>
      </c>
      <c r="F151" s="14">
        <v>28694</v>
      </c>
      <c r="G151" s="14">
        <v>28695</v>
      </c>
      <c r="H151" s="14">
        <v>28866</v>
      </c>
      <c r="I151" s="14">
        <v>28873</v>
      </c>
      <c r="J151" s="14">
        <v>30081</v>
      </c>
      <c r="K151" s="14">
        <v>30081</v>
      </c>
      <c r="L151" s="14">
        <v>30081</v>
      </c>
      <c r="M151" s="14">
        <v>30081</v>
      </c>
      <c r="N151" s="14">
        <v>30081</v>
      </c>
      <c r="O151" s="14">
        <v>30081</v>
      </c>
      <c r="P151" s="14">
        <v>30081</v>
      </c>
      <c r="Q151" s="14">
        <v>30081</v>
      </c>
      <c r="R151" s="14">
        <v>47705</v>
      </c>
      <c r="S151" s="14">
        <v>47205</v>
      </c>
      <c r="T151" s="14">
        <v>47205</v>
      </c>
      <c r="U151" s="14">
        <v>47205</v>
      </c>
      <c r="V151" s="14">
        <v>47205</v>
      </c>
      <c r="W151" s="14">
        <v>47205</v>
      </c>
      <c r="X151" s="14">
        <v>47205</v>
      </c>
      <c r="Y151" s="14">
        <v>47205</v>
      </c>
      <c r="Z151" s="14">
        <v>47205</v>
      </c>
      <c r="AA151" s="14">
        <v>47205</v>
      </c>
      <c r="AB151" s="14">
        <v>47205</v>
      </c>
      <c r="AC151" s="14">
        <v>47205</v>
      </c>
      <c r="AD151" s="14">
        <v>47205</v>
      </c>
      <c r="AE151" s="14">
        <v>47205</v>
      </c>
      <c r="AF151" s="14">
        <v>47205</v>
      </c>
      <c r="AG151" s="14">
        <v>47205</v>
      </c>
      <c r="AH151" s="14">
        <v>47205</v>
      </c>
      <c r="AI151" s="14">
        <v>44366.94</v>
      </c>
      <c r="AJ151" s="14">
        <v>44366.94</v>
      </c>
      <c r="AK151" s="14">
        <v>44366.94</v>
      </c>
      <c r="AL151" s="14">
        <v>44366.94</v>
      </c>
      <c r="AM151" s="14">
        <v>44778.54</v>
      </c>
      <c r="AN151" s="14">
        <v>44778.54</v>
      </c>
      <c r="AO151" s="14">
        <v>44778.54</v>
      </c>
      <c r="AP151" s="14">
        <v>44667.46</v>
      </c>
      <c r="AQ151" s="14">
        <v>44683.41</v>
      </c>
      <c r="AR151" s="14">
        <v>44683.41</v>
      </c>
      <c r="AS151" s="14">
        <v>44683.41</v>
      </c>
      <c r="AT151" s="14">
        <v>44683.41</v>
      </c>
      <c r="AU151" s="14">
        <v>44668.13</v>
      </c>
      <c r="AV151" s="14">
        <v>44675.38</v>
      </c>
      <c r="AW151" s="14">
        <v>44793.313333333332</v>
      </c>
      <c r="AX151" s="211">
        <v>44852.28</v>
      </c>
      <c r="AY151" s="14">
        <v>44852.28</v>
      </c>
      <c r="AZ151" s="14">
        <v>44852.28</v>
      </c>
      <c r="BA151" s="14">
        <v>44901.99</v>
      </c>
      <c r="BB151" s="14">
        <v>44883.83</v>
      </c>
      <c r="BC151" s="14">
        <v>44838.49</v>
      </c>
      <c r="BD151" s="14">
        <v>44838.49</v>
      </c>
      <c r="BE151" s="14">
        <v>44838.49</v>
      </c>
      <c r="BF151" s="14">
        <v>44838.49</v>
      </c>
      <c r="BG151" s="14">
        <v>44812.49</v>
      </c>
      <c r="BH151" s="14">
        <v>44767.796666666669</v>
      </c>
      <c r="BI151" s="14">
        <v>44745.44999999999</v>
      </c>
      <c r="BJ151" s="14">
        <v>44745.44999999999</v>
      </c>
      <c r="BK151" s="14">
        <v>44755.081000000006</v>
      </c>
      <c r="BL151" s="14">
        <v>44755.079999999994</v>
      </c>
      <c r="BM151" s="14">
        <v>44778.390666666666</v>
      </c>
      <c r="BN151" s="14"/>
      <c r="BO151" s="14"/>
      <c r="BP151" s="1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1:84" s="23" customFormat="1" ht="15" customHeight="1" x14ac:dyDescent="0.25">
      <c r="A152" s="8" t="s">
        <v>28</v>
      </c>
      <c r="B152" s="8" t="s">
        <v>28</v>
      </c>
      <c r="C152" s="14">
        <v>20230</v>
      </c>
      <c r="D152" s="14">
        <v>20178</v>
      </c>
      <c r="E152" s="14">
        <v>20178</v>
      </c>
      <c r="F152" s="14">
        <v>20197</v>
      </c>
      <c r="G152" s="14">
        <v>20180</v>
      </c>
      <c r="H152" s="14">
        <v>20180</v>
      </c>
      <c r="I152" s="14">
        <v>20246</v>
      </c>
      <c r="J152" s="14">
        <v>20487</v>
      </c>
      <c r="K152" s="14">
        <v>20487</v>
      </c>
      <c r="L152" s="14">
        <v>20487</v>
      </c>
      <c r="M152" s="14">
        <v>20487</v>
      </c>
      <c r="N152" s="14">
        <v>20487</v>
      </c>
      <c r="O152" s="14">
        <v>20487</v>
      </c>
      <c r="P152" s="14">
        <v>20487</v>
      </c>
      <c r="Q152" s="14">
        <v>20487</v>
      </c>
      <c r="R152" s="14">
        <v>20487</v>
      </c>
      <c r="S152" s="14">
        <v>21189</v>
      </c>
      <c r="T152" s="14">
        <v>21189</v>
      </c>
      <c r="U152" s="14">
        <v>21189</v>
      </c>
      <c r="V152" s="14">
        <v>21189</v>
      </c>
      <c r="W152" s="14">
        <v>21189</v>
      </c>
      <c r="X152" s="14">
        <v>21189</v>
      </c>
      <c r="Y152" s="14">
        <v>21189</v>
      </c>
      <c r="Z152" s="14">
        <v>21189</v>
      </c>
      <c r="AA152" s="14">
        <v>21189</v>
      </c>
      <c r="AB152" s="14">
        <v>21189</v>
      </c>
      <c r="AC152" s="14">
        <v>21189</v>
      </c>
      <c r="AD152" s="14">
        <v>21189</v>
      </c>
      <c r="AE152" s="14">
        <v>21189</v>
      </c>
      <c r="AF152" s="14">
        <v>21189</v>
      </c>
      <c r="AG152" s="14">
        <v>21189</v>
      </c>
      <c r="AH152" s="14">
        <v>21189</v>
      </c>
      <c r="AI152" s="14">
        <v>21109.33</v>
      </c>
      <c r="AJ152" s="14">
        <v>21109.33</v>
      </c>
      <c r="AK152" s="14">
        <v>21109.33</v>
      </c>
      <c r="AL152" s="14">
        <v>21109.33</v>
      </c>
      <c r="AM152" s="14">
        <v>21109.33</v>
      </c>
      <c r="AN152" s="14">
        <v>21109.33</v>
      </c>
      <c r="AO152" s="14">
        <v>21109.33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211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/>
      <c r="BN152" s="14"/>
      <c r="BO152" s="14"/>
      <c r="BP152" s="1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1:84" s="23" customFormat="1" ht="15" customHeight="1" x14ac:dyDescent="0.25">
      <c r="A153" s="8" t="s">
        <v>29</v>
      </c>
      <c r="B153" s="8" t="s">
        <v>29</v>
      </c>
      <c r="C153" s="14">
        <v>30982</v>
      </c>
      <c r="D153" s="14">
        <v>30324</v>
      </c>
      <c r="E153" s="14">
        <v>30324</v>
      </c>
      <c r="F153" s="14">
        <v>30324</v>
      </c>
      <c r="G153" s="14">
        <v>29101</v>
      </c>
      <c r="H153" s="14">
        <v>29101</v>
      </c>
      <c r="I153" s="14">
        <v>29101</v>
      </c>
      <c r="J153" s="14">
        <v>30324</v>
      </c>
      <c r="K153" s="14">
        <v>30324</v>
      </c>
      <c r="L153" s="14">
        <v>30324</v>
      </c>
      <c r="M153" s="14">
        <v>30324</v>
      </c>
      <c r="N153" s="14">
        <v>30324</v>
      </c>
      <c r="O153" s="14">
        <v>30324</v>
      </c>
      <c r="P153" s="14">
        <v>30324</v>
      </c>
      <c r="Q153" s="14">
        <v>30324</v>
      </c>
      <c r="R153" s="14">
        <v>30324</v>
      </c>
      <c r="S153" s="14">
        <v>30324</v>
      </c>
      <c r="T153" s="14">
        <v>30324</v>
      </c>
      <c r="U153" s="14">
        <v>30324</v>
      </c>
      <c r="V153" s="14">
        <v>30324</v>
      </c>
      <c r="W153" s="14">
        <v>30324</v>
      </c>
      <c r="X153" s="14">
        <v>30324</v>
      </c>
      <c r="Y153" s="14">
        <v>30324</v>
      </c>
      <c r="Z153" s="14">
        <v>30324</v>
      </c>
      <c r="AA153" s="14">
        <v>30324</v>
      </c>
      <c r="AB153" s="14">
        <v>30324</v>
      </c>
      <c r="AC153" s="14">
        <v>30324</v>
      </c>
      <c r="AD153" s="14">
        <v>30324</v>
      </c>
      <c r="AE153" s="14">
        <v>30324</v>
      </c>
      <c r="AF153" s="14">
        <v>30324</v>
      </c>
      <c r="AG153" s="14">
        <v>30324</v>
      </c>
      <c r="AH153" s="14">
        <v>30324</v>
      </c>
      <c r="AI153" s="14">
        <v>30324</v>
      </c>
      <c r="AJ153" s="14">
        <v>30324</v>
      </c>
      <c r="AK153" s="14">
        <v>30324</v>
      </c>
      <c r="AL153" s="14">
        <v>30324</v>
      </c>
      <c r="AM153" s="14">
        <v>30324</v>
      </c>
      <c r="AN153" s="14">
        <v>30324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211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/>
      <c r="BN153" s="14"/>
      <c r="BO153" s="14"/>
      <c r="BP153" s="1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1:84" s="23" customFormat="1" ht="15" customHeight="1" x14ac:dyDescent="0.25">
      <c r="A154" s="8" t="s">
        <v>22</v>
      </c>
      <c r="B154" s="8" t="s">
        <v>22</v>
      </c>
      <c r="C154" s="14">
        <v>33800</v>
      </c>
      <c r="D154" s="14">
        <v>33800</v>
      </c>
      <c r="E154" s="14">
        <v>33800</v>
      </c>
      <c r="F154" s="14">
        <v>33800</v>
      </c>
      <c r="G154" s="14">
        <v>33800</v>
      </c>
      <c r="H154" s="14">
        <v>33800</v>
      </c>
      <c r="I154" s="14">
        <v>33800</v>
      </c>
      <c r="J154" s="14">
        <v>31822</v>
      </c>
      <c r="K154" s="14">
        <v>31822</v>
      </c>
      <c r="L154" s="14">
        <v>31822</v>
      </c>
      <c r="M154" s="14">
        <v>31822</v>
      </c>
      <c r="N154" s="14">
        <v>31822</v>
      </c>
      <c r="O154" s="14">
        <v>31822</v>
      </c>
      <c r="P154" s="14">
        <v>31822</v>
      </c>
      <c r="Q154" s="14">
        <v>31822</v>
      </c>
      <c r="R154" s="14">
        <v>31822</v>
      </c>
      <c r="S154" s="14">
        <v>32302</v>
      </c>
      <c r="T154" s="14">
        <v>32302</v>
      </c>
      <c r="U154" s="14">
        <v>32302</v>
      </c>
      <c r="V154" s="14">
        <v>32302</v>
      </c>
      <c r="W154" s="14">
        <v>32302</v>
      </c>
      <c r="X154" s="14">
        <v>32302</v>
      </c>
      <c r="Y154" s="14">
        <v>32302</v>
      </c>
      <c r="Z154" s="14">
        <v>32302</v>
      </c>
      <c r="AA154" s="14">
        <v>32302</v>
      </c>
      <c r="AB154" s="14">
        <v>32302</v>
      </c>
      <c r="AC154" s="14">
        <v>32302</v>
      </c>
      <c r="AD154" s="14">
        <v>32302</v>
      </c>
      <c r="AE154" s="14">
        <v>32302</v>
      </c>
      <c r="AF154" s="14">
        <v>32302</v>
      </c>
      <c r="AG154" s="14">
        <v>32302</v>
      </c>
      <c r="AH154" s="14">
        <v>32302</v>
      </c>
      <c r="AI154" s="14">
        <v>34147.5</v>
      </c>
      <c r="AJ154" s="14">
        <v>34147.5</v>
      </c>
      <c r="AK154" s="14">
        <v>34147.5</v>
      </c>
      <c r="AL154" s="14">
        <v>34147.5</v>
      </c>
      <c r="AM154" s="14">
        <v>34153.5</v>
      </c>
      <c r="AN154" s="14">
        <v>34153.5</v>
      </c>
      <c r="AO154" s="14">
        <v>34153.5</v>
      </c>
      <c r="AP154" s="14">
        <v>33811.72</v>
      </c>
      <c r="AQ154" s="14">
        <v>34445.72</v>
      </c>
      <c r="AR154" s="14">
        <v>34445.72</v>
      </c>
      <c r="AS154" s="14">
        <v>34445.72</v>
      </c>
      <c r="AT154" s="14">
        <v>34446.720000000001</v>
      </c>
      <c r="AU154" s="14">
        <v>34516.840000000004</v>
      </c>
      <c r="AV154" s="14">
        <v>34657.620000000003</v>
      </c>
      <c r="AW154" s="14">
        <v>34657.620000000003</v>
      </c>
      <c r="AX154" s="211">
        <v>34657.620000000003</v>
      </c>
      <c r="AY154" s="14">
        <v>34657.29</v>
      </c>
      <c r="AZ154" s="14">
        <v>34657.29</v>
      </c>
      <c r="BA154" s="14">
        <v>34657.29</v>
      </c>
      <c r="BB154" s="14">
        <v>34657.29</v>
      </c>
      <c r="BC154" s="14">
        <v>34657.29</v>
      </c>
      <c r="BD154" s="14">
        <v>34657.29</v>
      </c>
      <c r="BE154" s="14">
        <v>34657.29</v>
      </c>
      <c r="BF154" s="14">
        <v>34657.167000000001</v>
      </c>
      <c r="BG154" s="14">
        <v>34656.589999999997</v>
      </c>
      <c r="BH154" s="14">
        <v>34656.713333333326</v>
      </c>
      <c r="BI154" s="14">
        <v>34656.959999999999</v>
      </c>
      <c r="BJ154" s="14">
        <v>34656.960333333329</v>
      </c>
      <c r="BK154" s="14">
        <v>34683.640000000007</v>
      </c>
      <c r="BL154" s="14">
        <v>34697.073333333334</v>
      </c>
      <c r="BM154" s="14">
        <v>34697.879999999997</v>
      </c>
      <c r="BN154" s="14"/>
      <c r="BO154" s="14"/>
      <c r="BP154" s="1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1:84" s="23" customFormat="1" ht="15" customHeight="1" x14ac:dyDescent="0.25">
      <c r="A155" s="8" t="s">
        <v>736</v>
      </c>
      <c r="B155" s="8" t="s">
        <v>736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211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>
        <v>51966.180121917801</v>
      </c>
      <c r="BK155" s="14">
        <v>51969.616788584448</v>
      </c>
      <c r="BL155" s="14">
        <v>51975.393373972591</v>
      </c>
      <c r="BM155" s="14">
        <v>51941.723333333328</v>
      </c>
      <c r="BN155" s="14"/>
      <c r="BO155" s="14"/>
      <c r="BP155" s="1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1:84" s="23" customFormat="1" ht="15" customHeight="1" x14ac:dyDescent="0.25">
      <c r="A156" s="8" t="s">
        <v>118</v>
      </c>
      <c r="B156" s="8" t="s">
        <v>118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20087</v>
      </c>
      <c r="R156" s="14">
        <v>20087</v>
      </c>
      <c r="S156" s="14">
        <v>20115</v>
      </c>
      <c r="T156" s="14">
        <v>20115</v>
      </c>
      <c r="U156" s="14">
        <v>20115</v>
      </c>
      <c r="V156" s="14">
        <v>20115</v>
      </c>
      <c r="W156" s="14">
        <v>20115</v>
      </c>
      <c r="X156" s="14">
        <v>20115</v>
      </c>
      <c r="Y156" s="14">
        <v>20115</v>
      </c>
      <c r="Z156" s="14">
        <v>20115</v>
      </c>
      <c r="AA156" s="14">
        <v>20115</v>
      </c>
      <c r="AB156" s="14">
        <v>20115</v>
      </c>
      <c r="AC156" s="14">
        <v>20115</v>
      </c>
      <c r="AD156" s="14">
        <v>20115</v>
      </c>
      <c r="AE156" s="14">
        <v>20115</v>
      </c>
      <c r="AF156" s="14">
        <v>20115</v>
      </c>
      <c r="AG156" s="14">
        <v>20115</v>
      </c>
      <c r="AH156" s="14">
        <v>20115</v>
      </c>
      <c r="AI156" s="14">
        <v>20085.400000000001</v>
      </c>
      <c r="AJ156" s="14">
        <v>20085.400000000001</v>
      </c>
      <c r="AK156" s="14">
        <v>20085.400000000001</v>
      </c>
      <c r="AL156" s="14">
        <v>20085.400000000001</v>
      </c>
      <c r="AM156" s="14">
        <v>20085.400000000001</v>
      </c>
      <c r="AN156" s="14">
        <v>20085.400000000001</v>
      </c>
      <c r="AO156" s="14">
        <v>20085.400000000001</v>
      </c>
      <c r="AP156" s="14">
        <v>20056.3</v>
      </c>
      <c r="AQ156" s="14">
        <v>20056.3</v>
      </c>
      <c r="AR156" s="14">
        <v>20056.3</v>
      </c>
      <c r="AS156" s="14">
        <v>20056.3</v>
      </c>
      <c r="AT156" s="14">
        <v>20056.3</v>
      </c>
      <c r="AU156" s="14">
        <v>20056.3</v>
      </c>
      <c r="AV156" s="14">
        <v>20056.3</v>
      </c>
      <c r="AW156" s="14">
        <v>20056.833333333332</v>
      </c>
      <c r="AX156" s="211">
        <v>20057.099999999999</v>
      </c>
      <c r="AY156" s="14">
        <v>20048.41</v>
      </c>
      <c r="AZ156" s="14">
        <v>20048.41</v>
      </c>
      <c r="BA156" s="14">
        <v>20048.41</v>
      </c>
      <c r="BB156" s="14">
        <v>20048.41</v>
      </c>
      <c r="BC156" s="14">
        <v>20048.41</v>
      </c>
      <c r="BD156" s="14">
        <v>20048.41</v>
      </c>
      <c r="BE156" s="14">
        <v>20048.27</v>
      </c>
      <c r="BF156" s="14">
        <v>20048.27</v>
      </c>
      <c r="BG156" s="14">
        <v>20048.27</v>
      </c>
      <c r="BH156" s="14">
        <v>20048.27</v>
      </c>
      <c r="BI156" s="14">
        <v>20048.27</v>
      </c>
      <c r="BJ156" s="14">
        <v>20048.27</v>
      </c>
      <c r="BK156" s="14">
        <v>20048.270333333334</v>
      </c>
      <c r="BL156" s="14">
        <v>20048.399999999998</v>
      </c>
      <c r="BM156" s="14">
        <v>20048.633333333335</v>
      </c>
      <c r="BN156" s="14"/>
      <c r="BO156" s="14"/>
      <c r="BP156" s="1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1:84" s="23" customFormat="1" ht="15" customHeight="1" x14ac:dyDescent="0.25">
      <c r="A157" s="8" t="s">
        <v>136</v>
      </c>
      <c r="B157" s="8" t="s">
        <v>136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19887.91</v>
      </c>
      <c r="AM157" s="14">
        <v>19887.91</v>
      </c>
      <c r="AN157" s="14">
        <v>19887.91</v>
      </c>
      <c r="AO157" s="14">
        <v>19887.91</v>
      </c>
      <c r="AP157" s="14">
        <v>19838.259999999998</v>
      </c>
      <c r="AQ157" s="14">
        <v>19838.259999999998</v>
      </c>
      <c r="AR157" s="14">
        <v>19838.259999999998</v>
      </c>
      <c r="AS157" s="14">
        <v>19838.259999999998</v>
      </c>
      <c r="AT157" s="14">
        <v>19836.259999999998</v>
      </c>
      <c r="AU157" s="14">
        <v>19836.259999999998</v>
      </c>
      <c r="AV157" s="14">
        <v>19836.259999999998</v>
      </c>
      <c r="AW157" s="14">
        <v>19836.259999999998</v>
      </c>
      <c r="AX157" s="211">
        <v>19836.259999999998</v>
      </c>
      <c r="AY157" s="14">
        <v>19836.259999999998</v>
      </c>
      <c r="AZ157" s="14">
        <v>19836.259999999998</v>
      </c>
      <c r="BA157" s="14">
        <v>19814.259999999998</v>
      </c>
      <c r="BB157" s="14">
        <v>19810.560000000001</v>
      </c>
      <c r="BC157" s="14">
        <v>19810.560000000001</v>
      </c>
      <c r="BD157" s="14">
        <v>20114.28</v>
      </c>
      <c r="BE157" s="14">
        <v>20114.28</v>
      </c>
      <c r="BF157" s="14">
        <v>20113.560000000001</v>
      </c>
      <c r="BG157" s="14">
        <v>20113.599999999999</v>
      </c>
      <c r="BH157" s="14">
        <v>20114.169999999998</v>
      </c>
      <c r="BI157" s="14">
        <v>20115.310000000001</v>
      </c>
      <c r="BJ157" s="14">
        <v>20115.310000000001</v>
      </c>
      <c r="BK157" s="14">
        <v>20115.311000000002</v>
      </c>
      <c r="BL157" s="14">
        <v>20115.09</v>
      </c>
      <c r="BM157" s="14">
        <v>20115.766666666666</v>
      </c>
      <c r="BN157" s="14"/>
      <c r="BO157" s="14"/>
      <c r="BP157" s="1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1:84" s="23" customFormat="1" ht="15" customHeight="1" x14ac:dyDescent="0.25">
      <c r="A158" s="8" t="s">
        <v>158</v>
      </c>
      <c r="B158" s="8" t="s">
        <v>158</v>
      </c>
      <c r="C158" s="14">
        <v>29176</v>
      </c>
      <c r="D158" s="14">
        <v>29176</v>
      </c>
      <c r="E158" s="14">
        <v>29176</v>
      </c>
      <c r="F158" s="14">
        <v>29176</v>
      </c>
      <c r="G158" s="14">
        <v>29176</v>
      </c>
      <c r="H158" s="14">
        <v>29176</v>
      </c>
      <c r="I158" s="14">
        <v>29176</v>
      </c>
      <c r="J158" s="14">
        <v>32066</v>
      </c>
      <c r="K158" s="14">
        <v>32066</v>
      </c>
      <c r="L158" s="14">
        <v>32066</v>
      </c>
      <c r="M158" s="14">
        <v>32066</v>
      </c>
      <c r="N158" s="14">
        <v>32066</v>
      </c>
      <c r="O158" s="14">
        <v>32066</v>
      </c>
      <c r="P158" s="14">
        <v>32066</v>
      </c>
      <c r="Q158" s="14">
        <v>32066</v>
      </c>
      <c r="R158" s="14">
        <v>32066</v>
      </c>
      <c r="S158" s="14">
        <v>32422</v>
      </c>
      <c r="T158" s="14">
        <v>32422</v>
      </c>
      <c r="U158" s="14">
        <v>32422</v>
      </c>
      <c r="V158" s="14">
        <v>32422</v>
      </c>
      <c r="W158" s="14">
        <v>32422</v>
      </c>
      <c r="X158" s="14">
        <v>32422</v>
      </c>
      <c r="Y158" s="14">
        <v>32422</v>
      </c>
      <c r="Z158" s="14">
        <v>32422</v>
      </c>
      <c r="AA158" s="14">
        <v>32422</v>
      </c>
      <c r="AB158" s="14">
        <v>32422</v>
      </c>
      <c r="AC158" s="14">
        <v>32422</v>
      </c>
      <c r="AD158" s="14">
        <v>32422</v>
      </c>
      <c r="AE158" s="14">
        <v>32422</v>
      </c>
      <c r="AF158" s="14">
        <v>32422</v>
      </c>
      <c r="AG158" s="14">
        <v>32422</v>
      </c>
      <c r="AH158" s="14">
        <v>32422</v>
      </c>
      <c r="AI158" s="14">
        <v>29822.1</v>
      </c>
      <c r="AJ158" s="14">
        <v>29822.1</v>
      </c>
      <c r="AK158" s="14">
        <v>29822.1</v>
      </c>
      <c r="AL158" s="14">
        <v>29822.1</v>
      </c>
      <c r="AM158" s="14">
        <v>29822.1</v>
      </c>
      <c r="AN158" s="14">
        <v>29822.1</v>
      </c>
      <c r="AO158" s="14">
        <v>29822.1</v>
      </c>
      <c r="AP158" s="14">
        <v>29822.1</v>
      </c>
      <c r="AQ158" s="14">
        <v>29822.1</v>
      </c>
      <c r="AR158" s="14">
        <v>29822.1</v>
      </c>
      <c r="AS158" s="14">
        <v>29822.1</v>
      </c>
      <c r="AT158" s="14">
        <v>29822.1</v>
      </c>
      <c r="AU158" s="14">
        <v>29822.099999999995</v>
      </c>
      <c r="AV158" s="14">
        <v>27534.1</v>
      </c>
      <c r="AW158" s="14">
        <v>27534.099999999995</v>
      </c>
      <c r="AX158" s="211">
        <v>27534.099999999995</v>
      </c>
      <c r="AY158" s="14">
        <v>27534.1</v>
      </c>
      <c r="AZ158" s="14">
        <v>27534.1</v>
      </c>
      <c r="BA158" s="14">
        <v>27534.1</v>
      </c>
      <c r="BB158" s="14">
        <v>27534.1</v>
      </c>
      <c r="BC158" s="14">
        <v>27534.1</v>
      </c>
      <c r="BD158" s="14">
        <v>27534.1</v>
      </c>
      <c r="BE158" s="14">
        <v>27534.1</v>
      </c>
      <c r="BF158" s="14">
        <v>27534.099999999995</v>
      </c>
      <c r="BG158" s="14">
        <v>27534.099999999995</v>
      </c>
      <c r="BH158" s="14">
        <v>27534.099999999995</v>
      </c>
      <c r="BI158" s="14">
        <v>27534.099999999995</v>
      </c>
      <c r="BJ158" s="14">
        <v>27534.099999999995</v>
      </c>
      <c r="BK158" s="14">
        <v>27534.099999999995</v>
      </c>
      <c r="BL158" s="14">
        <v>27534.099999999995</v>
      </c>
      <c r="BM158" s="14">
        <v>27534.099999999995</v>
      </c>
      <c r="BN158" s="14"/>
      <c r="BO158" s="14"/>
      <c r="BP158" s="1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1:84" s="23" customFormat="1" ht="15" customHeight="1" x14ac:dyDescent="0.25">
      <c r="A159" s="302" t="s">
        <v>451</v>
      </c>
      <c r="B159" s="302" t="s">
        <v>452</v>
      </c>
      <c r="C159" s="305">
        <v>29080</v>
      </c>
      <c r="D159" s="305">
        <v>29080</v>
      </c>
      <c r="E159" s="305">
        <v>29080</v>
      </c>
      <c r="F159" s="305">
        <v>29080</v>
      </c>
      <c r="G159" s="305">
        <v>29080</v>
      </c>
      <c r="H159" s="305">
        <v>29080</v>
      </c>
      <c r="I159" s="305">
        <v>29080</v>
      </c>
      <c r="J159" s="305">
        <v>29080</v>
      </c>
      <c r="K159" s="305">
        <v>29080</v>
      </c>
      <c r="L159" s="305">
        <v>29080</v>
      </c>
      <c r="M159" s="305">
        <v>29080</v>
      </c>
      <c r="N159" s="305">
        <v>29080</v>
      </c>
      <c r="O159" s="305">
        <v>29080</v>
      </c>
      <c r="P159" s="305">
        <v>29080</v>
      </c>
      <c r="Q159" s="305">
        <v>29080</v>
      </c>
      <c r="R159" s="305">
        <v>29080</v>
      </c>
      <c r="S159" s="305">
        <v>29080</v>
      </c>
      <c r="T159" s="305">
        <v>29080</v>
      </c>
      <c r="U159" s="305">
        <v>29080</v>
      </c>
      <c r="V159" s="305">
        <v>29080</v>
      </c>
      <c r="W159" s="305">
        <v>29080</v>
      </c>
      <c r="X159" s="305">
        <v>29080</v>
      </c>
      <c r="Y159" s="305">
        <v>29080</v>
      </c>
      <c r="Z159" s="305">
        <v>29080</v>
      </c>
      <c r="AA159" s="305">
        <v>29080</v>
      </c>
      <c r="AB159" s="305">
        <v>29080</v>
      </c>
      <c r="AC159" s="305">
        <v>29080</v>
      </c>
      <c r="AD159" s="305">
        <v>29080</v>
      </c>
      <c r="AE159" s="305">
        <v>29080</v>
      </c>
      <c r="AF159" s="305">
        <v>29080</v>
      </c>
      <c r="AG159" s="305">
        <v>29080</v>
      </c>
      <c r="AH159" s="305">
        <v>29080</v>
      </c>
      <c r="AI159" s="305">
        <v>28593</v>
      </c>
      <c r="AJ159" s="305">
        <v>28593.22</v>
      </c>
      <c r="AK159" s="305">
        <v>28593.22</v>
      </c>
      <c r="AL159" s="305">
        <v>28593.22</v>
      </c>
      <c r="AM159" s="305">
        <v>28593.22</v>
      </c>
      <c r="AN159" s="305">
        <v>28593.22</v>
      </c>
      <c r="AO159" s="305">
        <v>28593.22</v>
      </c>
      <c r="AP159" s="305">
        <v>28593.22</v>
      </c>
      <c r="AQ159" s="305">
        <v>28593.22</v>
      </c>
      <c r="AR159" s="305">
        <v>28593.22</v>
      </c>
      <c r="AS159" s="305">
        <v>28593.22</v>
      </c>
      <c r="AT159" s="305">
        <v>28709.03</v>
      </c>
      <c r="AU159" s="305">
        <v>28703.709999999995</v>
      </c>
      <c r="AV159" s="305">
        <v>28703.709999999995</v>
      </c>
      <c r="AW159" s="305">
        <v>28703.709999999995</v>
      </c>
      <c r="AX159" s="305">
        <v>28733.71</v>
      </c>
      <c r="AY159" s="307">
        <v>28734</v>
      </c>
      <c r="AZ159" s="305">
        <v>28734</v>
      </c>
      <c r="BA159" s="305">
        <v>28734</v>
      </c>
      <c r="BB159" s="305">
        <v>28734</v>
      </c>
      <c r="BC159" s="305">
        <v>28734</v>
      </c>
      <c r="BD159" s="305">
        <v>28734</v>
      </c>
      <c r="BE159" s="305">
        <v>28734</v>
      </c>
      <c r="BF159" s="305">
        <v>28734</v>
      </c>
      <c r="BG159" s="305">
        <v>28734</v>
      </c>
      <c r="BH159" s="305">
        <v>28734</v>
      </c>
      <c r="BI159" s="305">
        <v>28734</v>
      </c>
      <c r="BJ159" s="305">
        <v>28734</v>
      </c>
      <c r="BK159" s="305">
        <v>28734</v>
      </c>
      <c r="BL159" s="305">
        <v>28734</v>
      </c>
      <c r="BM159" s="305">
        <v>28734</v>
      </c>
      <c r="BN159" s="14"/>
      <c r="BO159" s="14"/>
      <c r="BP159" s="1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1:84" s="23" customFormat="1" ht="15" customHeight="1" x14ac:dyDescent="0.25">
      <c r="A160" s="8" t="s">
        <v>126</v>
      </c>
      <c r="B160" s="8" t="s">
        <v>453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10692</v>
      </c>
      <c r="AC160" s="14">
        <v>10692</v>
      </c>
      <c r="AD160" s="14">
        <v>10692</v>
      </c>
      <c r="AE160" s="14">
        <v>10692</v>
      </c>
      <c r="AF160" s="14">
        <v>10692</v>
      </c>
      <c r="AG160" s="14">
        <v>10692</v>
      </c>
      <c r="AH160" s="14">
        <v>10692</v>
      </c>
      <c r="AI160" s="14">
        <v>10278</v>
      </c>
      <c r="AJ160" s="14">
        <v>10277.74</v>
      </c>
      <c r="AK160" s="14">
        <v>10277.74</v>
      </c>
      <c r="AL160" s="14">
        <v>10277.74</v>
      </c>
      <c r="AM160" s="14">
        <v>10277.74</v>
      </c>
      <c r="AN160" s="14">
        <v>10277.74</v>
      </c>
      <c r="AO160" s="14">
        <v>10277.74</v>
      </c>
      <c r="AP160" s="14">
        <v>10277.74</v>
      </c>
      <c r="AQ160" s="14">
        <v>10277.74</v>
      </c>
      <c r="AR160" s="14">
        <v>10277.74</v>
      </c>
      <c r="AS160" s="14">
        <v>10277.74</v>
      </c>
      <c r="AT160" s="14">
        <v>10276.459999999999</v>
      </c>
      <c r="AU160" s="14">
        <v>10276.459999999999</v>
      </c>
      <c r="AV160" s="14">
        <v>10092</v>
      </c>
      <c r="AW160" s="14">
        <v>10092</v>
      </c>
      <c r="AX160" s="211">
        <v>10276</v>
      </c>
      <c r="AY160" s="14">
        <v>10276</v>
      </c>
      <c r="AZ160" s="14">
        <v>10276</v>
      </c>
      <c r="BA160" s="14">
        <v>10276</v>
      </c>
      <c r="BB160" s="14">
        <v>10276</v>
      </c>
      <c r="BC160" s="14">
        <v>10276</v>
      </c>
      <c r="BD160" s="14">
        <v>10276</v>
      </c>
      <c r="BE160" s="14">
        <v>10276</v>
      </c>
      <c r="BF160" s="14">
        <v>10276</v>
      </c>
      <c r="BG160" s="14">
        <v>10276</v>
      </c>
      <c r="BH160" s="14">
        <v>10276</v>
      </c>
      <c r="BI160" s="14">
        <v>10276</v>
      </c>
      <c r="BJ160" s="14">
        <v>10276</v>
      </c>
      <c r="BK160" s="14">
        <v>10276</v>
      </c>
      <c r="BL160" s="14">
        <v>10276</v>
      </c>
      <c r="BM160" s="14">
        <v>10276</v>
      </c>
      <c r="BN160" s="14"/>
      <c r="BO160" s="14"/>
      <c r="BP160" s="1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1:84" s="23" customFormat="1" ht="15" customHeight="1" x14ac:dyDescent="0.25">
      <c r="A161" s="8" t="s">
        <v>165</v>
      </c>
      <c r="B161" s="8" t="s">
        <v>454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226">
        <v>0</v>
      </c>
      <c r="AY161" s="116">
        <v>0</v>
      </c>
      <c r="AZ161" s="22">
        <v>0</v>
      </c>
      <c r="BA161" s="22">
        <v>0</v>
      </c>
      <c r="BB161" s="14">
        <v>14500</v>
      </c>
      <c r="BC161" s="14">
        <v>14500</v>
      </c>
      <c r="BD161" s="14">
        <v>14500</v>
      </c>
      <c r="BE161" s="14">
        <v>14500</v>
      </c>
      <c r="BF161" s="14">
        <v>14500</v>
      </c>
      <c r="BG161" s="14">
        <v>14500</v>
      </c>
      <c r="BH161" s="14">
        <v>14500</v>
      </c>
      <c r="BI161" s="14">
        <v>14500</v>
      </c>
      <c r="BJ161" s="14">
        <v>14500</v>
      </c>
      <c r="BK161" s="14">
        <v>14500</v>
      </c>
      <c r="BL161" s="14">
        <v>14500</v>
      </c>
      <c r="BM161" s="14">
        <v>14500</v>
      </c>
      <c r="BN161" s="14"/>
      <c r="BO161" s="33"/>
      <c r="BP161" s="33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1:84" s="23" customFormat="1" ht="15" customHeight="1" thickBot="1" x14ac:dyDescent="0.3">
      <c r="A162" s="25" t="s">
        <v>9</v>
      </c>
      <c r="B162" s="25" t="s">
        <v>9</v>
      </c>
      <c r="C162" s="26">
        <f>SUM(C137:C161)</f>
        <v>405958</v>
      </c>
      <c r="D162" s="26">
        <f t="shared" ref="D162:BH162" si="28">SUM(D137:D161)</f>
        <v>405492</v>
      </c>
      <c r="E162" s="26">
        <f t="shared" si="28"/>
        <v>406971</v>
      </c>
      <c r="F162" s="26">
        <f t="shared" si="28"/>
        <v>406341</v>
      </c>
      <c r="G162" s="26">
        <f t="shared" si="28"/>
        <v>435289</v>
      </c>
      <c r="H162" s="26">
        <f t="shared" si="28"/>
        <v>438118</v>
      </c>
      <c r="I162" s="26">
        <f t="shared" si="28"/>
        <v>438147</v>
      </c>
      <c r="J162" s="26">
        <f t="shared" si="28"/>
        <v>443206</v>
      </c>
      <c r="K162" s="26">
        <f t="shared" si="28"/>
        <v>443206</v>
      </c>
      <c r="L162" s="26">
        <f t="shared" si="28"/>
        <v>478499</v>
      </c>
      <c r="M162" s="26">
        <f t="shared" si="28"/>
        <v>485999</v>
      </c>
      <c r="N162" s="26">
        <f t="shared" si="28"/>
        <v>485999</v>
      </c>
      <c r="O162" s="26">
        <f t="shared" si="28"/>
        <v>485999</v>
      </c>
      <c r="P162" s="26">
        <f t="shared" si="28"/>
        <v>487180</v>
      </c>
      <c r="Q162" s="26">
        <f t="shared" si="28"/>
        <v>551367</v>
      </c>
      <c r="R162" s="26">
        <f t="shared" si="28"/>
        <v>608541</v>
      </c>
      <c r="S162" s="26">
        <f t="shared" si="28"/>
        <v>609108</v>
      </c>
      <c r="T162" s="26">
        <f t="shared" si="28"/>
        <v>656031</v>
      </c>
      <c r="U162" s="26">
        <f t="shared" si="28"/>
        <v>656031</v>
      </c>
      <c r="V162" s="26">
        <f t="shared" si="28"/>
        <v>656031</v>
      </c>
      <c r="W162" s="26">
        <f t="shared" si="28"/>
        <v>656031</v>
      </c>
      <c r="X162" s="26">
        <f t="shared" si="28"/>
        <v>675202</v>
      </c>
      <c r="Y162" s="26">
        <f t="shared" si="28"/>
        <v>710490</v>
      </c>
      <c r="Z162" s="26">
        <f t="shared" si="28"/>
        <v>710490</v>
      </c>
      <c r="AA162" s="26">
        <f t="shared" si="28"/>
        <v>710490</v>
      </c>
      <c r="AB162" s="26">
        <f t="shared" si="28"/>
        <v>741558</v>
      </c>
      <c r="AC162" s="26">
        <f t="shared" si="28"/>
        <v>741558</v>
      </c>
      <c r="AD162" s="26">
        <f t="shared" si="28"/>
        <v>741558</v>
      </c>
      <c r="AE162" s="26">
        <f t="shared" si="28"/>
        <v>741558</v>
      </c>
      <c r="AF162" s="26">
        <f t="shared" si="28"/>
        <v>741558</v>
      </c>
      <c r="AG162" s="26">
        <f t="shared" si="28"/>
        <v>741558</v>
      </c>
      <c r="AH162" s="26">
        <f t="shared" si="28"/>
        <v>741558</v>
      </c>
      <c r="AI162" s="37">
        <f t="shared" si="28"/>
        <v>737465.57900000003</v>
      </c>
      <c r="AJ162" s="37">
        <f t="shared" si="28"/>
        <v>737467.30900000001</v>
      </c>
      <c r="AK162" s="37">
        <f t="shared" si="28"/>
        <v>737467.30900000001</v>
      </c>
      <c r="AL162" s="37">
        <f t="shared" si="28"/>
        <v>757355.21900000004</v>
      </c>
      <c r="AM162" s="37">
        <f t="shared" si="28"/>
        <v>758335.89899999998</v>
      </c>
      <c r="AN162" s="37">
        <f t="shared" si="28"/>
        <v>758335.89899999998</v>
      </c>
      <c r="AO162" s="37">
        <f t="shared" si="28"/>
        <v>728011.89899999998</v>
      </c>
      <c r="AP162" s="37">
        <f t="shared" si="28"/>
        <v>709989.21899999992</v>
      </c>
      <c r="AQ162" s="37">
        <f t="shared" si="28"/>
        <v>710574.14899999998</v>
      </c>
      <c r="AR162" s="37">
        <f t="shared" si="28"/>
        <v>710509.76899999997</v>
      </c>
      <c r="AS162" s="37">
        <f t="shared" si="28"/>
        <v>710569.08900000004</v>
      </c>
      <c r="AT162" s="37">
        <f t="shared" si="28"/>
        <v>710894.76100000006</v>
      </c>
      <c r="AU162" s="37">
        <f t="shared" si="28"/>
        <v>711192.04733333329</v>
      </c>
      <c r="AV162" s="37">
        <f t="shared" si="28"/>
        <v>708485.56900000002</v>
      </c>
      <c r="AW162" s="37">
        <f t="shared" si="28"/>
        <v>709108.25199999998</v>
      </c>
      <c r="AX162" s="37">
        <f t="shared" si="28"/>
        <v>709304.42499999993</v>
      </c>
      <c r="AY162" s="121">
        <f t="shared" si="28"/>
        <v>709449.429</v>
      </c>
      <c r="AZ162" s="26">
        <f t="shared" si="28"/>
        <v>709153.33900000004</v>
      </c>
      <c r="BA162" s="26">
        <f t="shared" si="28"/>
        <v>708944.57900000003</v>
      </c>
      <c r="BB162" s="26">
        <f t="shared" si="28"/>
        <v>723479.67300000007</v>
      </c>
      <c r="BC162" s="26">
        <f t="shared" si="28"/>
        <v>726333.12800000014</v>
      </c>
      <c r="BD162" s="26">
        <f t="shared" si="28"/>
        <v>727105.82700000005</v>
      </c>
      <c r="BE162" s="26">
        <f t="shared" si="28"/>
        <v>727121.17</v>
      </c>
      <c r="BF162" s="26">
        <f t="shared" si="28"/>
        <v>727337.46766666672</v>
      </c>
      <c r="BG162" s="26">
        <f t="shared" si="28"/>
        <v>726241.63399999996</v>
      </c>
      <c r="BH162" s="26">
        <f t="shared" si="28"/>
        <v>726324.23133333342</v>
      </c>
      <c r="BI162" s="26">
        <f>SUM(BI154:BI161,BI148:BI151,BI137:BI146)+AVERAGE(BI147,BI147,0)</f>
        <v>715720.42499999981</v>
      </c>
      <c r="BJ162" s="26">
        <f>SUM(BJ154:BJ161,BJ148:BJ151,BJ137:BJ146)</f>
        <v>753035.90178858431</v>
      </c>
      <c r="BK162" s="26">
        <f>SUM(BK154:BK161,BK148:BK151,BK137:BK146)</f>
        <v>751051.53945525119</v>
      </c>
      <c r="BL162" s="26">
        <f>SUM(BL154:BL161,BL148:BL151,BL137:BL146)</f>
        <v>788588.48704063916</v>
      </c>
      <c r="BM162" s="26">
        <f t="shared" ref="BM162" si="29">SUM(BM154:BM161,BM148:BM151,BM137:BM146)</f>
        <v>788569.48633333331</v>
      </c>
      <c r="BN162" s="14"/>
      <c r="BO162" s="33"/>
      <c r="BP162" s="33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1:84" s="31" customFormat="1" ht="15" customHeight="1" x14ac:dyDescent="0.25">
      <c r="A163" s="28"/>
      <c r="B163" s="28"/>
      <c r="C163" s="100"/>
      <c r="D163" s="100"/>
      <c r="E163" s="100"/>
      <c r="F163" s="100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12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14"/>
      <c r="BO163" s="33"/>
      <c r="BP163" s="33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1:84" s="31" customFormat="1" ht="15" customHeight="1" x14ac:dyDescent="0.25">
      <c r="A164" s="1" t="s">
        <v>422</v>
      </c>
      <c r="B164" s="38" t="s">
        <v>640</v>
      </c>
      <c r="C164" s="100"/>
      <c r="D164" s="100"/>
      <c r="E164" s="100"/>
      <c r="F164" s="100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12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14"/>
      <c r="BO164" s="33"/>
      <c r="BP164" s="33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1:84" s="31" customFormat="1" ht="15" customHeight="1" x14ac:dyDescent="0.25">
      <c r="A165" s="38" t="s">
        <v>626</v>
      </c>
      <c r="B165" s="38" t="s">
        <v>632</v>
      </c>
      <c r="C165" s="100"/>
      <c r="D165" s="100"/>
      <c r="E165" s="100"/>
      <c r="F165" s="100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12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14"/>
      <c r="BO165" s="23"/>
      <c r="BP165" s="23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1:84" s="31" customFormat="1" ht="15" customHeight="1" x14ac:dyDescent="0.25">
      <c r="A166" s="1" t="s">
        <v>655</v>
      </c>
      <c r="B166" s="38" t="s">
        <v>656</v>
      </c>
      <c r="C166" s="100"/>
      <c r="D166" s="100"/>
      <c r="E166" s="100"/>
      <c r="F166" s="100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12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N166" s="14"/>
      <c r="BO166" s="33"/>
      <c r="BP166" s="33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1:84" s="23" customFormat="1" ht="15" customHeight="1" x14ac:dyDescent="0.25">
      <c r="A167" s="29"/>
      <c r="B167" s="38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31"/>
      <c r="AF167" s="31"/>
      <c r="AG167" s="31"/>
      <c r="AH167" s="31"/>
      <c r="AI167" s="31"/>
      <c r="AJ167" s="31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21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3"/>
      <c r="BP167" s="33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1:84" s="34" customFormat="1" ht="15" customHeight="1" x14ac:dyDescent="0.25">
      <c r="A168" s="95" t="s">
        <v>30</v>
      </c>
      <c r="B168" s="95" t="s">
        <v>647</v>
      </c>
      <c r="C168" s="96" t="str">
        <f t="shared" ref="C168:AH168" si="30">C134</f>
        <v>1Q10</v>
      </c>
      <c r="D168" s="96" t="str">
        <f t="shared" si="30"/>
        <v>2Q10</v>
      </c>
      <c r="E168" s="96" t="str">
        <f t="shared" si="30"/>
        <v>3Q10</v>
      </c>
      <c r="F168" s="96" t="str">
        <f t="shared" si="30"/>
        <v>4Q10</v>
      </c>
      <c r="G168" s="96" t="str">
        <f t="shared" si="30"/>
        <v>1Q11</v>
      </c>
      <c r="H168" s="96" t="str">
        <f t="shared" si="30"/>
        <v>2Q11</v>
      </c>
      <c r="I168" s="96" t="str">
        <f t="shared" si="30"/>
        <v>3Q11</v>
      </c>
      <c r="J168" s="96" t="str">
        <f t="shared" si="30"/>
        <v>4Q11</v>
      </c>
      <c r="K168" s="96" t="str">
        <f t="shared" si="30"/>
        <v>1Q12</v>
      </c>
      <c r="L168" s="96" t="str">
        <f t="shared" si="30"/>
        <v>2Q12</v>
      </c>
      <c r="M168" s="96" t="str">
        <f t="shared" si="30"/>
        <v>3Q12</v>
      </c>
      <c r="N168" s="96" t="str">
        <f t="shared" si="30"/>
        <v>4Q12</v>
      </c>
      <c r="O168" s="96" t="str">
        <f t="shared" si="30"/>
        <v>1Q13</v>
      </c>
      <c r="P168" s="96" t="str">
        <f t="shared" si="30"/>
        <v>2Q13</v>
      </c>
      <c r="Q168" s="96" t="str">
        <f t="shared" si="30"/>
        <v>3Q13</v>
      </c>
      <c r="R168" s="96" t="str">
        <f t="shared" si="30"/>
        <v>4Q13</v>
      </c>
      <c r="S168" s="96" t="str">
        <f t="shared" si="30"/>
        <v>1Q14</v>
      </c>
      <c r="T168" s="96" t="str">
        <f t="shared" si="30"/>
        <v>2Q14</v>
      </c>
      <c r="U168" s="96" t="str">
        <f t="shared" si="30"/>
        <v>3Q14</v>
      </c>
      <c r="V168" s="96" t="str">
        <f t="shared" si="30"/>
        <v>4Q14</v>
      </c>
      <c r="W168" s="96" t="str">
        <f t="shared" si="30"/>
        <v>1Q15</v>
      </c>
      <c r="X168" s="96" t="str">
        <f t="shared" si="30"/>
        <v>2Q15</v>
      </c>
      <c r="Y168" s="96" t="str">
        <f t="shared" si="30"/>
        <v>3Q15</v>
      </c>
      <c r="Z168" s="96" t="str">
        <f t="shared" si="30"/>
        <v>4Q15</v>
      </c>
      <c r="AA168" s="96" t="str">
        <f t="shared" si="30"/>
        <v>1Q16</v>
      </c>
      <c r="AB168" s="96" t="str">
        <f t="shared" si="30"/>
        <v>2Q16</v>
      </c>
      <c r="AC168" s="96" t="str">
        <f t="shared" si="30"/>
        <v>3Q16</v>
      </c>
      <c r="AD168" s="96" t="str">
        <f t="shared" si="30"/>
        <v>4Q16</v>
      </c>
      <c r="AE168" s="96" t="str">
        <f t="shared" si="30"/>
        <v>1Q17</v>
      </c>
      <c r="AF168" s="96" t="str">
        <f t="shared" si="30"/>
        <v>2Q17</v>
      </c>
      <c r="AG168" s="96" t="str">
        <f t="shared" si="30"/>
        <v>3Q17</v>
      </c>
      <c r="AH168" s="96" t="str">
        <f t="shared" si="30"/>
        <v>4Q17</v>
      </c>
      <c r="AI168" s="96" t="str">
        <f t="shared" ref="AI168:BE168" si="31">AI134</f>
        <v>1Q18</v>
      </c>
      <c r="AJ168" s="96" t="str">
        <f t="shared" si="31"/>
        <v>2Q18</v>
      </c>
      <c r="AK168" s="96" t="str">
        <f t="shared" si="31"/>
        <v>3Q18</v>
      </c>
      <c r="AL168" s="96" t="str">
        <f t="shared" si="31"/>
        <v>4Q18</v>
      </c>
      <c r="AM168" s="96" t="str">
        <f t="shared" si="31"/>
        <v>1Q19</v>
      </c>
      <c r="AN168" s="96" t="str">
        <f t="shared" si="31"/>
        <v>2Q19</v>
      </c>
      <c r="AO168" s="96" t="str">
        <f t="shared" si="31"/>
        <v>3Q19</v>
      </c>
      <c r="AP168" s="96" t="str">
        <f t="shared" si="31"/>
        <v>4Q19</v>
      </c>
      <c r="AQ168" s="96" t="str">
        <f t="shared" si="31"/>
        <v>1Q20</v>
      </c>
      <c r="AR168" s="96" t="str">
        <f t="shared" si="31"/>
        <v>2Q20</v>
      </c>
      <c r="AS168" s="96" t="str">
        <f t="shared" si="31"/>
        <v>3Q20</v>
      </c>
      <c r="AT168" s="96" t="str">
        <f t="shared" si="31"/>
        <v>4Q20</v>
      </c>
      <c r="AU168" s="96" t="str">
        <f t="shared" si="31"/>
        <v>1Q21</v>
      </c>
      <c r="AV168" s="96" t="str">
        <f t="shared" si="31"/>
        <v>2Q21</v>
      </c>
      <c r="AW168" s="96" t="str">
        <f t="shared" si="31"/>
        <v>3Q21</v>
      </c>
      <c r="AX168" s="141" t="str">
        <f t="shared" si="31"/>
        <v>4Q21</v>
      </c>
      <c r="AY168" s="96" t="str">
        <f t="shared" si="31"/>
        <v>1Q22</v>
      </c>
      <c r="AZ168" s="96" t="str">
        <f t="shared" si="31"/>
        <v>2Q22</v>
      </c>
      <c r="BA168" s="96" t="str">
        <f t="shared" si="31"/>
        <v>3Q22</v>
      </c>
      <c r="BB168" s="96" t="str">
        <f t="shared" si="31"/>
        <v>4Q22</v>
      </c>
      <c r="BC168" s="96" t="str">
        <f t="shared" si="31"/>
        <v>1Q23</v>
      </c>
      <c r="BD168" s="96" t="str">
        <f t="shared" si="31"/>
        <v>2Q23</v>
      </c>
      <c r="BE168" s="96" t="str">
        <f t="shared" si="31"/>
        <v>3Q23</v>
      </c>
      <c r="BF168" s="96" t="str">
        <f t="shared" ref="BF168:BM168" si="32">BF$134</f>
        <v>4Q23</v>
      </c>
      <c r="BG168" s="96" t="str">
        <f t="shared" si="32"/>
        <v>1Q24</v>
      </c>
      <c r="BH168" s="96" t="str">
        <f t="shared" si="32"/>
        <v>2Q24</v>
      </c>
      <c r="BI168" s="96" t="str">
        <f t="shared" si="32"/>
        <v>3Q24</v>
      </c>
      <c r="BJ168" s="96" t="str">
        <f t="shared" si="32"/>
        <v>4Q24</v>
      </c>
      <c r="BK168" s="96" t="str">
        <f t="shared" si="32"/>
        <v>1Q25</v>
      </c>
      <c r="BL168" s="96" t="str">
        <f t="shared" si="32"/>
        <v>2Q25</v>
      </c>
      <c r="BM168" s="96" t="str">
        <f t="shared" si="32"/>
        <v>3Q25</v>
      </c>
      <c r="BN168" s="33"/>
      <c r="BO168" s="33"/>
      <c r="BP168" s="33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1:84" s="23" customFormat="1" ht="15" customHeight="1" x14ac:dyDescent="0.25">
      <c r="A169" s="32" t="s">
        <v>18</v>
      </c>
      <c r="B169" s="32" t="s">
        <v>18</v>
      </c>
      <c r="C169" s="33" t="s">
        <v>109</v>
      </c>
      <c r="D169" s="33">
        <v>0.505</v>
      </c>
      <c r="E169" s="33">
        <v>0.505</v>
      </c>
      <c r="F169" s="33" t="s">
        <v>109</v>
      </c>
      <c r="G169" s="33">
        <v>0.50600000000000001</v>
      </c>
      <c r="H169" s="33">
        <v>0.50600000000000001</v>
      </c>
      <c r="I169" s="33">
        <v>0.50600000000000001</v>
      </c>
      <c r="J169" s="33">
        <v>0.57599999999999996</v>
      </c>
      <c r="K169" s="33">
        <v>0.57599999999999996</v>
      </c>
      <c r="L169" s="33">
        <v>0.57599999999999996</v>
      </c>
      <c r="M169" s="33">
        <v>0.57599999999999996</v>
      </c>
      <c r="N169" s="33">
        <v>0.57750000000000001</v>
      </c>
      <c r="O169" s="33">
        <v>0.57750000000000001</v>
      </c>
      <c r="P169" s="33">
        <v>0.57750000000000001</v>
      </c>
      <c r="Q169" s="33">
        <v>0.57750000000000001</v>
      </c>
      <c r="R169" s="33">
        <v>0.57750000000000001</v>
      </c>
      <c r="S169" s="33">
        <v>0.57769999999999999</v>
      </c>
      <c r="T169" s="33">
        <v>0.57769999999999999</v>
      </c>
      <c r="U169" s="33">
        <v>0.57769999999999999</v>
      </c>
      <c r="V169" s="33">
        <v>0.58009999999999995</v>
      </c>
      <c r="W169" s="33">
        <v>0.58009999999999995</v>
      </c>
      <c r="X169" s="33">
        <v>0.58009999999999995</v>
      </c>
      <c r="Y169" s="33">
        <v>0.58130000000000004</v>
      </c>
      <c r="Z169" s="33">
        <v>0.58130000000000004</v>
      </c>
      <c r="AA169" s="33">
        <v>0.58409999999999995</v>
      </c>
      <c r="AB169" s="33">
        <v>0.58409999999999995</v>
      </c>
      <c r="AC169" s="33">
        <v>0.58409999999999995</v>
      </c>
      <c r="AD169" s="33">
        <v>0.58409999999999995</v>
      </c>
      <c r="AE169" s="33">
        <v>0.58409999999999995</v>
      </c>
      <c r="AF169" s="33">
        <v>0.58409999999999995</v>
      </c>
      <c r="AG169" s="33">
        <v>0.58440000000000003</v>
      </c>
      <c r="AH169" s="33">
        <v>0.58450000000000002</v>
      </c>
      <c r="AI169" s="33">
        <v>0.58489999999999998</v>
      </c>
      <c r="AJ169" s="33">
        <v>0.58540000000000003</v>
      </c>
      <c r="AK169" s="33">
        <v>0.58550000000000002</v>
      </c>
      <c r="AL169" s="33">
        <v>0.58579999999999999</v>
      </c>
      <c r="AM169" s="33">
        <v>0.58579999999999999</v>
      </c>
      <c r="AN169" s="33">
        <v>0.58579999999999999</v>
      </c>
      <c r="AO169" s="33">
        <v>0.58579999999999999</v>
      </c>
      <c r="AP169" s="33">
        <v>0.58579999999999999</v>
      </c>
      <c r="AQ169" s="33">
        <v>0.58579999999999999</v>
      </c>
      <c r="AR169" s="33">
        <v>0.58579999999999999</v>
      </c>
      <c r="AS169" s="33">
        <v>0.58579999999999999</v>
      </c>
      <c r="AT169" s="33">
        <v>0.58579999999999999</v>
      </c>
      <c r="AU169" s="33">
        <v>0.58579999999999999</v>
      </c>
      <c r="AV169" s="33">
        <v>0.58579999999999999</v>
      </c>
      <c r="AW169" s="33">
        <v>0.58579999999999999</v>
      </c>
      <c r="AX169" s="33">
        <v>0.58579999999999999</v>
      </c>
      <c r="AY169" s="124">
        <v>0.58579999999999999</v>
      </c>
      <c r="AZ169" s="33">
        <v>0.58579999999999999</v>
      </c>
      <c r="BA169" s="33">
        <v>0.58579999999999999</v>
      </c>
      <c r="BB169" s="33">
        <v>0.58579999999999999</v>
      </c>
      <c r="BC169" s="33">
        <v>0.58579999999999999</v>
      </c>
      <c r="BD169" s="33">
        <v>0.58579999999999999</v>
      </c>
      <c r="BE169" s="33">
        <v>0.58579999999999999</v>
      </c>
      <c r="BF169" s="33">
        <v>0.58579999999999999</v>
      </c>
      <c r="BG169" s="33">
        <v>0.58579999999999999</v>
      </c>
      <c r="BH169" s="33">
        <v>0.58819999999999995</v>
      </c>
      <c r="BI169" s="33">
        <v>0.59570000000000001</v>
      </c>
      <c r="BJ169" s="33">
        <v>0.59570000000000001</v>
      </c>
      <c r="BK169" s="33">
        <v>0.59570000000000001</v>
      </c>
      <c r="BL169" s="33">
        <v>0.59570000000000001</v>
      </c>
      <c r="BM169" s="33">
        <v>0.59570000000000001</v>
      </c>
      <c r="BN169" s="33"/>
      <c r="BO169" s="33"/>
      <c r="BP169" s="33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1:84" s="23" customFormat="1" ht="15" customHeight="1" x14ac:dyDescent="0.25">
      <c r="A170" s="8" t="s">
        <v>19</v>
      </c>
      <c r="B170" s="8" t="s">
        <v>19</v>
      </c>
      <c r="C170" s="33" t="s">
        <v>14</v>
      </c>
      <c r="D170" s="33" t="s">
        <v>14</v>
      </c>
      <c r="E170" s="33" t="s">
        <v>14</v>
      </c>
      <c r="F170" s="33" t="s">
        <v>14</v>
      </c>
      <c r="G170" s="33" t="s">
        <v>14</v>
      </c>
      <c r="H170" s="33" t="s">
        <v>14</v>
      </c>
      <c r="I170" s="33" t="s">
        <v>14</v>
      </c>
      <c r="J170" s="33" t="s">
        <v>14</v>
      </c>
      <c r="K170" s="33" t="s">
        <v>14</v>
      </c>
      <c r="L170" s="33">
        <v>0.5</v>
      </c>
      <c r="M170" s="33">
        <v>0.5</v>
      </c>
      <c r="N170" s="33">
        <v>0.5</v>
      </c>
      <c r="O170" s="33">
        <v>0.5</v>
      </c>
      <c r="P170" s="33">
        <v>0.5</v>
      </c>
      <c r="Q170" s="33">
        <v>0.5</v>
      </c>
      <c r="R170" s="33">
        <v>0.5</v>
      </c>
      <c r="S170" s="33">
        <v>0.64</v>
      </c>
      <c r="T170" s="33">
        <v>0.64</v>
      </c>
      <c r="U170" s="33">
        <v>0.64</v>
      </c>
      <c r="V170" s="33">
        <v>0.64</v>
      </c>
      <c r="W170" s="33">
        <v>0.64</v>
      </c>
      <c r="X170" s="33">
        <v>0.64</v>
      </c>
      <c r="Y170" s="33">
        <v>0.63998626884458043</v>
      </c>
      <c r="Z170" s="33">
        <v>0.63998626884458043</v>
      </c>
      <c r="AA170" s="33">
        <v>0.63998626884458043</v>
      </c>
      <c r="AB170" s="33">
        <v>0.64</v>
      </c>
      <c r="AC170" s="33">
        <v>0.64</v>
      </c>
      <c r="AD170" s="33">
        <v>0.64</v>
      </c>
      <c r="AE170" s="33">
        <v>0.64</v>
      </c>
      <c r="AF170" s="33">
        <v>0.64</v>
      </c>
      <c r="AG170" s="33">
        <v>0.64</v>
      </c>
      <c r="AH170" s="33">
        <v>0.64</v>
      </c>
      <c r="AI170" s="33">
        <v>0.64</v>
      </c>
      <c r="AJ170" s="33">
        <v>0.64</v>
      </c>
      <c r="AK170" s="33">
        <v>0.64</v>
      </c>
      <c r="AL170" s="33">
        <v>0.64</v>
      </c>
      <c r="AM170" s="33">
        <v>0.64</v>
      </c>
      <c r="AN170" s="33">
        <v>0.64</v>
      </c>
      <c r="AO170" s="33">
        <v>0.64</v>
      </c>
      <c r="AP170" s="33">
        <v>0.64</v>
      </c>
      <c r="AQ170" s="33">
        <v>0.64</v>
      </c>
      <c r="AR170" s="33">
        <v>0.64</v>
      </c>
      <c r="AS170" s="33">
        <v>0.64</v>
      </c>
      <c r="AT170" s="33">
        <v>0.64</v>
      </c>
      <c r="AU170" s="33">
        <v>0.64</v>
      </c>
      <c r="AV170" s="33">
        <v>0.64</v>
      </c>
      <c r="AW170" s="33">
        <v>0.64</v>
      </c>
      <c r="AX170" s="33">
        <v>0.64</v>
      </c>
      <c r="AY170" s="124">
        <v>0.64</v>
      </c>
      <c r="AZ170" s="33">
        <v>0.64</v>
      </c>
      <c r="BA170" s="33">
        <v>0.64</v>
      </c>
      <c r="BB170" s="33">
        <v>1</v>
      </c>
      <c r="BC170" s="33">
        <v>1</v>
      </c>
      <c r="BD170" s="33">
        <v>1</v>
      </c>
      <c r="BE170" s="33">
        <v>1</v>
      </c>
      <c r="BF170" s="33">
        <v>1</v>
      </c>
      <c r="BG170" s="33">
        <v>1</v>
      </c>
      <c r="BH170" s="33">
        <v>1</v>
      </c>
      <c r="BI170" s="33">
        <v>1</v>
      </c>
      <c r="BJ170" s="33">
        <v>1</v>
      </c>
      <c r="BK170" s="33">
        <v>1</v>
      </c>
      <c r="BL170" s="33">
        <v>1</v>
      </c>
      <c r="BM170" s="33">
        <v>1</v>
      </c>
      <c r="BN170" s="33"/>
      <c r="BO170" s="33"/>
      <c r="BP170" s="33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1:84" s="23" customFormat="1" ht="15" customHeight="1" x14ac:dyDescent="0.25">
      <c r="A171" s="8" t="s">
        <v>116</v>
      </c>
      <c r="B171" s="8" t="s">
        <v>116</v>
      </c>
      <c r="C171" s="33" t="s">
        <v>14</v>
      </c>
      <c r="D171" s="33" t="s">
        <v>14</v>
      </c>
      <c r="E171" s="33" t="s">
        <v>14</v>
      </c>
      <c r="F171" s="33" t="s">
        <v>14</v>
      </c>
      <c r="G171" s="33" t="s">
        <v>14</v>
      </c>
      <c r="H171" s="33" t="s">
        <v>14</v>
      </c>
      <c r="I171" s="33" t="s">
        <v>14</v>
      </c>
      <c r="J171" s="33" t="s">
        <v>14</v>
      </c>
      <c r="K171" s="33" t="s">
        <v>14</v>
      </c>
      <c r="L171" s="33" t="s">
        <v>14</v>
      </c>
      <c r="M171" s="33" t="s">
        <v>14</v>
      </c>
      <c r="N171" s="33" t="s">
        <v>14</v>
      </c>
      <c r="O171" s="33" t="s">
        <v>14</v>
      </c>
      <c r="P171" s="33" t="s">
        <v>14</v>
      </c>
      <c r="Q171" s="33" t="s">
        <v>14</v>
      </c>
      <c r="R171" s="33" t="s">
        <v>14</v>
      </c>
      <c r="S171" s="33" t="s">
        <v>14</v>
      </c>
      <c r="T171" s="33" t="s">
        <v>14</v>
      </c>
      <c r="U171" s="33" t="s">
        <v>14</v>
      </c>
      <c r="V171" s="33" t="s">
        <v>14</v>
      </c>
      <c r="W171" s="33" t="s">
        <v>14</v>
      </c>
      <c r="X171" s="33" t="s">
        <v>14</v>
      </c>
      <c r="Y171" s="33">
        <v>2.8400000000000002E-2</v>
      </c>
      <c r="Z171" s="33">
        <v>0.112</v>
      </c>
      <c r="AA171" s="33">
        <v>0.112</v>
      </c>
      <c r="AB171" s="33">
        <v>0.112</v>
      </c>
      <c r="AC171" s="33">
        <v>0.112</v>
      </c>
      <c r="AD171" s="33">
        <v>0.112</v>
      </c>
      <c r="AE171" s="33">
        <v>0.112</v>
      </c>
      <c r="AF171" s="33">
        <v>0.112</v>
      </c>
      <c r="AG171" s="33">
        <v>0.112</v>
      </c>
      <c r="AH171" s="33">
        <v>0.112</v>
      </c>
      <c r="AI171" s="33">
        <v>0.1154</v>
      </c>
      <c r="AJ171" s="33">
        <v>0.1154</v>
      </c>
      <c r="AK171" s="33">
        <v>0.1154</v>
      </c>
      <c r="AL171" s="33">
        <v>0.1154</v>
      </c>
      <c r="AM171" s="33">
        <v>0.1154</v>
      </c>
      <c r="AN171" s="33">
        <v>0.1154</v>
      </c>
      <c r="AO171" s="33">
        <v>0.1154</v>
      </c>
      <c r="AP171" s="33">
        <v>0.1154</v>
      </c>
      <c r="AQ171" s="33">
        <v>0.1154</v>
      </c>
      <c r="AR171" s="33">
        <v>0.1154</v>
      </c>
      <c r="AS171" s="33">
        <v>0.1154</v>
      </c>
      <c r="AT171" s="33">
        <v>0.1154</v>
      </c>
      <c r="AU171" s="33">
        <v>0.1154</v>
      </c>
      <c r="AV171" s="33">
        <v>0.1154</v>
      </c>
      <c r="AW171" s="33">
        <v>0.1154</v>
      </c>
      <c r="AX171" s="33">
        <v>0.1154</v>
      </c>
      <c r="AY171" s="124">
        <v>0.1154</v>
      </c>
      <c r="AZ171" s="33">
        <v>0.1154</v>
      </c>
      <c r="BA171" s="33">
        <v>0.1154</v>
      </c>
      <c r="BB171" s="33">
        <v>0.1154</v>
      </c>
      <c r="BC171" s="33">
        <v>0.1154</v>
      </c>
      <c r="BD171" s="33">
        <v>0.1154</v>
      </c>
      <c r="BE171" s="33">
        <v>0.1154</v>
      </c>
      <c r="BF171" s="33">
        <v>0.1154</v>
      </c>
      <c r="BG171" s="33">
        <v>0.1154</v>
      </c>
      <c r="BH171" s="33">
        <v>0.1154</v>
      </c>
      <c r="BI171" s="33">
        <v>0.1154</v>
      </c>
      <c r="BJ171" s="33">
        <v>0.1154</v>
      </c>
      <c r="BK171" s="33">
        <v>0.1154</v>
      </c>
      <c r="BL171" s="33">
        <v>0.28949999999999998</v>
      </c>
      <c r="BM171" s="33">
        <v>0.28949999999999998</v>
      </c>
      <c r="BN171" s="33"/>
      <c r="BO171" s="33"/>
      <c r="BP171" s="33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1:84" s="23" customFormat="1" ht="15" customHeight="1" x14ac:dyDescent="0.25">
      <c r="A172" s="8" t="s">
        <v>747</v>
      </c>
      <c r="B172" s="8" t="s">
        <v>747</v>
      </c>
      <c r="C172" s="146">
        <v>0</v>
      </c>
      <c r="D172" s="146">
        <v>0</v>
      </c>
      <c r="E172" s="146">
        <v>0</v>
      </c>
      <c r="F172" s="146">
        <v>0</v>
      </c>
      <c r="G172" s="146">
        <v>0</v>
      </c>
      <c r="H172" s="146">
        <v>0</v>
      </c>
      <c r="I172" s="146">
        <v>0</v>
      </c>
      <c r="J172" s="146">
        <v>0</v>
      </c>
      <c r="K172" s="146">
        <v>0</v>
      </c>
      <c r="L172" s="146">
        <v>0</v>
      </c>
      <c r="M172" s="146">
        <v>0</v>
      </c>
      <c r="N172" s="146">
        <v>0</v>
      </c>
      <c r="O172" s="146">
        <v>0</v>
      </c>
      <c r="P172" s="146">
        <v>0</v>
      </c>
      <c r="Q172" s="146">
        <v>0</v>
      </c>
      <c r="R172" s="146">
        <v>0</v>
      </c>
      <c r="S172" s="146">
        <v>0</v>
      </c>
      <c r="T172" s="146">
        <v>0</v>
      </c>
      <c r="U172" s="146">
        <v>0</v>
      </c>
      <c r="V172" s="146">
        <v>0</v>
      </c>
      <c r="W172" s="146">
        <v>0</v>
      </c>
      <c r="X172" s="146">
        <v>0</v>
      </c>
      <c r="Y172" s="146">
        <v>0</v>
      </c>
      <c r="Z172" s="146">
        <v>0</v>
      </c>
      <c r="AA172" s="146">
        <v>0</v>
      </c>
      <c r="AB172" s="146">
        <v>0</v>
      </c>
      <c r="AC172" s="146">
        <v>0</v>
      </c>
      <c r="AD172" s="146">
        <v>0</v>
      </c>
      <c r="AE172" s="146">
        <v>0</v>
      </c>
      <c r="AF172" s="146">
        <v>0</v>
      </c>
      <c r="AG172" s="146">
        <v>0</v>
      </c>
      <c r="AH172" s="146">
        <v>0</v>
      </c>
      <c r="AI172" s="146">
        <v>0</v>
      </c>
      <c r="AJ172" s="146">
        <v>0</v>
      </c>
      <c r="AK172" s="146">
        <v>0</v>
      </c>
      <c r="AL172" s="146">
        <v>0</v>
      </c>
      <c r="AM172" s="146">
        <v>0</v>
      </c>
      <c r="AN172" s="146">
        <v>0</v>
      </c>
      <c r="AO172" s="146">
        <v>0</v>
      </c>
      <c r="AP172" s="146">
        <v>0</v>
      </c>
      <c r="AQ172" s="146">
        <v>0</v>
      </c>
      <c r="AR172" s="146">
        <v>0</v>
      </c>
      <c r="AS172" s="146">
        <v>0</v>
      </c>
      <c r="AT172" s="146">
        <v>0</v>
      </c>
      <c r="AU172" s="146">
        <v>0</v>
      </c>
      <c r="AV172" s="146">
        <v>0</v>
      </c>
      <c r="AW172" s="146">
        <v>0</v>
      </c>
      <c r="AX172" s="146">
        <v>0</v>
      </c>
      <c r="AY172" s="146">
        <v>0</v>
      </c>
      <c r="AZ172" s="146">
        <v>0</v>
      </c>
      <c r="BA172" s="146">
        <v>0</v>
      </c>
      <c r="BB172" s="146">
        <v>0</v>
      </c>
      <c r="BC172" s="146">
        <v>0</v>
      </c>
      <c r="BD172" s="146">
        <v>0</v>
      </c>
      <c r="BE172" s="146">
        <v>0</v>
      </c>
      <c r="BF172" s="146">
        <v>0</v>
      </c>
      <c r="BG172" s="146">
        <v>0</v>
      </c>
      <c r="BH172" s="146">
        <v>0</v>
      </c>
      <c r="BI172" s="146">
        <v>0</v>
      </c>
      <c r="BJ172" s="146">
        <v>0</v>
      </c>
      <c r="BK172" s="146">
        <v>0</v>
      </c>
      <c r="BL172" s="33">
        <v>0.1145</v>
      </c>
      <c r="BM172" s="33">
        <v>0.1145</v>
      </c>
      <c r="BO172" s="33"/>
      <c r="BP172" s="33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1:84" s="23" customFormat="1" ht="15" customHeight="1" x14ac:dyDescent="0.25">
      <c r="A173" s="8" t="s">
        <v>20</v>
      </c>
      <c r="B173" s="8" t="s">
        <v>20</v>
      </c>
      <c r="C173" s="33">
        <v>1</v>
      </c>
      <c r="D173" s="33">
        <v>1</v>
      </c>
      <c r="E173" s="33">
        <v>1</v>
      </c>
      <c r="F173" s="33">
        <v>1</v>
      </c>
      <c r="G173" s="33">
        <v>1</v>
      </c>
      <c r="H173" s="33">
        <v>1</v>
      </c>
      <c r="I173" s="33">
        <v>1</v>
      </c>
      <c r="J173" s="33">
        <v>1</v>
      </c>
      <c r="K173" s="33">
        <v>1</v>
      </c>
      <c r="L173" s="33">
        <v>1</v>
      </c>
      <c r="M173" s="33">
        <v>1</v>
      </c>
      <c r="N173" s="33">
        <v>1</v>
      </c>
      <c r="O173" s="33">
        <v>1</v>
      </c>
      <c r="P173" s="33">
        <v>1</v>
      </c>
      <c r="Q173" s="33">
        <v>1</v>
      </c>
      <c r="R173" s="33">
        <v>1</v>
      </c>
      <c r="S173" s="33">
        <v>1</v>
      </c>
      <c r="T173" s="33">
        <v>1</v>
      </c>
      <c r="U173" s="33">
        <v>1</v>
      </c>
      <c r="V173" s="33">
        <v>1</v>
      </c>
      <c r="W173" s="33">
        <v>1</v>
      </c>
      <c r="X173" s="33">
        <v>1</v>
      </c>
      <c r="Y173" s="33">
        <v>1</v>
      </c>
      <c r="Z173" s="33">
        <v>1</v>
      </c>
      <c r="AA173" s="33">
        <v>1</v>
      </c>
      <c r="AB173" s="33">
        <v>1</v>
      </c>
      <c r="AC173" s="33">
        <v>1</v>
      </c>
      <c r="AD173" s="33">
        <v>1</v>
      </c>
      <c r="AE173" s="33">
        <v>1</v>
      </c>
      <c r="AF173" s="33">
        <v>1</v>
      </c>
      <c r="AG173" s="33">
        <v>1</v>
      </c>
      <c r="AH173" s="33">
        <v>1</v>
      </c>
      <c r="AI173" s="33">
        <v>1</v>
      </c>
      <c r="AJ173" s="33">
        <v>1</v>
      </c>
      <c r="AK173" s="33">
        <v>1</v>
      </c>
      <c r="AL173" s="33">
        <v>1</v>
      </c>
      <c r="AM173" s="33">
        <v>1</v>
      </c>
      <c r="AN173" s="33">
        <v>1</v>
      </c>
      <c r="AO173" s="33">
        <v>1</v>
      </c>
      <c r="AP173" s="33">
        <v>1</v>
      </c>
      <c r="AQ173" s="33">
        <v>1</v>
      </c>
      <c r="AR173" s="33">
        <v>1</v>
      </c>
      <c r="AS173" s="33">
        <v>1</v>
      </c>
      <c r="AT173" s="33">
        <v>1</v>
      </c>
      <c r="AU173" s="33">
        <v>1</v>
      </c>
      <c r="AV173" s="33">
        <v>1</v>
      </c>
      <c r="AW173" s="33">
        <v>1</v>
      </c>
      <c r="AX173" s="33">
        <v>1</v>
      </c>
      <c r="AY173" s="124">
        <v>1</v>
      </c>
      <c r="AZ173" s="33">
        <v>1</v>
      </c>
      <c r="BA173" s="33">
        <v>1</v>
      </c>
      <c r="BB173" s="33">
        <v>1</v>
      </c>
      <c r="BC173" s="33">
        <v>1</v>
      </c>
      <c r="BD173" s="33">
        <v>1</v>
      </c>
      <c r="BE173" s="33">
        <v>1</v>
      </c>
      <c r="BF173" s="33">
        <v>1</v>
      </c>
      <c r="BG173" s="33">
        <v>1</v>
      </c>
      <c r="BH173" s="33">
        <v>1</v>
      </c>
      <c r="BI173" s="33">
        <v>1</v>
      </c>
      <c r="BJ173" s="33">
        <v>1</v>
      </c>
      <c r="BK173" s="33">
        <v>1</v>
      </c>
      <c r="BL173" s="33">
        <v>1</v>
      </c>
      <c r="BM173" s="33">
        <v>0.51</v>
      </c>
      <c r="BN173" s="33"/>
      <c r="BO173" s="33"/>
      <c r="BP173" s="33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1:84" s="23" customFormat="1" ht="15" customHeight="1" x14ac:dyDescent="0.25">
      <c r="A174" s="8" t="s">
        <v>629</v>
      </c>
      <c r="B174" s="8" t="s">
        <v>629</v>
      </c>
      <c r="C174" s="33" t="s">
        <v>14</v>
      </c>
      <c r="D174" s="33" t="s">
        <v>14</v>
      </c>
      <c r="E174" s="33" t="s">
        <v>14</v>
      </c>
      <c r="F174" s="33" t="s">
        <v>14</v>
      </c>
      <c r="G174" s="33">
        <v>0.78</v>
      </c>
      <c r="H174" s="33">
        <v>0.78</v>
      </c>
      <c r="I174" s="33">
        <v>0.78</v>
      </c>
      <c r="J174" s="33">
        <v>0.78</v>
      </c>
      <c r="K174" s="33">
        <v>0.78</v>
      </c>
      <c r="L174" s="33">
        <v>0.78</v>
      </c>
      <c r="M174" s="33">
        <v>0.78</v>
      </c>
      <c r="N174" s="33">
        <v>0.78</v>
      </c>
      <c r="O174" s="33">
        <v>0.78</v>
      </c>
      <c r="P174" s="33">
        <v>0.78</v>
      </c>
      <c r="Q174" s="33">
        <v>0.78</v>
      </c>
      <c r="R174" s="33">
        <v>0.78</v>
      </c>
      <c r="S174" s="33">
        <v>0.78</v>
      </c>
      <c r="T174" s="33">
        <v>0.78</v>
      </c>
      <c r="U174" s="33">
        <v>0.78</v>
      </c>
      <c r="V174" s="33">
        <v>0.78</v>
      </c>
      <c r="W174" s="33">
        <v>0.78</v>
      </c>
      <c r="X174" s="33">
        <v>0.78</v>
      </c>
      <c r="Y174" s="33">
        <v>0.77998850281042409</v>
      </c>
      <c r="Z174" s="33">
        <v>0.77998850281042409</v>
      </c>
      <c r="AA174" s="33">
        <v>0.77998850281042409</v>
      </c>
      <c r="AB174" s="33">
        <v>0.78</v>
      </c>
      <c r="AC174" s="33">
        <v>0.78</v>
      </c>
      <c r="AD174" s="33">
        <v>0.78</v>
      </c>
      <c r="AE174" s="33">
        <v>0.78</v>
      </c>
      <c r="AF174" s="33">
        <v>0.78</v>
      </c>
      <c r="AG174" s="33">
        <v>0.78</v>
      </c>
      <c r="AH174" s="33">
        <v>0.78</v>
      </c>
      <c r="AI174" s="33">
        <v>0.78</v>
      </c>
      <c r="AJ174" s="33">
        <v>0.78</v>
      </c>
      <c r="AK174" s="33">
        <v>0.78</v>
      </c>
      <c r="AL174" s="33">
        <v>0.78</v>
      </c>
      <c r="AM174" s="33">
        <v>0.78</v>
      </c>
      <c r="AN174" s="33">
        <v>0.78</v>
      </c>
      <c r="AO174" s="33">
        <v>0.78</v>
      </c>
      <c r="AP174" s="33">
        <v>0.78</v>
      </c>
      <c r="AQ174" s="33">
        <v>0.78</v>
      </c>
      <c r="AR174" s="33">
        <v>0.78</v>
      </c>
      <c r="AS174" s="33">
        <v>0.78</v>
      </c>
      <c r="AT174" s="33">
        <v>0.78</v>
      </c>
      <c r="AU174" s="33">
        <v>0.78</v>
      </c>
      <c r="AV174" s="33">
        <v>0.78</v>
      </c>
      <c r="AW174" s="33">
        <v>0.78</v>
      </c>
      <c r="AX174" s="33">
        <v>0.78</v>
      </c>
      <c r="AY174" s="124">
        <v>0.78</v>
      </c>
      <c r="AZ174" s="33">
        <v>0.78</v>
      </c>
      <c r="BA174" s="33">
        <v>0.78</v>
      </c>
      <c r="BB174" s="33">
        <v>0.78</v>
      </c>
      <c r="BC174" s="33">
        <v>0.78</v>
      </c>
      <c r="BD174" s="33">
        <v>0.78</v>
      </c>
      <c r="BE174" s="33">
        <v>0.78</v>
      </c>
      <c r="BF174" s="33">
        <v>0.78</v>
      </c>
      <c r="BG174" s="33">
        <v>0.78</v>
      </c>
      <c r="BH174" s="33">
        <v>0.78</v>
      </c>
      <c r="BI174" s="33">
        <f>AVERAGE(78%,78%,60%)</f>
        <v>0.72000000000000008</v>
      </c>
      <c r="BJ174" s="33">
        <v>0.6</v>
      </c>
      <c r="BK174" s="33">
        <v>0.6</v>
      </c>
      <c r="BL174" s="33">
        <v>0.6</v>
      </c>
      <c r="BM174" s="33">
        <v>0.6</v>
      </c>
      <c r="BN174" s="33"/>
      <c r="BO174" s="33"/>
      <c r="BP174" s="33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1:84" s="23" customFormat="1" ht="15" customHeight="1" x14ac:dyDescent="0.25">
      <c r="A175" s="8" t="s">
        <v>23</v>
      </c>
      <c r="B175" s="8" t="s">
        <v>23</v>
      </c>
      <c r="C175" s="33">
        <v>0.65</v>
      </c>
      <c r="D175" s="33">
        <v>0.65</v>
      </c>
      <c r="E175" s="33">
        <v>0.65</v>
      </c>
      <c r="F175" s="33">
        <v>0.65</v>
      </c>
      <c r="G175" s="33">
        <v>0.65</v>
      </c>
      <c r="H175" s="33">
        <v>0.65</v>
      </c>
      <c r="I175" s="33">
        <v>0.65</v>
      </c>
      <c r="J175" s="33">
        <v>0.7</v>
      </c>
      <c r="K175" s="33">
        <v>0.7</v>
      </c>
      <c r="L175" s="33">
        <v>0.7</v>
      </c>
      <c r="M175" s="33">
        <v>0.7</v>
      </c>
      <c r="N175" s="33">
        <v>0.7</v>
      </c>
      <c r="O175" s="33">
        <v>0.7</v>
      </c>
      <c r="P175" s="33">
        <v>0.7</v>
      </c>
      <c r="Q175" s="33">
        <v>0.7</v>
      </c>
      <c r="R175" s="33">
        <v>0.7</v>
      </c>
      <c r="S175" s="33">
        <v>0.7</v>
      </c>
      <c r="T175" s="33">
        <v>0.7</v>
      </c>
      <c r="U175" s="33">
        <v>0.7</v>
      </c>
      <c r="V175" s="33">
        <v>0.7</v>
      </c>
      <c r="W175" s="33">
        <v>0.7</v>
      </c>
      <c r="X175" s="33">
        <v>0.7</v>
      </c>
      <c r="Y175" s="33">
        <v>0.7</v>
      </c>
      <c r="Z175" s="33">
        <v>0.7</v>
      </c>
      <c r="AA175" s="33">
        <v>0.7</v>
      </c>
      <c r="AB175" s="33">
        <v>0.7</v>
      </c>
      <c r="AC175" s="33">
        <v>0.7</v>
      </c>
      <c r="AD175" s="33">
        <v>0.7</v>
      </c>
      <c r="AE175" s="33">
        <v>0.7</v>
      </c>
      <c r="AF175" s="33">
        <v>0.7</v>
      </c>
      <c r="AG175" s="33">
        <v>0.7</v>
      </c>
      <c r="AH175" s="33">
        <v>0.7</v>
      </c>
      <c r="AI175" s="33">
        <v>0.7</v>
      </c>
      <c r="AJ175" s="33">
        <v>0.7</v>
      </c>
      <c r="AK175" s="33">
        <v>0.7</v>
      </c>
      <c r="AL175" s="33">
        <v>0.7</v>
      </c>
      <c r="AM175" s="33">
        <v>0.7</v>
      </c>
      <c r="AN175" s="33">
        <v>0.7</v>
      </c>
      <c r="AO175" s="33">
        <v>0.7</v>
      </c>
      <c r="AP175" s="33">
        <v>0.7</v>
      </c>
      <c r="AQ175" s="33">
        <v>0.7</v>
      </c>
      <c r="AR175" s="33">
        <v>0.7</v>
      </c>
      <c r="AS175" s="33">
        <v>0.7</v>
      </c>
      <c r="AT175" s="33">
        <v>0.7</v>
      </c>
      <c r="AU175" s="33">
        <v>0.7</v>
      </c>
      <c r="AV175" s="33">
        <v>0.7</v>
      </c>
      <c r="AW175" s="33">
        <v>0.7</v>
      </c>
      <c r="AX175" s="33">
        <v>0.7</v>
      </c>
      <c r="AY175" s="124">
        <v>0.7</v>
      </c>
      <c r="AZ175" s="33">
        <v>0.7</v>
      </c>
      <c r="BA175" s="33">
        <v>0.7</v>
      </c>
      <c r="BB175" s="33">
        <v>0.7</v>
      </c>
      <c r="BC175" s="33">
        <v>0.7</v>
      </c>
      <c r="BD175" s="33">
        <v>0.7</v>
      </c>
      <c r="BE175" s="33">
        <v>0.7</v>
      </c>
      <c r="BF175" s="33">
        <v>0.7</v>
      </c>
      <c r="BG175" s="33">
        <v>0.7</v>
      </c>
      <c r="BH175" s="33">
        <v>0.7</v>
      </c>
      <c r="BI175" s="33">
        <v>0.7</v>
      </c>
      <c r="BJ175" s="33">
        <v>0.7</v>
      </c>
      <c r="BK175" s="33">
        <v>0.7</v>
      </c>
      <c r="BL175" s="33">
        <v>0.7</v>
      </c>
      <c r="BM175" s="33">
        <v>0.7</v>
      </c>
      <c r="BN175" s="33"/>
      <c r="BO175" s="33"/>
      <c r="BP175" s="33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1:84" s="23" customFormat="1" ht="15" customHeight="1" x14ac:dyDescent="0.25">
      <c r="A176" s="8" t="s">
        <v>24</v>
      </c>
      <c r="B176" s="8" t="s">
        <v>24</v>
      </c>
      <c r="C176" s="33">
        <v>0.5</v>
      </c>
      <c r="D176" s="33">
        <v>0.5</v>
      </c>
      <c r="E176" s="33">
        <v>0.5</v>
      </c>
      <c r="F176" s="33">
        <v>0.5</v>
      </c>
      <c r="G176" s="33">
        <v>0.5</v>
      </c>
      <c r="H176" s="33">
        <v>0.5</v>
      </c>
      <c r="I176" s="33">
        <v>0.5</v>
      </c>
      <c r="J176" s="33">
        <v>0.5</v>
      </c>
      <c r="K176" s="33">
        <v>0.5</v>
      </c>
      <c r="L176" s="33">
        <v>0.5</v>
      </c>
      <c r="M176" s="33">
        <v>0.5</v>
      </c>
      <c r="N176" s="33">
        <v>0.5</v>
      </c>
      <c r="O176" s="33">
        <v>0.5</v>
      </c>
      <c r="P176" s="33">
        <v>0.5</v>
      </c>
      <c r="Q176" s="33">
        <v>0.8</v>
      </c>
      <c r="R176" s="33">
        <v>1</v>
      </c>
      <c r="S176" s="33">
        <v>1</v>
      </c>
      <c r="T176" s="33">
        <v>1</v>
      </c>
      <c r="U176" s="33">
        <v>1</v>
      </c>
      <c r="V176" s="33">
        <v>1</v>
      </c>
      <c r="W176" s="33">
        <v>1</v>
      </c>
      <c r="X176" s="33">
        <v>1</v>
      </c>
      <c r="Y176" s="33">
        <v>1</v>
      </c>
      <c r="Z176" s="33">
        <v>1</v>
      </c>
      <c r="AA176" s="33">
        <v>1</v>
      </c>
      <c r="AB176" s="33">
        <v>1</v>
      </c>
      <c r="AC176" s="33">
        <v>1</v>
      </c>
      <c r="AD176" s="33">
        <v>1</v>
      </c>
      <c r="AE176" s="33">
        <v>1</v>
      </c>
      <c r="AF176" s="33">
        <v>1</v>
      </c>
      <c r="AG176" s="33">
        <v>1</v>
      </c>
      <c r="AH176" s="33">
        <v>1</v>
      </c>
      <c r="AI176" s="33">
        <v>1</v>
      </c>
      <c r="AJ176" s="33">
        <v>1</v>
      </c>
      <c r="AK176" s="33">
        <v>1</v>
      </c>
      <c r="AL176" s="33">
        <v>1</v>
      </c>
      <c r="AM176" s="33">
        <v>1</v>
      </c>
      <c r="AN176" s="33">
        <v>1</v>
      </c>
      <c r="AO176" s="33">
        <v>1</v>
      </c>
      <c r="AP176" s="33">
        <v>1</v>
      </c>
      <c r="AQ176" s="33">
        <v>1</v>
      </c>
      <c r="AR176" s="33">
        <v>1</v>
      </c>
      <c r="AS176" s="33">
        <v>1</v>
      </c>
      <c r="AT176" s="33">
        <v>1</v>
      </c>
      <c r="AU176" s="33">
        <v>1</v>
      </c>
      <c r="AV176" s="33">
        <v>1</v>
      </c>
      <c r="AW176" s="33">
        <v>1</v>
      </c>
      <c r="AX176" s="33">
        <v>1</v>
      </c>
      <c r="AY176" s="124">
        <v>1</v>
      </c>
      <c r="AZ176" s="33">
        <v>1</v>
      </c>
      <c r="BA176" s="33">
        <v>1</v>
      </c>
      <c r="BB176" s="33">
        <v>1</v>
      </c>
      <c r="BC176" s="33">
        <v>1</v>
      </c>
      <c r="BD176" s="33">
        <v>1</v>
      </c>
      <c r="BE176" s="33">
        <v>1</v>
      </c>
      <c r="BF176" s="33">
        <v>1</v>
      </c>
      <c r="BG176" s="33">
        <v>1</v>
      </c>
      <c r="BH176" s="33">
        <v>1</v>
      </c>
      <c r="BI176" s="33">
        <v>1</v>
      </c>
      <c r="BJ176" s="33">
        <v>1</v>
      </c>
      <c r="BK176" s="33">
        <v>1</v>
      </c>
      <c r="BL176" s="33">
        <v>1</v>
      </c>
      <c r="BM176" s="33">
        <v>0.51</v>
      </c>
      <c r="BN176" s="33"/>
      <c r="BO176" s="33"/>
      <c r="BP176" s="33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1:84" s="23" customFormat="1" ht="15" customHeight="1" x14ac:dyDescent="0.25">
      <c r="A177" s="8" t="s">
        <v>156</v>
      </c>
      <c r="B177" s="8" t="s">
        <v>156</v>
      </c>
      <c r="C177" s="33">
        <v>0.29699999999999999</v>
      </c>
      <c r="D177" s="33">
        <v>0.29699999999999999</v>
      </c>
      <c r="E177" s="33">
        <v>0.29699999999999999</v>
      </c>
      <c r="F177" s="33">
        <v>0.29699999999999999</v>
      </c>
      <c r="G177" s="33">
        <v>0.33100000000000002</v>
      </c>
      <c r="H177" s="33">
        <v>0.33100000000000002</v>
      </c>
      <c r="I177" s="33">
        <v>0.38</v>
      </c>
      <c r="J177" s="33">
        <v>0.38</v>
      </c>
      <c r="K177" s="33">
        <v>0.38</v>
      </c>
      <c r="L177" s="33">
        <v>0.38</v>
      </c>
      <c r="M177" s="33">
        <v>0.38</v>
      </c>
      <c r="N177" s="33">
        <v>0.38</v>
      </c>
      <c r="O177" s="33">
        <v>0.38</v>
      </c>
      <c r="P177" s="33">
        <v>0.38</v>
      </c>
      <c r="Q177" s="33">
        <v>0.38</v>
      </c>
      <c r="R177" s="33">
        <v>0.55330000000000001</v>
      </c>
      <c r="S177" s="33">
        <v>0.55369999999999997</v>
      </c>
      <c r="T177" s="33">
        <v>0.55369999999999997</v>
      </c>
      <c r="U177" s="33">
        <v>0.55369999999999997</v>
      </c>
      <c r="V177" s="33">
        <v>0.55369999999999997</v>
      </c>
      <c r="W177" s="33">
        <v>0.55369999999999997</v>
      </c>
      <c r="X177" s="33">
        <v>0.55369999999999997</v>
      </c>
      <c r="Y177" s="33">
        <v>0.55369999999999997</v>
      </c>
      <c r="Z177" s="33">
        <v>0.55369999999999997</v>
      </c>
      <c r="AA177" s="33">
        <v>0.55369999999999997</v>
      </c>
      <c r="AB177" s="33">
        <v>0.55369999999999997</v>
      </c>
      <c r="AC177" s="33">
        <v>0.55369999999999997</v>
      </c>
      <c r="AD177" s="33">
        <v>0.55369999999999997</v>
      </c>
      <c r="AE177" s="33">
        <v>0.55369999999999997</v>
      </c>
      <c r="AF177" s="33">
        <v>0.55369999999999997</v>
      </c>
      <c r="AG177" s="33">
        <v>0.55369999999999997</v>
      </c>
      <c r="AH177" s="33">
        <v>0.55369999999999997</v>
      </c>
      <c r="AI177" s="33">
        <v>0.55369999999999997</v>
      </c>
      <c r="AJ177" s="33">
        <v>0.55369999999999997</v>
      </c>
      <c r="AK177" s="33">
        <v>0.55369999999999997</v>
      </c>
      <c r="AL177" s="33">
        <v>0.55369999999999997</v>
      </c>
      <c r="AM177" s="33">
        <v>0.55369999999999997</v>
      </c>
      <c r="AN177" s="33">
        <v>0.55369999999999997</v>
      </c>
      <c r="AO177" s="33">
        <v>0.55369999999999997</v>
      </c>
      <c r="AP177" s="33">
        <v>0.55369999999999997</v>
      </c>
      <c r="AQ177" s="33">
        <v>0.60933899137915737</v>
      </c>
      <c r="AR177" s="33">
        <v>0.60933899137915737</v>
      </c>
      <c r="AS177" s="33">
        <v>0.60933899137915737</v>
      </c>
      <c r="AT177" s="33">
        <v>0.60933899137915737</v>
      </c>
      <c r="AU177" s="33">
        <v>0.60933899137915737</v>
      </c>
      <c r="AV177" s="33">
        <v>0.60933899137915737</v>
      </c>
      <c r="AW177" s="33">
        <v>0.60934119774174589</v>
      </c>
      <c r="AX177" s="33">
        <v>0.60934119798769926</v>
      </c>
      <c r="AY177" s="124">
        <v>0.6093412053662991</v>
      </c>
      <c r="AZ177" s="33">
        <v>0.6093412053662991</v>
      </c>
      <c r="BA177" s="33">
        <v>0.6093412053662991</v>
      </c>
      <c r="BB177" s="33">
        <v>0.60933171755766424</v>
      </c>
      <c r="BC177" s="33">
        <v>0.60933249703421311</v>
      </c>
      <c r="BD177" s="33">
        <v>0.60933249703421311</v>
      </c>
      <c r="BE177" s="33">
        <v>0.60932003252150457</v>
      </c>
      <c r="BF177" s="33">
        <v>0.60932003252150457</v>
      </c>
      <c r="BG177" s="33">
        <v>0.60931289534326416</v>
      </c>
      <c r="BH177" s="33">
        <v>0.60931289534326416</v>
      </c>
      <c r="BI177" s="33">
        <v>0.60931289534326416</v>
      </c>
      <c r="BJ177" s="33">
        <v>0.60932186539166655</v>
      </c>
      <c r="BK177" s="33">
        <v>0.6093480694228991</v>
      </c>
      <c r="BL177" s="33">
        <v>0.60935534574496053</v>
      </c>
      <c r="BM177" s="33">
        <v>0.60936532325593773</v>
      </c>
      <c r="BN177" s="33"/>
      <c r="BO177" s="33"/>
      <c r="BP177" s="33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1:84" s="23" customFormat="1" ht="15" customHeight="1" x14ac:dyDescent="0.25">
      <c r="A178" s="8" t="s">
        <v>159</v>
      </c>
      <c r="B178" s="8" t="s">
        <v>205</v>
      </c>
      <c r="C178" s="33">
        <v>1</v>
      </c>
      <c r="D178" s="33">
        <v>1</v>
      </c>
      <c r="E178" s="33">
        <v>1</v>
      </c>
      <c r="F178" s="33">
        <v>1</v>
      </c>
      <c r="G178" s="33">
        <v>1</v>
      </c>
      <c r="H178" s="33">
        <v>1</v>
      </c>
      <c r="I178" s="33">
        <v>1</v>
      </c>
      <c r="J178" s="33">
        <v>1</v>
      </c>
      <c r="K178" s="33">
        <v>1</v>
      </c>
      <c r="L178" s="33">
        <v>1</v>
      </c>
      <c r="M178" s="33">
        <v>1</v>
      </c>
      <c r="N178" s="33">
        <v>1</v>
      </c>
      <c r="O178" s="33">
        <v>1</v>
      </c>
      <c r="P178" s="33">
        <v>1</v>
      </c>
      <c r="Q178" s="33">
        <v>1</v>
      </c>
      <c r="R178" s="33">
        <v>1</v>
      </c>
      <c r="S178" s="33">
        <v>1</v>
      </c>
      <c r="T178" s="33">
        <v>1</v>
      </c>
      <c r="U178" s="33">
        <v>1</v>
      </c>
      <c r="V178" s="33">
        <v>1</v>
      </c>
      <c r="W178" s="33">
        <v>1</v>
      </c>
      <c r="X178" s="33">
        <v>1</v>
      </c>
      <c r="Y178" s="33">
        <v>1</v>
      </c>
      <c r="Z178" s="33">
        <v>1</v>
      </c>
      <c r="AA178" s="33">
        <v>1</v>
      </c>
      <c r="AB178" s="33">
        <v>1</v>
      </c>
      <c r="AC178" s="33">
        <v>1</v>
      </c>
      <c r="AD178" s="33">
        <v>1</v>
      </c>
      <c r="AE178" s="33">
        <v>1</v>
      </c>
      <c r="AF178" s="33">
        <v>1</v>
      </c>
      <c r="AG178" s="33">
        <v>1</v>
      </c>
      <c r="AH178" s="33">
        <v>1</v>
      </c>
      <c r="AI178" s="33">
        <v>1</v>
      </c>
      <c r="AJ178" s="33">
        <v>1</v>
      </c>
      <c r="AK178" s="33">
        <v>1</v>
      </c>
      <c r="AL178" s="33">
        <v>1</v>
      </c>
      <c r="AM178" s="33">
        <v>1</v>
      </c>
      <c r="AN178" s="33">
        <v>1</v>
      </c>
      <c r="AO178" s="33">
        <v>1</v>
      </c>
      <c r="AP178" s="33">
        <v>1</v>
      </c>
      <c r="AQ178" s="33">
        <v>1</v>
      </c>
      <c r="AR178" s="33">
        <v>1</v>
      </c>
      <c r="AS178" s="33">
        <v>1</v>
      </c>
      <c r="AT178" s="33">
        <v>1</v>
      </c>
      <c r="AU178" s="33">
        <v>1</v>
      </c>
      <c r="AV178" s="33">
        <v>1</v>
      </c>
      <c r="AW178" s="33">
        <v>1</v>
      </c>
      <c r="AX178" s="33">
        <v>1</v>
      </c>
      <c r="AY178" s="124">
        <v>1</v>
      </c>
      <c r="AZ178" s="33">
        <v>1</v>
      </c>
      <c r="BA178" s="33">
        <v>1</v>
      </c>
      <c r="BB178" s="33">
        <v>1</v>
      </c>
      <c r="BC178" s="33">
        <v>1</v>
      </c>
      <c r="BD178" s="33">
        <v>1</v>
      </c>
      <c r="BE178" s="33">
        <v>1</v>
      </c>
      <c r="BF178" s="33">
        <v>1</v>
      </c>
      <c r="BG178" s="33">
        <v>1</v>
      </c>
      <c r="BH178" s="33">
        <v>1</v>
      </c>
      <c r="BI178" s="33">
        <v>1</v>
      </c>
      <c r="BJ178" s="33">
        <v>1</v>
      </c>
      <c r="BK178" s="33">
        <v>1</v>
      </c>
      <c r="BL178" s="33">
        <v>1</v>
      </c>
      <c r="BM178" s="33">
        <v>1</v>
      </c>
      <c r="BN178" s="33"/>
      <c r="BO178" s="33"/>
      <c r="BP178" s="33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1:84" s="23" customFormat="1" ht="15" customHeight="1" x14ac:dyDescent="0.25">
      <c r="A179" s="8" t="s">
        <v>630</v>
      </c>
      <c r="B179" s="8" t="s">
        <v>630</v>
      </c>
      <c r="C179" s="33">
        <v>0.45</v>
      </c>
      <c r="D179" s="33">
        <v>0.45</v>
      </c>
      <c r="E179" s="33">
        <v>0.45</v>
      </c>
      <c r="F179" s="33">
        <v>0.45</v>
      </c>
      <c r="G179" s="33">
        <v>0.45</v>
      </c>
      <c r="H179" s="33">
        <v>0.45</v>
      </c>
      <c r="I179" s="33">
        <v>0.45</v>
      </c>
      <c r="J179" s="33">
        <v>0.45</v>
      </c>
      <c r="K179" s="33">
        <v>0.45</v>
      </c>
      <c r="L179" s="33">
        <v>0.45</v>
      </c>
      <c r="M179" s="33">
        <v>0.45</v>
      </c>
      <c r="N179" s="33">
        <v>0.5</v>
      </c>
      <c r="O179" s="33">
        <v>0.5</v>
      </c>
      <c r="P179" s="33">
        <v>0.5</v>
      </c>
      <c r="Q179" s="33">
        <v>0.5</v>
      </c>
      <c r="R179" s="33">
        <v>0.5</v>
      </c>
      <c r="S179" s="33">
        <v>0.5</v>
      </c>
      <c r="T179" s="33">
        <v>0.5</v>
      </c>
      <c r="U179" s="33">
        <v>0.5</v>
      </c>
      <c r="V179" s="33">
        <v>0.5</v>
      </c>
      <c r="W179" s="33">
        <v>0.5</v>
      </c>
      <c r="X179" s="33">
        <v>0.5</v>
      </c>
      <c r="Y179" s="33">
        <v>0.5</v>
      </c>
      <c r="Z179" s="33">
        <v>0.5</v>
      </c>
      <c r="AA179" s="33">
        <v>0.5</v>
      </c>
      <c r="AB179" s="33">
        <v>0.5</v>
      </c>
      <c r="AC179" s="33">
        <v>0.5</v>
      </c>
      <c r="AD179" s="33">
        <v>0.5</v>
      </c>
      <c r="AE179" s="33">
        <v>0.5</v>
      </c>
      <c r="AF179" s="33">
        <v>0.5</v>
      </c>
      <c r="AG179" s="33">
        <v>0.5</v>
      </c>
      <c r="AH179" s="33">
        <v>0.5</v>
      </c>
      <c r="AI179" s="33">
        <v>0.5</v>
      </c>
      <c r="AJ179" s="33">
        <v>0.5</v>
      </c>
      <c r="AK179" s="33">
        <v>0.5</v>
      </c>
      <c r="AL179" s="33">
        <v>0.5</v>
      </c>
      <c r="AM179" s="33">
        <v>0.5</v>
      </c>
      <c r="AN179" s="33">
        <v>0.5</v>
      </c>
      <c r="AO179" s="33">
        <v>0.5</v>
      </c>
      <c r="AP179" s="33">
        <v>0.5</v>
      </c>
      <c r="AQ179" s="33">
        <v>0.5</v>
      </c>
      <c r="AR179" s="33">
        <v>0.5</v>
      </c>
      <c r="AS179" s="33">
        <v>0.5</v>
      </c>
      <c r="AT179" s="33">
        <v>0.5</v>
      </c>
      <c r="AU179" s="33">
        <v>0.5</v>
      </c>
      <c r="AV179" s="33">
        <v>0.5</v>
      </c>
      <c r="AW179" s="33">
        <v>0.5</v>
      </c>
      <c r="AX179" s="33">
        <v>0.5</v>
      </c>
      <c r="AY179" s="124">
        <v>0.5</v>
      </c>
      <c r="AZ179" s="33">
        <v>0.5</v>
      </c>
      <c r="BA179" s="33">
        <v>0.5</v>
      </c>
      <c r="BB179" s="33">
        <v>0.5</v>
      </c>
      <c r="BC179" s="33">
        <v>0.5</v>
      </c>
      <c r="BD179" s="33">
        <v>0.5</v>
      </c>
      <c r="BE179" s="33">
        <v>0.5</v>
      </c>
      <c r="BF179" s="33">
        <v>0.5</v>
      </c>
      <c r="BG179" s="33">
        <v>0.5</v>
      </c>
      <c r="BH179" s="33">
        <v>0.5</v>
      </c>
      <c r="BI179" s="33">
        <f>AVERAGE(50%,50%,0)</f>
        <v>0.33333333333333331</v>
      </c>
      <c r="BJ179" s="33" t="s">
        <v>14</v>
      </c>
      <c r="BK179" s="33" t="s">
        <v>14</v>
      </c>
      <c r="BL179" s="33" t="s">
        <v>14</v>
      </c>
      <c r="BM179" s="33"/>
      <c r="BN179" s="33"/>
      <c r="BO179" s="33"/>
      <c r="BP179" s="33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1:84" s="23" customFormat="1" ht="15" customHeight="1" x14ac:dyDescent="0.25">
      <c r="A180" s="8" t="s">
        <v>26</v>
      </c>
      <c r="B180" s="8" t="s">
        <v>26</v>
      </c>
      <c r="C180" s="33" t="s">
        <v>14</v>
      </c>
      <c r="D180" s="33" t="s">
        <v>14</v>
      </c>
      <c r="E180" s="33" t="s">
        <v>14</v>
      </c>
      <c r="F180" s="33" t="s">
        <v>14</v>
      </c>
      <c r="G180" s="33" t="s">
        <v>14</v>
      </c>
      <c r="H180" s="33" t="s">
        <v>14</v>
      </c>
      <c r="I180" s="33" t="s">
        <v>14</v>
      </c>
      <c r="J180" s="33" t="s">
        <v>14</v>
      </c>
      <c r="K180" s="33" t="s">
        <v>14</v>
      </c>
      <c r="L180" s="33" t="s">
        <v>14</v>
      </c>
      <c r="M180" s="33" t="s">
        <v>14</v>
      </c>
      <c r="N180" s="33" t="s">
        <v>14</v>
      </c>
      <c r="O180" s="33" t="s">
        <v>14</v>
      </c>
      <c r="P180" s="33" t="s">
        <v>14</v>
      </c>
      <c r="Q180" s="33">
        <v>0.88</v>
      </c>
      <c r="R180" s="33">
        <v>0.88</v>
      </c>
      <c r="S180" s="33">
        <v>0.88</v>
      </c>
      <c r="T180" s="33">
        <v>0.88</v>
      </c>
      <c r="U180" s="33">
        <v>0.88</v>
      </c>
      <c r="V180" s="33">
        <v>0.88</v>
      </c>
      <c r="W180" s="33">
        <v>0.88</v>
      </c>
      <c r="X180" s="33">
        <v>0.88</v>
      </c>
      <c r="Y180" s="33">
        <v>0.88</v>
      </c>
      <c r="Z180" s="33">
        <v>0.88</v>
      </c>
      <c r="AA180" s="33">
        <v>0.88</v>
      </c>
      <c r="AB180" s="33">
        <v>0.88</v>
      </c>
      <c r="AC180" s="33">
        <v>0.88</v>
      </c>
      <c r="AD180" s="33">
        <v>0.88</v>
      </c>
      <c r="AE180" s="33">
        <v>0.88</v>
      </c>
      <c r="AF180" s="33">
        <v>0.88</v>
      </c>
      <c r="AG180" s="33">
        <v>0.88</v>
      </c>
      <c r="AH180" s="33">
        <v>0.88</v>
      </c>
      <c r="AI180" s="33">
        <v>0.88</v>
      </c>
      <c r="AJ180" s="33">
        <v>0.88</v>
      </c>
      <c r="AK180" s="33">
        <v>0.88</v>
      </c>
      <c r="AL180" s="33">
        <v>0.88</v>
      </c>
      <c r="AM180" s="33">
        <v>0.88</v>
      </c>
      <c r="AN180" s="33">
        <v>0.88</v>
      </c>
      <c r="AO180" s="33">
        <v>0.88</v>
      </c>
      <c r="AP180" s="33">
        <v>0.88</v>
      </c>
      <c r="AQ180" s="33">
        <v>0.88</v>
      </c>
      <c r="AR180" s="33">
        <v>0.88</v>
      </c>
      <c r="AS180" s="33">
        <v>0.88</v>
      </c>
      <c r="AT180" s="33">
        <v>0.88</v>
      </c>
      <c r="AU180" s="33">
        <v>0.88</v>
      </c>
      <c r="AV180" s="33">
        <v>0.88</v>
      </c>
      <c r="AW180" s="33">
        <v>0.88</v>
      </c>
      <c r="AX180" s="33">
        <v>0.88</v>
      </c>
      <c r="AY180" s="124">
        <v>0.88</v>
      </c>
      <c r="AZ180" s="33">
        <v>0.88</v>
      </c>
      <c r="BA180" s="33">
        <v>0.88</v>
      </c>
      <c r="BB180" s="33">
        <v>0.88</v>
      </c>
      <c r="BC180" s="33">
        <v>0.88</v>
      </c>
      <c r="BD180" s="33">
        <v>0.88</v>
      </c>
      <c r="BE180" s="33">
        <v>0.88</v>
      </c>
      <c r="BF180" s="33">
        <v>0.88</v>
      </c>
      <c r="BG180" s="33">
        <v>0.88</v>
      </c>
      <c r="BH180" s="33">
        <v>0.88</v>
      </c>
      <c r="BI180" s="33">
        <v>0.88</v>
      </c>
      <c r="BJ180" s="33">
        <v>0.88959999999999995</v>
      </c>
      <c r="BK180" s="33">
        <v>0.88959999999999995</v>
      </c>
      <c r="BL180" s="33">
        <v>0.88959999999999995</v>
      </c>
      <c r="BM180" s="33">
        <v>0.88959999999999995</v>
      </c>
      <c r="BN180" s="33"/>
      <c r="BO180" s="33"/>
      <c r="BP180" s="33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1:84" s="23" customFormat="1" ht="15" customHeight="1" x14ac:dyDescent="0.25">
      <c r="A181" s="8" t="s">
        <v>115</v>
      </c>
      <c r="B181" s="8" t="s">
        <v>115</v>
      </c>
      <c r="C181" s="33" t="s">
        <v>14</v>
      </c>
      <c r="D181" s="33" t="s">
        <v>14</v>
      </c>
      <c r="E181" s="33" t="s">
        <v>14</v>
      </c>
      <c r="F181" s="33" t="s">
        <v>14</v>
      </c>
      <c r="G181" s="33" t="s">
        <v>14</v>
      </c>
      <c r="H181" s="33" t="s">
        <v>14</v>
      </c>
      <c r="I181" s="33" t="s">
        <v>14</v>
      </c>
      <c r="J181" s="33" t="s">
        <v>14</v>
      </c>
      <c r="K181" s="33" t="s">
        <v>14</v>
      </c>
      <c r="L181" s="33" t="s">
        <v>14</v>
      </c>
      <c r="M181" s="33" t="s">
        <v>14</v>
      </c>
      <c r="N181" s="33" t="s">
        <v>14</v>
      </c>
      <c r="O181" s="33" t="s">
        <v>14</v>
      </c>
      <c r="P181" s="33" t="s">
        <v>14</v>
      </c>
      <c r="Q181" s="33" t="s">
        <v>14</v>
      </c>
      <c r="R181" s="33" t="s">
        <v>14</v>
      </c>
      <c r="S181" s="33" t="s">
        <v>14</v>
      </c>
      <c r="T181" s="33">
        <v>0.88</v>
      </c>
      <c r="U181" s="33">
        <v>0.88</v>
      </c>
      <c r="V181" s="33">
        <v>0.88</v>
      </c>
      <c r="W181" s="33">
        <v>0.88</v>
      </c>
      <c r="X181" s="33">
        <v>0.88</v>
      </c>
      <c r="Y181" s="33">
        <v>0.88</v>
      </c>
      <c r="Z181" s="33">
        <v>0.88</v>
      </c>
      <c r="AA181" s="33">
        <v>0.88</v>
      </c>
      <c r="AB181" s="33">
        <v>0.88</v>
      </c>
      <c r="AC181" s="33">
        <v>0.88</v>
      </c>
      <c r="AD181" s="33">
        <v>0.88</v>
      </c>
      <c r="AE181" s="33">
        <v>0.88</v>
      </c>
      <c r="AF181" s="33">
        <v>0.88</v>
      </c>
      <c r="AG181" s="33">
        <v>0.88</v>
      </c>
      <c r="AH181" s="33">
        <v>0.88</v>
      </c>
      <c r="AI181" s="33">
        <v>0.88</v>
      </c>
      <c r="AJ181" s="33">
        <v>0.88</v>
      </c>
      <c r="AK181" s="33">
        <v>0.88</v>
      </c>
      <c r="AL181" s="33">
        <v>0.88</v>
      </c>
      <c r="AM181" s="33">
        <v>0.88</v>
      </c>
      <c r="AN181" s="33">
        <v>0.88</v>
      </c>
      <c r="AO181" s="33">
        <v>0.88</v>
      </c>
      <c r="AP181" s="33">
        <v>0.88</v>
      </c>
      <c r="AQ181" s="33">
        <v>0.88</v>
      </c>
      <c r="AR181" s="33">
        <v>0.88</v>
      </c>
      <c r="AS181" s="33">
        <v>0.88</v>
      </c>
      <c r="AT181" s="33">
        <v>0.88</v>
      </c>
      <c r="AU181" s="33">
        <v>0.88</v>
      </c>
      <c r="AV181" s="33">
        <v>0.88</v>
      </c>
      <c r="AW181" s="33">
        <v>0.88</v>
      </c>
      <c r="AX181" s="33">
        <v>0.88</v>
      </c>
      <c r="AY181" s="124">
        <v>0.88</v>
      </c>
      <c r="AZ181" s="33">
        <v>0.88</v>
      </c>
      <c r="BA181" s="33">
        <v>0.88</v>
      </c>
      <c r="BB181" s="33">
        <v>0.88</v>
      </c>
      <c r="BC181" s="33">
        <v>0.88</v>
      </c>
      <c r="BD181" s="33">
        <v>0.88</v>
      </c>
      <c r="BE181" s="33">
        <v>0.88</v>
      </c>
      <c r="BF181" s="33">
        <v>0.88</v>
      </c>
      <c r="BG181" s="33">
        <v>0.88</v>
      </c>
      <c r="BH181" s="33">
        <v>0.88</v>
      </c>
      <c r="BI181" s="33">
        <v>0.88</v>
      </c>
      <c r="BJ181" s="33">
        <v>0.88</v>
      </c>
      <c r="BK181" s="33">
        <v>0.88</v>
      </c>
      <c r="BL181" s="33">
        <v>0.88</v>
      </c>
      <c r="BM181" s="33">
        <v>0.88</v>
      </c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</row>
    <row r="182" spans="1:84" s="23" customFormat="1" ht="15" customHeight="1" x14ac:dyDescent="0.25">
      <c r="A182" s="8" t="s">
        <v>636</v>
      </c>
      <c r="B182" s="8" t="s">
        <v>636</v>
      </c>
      <c r="C182" s="33">
        <v>0.36</v>
      </c>
      <c r="D182" s="33">
        <v>0.36</v>
      </c>
      <c r="E182" s="33">
        <v>0.36</v>
      </c>
      <c r="F182" s="33">
        <v>0.36</v>
      </c>
      <c r="G182" s="33">
        <v>0.36</v>
      </c>
      <c r="H182" s="33">
        <v>0.36</v>
      </c>
      <c r="I182" s="33">
        <v>0.36</v>
      </c>
      <c r="J182" s="33">
        <v>0.36</v>
      </c>
      <c r="K182" s="33">
        <v>0.36</v>
      </c>
      <c r="L182" s="33">
        <v>0.36</v>
      </c>
      <c r="M182" s="33">
        <v>0.36</v>
      </c>
      <c r="N182" s="33">
        <v>0.36</v>
      </c>
      <c r="O182" s="33">
        <v>0.36</v>
      </c>
      <c r="P182" s="33">
        <v>0.36</v>
      </c>
      <c r="Q182" s="33">
        <v>0.36</v>
      </c>
      <c r="R182" s="33">
        <v>0.36</v>
      </c>
      <c r="S182" s="33">
        <v>0.36</v>
      </c>
      <c r="T182" s="33">
        <v>0.36</v>
      </c>
      <c r="U182" s="33">
        <v>0.36</v>
      </c>
      <c r="V182" s="33">
        <v>0.36</v>
      </c>
      <c r="W182" s="33">
        <v>0.36</v>
      </c>
      <c r="X182" s="33">
        <v>0.36</v>
      </c>
      <c r="Y182" s="33">
        <v>0.36</v>
      </c>
      <c r="Z182" s="33">
        <v>0.36</v>
      </c>
      <c r="AA182" s="33">
        <v>0.36</v>
      </c>
      <c r="AB182" s="33">
        <v>0.36</v>
      </c>
      <c r="AC182" s="33">
        <v>0.36</v>
      </c>
      <c r="AD182" s="33">
        <v>0.36</v>
      </c>
      <c r="AE182" s="33">
        <v>0.36</v>
      </c>
      <c r="AF182" s="33">
        <v>0.36</v>
      </c>
      <c r="AG182" s="33">
        <v>0.36</v>
      </c>
      <c r="AH182" s="33">
        <v>0.36</v>
      </c>
      <c r="AI182" s="33">
        <v>0.36</v>
      </c>
      <c r="AJ182" s="33">
        <v>0.36</v>
      </c>
      <c r="AK182" s="33">
        <v>0.36</v>
      </c>
      <c r="AL182" s="33">
        <v>0.36</v>
      </c>
      <c r="AM182" s="33">
        <v>0.36</v>
      </c>
      <c r="AN182" s="33">
        <v>0.36</v>
      </c>
      <c r="AO182" s="33">
        <v>0.36</v>
      </c>
      <c r="AP182" s="33">
        <v>0.36</v>
      </c>
      <c r="AQ182" s="33">
        <v>0.42579999999999996</v>
      </c>
      <c r="AR182" s="33">
        <v>0.42579999999999996</v>
      </c>
      <c r="AS182" s="33">
        <v>0.42579999999999996</v>
      </c>
      <c r="AT182" s="33">
        <v>0.42579999999999996</v>
      </c>
      <c r="AU182" s="33">
        <v>0.42579999999999996</v>
      </c>
      <c r="AV182" s="33">
        <v>0.42579999999999996</v>
      </c>
      <c r="AW182" s="33">
        <v>0.42579999999999996</v>
      </c>
      <c r="AX182" s="33">
        <v>0.42579999999999996</v>
      </c>
      <c r="AY182" s="124">
        <v>0.42579999999999996</v>
      </c>
      <c r="AZ182" s="33">
        <v>0.42579999999999996</v>
      </c>
      <c r="BA182" s="33">
        <v>0.42579999999999996</v>
      </c>
      <c r="BB182" s="33">
        <v>0.42579999999999996</v>
      </c>
      <c r="BC182" s="33">
        <v>0.42579999999999996</v>
      </c>
      <c r="BD182" s="33">
        <v>0.42579999999999996</v>
      </c>
      <c r="BE182" s="33">
        <v>0.42579999999999996</v>
      </c>
      <c r="BF182" s="33">
        <v>0.42579999999999996</v>
      </c>
      <c r="BG182" s="33">
        <v>0.42579999999999996</v>
      </c>
      <c r="BH182" s="33">
        <v>0.42579999999999996</v>
      </c>
      <c r="BI182" s="33">
        <v>0.42579999999999996</v>
      </c>
      <c r="BJ182" s="33">
        <v>0.42579999999999996</v>
      </c>
      <c r="BK182" s="33">
        <v>0.42579999999999996</v>
      </c>
      <c r="BL182" s="33">
        <v>0.42579999999999996</v>
      </c>
      <c r="BM182" s="33">
        <v>0.42579999999999996</v>
      </c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</row>
    <row r="183" spans="1:84" s="23" customFormat="1" ht="15" customHeight="1" x14ac:dyDescent="0.25">
      <c r="A183" s="8" t="s">
        <v>125</v>
      </c>
      <c r="B183" s="8" t="s">
        <v>125</v>
      </c>
      <c r="C183" s="33">
        <v>0.375</v>
      </c>
      <c r="D183" s="33">
        <v>0.375</v>
      </c>
      <c r="E183" s="33">
        <v>0.378</v>
      </c>
      <c r="F183" s="33">
        <v>0.378</v>
      </c>
      <c r="G183" s="33">
        <v>0.378</v>
      </c>
      <c r="H183" s="33">
        <v>0.378</v>
      </c>
      <c r="I183" s="33">
        <v>0.378</v>
      </c>
      <c r="J183" s="33">
        <v>0.378</v>
      </c>
      <c r="K183" s="33">
        <v>0.378</v>
      </c>
      <c r="L183" s="33">
        <v>0.378</v>
      </c>
      <c r="M183" s="33">
        <v>0.378</v>
      </c>
      <c r="N183" s="33">
        <v>0.378</v>
      </c>
      <c r="O183" s="33">
        <v>0.378</v>
      </c>
      <c r="P183" s="33">
        <v>0.378</v>
      </c>
      <c r="Q183" s="33">
        <v>0.378</v>
      </c>
      <c r="R183" s="33">
        <v>0.378</v>
      </c>
      <c r="S183" s="33">
        <v>0.378</v>
      </c>
      <c r="T183" s="33">
        <v>0.378</v>
      </c>
      <c r="U183" s="33">
        <v>0.378</v>
      </c>
      <c r="V183" s="33">
        <v>0.378</v>
      </c>
      <c r="W183" s="33">
        <v>0.378</v>
      </c>
      <c r="X183" s="33">
        <v>0.378</v>
      </c>
      <c r="Y183" s="33">
        <v>0.378</v>
      </c>
      <c r="Z183" s="33">
        <v>0.378</v>
      </c>
      <c r="AA183" s="33">
        <v>0.378</v>
      </c>
      <c r="AB183" s="33">
        <v>0.378</v>
      </c>
      <c r="AC183" s="33">
        <v>0.378</v>
      </c>
      <c r="AD183" s="33">
        <v>0.378</v>
      </c>
      <c r="AE183" s="33">
        <v>0.378</v>
      </c>
      <c r="AF183" s="33">
        <v>0.378</v>
      </c>
      <c r="AG183" s="33">
        <v>0.378</v>
      </c>
      <c r="AH183" s="33">
        <v>0.378</v>
      </c>
      <c r="AI183" s="33">
        <v>0.3755</v>
      </c>
      <c r="AJ183" s="33">
        <v>0.3755</v>
      </c>
      <c r="AK183" s="33">
        <v>0.3755</v>
      </c>
      <c r="AL183" s="33">
        <v>0.3755</v>
      </c>
      <c r="AM183" s="33">
        <v>0.3755</v>
      </c>
      <c r="AN183" s="33">
        <v>0.3755</v>
      </c>
      <c r="AO183" s="33">
        <v>0.3755</v>
      </c>
      <c r="AP183" s="33">
        <v>0.3755</v>
      </c>
      <c r="AQ183" s="33">
        <v>0.57550000000000001</v>
      </c>
      <c r="AR183" s="33">
        <v>0.57550000000000001</v>
      </c>
      <c r="AS183" s="33">
        <v>0.57550000000000001</v>
      </c>
      <c r="AT183" s="33">
        <v>0.57550000000000001</v>
      </c>
      <c r="AU183" s="33">
        <v>0.57550000000000001</v>
      </c>
      <c r="AV183" s="33">
        <v>0.57550000000000001</v>
      </c>
      <c r="AW183" s="33">
        <v>0.57550000000000001</v>
      </c>
      <c r="AX183" s="33">
        <v>0.57550000000000001</v>
      </c>
      <c r="AY183" s="124">
        <v>0.57550000000000001</v>
      </c>
      <c r="AZ183" s="33">
        <v>0.57550000000000001</v>
      </c>
      <c r="BA183" s="33">
        <v>0.57550000000000001</v>
      </c>
      <c r="BB183" s="33">
        <v>0.57550000000000001</v>
      </c>
      <c r="BC183" s="33">
        <v>0.57550000000000001</v>
      </c>
      <c r="BD183" s="33">
        <v>0.57550000000000001</v>
      </c>
      <c r="BE183" s="33">
        <v>0.57550000000000001</v>
      </c>
      <c r="BF183" s="33">
        <v>0.57550000000000001</v>
      </c>
      <c r="BG183" s="33">
        <v>0.57550000000000001</v>
      </c>
      <c r="BH183" s="33">
        <v>0.57550000000000001</v>
      </c>
      <c r="BI183" s="33">
        <v>0.57550000000000001</v>
      </c>
      <c r="BJ183" s="33">
        <v>0.57550000000000001</v>
      </c>
      <c r="BK183" s="33">
        <v>0.57550000000000001</v>
      </c>
      <c r="BL183" s="33">
        <v>0.57550000000000001</v>
      </c>
      <c r="BM183" s="33">
        <v>0.57550000000000001</v>
      </c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</row>
    <row r="184" spans="1:84" s="23" customFormat="1" ht="15" customHeight="1" x14ac:dyDescent="0.25">
      <c r="A184" s="8" t="s">
        <v>28</v>
      </c>
      <c r="B184" s="8" t="s">
        <v>28</v>
      </c>
      <c r="C184" s="33">
        <v>0.3</v>
      </c>
      <c r="D184" s="33">
        <v>0.3</v>
      </c>
      <c r="E184" s="33">
        <v>0.3</v>
      </c>
      <c r="F184" s="33">
        <v>0.3</v>
      </c>
      <c r="G184" s="33">
        <v>0.3</v>
      </c>
      <c r="H184" s="33">
        <v>0.3</v>
      </c>
      <c r="I184" s="33">
        <v>0.3</v>
      </c>
      <c r="J184" s="33">
        <v>0.3</v>
      </c>
      <c r="K184" s="33">
        <v>0.3</v>
      </c>
      <c r="L184" s="33">
        <v>0.3</v>
      </c>
      <c r="M184" s="33">
        <v>0.3</v>
      </c>
      <c r="N184" s="33">
        <v>0.3</v>
      </c>
      <c r="O184" s="33">
        <v>0.3</v>
      </c>
      <c r="P184" s="33">
        <v>0.3</v>
      </c>
      <c r="Q184" s="33">
        <v>0.3</v>
      </c>
      <c r="R184" s="33">
        <v>0.3</v>
      </c>
      <c r="S184" s="33">
        <v>0.3</v>
      </c>
      <c r="T184" s="33">
        <v>0.3</v>
      </c>
      <c r="U184" s="33">
        <v>0.3</v>
      </c>
      <c r="V184" s="33">
        <v>0.3</v>
      </c>
      <c r="W184" s="33">
        <v>0.3</v>
      </c>
      <c r="X184" s="33">
        <v>0.3</v>
      </c>
      <c r="Y184" s="33">
        <v>0.3</v>
      </c>
      <c r="Z184" s="33">
        <v>0.3</v>
      </c>
      <c r="AA184" s="33">
        <v>0.3</v>
      </c>
      <c r="AB184" s="33">
        <v>0.3</v>
      </c>
      <c r="AC184" s="33">
        <v>0.3</v>
      </c>
      <c r="AD184" s="33">
        <v>0.3</v>
      </c>
      <c r="AE184" s="33">
        <v>0.3</v>
      </c>
      <c r="AF184" s="33">
        <v>0.3</v>
      </c>
      <c r="AG184" s="33">
        <v>0.3</v>
      </c>
      <c r="AH184" s="33">
        <v>0.3</v>
      </c>
      <c r="AI184" s="33">
        <v>0.3</v>
      </c>
      <c r="AJ184" s="33">
        <v>0.3</v>
      </c>
      <c r="AK184" s="33">
        <v>0.3</v>
      </c>
      <c r="AL184" s="33">
        <v>0.3</v>
      </c>
      <c r="AM184" s="33">
        <v>0.3</v>
      </c>
      <c r="AN184" s="33">
        <v>0.3</v>
      </c>
      <c r="AO184" s="33">
        <v>0.3</v>
      </c>
      <c r="AP184" s="35">
        <v>0</v>
      </c>
      <c r="AQ184" s="35">
        <v>0</v>
      </c>
      <c r="AR184" s="35">
        <v>0</v>
      </c>
      <c r="AS184" s="35">
        <v>0</v>
      </c>
      <c r="AT184" s="35">
        <v>0</v>
      </c>
      <c r="AU184" s="35">
        <v>0</v>
      </c>
      <c r="AV184" s="35">
        <v>0</v>
      </c>
      <c r="AW184" s="35">
        <v>0</v>
      </c>
      <c r="AX184" s="35">
        <v>0</v>
      </c>
      <c r="AY184" s="125" t="s">
        <v>14</v>
      </c>
      <c r="AZ184" s="33" t="s">
        <v>14</v>
      </c>
      <c r="BA184" s="33" t="s">
        <v>14</v>
      </c>
      <c r="BB184" s="33" t="s">
        <v>14</v>
      </c>
      <c r="BC184" s="33" t="s">
        <v>14</v>
      </c>
      <c r="BD184" s="33" t="s">
        <v>14</v>
      </c>
      <c r="BE184" s="33" t="s">
        <v>14</v>
      </c>
      <c r="BF184" s="33" t="s">
        <v>14</v>
      </c>
      <c r="BG184" s="33" t="s">
        <v>14</v>
      </c>
      <c r="BH184" s="33" t="s">
        <v>14</v>
      </c>
      <c r="BI184" s="33" t="s">
        <v>14</v>
      </c>
      <c r="BJ184" s="33" t="s">
        <v>14</v>
      </c>
      <c r="BK184" s="33" t="s">
        <v>14</v>
      </c>
      <c r="BL184" s="33" t="s">
        <v>14</v>
      </c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</row>
    <row r="185" spans="1:84" s="23" customFormat="1" ht="15" customHeight="1" x14ac:dyDescent="0.25">
      <c r="A185" s="8" t="s">
        <v>29</v>
      </c>
      <c r="B185" s="8" t="s">
        <v>29</v>
      </c>
      <c r="C185" s="33">
        <v>8.4000000000000005E-2</v>
      </c>
      <c r="D185" s="33">
        <v>8.4000000000000005E-2</v>
      </c>
      <c r="E185" s="33">
        <v>8.4000000000000005E-2</v>
      </c>
      <c r="F185" s="33">
        <v>8.4000000000000005E-2</v>
      </c>
      <c r="G185" s="33">
        <v>8.4000000000000005E-2</v>
      </c>
      <c r="H185" s="33">
        <v>8.4000000000000005E-2</v>
      </c>
      <c r="I185" s="33">
        <v>8.4000000000000005E-2</v>
      </c>
      <c r="J185" s="33">
        <v>8.4000000000000005E-2</v>
      </c>
      <c r="K185" s="33">
        <v>8.4000000000000005E-2</v>
      </c>
      <c r="L185" s="33">
        <v>8.4000000000000005E-2</v>
      </c>
      <c r="M185" s="33">
        <v>8.4000000000000005E-2</v>
      </c>
      <c r="N185" s="33">
        <v>8.4000000000000005E-2</v>
      </c>
      <c r="O185" s="33">
        <v>8.4000000000000005E-2</v>
      </c>
      <c r="P185" s="33">
        <v>8.4000000000000005E-2</v>
      </c>
      <c r="Q185" s="33">
        <v>8.4000000000000005E-2</v>
      </c>
      <c r="R185" s="33">
        <v>8.4000000000000005E-2</v>
      </c>
      <c r="S185" s="33">
        <v>8.4000000000000005E-2</v>
      </c>
      <c r="T185" s="33">
        <v>8.4000000000000005E-2</v>
      </c>
      <c r="U185" s="33">
        <v>8.4000000000000005E-2</v>
      </c>
      <c r="V185" s="33">
        <v>8.4000000000000005E-2</v>
      </c>
      <c r="W185" s="33">
        <v>8.4000000000000005E-2</v>
      </c>
      <c r="X185" s="33">
        <v>8.4000000000000005E-2</v>
      </c>
      <c r="Y185" s="33">
        <v>8.4000000000000005E-2</v>
      </c>
      <c r="Z185" s="33">
        <v>8.4000000000000005E-2</v>
      </c>
      <c r="AA185" s="33">
        <v>8.4000000000000005E-2</v>
      </c>
      <c r="AB185" s="33">
        <v>8.4000000000000005E-2</v>
      </c>
      <c r="AC185" s="33">
        <v>8.4000000000000005E-2</v>
      </c>
      <c r="AD185" s="33">
        <v>8.4000000000000005E-2</v>
      </c>
      <c r="AE185" s="33">
        <v>8.4000000000000005E-2</v>
      </c>
      <c r="AF185" s="33">
        <v>8.4000000000000005E-2</v>
      </c>
      <c r="AG185" s="33">
        <v>8.4000000000000005E-2</v>
      </c>
      <c r="AH185" s="33">
        <v>8.4000000000000005E-2</v>
      </c>
      <c r="AI185" s="33">
        <v>8.4000000000000005E-2</v>
      </c>
      <c r="AJ185" s="33">
        <v>8.4000000000000005E-2</v>
      </c>
      <c r="AK185" s="33">
        <v>8.4000000000000005E-2</v>
      </c>
      <c r="AL185" s="33">
        <v>8.4000000000000005E-2</v>
      </c>
      <c r="AM185" s="33">
        <v>8.4000000000000005E-2</v>
      </c>
      <c r="AN185" s="33">
        <v>8.4000000000000005E-2</v>
      </c>
      <c r="AO185" s="35">
        <v>0</v>
      </c>
      <c r="AP185" s="35">
        <v>0</v>
      </c>
      <c r="AQ185" s="35">
        <v>0</v>
      </c>
      <c r="AR185" s="35">
        <v>0</v>
      </c>
      <c r="AS185" s="35">
        <v>0</v>
      </c>
      <c r="AT185" s="35">
        <v>0</v>
      </c>
      <c r="AU185" s="35">
        <v>0</v>
      </c>
      <c r="AV185" s="35">
        <v>0</v>
      </c>
      <c r="AW185" s="35">
        <v>0</v>
      </c>
      <c r="AX185" s="35">
        <v>0</v>
      </c>
      <c r="AY185" s="125" t="s">
        <v>14</v>
      </c>
      <c r="AZ185" s="33" t="s">
        <v>14</v>
      </c>
      <c r="BA185" s="33" t="s">
        <v>14</v>
      </c>
      <c r="BB185" s="33" t="s">
        <v>14</v>
      </c>
      <c r="BC185" s="33" t="s">
        <v>14</v>
      </c>
      <c r="BD185" s="33" t="s">
        <v>14</v>
      </c>
      <c r="BE185" s="33" t="s">
        <v>14</v>
      </c>
      <c r="BF185" s="33" t="s">
        <v>14</v>
      </c>
      <c r="BG185" s="33" t="s">
        <v>14</v>
      </c>
      <c r="BH185" s="33" t="s">
        <v>14</v>
      </c>
      <c r="BI185" s="33" t="s">
        <v>14</v>
      </c>
      <c r="BJ185" s="33" t="s">
        <v>14</v>
      </c>
      <c r="BK185" s="33" t="s">
        <v>14</v>
      </c>
      <c r="BL185" s="33" t="s">
        <v>14</v>
      </c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</row>
    <row r="186" spans="1:84" s="23" customFormat="1" ht="15" customHeight="1" x14ac:dyDescent="0.25">
      <c r="A186" s="8" t="s">
        <v>22</v>
      </c>
      <c r="B186" s="8" t="s">
        <v>22</v>
      </c>
      <c r="C186" s="33">
        <v>0.64</v>
      </c>
      <c r="D186" s="33">
        <v>0.64</v>
      </c>
      <c r="E186" s="33">
        <v>0.64</v>
      </c>
      <c r="F186" s="33">
        <v>0.64</v>
      </c>
      <c r="G186" s="33">
        <v>0.64</v>
      </c>
      <c r="H186" s="33">
        <v>0.64</v>
      </c>
      <c r="I186" s="33">
        <v>0.64</v>
      </c>
      <c r="J186" s="33">
        <v>0.64</v>
      </c>
      <c r="K186" s="33">
        <v>0.64</v>
      </c>
      <c r="L186" s="33">
        <v>0.64</v>
      </c>
      <c r="M186" s="33">
        <v>0.64</v>
      </c>
      <c r="N186" s="33">
        <v>0.64</v>
      </c>
      <c r="O186" s="33">
        <v>0.64</v>
      </c>
      <c r="P186" s="33">
        <v>0.64</v>
      </c>
      <c r="Q186" s="33">
        <v>0.64</v>
      </c>
      <c r="R186" s="33">
        <v>0.64</v>
      </c>
      <c r="S186" s="33">
        <v>0.64</v>
      </c>
      <c r="T186" s="33">
        <v>0.64</v>
      </c>
      <c r="U186" s="33">
        <v>0.64</v>
      </c>
      <c r="V186" s="33">
        <v>0.64</v>
      </c>
      <c r="W186" s="33">
        <v>0.64</v>
      </c>
      <c r="X186" s="33">
        <v>0.64</v>
      </c>
      <c r="Y186" s="33">
        <v>0.64</v>
      </c>
      <c r="Z186" s="33">
        <v>0.64</v>
      </c>
      <c r="AA186" s="33">
        <v>0.64</v>
      </c>
      <c r="AB186" s="33">
        <v>0.64</v>
      </c>
      <c r="AC186" s="33">
        <v>0.64</v>
      </c>
      <c r="AD186" s="33">
        <v>0.64</v>
      </c>
      <c r="AE186" s="33">
        <v>0.64</v>
      </c>
      <c r="AF186" s="33">
        <v>0.64</v>
      </c>
      <c r="AG186" s="33">
        <v>0.64</v>
      </c>
      <c r="AH186" s="33">
        <v>0.64</v>
      </c>
      <c r="AI186" s="33">
        <v>0.64</v>
      </c>
      <c r="AJ186" s="33">
        <v>0.64</v>
      </c>
      <c r="AK186" s="33">
        <v>0.64</v>
      </c>
      <c r="AL186" s="33">
        <v>0.64</v>
      </c>
      <c r="AM186" s="33">
        <v>0.64</v>
      </c>
      <c r="AN186" s="33">
        <v>0.64</v>
      </c>
      <c r="AO186" s="33">
        <v>0.64</v>
      </c>
      <c r="AP186" s="33">
        <v>0.64</v>
      </c>
      <c r="AQ186" s="33">
        <v>0.64</v>
      </c>
      <c r="AR186" s="33">
        <v>0.64</v>
      </c>
      <c r="AS186" s="33">
        <v>0.64</v>
      </c>
      <c r="AT186" s="33">
        <v>0.64</v>
      </c>
      <c r="AU186" s="33">
        <v>0.64</v>
      </c>
      <c r="AV186" s="33">
        <v>0.64</v>
      </c>
      <c r="AW186" s="33">
        <v>0.64</v>
      </c>
      <c r="AX186" s="33">
        <v>0.64</v>
      </c>
      <c r="AY186" s="124">
        <v>0.64</v>
      </c>
      <c r="AZ186" s="33">
        <v>0.64</v>
      </c>
      <c r="BA186" s="33">
        <v>0.64</v>
      </c>
      <c r="BB186" s="33">
        <v>0.64</v>
      </c>
      <c r="BC186" s="33">
        <v>0.64</v>
      </c>
      <c r="BD186" s="33">
        <v>0.64</v>
      </c>
      <c r="BE186" s="33">
        <v>0.64</v>
      </c>
      <c r="BF186" s="33">
        <v>0.64</v>
      </c>
      <c r="BG186" s="33">
        <v>0.64</v>
      </c>
      <c r="BH186" s="33">
        <v>0.64</v>
      </c>
      <c r="BI186" s="33">
        <v>0.64</v>
      </c>
      <c r="BJ186" s="33">
        <v>0.64</v>
      </c>
      <c r="BK186" s="33">
        <v>0.64</v>
      </c>
      <c r="BL186" s="33">
        <v>0.64</v>
      </c>
      <c r="BM186" s="33">
        <v>0.64</v>
      </c>
      <c r="BN186" s="33"/>
      <c r="BO186" s="36"/>
      <c r="BP186" s="36"/>
      <c r="BQ186" s="36"/>
      <c r="BR186" s="36"/>
      <c r="BS186" s="36"/>
      <c r="BT186" s="36"/>
      <c r="BU186" s="36"/>
      <c r="BV186" s="36"/>
      <c r="BW186" s="36"/>
      <c r="BX186" s="33"/>
      <c r="BY186" s="33"/>
      <c r="BZ186" s="33"/>
      <c r="CA186" s="33"/>
    </row>
    <row r="187" spans="1:84" s="23" customFormat="1" ht="15" customHeight="1" x14ac:dyDescent="0.25">
      <c r="A187" s="8" t="s">
        <v>736</v>
      </c>
      <c r="B187" s="8" t="s">
        <v>736</v>
      </c>
      <c r="C187" s="33" t="s">
        <v>14</v>
      </c>
      <c r="D187" s="33" t="s">
        <v>14</v>
      </c>
      <c r="E187" s="33" t="s">
        <v>14</v>
      </c>
      <c r="F187" s="33" t="s">
        <v>14</v>
      </c>
      <c r="G187" s="33" t="s">
        <v>14</v>
      </c>
      <c r="H187" s="33" t="s">
        <v>14</v>
      </c>
      <c r="I187" s="33" t="s">
        <v>14</v>
      </c>
      <c r="J187" s="33" t="s">
        <v>14</v>
      </c>
      <c r="K187" s="33" t="s">
        <v>14</v>
      </c>
      <c r="L187" s="33" t="s">
        <v>14</v>
      </c>
      <c r="M187" s="33" t="s">
        <v>14</v>
      </c>
      <c r="N187" s="33" t="s">
        <v>14</v>
      </c>
      <c r="O187" s="33" t="s">
        <v>14</v>
      </c>
      <c r="P187" s="33" t="s">
        <v>14</v>
      </c>
      <c r="Q187" s="33" t="s">
        <v>14</v>
      </c>
      <c r="R187" s="33" t="s">
        <v>14</v>
      </c>
      <c r="S187" s="33" t="s">
        <v>14</v>
      </c>
      <c r="T187" s="33" t="s">
        <v>14</v>
      </c>
      <c r="U187" s="33" t="s">
        <v>14</v>
      </c>
      <c r="V187" s="33" t="s">
        <v>14</v>
      </c>
      <c r="W187" s="33" t="s">
        <v>14</v>
      </c>
      <c r="X187" s="33" t="s">
        <v>14</v>
      </c>
      <c r="Y187" s="33" t="s">
        <v>14</v>
      </c>
      <c r="Z187" s="33" t="s">
        <v>14</v>
      </c>
      <c r="AA187" s="33" t="s">
        <v>14</v>
      </c>
      <c r="AB187" s="33" t="s">
        <v>14</v>
      </c>
      <c r="AC187" s="33" t="s">
        <v>14</v>
      </c>
      <c r="AD187" s="33" t="s">
        <v>14</v>
      </c>
      <c r="AE187" s="33" t="s">
        <v>14</v>
      </c>
      <c r="AF187" s="33" t="s">
        <v>14</v>
      </c>
      <c r="AG187" s="33" t="s">
        <v>14</v>
      </c>
      <c r="AH187" s="33" t="s">
        <v>14</v>
      </c>
      <c r="AI187" s="33" t="s">
        <v>14</v>
      </c>
      <c r="AJ187" s="33" t="s">
        <v>14</v>
      </c>
      <c r="AK187" s="33" t="s">
        <v>14</v>
      </c>
      <c r="AL187" s="33" t="s">
        <v>14</v>
      </c>
      <c r="AM187" s="33" t="s">
        <v>14</v>
      </c>
      <c r="AN187" s="33" t="s">
        <v>14</v>
      </c>
      <c r="AO187" s="33" t="s">
        <v>14</v>
      </c>
      <c r="AP187" s="33" t="s">
        <v>14</v>
      </c>
      <c r="AQ187" s="33" t="s">
        <v>14</v>
      </c>
      <c r="AR187" s="33" t="s">
        <v>14</v>
      </c>
      <c r="AS187" s="33" t="s">
        <v>14</v>
      </c>
      <c r="AT187" s="33" t="s">
        <v>14</v>
      </c>
      <c r="AU187" s="33" t="s">
        <v>14</v>
      </c>
      <c r="AV187" s="33" t="s">
        <v>14</v>
      </c>
      <c r="AW187" s="33" t="s">
        <v>14</v>
      </c>
      <c r="AX187" s="33" t="s">
        <v>14</v>
      </c>
      <c r="AY187" s="33" t="s">
        <v>14</v>
      </c>
      <c r="AZ187" s="33" t="s">
        <v>14</v>
      </c>
      <c r="BA187" s="33" t="s">
        <v>14</v>
      </c>
      <c r="BB187" s="33" t="s">
        <v>14</v>
      </c>
      <c r="BC187" s="33" t="s">
        <v>14</v>
      </c>
      <c r="BD187" s="33" t="s">
        <v>14</v>
      </c>
      <c r="BE187" s="33" t="s">
        <v>14</v>
      </c>
      <c r="BF187" s="33" t="s">
        <v>14</v>
      </c>
      <c r="BG187" s="33" t="s">
        <v>14</v>
      </c>
      <c r="BH187" s="33" t="s">
        <v>14</v>
      </c>
      <c r="BI187" s="33" t="s">
        <v>14</v>
      </c>
      <c r="BJ187" s="33">
        <v>0.1663</v>
      </c>
      <c r="BK187" s="33">
        <v>0.1663</v>
      </c>
      <c r="BL187" s="33">
        <v>0.1663</v>
      </c>
      <c r="BM187" s="33">
        <v>0.1663</v>
      </c>
      <c r="BN187" s="33"/>
      <c r="BX187" s="33"/>
      <c r="BY187" s="33"/>
      <c r="BZ187" s="33"/>
      <c r="CA187" s="33"/>
    </row>
    <row r="188" spans="1:84" s="23" customFormat="1" ht="15" customHeight="1" x14ac:dyDescent="0.25">
      <c r="A188" s="8" t="s">
        <v>118</v>
      </c>
      <c r="B188" s="8" t="s">
        <v>118</v>
      </c>
      <c r="C188" s="33" t="s">
        <v>14</v>
      </c>
      <c r="D188" s="33" t="s">
        <v>14</v>
      </c>
      <c r="E188" s="33" t="s">
        <v>14</v>
      </c>
      <c r="F188" s="33" t="s">
        <v>14</v>
      </c>
      <c r="G188" s="33" t="s">
        <v>14</v>
      </c>
      <c r="H188" s="33" t="s">
        <v>14</v>
      </c>
      <c r="I188" s="33" t="s">
        <v>14</v>
      </c>
      <c r="J188" s="33" t="s">
        <v>14</v>
      </c>
      <c r="K188" s="33" t="s">
        <v>14</v>
      </c>
      <c r="L188" s="33" t="s">
        <v>14</v>
      </c>
      <c r="M188" s="33" t="s">
        <v>14</v>
      </c>
      <c r="N188" s="33" t="s">
        <v>14</v>
      </c>
      <c r="O188" s="33" t="s">
        <v>14</v>
      </c>
      <c r="P188" s="33" t="s">
        <v>14</v>
      </c>
      <c r="Q188" s="33">
        <v>0.41</v>
      </c>
      <c r="R188" s="33">
        <v>0.41</v>
      </c>
      <c r="S188" s="33">
        <v>0.41</v>
      </c>
      <c r="T188" s="33">
        <v>0.41</v>
      </c>
      <c r="U188" s="33">
        <v>0.41</v>
      </c>
      <c r="V188" s="33">
        <v>0.41</v>
      </c>
      <c r="W188" s="33">
        <v>0.41</v>
      </c>
      <c r="X188" s="33">
        <v>0.41</v>
      </c>
      <c r="Y188" s="33">
        <v>0.41</v>
      </c>
      <c r="Z188" s="33">
        <v>0.41</v>
      </c>
      <c r="AA188" s="33">
        <v>0.41</v>
      </c>
      <c r="AB188" s="33">
        <v>0.41</v>
      </c>
      <c r="AC188" s="33">
        <v>0.41</v>
      </c>
      <c r="AD188" s="33">
        <v>0.41</v>
      </c>
      <c r="AE188" s="33">
        <v>0.41</v>
      </c>
      <c r="AF188" s="33">
        <v>0.41</v>
      </c>
      <c r="AG188" s="33">
        <v>0.41</v>
      </c>
      <c r="AH188" s="33">
        <v>0.41</v>
      </c>
      <c r="AI188" s="33">
        <v>0.41</v>
      </c>
      <c r="AJ188" s="33">
        <v>0.41</v>
      </c>
      <c r="AK188" s="33">
        <v>0.41</v>
      </c>
      <c r="AL188" s="33">
        <v>0.41</v>
      </c>
      <c r="AM188" s="33">
        <v>0.41</v>
      </c>
      <c r="AN188" s="33">
        <v>0.41</v>
      </c>
      <c r="AO188" s="33">
        <v>0.41</v>
      </c>
      <c r="AP188" s="33">
        <v>0.41</v>
      </c>
      <c r="AQ188" s="33">
        <v>0.41</v>
      </c>
      <c r="AR188" s="33">
        <v>0.41</v>
      </c>
      <c r="AS188" s="33">
        <v>0.41</v>
      </c>
      <c r="AT188" s="33">
        <v>0.41</v>
      </c>
      <c r="AU188" s="33">
        <v>0.41</v>
      </c>
      <c r="AV188" s="33">
        <v>0.41</v>
      </c>
      <c r="AW188" s="33">
        <v>0.41</v>
      </c>
      <c r="AX188" s="33">
        <v>0.41</v>
      </c>
      <c r="AY188" s="124">
        <v>0.41</v>
      </c>
      <c r="AZ188" s="33">
        <v>0.41</v>
      </c>
      <c r="BA188" s="33">
        <v>0.41</v>
      </c>
      <c r="BB188" s="33">
        <v>0.41</v>
      </c>
      <c r="BC188" s="33">
        <v>0.41</v>
      </c>
      <c r="BD188" s="33">
        <v>0.41</v>
      </c>
      <c r="BE188" s="33">
        <v>0.41</v>
      </c>
      <c r="BF188" s="33">
        <v>0.41</v>
      </c>
      <c r="BG188" s="33">
        <v>0.51</v>
      </c>
      <c r="BH188" s="33">
        <v>0.51</v>
      </c>
      <c r="BI188" s="33">
        <v>0.51</v>
      </c>
      <c r="BJ188" s="33">
        <v>0.51</v>
      </c>
      <c r="BK188" s="33">
        <v>0.51</v>
      </c>
      <c r="BL188" s="33">
        <v>0.51</v>
      </c>
      <c r="BM188" s="33">
        <v>0.51</v>
      </c>
      <c r="BN188" s="33"/>
      <c r="BX188" s="33"/>
      <c r="BY188" s="33"/>
      <c r="BZ188" s="33"/>
      <c r="CA188" s="33"/>
    </row>
    <row r="189" spans="1:84" s="23" customFormat="1" ht="15" customHeight="1" x14ac:dyDescent="0.25">
      <c r="A189" s="8" t="s">
        <v>136</v>
      </c>
      <c r="B189" s="8" t="s">
        <v>136</v>
      </c>
      <c r="C189" s="33" t="s">
        <v>14</v>
      </c>
      <c r="D189" s="33" t="s">
        <v>14</v>
      </c>
      <c r="E189" s="33" t="s">
        <v>14</v>
      </c>
      <c r="F189" s="33" t="s">
        <v>14</v>
      </c>
      <c r="G189" s="33" t="s">
        <v>14</v>
      </c>
      <c r="H189" s="33" t="s">
        <v>14</v>
      </c>
      <c r="I189" s="33" t="s">
        <v>14</v>
      </c>
      <c r="J189" s="33" t="s">
        <v>14</v>
      </c>
      <c r="K189" s="33" t="s">
        <v>14</v>
      </c>
      <c r="L189" s="33" t="s">
        <v>14</v>
      </c>
      <c r="M189" s="33" t="s">
        <v>14</v>
      </c>
      <c r="N189" s="33" t="s">
        <v>14</v>
      </c>
      <c r="O189" s="33" t="s">
        <v>14</v>
      </c>
      <c r="P189" s="33" t="s">
        <v>14</v>
      </c>
      <c r="Q189" s="33" t="s">
        <v>14</v>
      </c>
      <c r="R189" s="33" t="s">
        <v>14</v>
      </c>
      <c r="S189" s="33" t="s">
        <v>14</v>
      </c>
      <c r="T189" s="33" t="s">
        <v>14</v>
      </c>
      <c r="U189" s="33" t="s">
        <v>14</v>
      </c>
      <c r="V189" s="33" t="s">
        <v>14</v>
      </c>
      <c r="W189" s="33" t="s">
        <v>14</v>
      </c>
      <c r="X189" s="33" t="s">
        <v>14</v>
      </c>
      <c r="Y189" s="33" t="s">
        <v>14</v>
      </c>
      <c r="Z189" s="33" t="s">
        <v>14</v>
      </c>
      <c r="AA189" s="33" t="s">
        <v>14</v>
      </c>
      <c r="AB189" s="33" t="s">
        <v>14</v>
      </c>
      <c r="AC189" s="33" t="s">
        <v>14</v>
      </c>
      <c r="AD189" s="33" t="s">
        <v>14</v>
      </c>
      <c r="AE189" s="33" t="s">
        <v>14</v>
      </c>
      <c r="AF189" s="33" t="s">
        <v>14</v>
      </c>
      <c r="AG189" s="33" t="s">
        <v>14</v>
      </c>
      <c r="AH189" s="33" t="s">
        <v>14</v>
      </c>
      <c r="AI189" s="33" t="s">
        <v>14</v>
      </c>
      <c r="AJ189" s="33" t="s">
        <v>14</v>
      </c>
      <c r="AK189" s="33" t="s">
        <v>14</v>
      </c>
      <c r="AL189" s="33">
        <v>0.54</v>
      </c>
      <c r="AM189" s="33">
        <v>0.54</v>
      </c>
      <c r="AN189" s="33">
        <v>0.54</v>
      </c>
      <c r="AO189" s="33">
        <v>0.54</v>
      </c>
      <c r="AP189" s="33">
        <v>0.54</v>
      </c>
      <c r="AQ189" s="33">
        <v>0.54</v>
      </c>
      <c r="AR189" s="33">
        <v>0.54</v>
      </c>
      <c r="AS189" s="33">
        <v>0.54</v>
      </c>
      <c r="AT189" s="33">
        <v>0.54</v>
      </c>
      <c r="AU189" s="33">
        <v>0.54</v>
      </c>
      <c r="AV189" s="33">
        <v>0.54</v>
      </c>
      <c r="AW189" s="33">
        <v>0.54</v>
      </c>
      <c r="AX189" s="33">
        <v>0.54</v>
      </c>
      <c r="AY189" s="124">
        <v>0.54</v>
      </c>
      <c r="AZ189" s="33">
        <v>0.54</v>
      </c>
      <c r="BA189" s="33">
        <v>0.54</v>
      </c>
      <c r="BB189" s="33">
        <v>0.54</v>
      </c>
      <c r="BC189" s="33">
        <v>0.54</v>
      </c>
      <c r="BD189" s="33">
        <v>0.54</v>
      </c>
      <c r="BE189" s="33">
        <v>0.54</v>
      </c>
      <c r="BF189" s="33">
        <v>0.54</v>
      </c>
      <c r="BG189" s="33">
        <v>0.54</v>
      </c>
      <c r="BH189" s="33">
        <v>0.54</v>
      </c>
      <c r="BI189" s="33">
        <v>0.54</v>
      </c>
      <c r="BJ189" s="33">
        <v>0.54</v>
      </c>
      <c r="BK189" s="33">
        <v>0.54</v>
      </c>
      <c r="BL189" s="33">
        <v>0.54</v>
      </c>
      <c r="BM189" s="33">
        <v>0.54</v>
      </c>
      <c r="BN189" s="33"/>
      <c r="BX189" s="33"/>
      <c r="BY189" s="33"/>
      <c r="BZ189" s="33"/>
      <c r="CA189" s="33"/>
    </row>
    <row r="190" spans="1:84" s="23" customFormat="1" ht="15" customHeight="1" x14ac:dyDescent="0.25">
      <c r="A190" s="8" t="s">
        <v>635</v>
      </c>
      <c r="B190" s="8" t="s">
        <v>635</v>
      </c>
      <c r="C190" s="33">
        <v>0.77</v>
      </c>
      <c r="D190" s="33">
        <v>0.77</v>
      </c>
      <c r="E190" s="33">
        <v>0.77</v>
      </c>
      <c r="F190" s="33">
        <v>0.77</v>
      </c>
      <c r="G190" s="33">
        <v>0.77</v>
      </c>
      <c r="H190" s="33">
        <v>0.77</v>
      </c>
      <c r="I190" s="33">
        <v>0.77</v>
      </c>
      <c r="J190" s="33">
        <v>0.77</v>
      </c>
      <c r="K190" s="33">
        <v>0.77</v>
      </c>
      <c r="L190" s="33">
        <v>0.77</v>
      </c>
      <c r="M190" s="33">
        <v>0.77</v>
      </c>
      <c r="N190" s="33">
        <v>0.77</v>
      </c>
      <c r="O190" s="33">
        <v>0.77</v>
      </c>
      <c r="P190" s="33">
        <v>0.77</v>
      </c>
      <c r="Q190" s="33">
        <v>0.77</v>
      </c>
      <c r="R190" s="33">
        <v>0.77</v>
      </c>
      <c r="S190" s="33">
        <v>0.77</v>
      </c>
      <c r="T190" s="33">
        <v>0.77</v>
      </c>
      <c r="U190" s="33">
        <v>0.77</v>
      </c>
      <c r="V190" s="33">
        <v>0.77</v>
      </c>
      <c r="W190" s="33">
        <v>0.77</v>
      </c>
      <c r="X190" s="33">
        <v>0.77</v>
      </c>
      <c r="Y190" s="33">
        <v>0.77</v>
      </c>
      <c r="Z190" s="33">
        <v>0.77</v>
      </c>
      <c r="AA190" s="33">
        <v>0.77</v>
      </c>
      <c r="AB190" s="33">
        <v>0.77</v>
      </c>
      <c r="AC190" s="33">
        <v>0.77</v>
      </c>
      <c r="AD190" s="33">
        <v>0.77</v>
      </c>
      <c r="AE190" s="33">
        <v>0.77</v>
      </c>
      <c r="AF190" s="33">
        <v>0.77</v>
      </c>
      <c r="AG190" s="33">
        <v>0.77</v>
      </c>
      <c r="AH190" s="33">
        <v>0.77</v>
      </c>
      <c r="AI190" s="33">
        <v>0.77</v>
      </c>
      <c r="AJ190" s="33">
        <v>0.77</v>
      </c>
      <c r="AK190" s="33">
        <v>0.77</v>
      </c>
      <c r="AL190" s="33">
        <v>0.77</v>
      </c>
      <c r="AM190" s="33">
        <v>0.77</v>
      </c>
      <c r="AN190" s="33">
        <v>0.77</v>
      </c>
      <c r="AO190" s="33">
        <v>0.77</v>
      </c>
      <c r="AP190" s="33">
        <v>0.77</v>
      </c>
      <c r="AQ190" s="33">
        <v>0.77</v>
      </c>
      <c r="AR190" s="33">
        <v>0.77</v>
      </c>
      <c r="AS190" s="33">
        <v>0.77</v>
      </c>
      <c r="AT190" s="33">
        <v>0.77</v>
      </c>
      <c r="AU190" s="33">
        <v>0.77</v>
      </c>
      <c r="AV190" s="33">
        <v>0.77</v>
      </c>
      <c r="AW190" s="33">
        <v>0.77</v>
      </c>
      <c r="AX190" s="33">
        <v>0.77</v>
      </c>
      <c r="AY190" s="124">
        <v>0.77</v>
      </c>
      <c r="AZ190" s="33">
        <v>0.77</v>
      </c>
      <c r="BA190" s="33">
        <v>0.77</v>
      </c>
      <c r="BB190" s="33">
        <v>0.77</v>
      </c>
      <c r="BC190" s="33">
        <v>0.77</v>
      </c>
      <c r="BD190" s="33">
        <v>0.77</v>
      </c>
      <c r="BE190" s="33">
        <v>0.77</v>
      </c>
      <c r="BF190" s="33">
        <v>0.77</v>
      </c>
      <c r="BG190" s="33">
        <v>0.77</v>
      </c>
      <c r="BH190" s="33">
        <v>0.77</v>
      </c>
      <c r="BI190" s="33">
        <v>0.77</v>
      </c>
      <c r="BJ190" s="33">
        <v>0.77</v>
      </c>
      <c r="BK190" s="33">
        <v>0.77</v>
      </c>
      <c r="BL190" s="33">
        <v>0.77</v>
      </c>
      <c r="BM190" s="33">
        <v>0.77</v>
      </c>
      <c r="BN190" s="33"/>
      <c r="BX190" s="33"/>
      <c r="BY190" s="33"/>
      <c r="BZ190" s="33"/>
      <c r="CA190" s="33"/>
    </row>
    <row r="191" spans="1:84" s="23" customFormat="1" ht="15" customHeight="1" x14ac:dyDescent="0.25">
      <c r="A191" s="302" t="s">
        <v>451</v>
      </c>
      <c r="B191" s="302" t="s">
        <v>452</v>
      </c>
      <c r="C191" s="303">
        <v>1</v>
      </c>
      <c r="D191" s="303">
        <v>1</v>
      </c>
      <c r="E191" s="303">
        <v>1</v>
      </c>
      <c r="F191" s="303">
        <v>1</v>
      </c>
      <c r="G191" s="303">
        <v>1</v>
      </c>
      <c r="H191" s="303">
        <v>1</v>
      </c>
      <c r="I191" s="303">
        <v>1</v>
      </c>
      <c r="J191" s="303">
        <v>1</v>
      </c>
      <c r="K191" s="303">
        <v>1</v>
      </c>
      <c r="L191" s="303">
        <v>1</v>
      </c>
      <c r="M191" s="303">
        <v>1</v>
      </c>
      <c r="N191" s="303">
        <v>1</v>
      </c>
      <c r="O191" s="303">
        <v>1</v>
      </c>
      <c r="P191" s="303">
        <v>1</v>
      </c>
      <c r="Q191" s="303">
        <v>1</v>
      </c>
      <c r="R191" s="303">
        <v>1</v>
      </c>
      <c r="S191" s="303">
        <v>1</v>
      </c>
      <c r="T191" s="303">
        <v>1</v>
      </c>
      <c r="U191" s="303">
        <v>1</v>
      </c>
      <c r="V191" s="303">
        <v>1</v>
      </c>
      <c r="W191" s="303">
        <v>1</v>
      </c>
      <c r="X191" s="303">
        <v>1</v>
      </c>
      <c r="Y191" s="303">
        <v>1</v>
      </c>
      <c r="Z191" s="303">
        <v>1</v>
      </c>
      <c r="AA191" s="303">
        <v>1</v>
      </c>
      <c r="AB191" s="303">
        <v>1</v>
      </c>
      <c r="AC191" s="303">
        <v>1</v>
      </c>
      <c r="AD191" s="303">
        <v>1</v>
      </c>
      <c r="AE191" s="303">
        <v>1</v>
      </c>
      <c r="AF191" s="303">
        <v>1</v>
      </c>
      <c r="AG191" s="303">
        <v>1</v>
      </c>
      <c r="AH191" s="303">
        <v>1</v>
      </c>
      <c r="AI191" s="303">
        <v>1</v>
      </c>
      <c r="AJ191" s="303">
        <v>1</v>
      </c>
      <c r="AK191" s="303">
        <v>1</v>
      </c>
      <c r="AL191" s="303">
        <v>1</v>
      </c>
      <c r="AM191" s="303">
        <v>1</v>
      </c>
      <c r="AN191" s="303">
        <v>1</v>
      </c>
      <c r="AO191" s="303">
        <v>1</v>
      </c>
      <c r="AP191" s="303">
        <v>1</v>
      </c>
      <c r="AQ191" s="303">
        <v>1</v>
      </c>
      <c r="AR191" s="303">
        <v>1</v>
      </c>
      <c r="AS191" s="303">
        <v>1</v>
      </c>
      <c r="AT191" s="303">
        <v>1</v>
      </c>
      <c r="AU191" s="303">
        <v>1</v>
      </c>
      <c r="AV191" s="303">
        <v>1</v>
      </c>
      <c r="AW191" s="303">
        <v>1</v>
      </c>
      <c r="AX191" s="303">
        <v>1</v>
      </c>
      <c r="AY191" s="304">
        <v>1</v>
      </c>
      <c r="AZ191" s="303">
        <v>1</v>
      </c>
      <c r="BA191" s="303">
        <v>1</v>
      </c>
      <c r="BB191" s="303">
        <v>1</v>
      </c>
      <c r="BC191" s="303">
        <v>1</v>
      </c>
      <c r="BD191" s="303">
        <v>1</v>
      </c>
      <c r="BE191" s="303">
        <v>1</v>
      </c>
      <c r="BF191" s="303">
        <v>1</v>
      </c>
      <c r="BG191" s="303">
        <v>1</v>
      </c>
      <c r="BH191" s="303">
        <v>1</v>
      </c>
      <c r="BI191" s="303">
        <v>1</v>
      </c>
      <c r="BJ191" s="303">
        <v>1</v>
      </c>
      <c r="BK191" s="303">
        <v>1</v>
      </c>
      <c r="BL191" s="303">
        <v>1</v>
      </c>
      <c r="BM191" s="303">
        <v>0.51</v>
      </c>
      <c r="BN191" s="33"/>
      <c r="BX191" s="33"/>
      <c r="BY191" s="33"/>
      <c r="BZ191" s="33"/>
      <c r="CA191" s="33"/>
    </row>
    <row r="192" spans="1:84" s="23" customFormat="1" ht="15" customHeight="1" x14ac:dyDescent="0.25">
      <c r="A192" s="8" t="s">
        <v>126</v>
      </c>
      <c r="B192" s="8" t="s">
        <v>126</v>
      </c>
      <c r="C192" s="33" t="s">
        <v>14</v>
      </c>
      <c r="D192" s="33" t="s">
        <v>14</v>
      </c>
      <c r="E192" s="33" t="s">
        <v>14</v>
      </c>
      <c r="F192" s="33" t="s">
        <v>14</v>
      </c>
      <c r="G192" s="33" t="s">
        <v>14</v>
      </c>
      <c r="H192" s="33" t="s">
        <v>14</v>
      </c>
      <c r="I192" s="33" t="s">
        <v>14</v>
      </c>
      <c r="J192" s="33" t="s">
        <v>14</v>
      </c>
      <c r="K192" s="33" t="s">
        <v>14</v>
      </c>
      <c r="L192" s="33" t="s">
        <v>14</v>
      </c>
      <c r="M192" s="33" t="s">
        <v>14</v>
      </c>
      <c r="N192" s="33" t="s">
        <v>14</v>
      </c>
      <c r="O192" s="33" t="s">
        <v>14</v>
      </c>
      <c r="P192" s="33" t="s">
        <v>14</v>
      </c>
      <c r="Q192" s="33" t="s">
        <v>14</v>
      </c>
      <c r="R192" s="33" t="s">
        <v>14</v>
      </c>
      <c r="S192" s="33" t="s">
        <v>14</v>
      </c>
      <c r="T192" s="33" t="s">
        <v>14</v>
      </c>
      <c r="U192" s="33" t="s">
        <v>14</v>
      </c>
      <c r="V192" s="33" t="s">
        <v>14</v>
      </c>
      <c r="W192" s="33" t="s">
        <v>14</v>
      </c>
      <c r="X192" s="33" t="s">
        <v>14</v>
      </c>
      <c r="Y192" s="33" t="s">
        <v>14</v>
      </c>
      <c r="Z192" s="33" t="s">
        <v>14</v>
      </c>
      <c r="AA192" s="33" t="s">
        <v>14</v>
      </c>
      <c r="AB192" s="33">
        <v>0.36</v>
      </c>
      <c r="AC192" s="33">
        <v>0.36</v>
      </c>
      <c r="AD192" s="33">
        <v>0.36</v>
      </c>
      <c r="AE192" s="33">
        <v>0.36</v>
      </c>
      <c r="AF192" s="33">
        <v>0.36</v>
      </c>
      <c r="AG192" s="33">
        <v>0.36</v>
      </c>
      <c r="AH192" s="33">
        <v>0.36</v>
      </c>
      <c r="AI192" s="33">
        <v>0.36</v>
      </c>
      <c r="AJ192" s="33">
        <v>0.36</v>
      </c>
      <c r="AK192" s="33">
        <v>0.36</v>
      </c>
      <c r="AL192" s="33">
        <v>0.36</v>
      </c>
      <c r="AM192" s="33">
        <v>0.36</v>
      </c>
      <c r="AN192" s="33">
        <v>0.36</v>
      </c>
      <c r="AO192" s="33">
        <v>0.36</v>
      </c>
      <c r="AP192" s="33">
        <v>0.36</v>
      </c>
      <c r="AQ192" s="33">
        <v>0.42579999999999996</v>
      </c>
      <c r="AR192" s="33">
        <v>0.42579999999999996</v>
      </c>
      <c r="AS192" s="33">
        <v>0.42579999999999996</v>
      </c>
      <c r="AT192" s="33">
        <v>0.42579999999999996</v>
      </c>
      <c r="AU192" s="33">
        <v>0.42579999999999996</v>
      </c>
      <c r="AV192" s="33">
        <v>0.42579999999999996</v>
      </c>
      <c r="AW192" s="33">
        <v>0.42579999999999996</v>
      </c>
      <c r="AX192" s="33">
        <v>0.42579999999999996</v>
      </c>
      <c r="AY192" s="124">
        <v>0.42579999999999996</v>
      </c>
      <c r="AZ192" s="33">
        <v>0.42579999999999996</v>
      </c>
      <c r="BA192" s="33">
        <v>0.42579999999999996</v>
      </c>
      <c r="BB192" s="33">
        <v>0.42579999999999996</v>
      </c>
      <c r="BC192" s="33">
        <v>0.42579999999999996</v>
      </c>
      <c r="BD192" s="33">
        <v>0.42579999999999996</v>
      </c>
      <c r="BE192" s="33">
        <v>0.42579999999999996</v>
      </c>
      <c r="BF192" s="33">
        <v>0.42579999999999996</v>
      </c>
      <c r="BG192" s="33">
        <v>0.42579999999999996</v>
      </c>
      <c r="BH192" s="33">
        <v>0.42579999999999996</v>
      </c>
      <c r="BI192" s="33">
        <v>0.42579999999999996</v>
      </c>
      <c r="BJ192" s="33">
        <v>0.42579999999999996</v>
      </c>
      <c r="BK192" s="33">
        <v>0.42579999999999996</v>
      </c>
      <c r="BL192" s="33">
        <v>0.42579999999999996</v>
      </c>
      <c r="BM192" s="33">
        <v>0.42579999999999996</v>
      </c>
      <c r="BN192" s="33"/>
      <c r="BX192" s="33"/>
      <c r="BY192" s="33"/>
      <c r="BZ192" s="33"/>
      <c r="CA192" s="33"/>
    </row>
    <row r="193" spans="1:79" s="23" customFormat="1" ht="15" customHeight="1" x14ac:dyDescent="0.25">
      <c r="A193" s="8" t="s">
        <v>165</v>
      </c>
      <c r="B193" s="8" t="s">
        <v>165</v>
      </c>
      <c r="C193" s="33" t="s">
        <v>14</v>
      </c>
      <c r="D193" s="33" t="s">
        <v>14</v>
      </c>
      <c r="E193" s="33" t="s">
        <v>14</v>
      </c>
      <c r="F193" s="33" t="s">
        <v>14</v>
      </c>
      <c r="G193" s="33" t="s">
        <v>14</v>
      </c>
      <c r="H193" s="33" t="s">
        <v>14</v>
      </c>
      <c r="I193" s="33" t="s">
        <v>14</v>
      </c>
      <c r="J193" s="33" t="s">
        <v>14</v>
      </c>
      <c r="K193" s="33" t="s">
        <v>14</v>
      </c>
      <c r="L193" s="33" t="s">
        <v>14</v>
      </c>
      <c r="M193" s="33" t="s">
        <v>14</v>
      </c>
      <c r="N193" s="33" t="s">
        <v>14</v>
      </c>
      <c r="O193" s="33" t="s">
        <v>14</v>
      </c>
      <c r="P193" s="33" t="s">
        <v>14</v>
      </c>
      <c r="Q193" s="33" t="s">
        <v>14</v>
      </c>
      <c r="R193" s="33" t="s">
        <v>14</v>
      </c>
      <c r="S193" s="33" t="s">
        <v>14</v>
      </c>
      <c r="T193" s="33" t="s">
        <v>14</v>
      </c>
      <c r="U193" s="33" t="s">
        <v>14</v>
      </c>
      <c r="V193" s="33" t="s">
        <v>14</v>
      </c>
      <c r="W193" s="33" t="s">
        <v>14</v>
      </c>
      <c r="X193" s="33" t="s">
        <v>14</v>
      </c>
      <c r="Y193" s="33" t="s">
        <v>14</v>
      </c>
      <c r="Z193" s="33" t="s">
        <v>14</v>
      </c>
      <c r="AA193" s="33" t="s">
        <v>14</v>
      </c>
      <c r="AB193" s="33" t="s">
        <v>14</v>
      </c>
      <c r="AC193" s="33" t="s">
        <v>14</v>
      </c>
      <c r="AD193" s="33" t="s">
        <v>14</v>
      </c>
      <c r="AE193" s="33" t="s">
        <v>14</v>
      </c>
      <c r="AF193" s="33" t="s">
        <v>14</v>
      </c>
      <c r="AG193" s="33" t="s">
        <v>14</v>
      </c>
      <c r="AH193" s="33" t="s">
        <v>14</v>
      </c>
      <c r="AI193" s="33" t="s">
        <v>14</v>
      </c>
      <c r="AJ193" s="33" t="s">
        <v>14</v>
      </c>
      <c r="AK193" s="33" t="s">
        <v>14</v>
      </c>
      <c r="AL193" s="33" t="s">
        <v>14</v>
      </c>
      <c r="AM193" s="33" t="s">
        <v>14</v>
      </c>
      <c r="AN193" s="33" t="s">
        <v>14</v>
      </c>
      <c r="AO193" s="33" t="s">
        <v>14</v>
      </c>
      <c r="AP193" s="33" t="s">
        <v>14</v>
      </c>
      <c r="AQ193" s="33" t="s">
        <v>14</v>
      </c>
      <c r="AR193" s="33" t="s">
        <v>14</v>
      </c>
      <c r="AS193" s="33" t="s">
        <v>14</v>
      </c>
      <c r="AT193" s="33" t="s">
        <v>14</v>
      </c>
      <c r="AU193" s="33" t="s">
        <v>14</v>
      </c>
      <c r="AV193" s="33" t="s">
        <v>14</v>
      </c>
      <c r="AW193" s="33" t="s">
        <v>14</v>
      </c>
      <c r="AX193" s="33" t="s">
        <v>14</v>
      </c>
      <c r="AY193" s="122" t="s">
        <v>14</v>
      </c>
      <c r="AZ193" s="33" t="s">
        <v>14</v>
      </c>
      <c r="BA193" s="33" t="s">
        <v>14</v>
      </c>
      <c r="BB193" s="33">
        <v>0.52</v>
      </c>
      <c r="BC193" s="33">
        <v>0.52</v>
      </c>
      <c r="BD193" s="33">
        <v>0.52</v>
      </c>
      <c r="BE193" s="33">
        <v>0.52</v>
      </c>
      <c r="BF193" s="33">
        <v>0.52</v>
      </c>
      <c r="BG193" s="33">
        <v>0.52</v>
      </c>
      <c r="BH193" s="33">
        <v>0.52</v>
      </c>
      <c r="BI193" s="33">
        <v>0.52</v>
      </c>
      <c r="BJ193" s="33">
        <v>0.52</v>
      </c>
      <c r="BK193" s="33">
        <v>0.52</v>
      </c>
      <c r="BL193" s="33">
        <v>0.52</v>
      </c>
      <c r="BM193" s="33">
        <v>0.52</v>
      </c>
      <c r="BN193" s="36"/>
      <c r="BX193" s="36"/>
      <c r="BY193" s="36"/>
      <c r="BZ193" s="36"/>
      <c r="CA193" s="36"/>
    </row>
    <row r="194" spans="1:79" s="23" customFormat="1" ht="15" customHeight="1" thickBot="1" x14ac:dyDescent="0.3">
      <c r="A194" s="25" t="s">
        <v>9</v>
      </c>
      <c r="B194" s="25" t="s">
        <v>9</v>
      </c>
      <c r="C194" s="316" t="s">
        <v>110</v>
      </c>
      <c r="D194" s="316">
        <v>0.54900000000000004</v>
      </c>
      <c r="E194" s="316">
        <v>0.54900000000000004</v>
      </c>
      <c r="F194" s="316">
        <v>0.54900000000000004</v>
      </c>
      <c r="G194" s="316">
        <v>0.56699999999999995</v>
      </c>
      <c r="H194" s="316">
        <v>0.56599999999999995</v>
      </c>
      <c r="I194" s="316">
        <v>0.57399999999999995</v>
      </c>
      <c r="J194" s="316">
        <v>0.58499999999999996</v>
      </c>
      <c r="K194" s="316">
        <v>0.58499999999999996</v>
      </c>
      <c r="L194" s="316">
        <v>0.57899999999999996</v>
      </c>
      <c r="M194" s="316">
        <v>0.57230000000000003</v>
      </c>
      <c r="N194" s="316">
        <v>0.57499999999999996</v>
      </c>
      <c r="O194" s="316">
        <v>0.57499999999999996</v>
      </c>
      <c r="P194" s="316"/>
      <c r="Q194" s="316">
        <v>0.61240000000000006</v>
      </c>
      <c r="R194" s="316">
        <v>0.61960000000000004</v>
      </c>
      <c r="S194" s="316">
        <v>0.61970000000000003</v>
      </c>
      <c r="T194" s="316">
        <v>0.64370000000000005</v>
      </c>
      <c r="U194" s="316">
        <v>0.64370000000000005</v>
      </c>
      <c r="V194" s="316">
        <v>0.64390000000000003</v>
      </c>
      <c r="W194" s="316">
        <v>0.64390000000000003</v>
      </c>
      <c r="X194" s="316">
        <v>0.64549999999999996</v>
      </c>
      <c r="Y194" s="316">
        <v>0.61601091573083211</v>
      </c>
      <c r="Z194" s="316">
        <v>0.61601091573083211</v>
      </c>
      <c r="AA194" s="316">
        <v>0.62020155435486501</v>
      </c>
      <c r="AB194" s="316">
        <v>0.60936691446824298</v>
      </c>
      <c r="AC194" s="316">
        <v>0.60936691446824298</v>
      </c>
      <c r="AD194" s="316">
        <v>0.60936691446824298</v>
      </c>
      <c r="AE194" s="316">
        <v>0.60936691446824298</v>
      </c>
      <c r="AF194" s="316">
        <v>0.60936691446824298</v>
      </c>
      <c r="AG194" s="316">
        <v>0.60936691446824298</v>
      </c>
      <c r="AH194" s="316">
        <v>0.60936691446824298</v>
      </c>
      <c r="AI194" s="316">
        <v>0.60717037082081848</v>
      </c>
      <c r="AJ194" s="316">
        <v>0.60722369871909809</v>
      </c>
      <c r="AK194" s="316">
        <v>0.60723032788969367</v>
      </c>
      <c r="AL194" s="316">
        <v>0.60548424588304051</v>
      </c>
      <c r="AM194" s="316">
        <v>0.60540590332622513</v>
      </c>
      <c r="AN194" s="316">
        <v>0.60540590332622513</v>
      </c>
      <c r="AO194" s="316">
        <v>0.6271241096277741</v>
      </c>
      <c r="AP194" s="316">
        <v>0.63794470544742188</v>
      </c>
      <c r="AQ194" s="316">
        <v>0.66242652204517505</v>
      </c>
      <c r="AR194" s="316">
        <v>0.66243040653432594</v>
      </c>
      <c r="AS194" s="316">
        <v>0.6624150554588506</v>
      </c>
      <c r="AT194" s="316">
        <v>0.66244471930393067</v>
      </c>
      <c r="AU194" s="316">
        <v>0.66244471930393067</v>
      </c>
      <c r="AV194" s="316">
        <v>0.66244471930393067</v>
      </c>
      <c r="AW194" s="316">
        <v>0.66178175744168322</v>
      </c>
      <c r="AX194" s="316">
        <v>0.66171523424705359</v>
      </c>
      <c r="AY194" s="317">
        <v>0.66177172348711566</v>
      </c>
      <c r="AZ194" s="316">
        <v>0.66178223929970115</v>
      </c>
      <c r="BA194" s="316">
        <v>0.66178223929970115</v>
      </c>
      <c r="BB194" s="316">
        <v>0.67569198984574663</v>
      </c>
      <c r="BC194" s="316">
        <v>0.67468318697048324</v>
      </c>
      <c r="BD194" s="316">
        <v>0.67419780620638592</v>
      </c>
      <c r="BE194" s="316">
        <v>0.67418592538295663</v>
      </c>
      <c r="BF194" s="316">
        <v>0.67426551939748802</v>
      </c>
      <c r="BG194" s="316">
        <v>0.67645538229846713</v>
      </c>
      <c r="BH194" s="316">
        <v>0.67660004425944842</v>
      </c>
      <c r="BI194" s="316">
        <v>0.65933194014160867</v>
      </c>
      <c r="BJ194" s="316">
        <v>0.63869046416330189</v>
      </c>
      <c r="BK194" s="316">
        <v>0.63810000062964933</v>
      </c>
      <c r="BL194" s="316">
        <v>0.62021575369129101</v>
      </c>
      <c r="BM194" s="316">
        <v>0.5693428852740321</v>
      </c>
    </row>
    <row r="195" spans="1:79" s="23" customFormat="1" ht="15" customHeight="1" x14ac:dyDescent="0.25">
      <c r="A195" s="28"/>
      <c r="B195" s="28"/>
      <c r="C195" s="103"/>
      <c r="D195" s="103"/>
      <c r="E195" s="104"/>
      <c r="F195" s="104"/>
      <c r="G195" s="105"/>
      <c r="H195" s="105"/>
      <c r="I195" s="105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AY195" s="122"/>
      <c r="BO195" s="3"/>
      <c r="BP195" s="3"/>
      <c r="BQ195" s="3"/>
      <c r="BR195" s="3"/>
      <c r="BS195" s="3"/>
      <c r="BT195" s="3"/>
      <c r="BU195" s="3"/>
      <c r="BV195" s="3"/>
      <c r="BW195" s="3"/>
    </row>
    <row r="196" spans="1:79" s="23" customFormat="1" ht="15" customHeight="1" x14ac:dyDescent="0.25">
      <c r="A196" s="1" t="s">
        <v>421</v>
      </c>
      <c r="B196" s="4" t="s">
        <v>639</v>
      </c>
      <c r="C196" s="103"/>
      <c r="D196" s="103"/>
      <c r="E196" s="104"/>
      <c r="F196" s="104"/>
      <c r="G196" s="105"/>
      <c r="H196" s="105"/>
      <c r="I196" s="105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AY196" s="12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9" s="23" customFormat="1" ht="15" customHeight="1" x14ac:dyDescent="0.25">
      <c r="A197" s="1" t="s">
        <v>422</v>
      </c>
      <c r="B197" s="38" t="s">
        <v>640</v>
      </c>
      <c r="C197" s="103"/>
      <c r="D197" s="103"/>
      <c r="E197" s="104"/>
      <c r="F197" s="104"/>
      <c r="G197" s="105"/>
      <c r="H197" s="105"/>
      <c r="I197" s="105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AY197" s="122"/>
      <c r="BO197" s="14"/>
      <c r="BP197" s="14"/>
      <c r="BQ197" s="14"/>
      <c r="BR197" s="14"/>
      <c r="BS197" s="14"/>
      <c r="BT197" s="14"/>
      <c r="BU197" s="14"/>
      <c r="BV197" s="14"/>
      <c r="BW197" s="14"/>
    </row>
    <row r="198" spans="1:79" s="23" customFormat="1" ht="15" customHeight="1" x14ac:dyDescent="0.25">
      <c r="A198" s="1" t="s">
        <v>637</v>
      </c>
      <c r="B198" s="38" t="s">
        <v>641</v>
      </c>
      <c r="C198" s="103"/>
      <c r="D198" s="103"/>
      <c r="E198" s="104"/>
      <c r="F198" s="104"/>
      <c r="G198" s="105"/>
      <c r="H198" s="105"/>
      <c r="I198" s="105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AY198" s="122"/>
      <c r="BO198" s="14"/>
      <c r="BP198" s="14"/>
      <c r="BQ198" s="14"/>
      <c r="BR198" s="14"/>
      <c r="BS198" s="14"/>
      <c r="BT198" s="14"/>
      <c r="BU198" s="14"/>
      <c r="BV198" s="14"/>
      <c r="BW198" s="14"/>
    </row>
    <row r="199" spans="1:79" s="23" customFormat="1" ht="15" customHeight="1" x14ac:dyDescent="0.25">
      <c r="A199" s="1" t="s">
        <v>645</v>
      </c>
      <c r="B199" s="38" t="s">
        <v>633</v>
      </c>
      <c r="C199" s="103"/>
      <c r="D199" s="103"/>
      <c r="E199" s="104"/>
      <c r="F199" s="104"/>
      <c r="G199" s="105"/>
      <c r="H199" s="105"/>
      <c r="I199" s="105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AY199" s="122"/>
      <c r="BO199" s="14"/>
      <c r="BP199" s="14"/>
      <c r="BQ199" s="14"/>
      <c r="BR199" s="14"/>
      <c r="BS199" s="14"/>
      <c r="BT199" s="14"/>
      <c r="BU199" s="14"/>
      <c r="BV199" s="14"/>
      <c r="BW199" s="14"/>
    </row>
    <row r="200" spans="1:79" s="23" customFormat="1" ht="15" customHeight="1" x14ac:dyDescent="0.25">
      <c r="A200" s="1" t="s">
        <v>646</v>
      </c>
      <c r="B200" s="38" t="s">
        <v>634</v>
      </c>
      <c r="C200" s="103"/>
      <c r="D200" s="103"/>
      <c r="E200" s="104"/>
      <c r="F200" s="104"/>
      <c r="G200" s="105"/>
      <c r="H200" s="105"/>
      <c r="I200" s="105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AY200" s="122"/>
    </row>
    <row r="201" spans="1:79" s="23" customFormat="1" ht="15" customHeight="1" x14ac:dyDescent="0.25">
      <c r="A201" s="1" t="s">
        <v>638</v>
      </c>
      <c r="B201" s="1" t="s">
        <v>642</v>
      </c>
      <c r="C201" s="103"/>
      <c r="D201" s="103"/>
      <c r="E201" s="104"/>
      <c r="F201" s="104"/>
      <c r="G201" s="105"/>
      <c r="H201" s="105"/>
      <c r="I201" s="105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AY201" s="122"/>
      <c r="BO201" s="14"/>
      <c r="BP201" s="14"/>
      <c r="BQ201" s="14"/>
      <c r="BR201" s="14"/>
      <c r="BS201" s="14"/>
      <c r="BT201" s="14"/>
      <c r="BU201" s="14"/>
      <c r="BV201" s="14"/>
      <c r="BW201" s="14"/>
    </row>
    <row r="202" spans="1:79" s="23" customFormat="1" ht="15" customHeight="1" x14ac:dyDescent="0.25">
      <c r="A202" s="28"/>
      <c r="B202" s="28"/>
      <c r="C202" s="103"/>
      <c r="D202" s="103"/>
      <c r="E202" s="104"/>
      <c r="F202" s="104"/>
      <c r="G202" s="105"/>
      <c r="H202" s="105"/>
      <c r="I202" s="105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AY202" s="12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14"/>
      <c r="BP202" s="14"/>
      <c r="BQ202" s="14"/>
      <c r="BR202" s="14"/>
      <c r="BS202" s="14"/>
      <c r="BT202" s="14"/>
      <c r="BU202" s="14"/>
      <c r="BV202" s="14"/>
      <c r="BW202" s="14"/>
      <c r="BX202" s="3"/>
      <c r="BY202" s="3"/>
      <c r="BZ202" s="3"/>
      <c r="CA202" s="3"/>
    </row>
    <row r="203" spans="1:79" s="34" customFormat="1" ht="15" customHeight="1" x14ac:dyDescent="0.25">
      <c r="A203" s="95" t="s">
        <v>178</v>
      </c>
      <c r="B203" s="95" t="s">
        <v>187</v>
      </c>
      <c r="C203" s="96" t="s">
        <v>478</v>
      </c>
      <c r="D203" s="96" t="s">
        <v>479</v>
      </c>
      <c r="E203" s="96" t="s">
        <v>480</v>
      </c>
      <c r="F203" s="96" t="s">
        <v>481</v>
      </c>
      <c r="G203" s="96" t="s">
        <v>482</v>
      </c>
      <c r="H203" s="96" t="s">
        <v>483</v>
      </c>
      <c r="I203" s="96" t="s">
        <v>484</v>
      </c>
      <c r="J203" s="96" t="s">
        <v>485</v>
      </c>
      <c r="K203" s="96" t="s">
        <v>486</v>
      </c>
      <c r="L203" s="96" t="s">
        <v>487</v>
      </c>
      <c r="M203" s="96" t="s">
        <v>488</v>
      </c>
      <c r="N203" s="96" t="s">
        <v>489</v>
      </c>
      <c r="O203" s="96" t="s">
        <v>490</v>
      </c>
      <c r="P203" s="96" t="s">
        <v>491</v>
      </c>
      <c r="Q203" s="96" t="s">
        <v>492</v>
      </c>
      <c r="R203" s="96" t="s">
        <v>493</v>
      </c>
      <c r="S203" s="96" t="s">
        <v>494</v>
      </c>
      <c r="T203" s="96" t="s">
        <v>495</v>
      </c>
      <c r="U203" s="96" t="s">
        <v>496</v>
      </c>
      <c r="V203" s="96" t="s">
        <v>497</v>
      </c>
      <c r="W203" s="96" t="s">
        <v>498</v>
      </c>
      <c r="X203" s="96" t="s">
        <v>499</v>
      </c>
      <c r="Y203" s="96" t="s">
        <v>500</v>
      </c>
      <c r="Z203" s="96" t="s">
        <v>501</v>
      </c>
      <c r="AA203" s="96" t="s">
        <v>502</v>
      </c>
      <c r="AB203" s="96" t="s">
        <v>503</v>
      </c>
      <c r="AC203" s="96" t="s">
        <v>504</v>
      </c>
      <c r="AD203" s="96" t="s">
        <v>505</v>
      </c>
      <c r="AE203" s="96" t="s">
        <v>506</v>
      </c>
      <c r="AF203" s="96" t="s">
        <v>507</v>
      </c>
      <c r="AG203" s="96" t="s">
        <v>508</v>
      </c>
      <c r="AH203" s="96" t="s">
        <v>509</v>
      </c>
      <c r="AI203" s="96" t="s">
        <v>510</v>
      </c>
      <c r="AJ203" s="96" t="str">
        <f>$AJ$134</f>
        <v>2Q18</v>
      </c>
      <c r="AK203" s="96" t="str">
        <f t="shared" ref="AK203:BE203" si="33">AK134</f>
        <v>3Q18</v>
      </c>
      <c r="AL203" s="96" t="str">
        <f t="shared" si="33"/>
        <v>4Q18</v>
      </c>
      <c r="AM203" s="96" t="str">
        <f t="shared" si="33"/>
        <v>1Q19</v>
      </c>
      <c r="AN203" s="96" t="str">
        <f t="shared" si="33"/>
        <v>2Q19</v>
      </c>
      <c r="AO203" s="96" t="str">
        <f t="shared" si="33"/>
        <v>3Q19</v>
      </c>
      <c r="AP203" s="96" t="str">
        <f t="shared" si="33"/>
        <v>4Q19</v>
      </c>
      <c r="AQ203" s="96" t="str">
        <f t="shared" si="33"/>
        <v>1Q20</v>
      </c>
      <c r="AR203" s="96" t="str">
        <f t="shared" si="33"/>
        <v>2Q20</v>
      </c>
      <c r="AS203" s="96" t="str">
        <f t="shared" si="33"/>
        <v>3Q20</v>
      </c>
      <c r="AT203" s="96" t="str">
        <f t="shared" si="33"/>
        <v>4Q20</v>
      </c>
      <c r="AU203" s="96" t="str">
        <f t="shared" si="33"/>
        <v>1Q21</v>
      </c>
      <c r="AV203" s="96" t="str">
        <f t="shared" si="33"/>
        <v>2Q21</v>
      </c>
      <c r="AW203" s="96" t="str">
        <f t="shared" si="33"/>
        <v>3Q21</v>
      </c>
      <c r="AX203" s="141" t="str">
        <f t="shared" si="33"/>
        <v>4Q21</v>
      </c>
      <c r="AY203" s="96" t="str">
        <f t="shared" si="33"/>
        <v>1Q22</v>
      </c>
      <c r="AZ203" s="96" t="str">
        <f t="shared" si="33"/>
        <v>2Q22</v>
      </c>
      <c r="BA203" s="96" t="str">
        <f t="shared" si="33"/>
        <v>3Q22</v>
      </c>
      <c r="BB203" s="96" t="str">
        <f t="shared" si="33"/>
        <v>4Q22</v>
      </c>
      <c r="BC203" s="96" t="str">
        <f t="shared" si="33"/>
        <v>1Q23</v>
      </c>
      <c r="BD203" s="96" t="str">
        <f t="shared" si="33"/>
        <v>2Q23</v>
      </c>
      <c r="BE203" s="96" t="str">
        <f t="shared" si="33"/>
        <v>3Q23</v>
      </c>
      <c r="BF203" s="96" t="str">
        <f t="shared" ref="BF203:BM203" si="34">BF$134</f>
        <v>4Q23</v>
      </c>
      <c r="BG203" s="96" t="str">
        <f t="shared" si="34"/>
        <v>1Q24</v>
      </c>
      <c r="BH203" s="96" t="str">
        <f t="shared" si="34"/>
        <v>2Q24</v>
      </c>
      <c r="BI203" s="96" t="str">
        <f t="shared" si="34"/>
        <v>3Q24</v>
      </c>
      <c r="BJ203" s="96" t="str">
        <f t="shared" si="34"/>
        <v>4Q24</v>
      </c>
      <c r="BK203" s="96" t="str">
        <f t="shared" si="34"/>
        <v>1Q25</v>
      </c>
      <c r="BL203" s="96" t="str">
        <f t="shared" si="34"/>
        <v>2Q25</v>
      </c>
      <c r="BM203" s="96" t="str">
        <f t="shared" si="34"/>
        <v>3Q25</v>
      </c>
      <c r="BN203" s="33"/>
      <c r="BO203" s="14"/>
      <c r="BP203" s="14"/>
      <c r="BQ203" s="14"/>
      <c r="BR203" s="14"/>
      <c r="BS203" s="14"/>
      <c r="BT203" s="14"/>
      <c r="BU203" s="14"/>
      <c r="BV203" s="14"/>
      <c r="BW203" s="14"/>
      <c r="BX203" s="33"/>
      <c r="BY203" s="33"/>
      <c r="BZ203" s="33"/>
      <c r="CA203" s="33"/>
    </row>
    <row r="204" spans="1:79" s="23" customFormat="1" ht="15" customHeight="1" x14ac:dyDescent="0.25">
      <c r="A204" s="8" t="s">
        <v>18</v>
      </c>
      <c r="B204" s="8" t="s">
        <v>18</v>
      </c>
      <c r="C204" s="14">
        <f t="shared" ref="C204:AH204" si="35">IFERROR(C169*C137,"-")</f>
        <v>20138.895</v>
      </c>
      <c r="D204" s="14">
        <f t="shared" si="35"/>
        <v>20138.895</v>
      </c>
      <c r="E204" s="14">
        <f t="shared" si="35"/>
        <v>20316.150000000001</v>
      </c>
      <c r="F204" s="14">
        <f t="shared" si="35"/>
        <v>20307.564999999999</v>
      </c>
      <c r="G204" s="14">
        <f t="shared" si="35"/>
        <v>20393.317999999999</v>
      </c>
      <c r="H204" s="14">
        <f t="shared" si="35"/>
        <v>21618.85</v>
      </c>
      <c r="I204" s="14">
        <f t="shared" si="35"/>
        <v>21516.132000000001</v>
      </c>
      <c r="J204" s="14">
        <f t="shared" si="35"/>
        <v>24251.903999999999</v>
      </c>
      <c r="K204" s="14">
        <f t="shared" si="35"/>
        <v>24251.903999999999</v>
      </c>
      <c r="L204" s="14">
        <f t="shared" si="35"/>
        <v>24251.903999999999</v>
      </c>
      <c r="M204" s="14">
        <f t="shared" si="35"/>
        <v>24251.903999999999</v>
      </c>
      <c r="N204" s="14">
        <f t="shared" si="35"/>
        <v>24315.06</v>
      </c>
      <c r="O204" s="14">
        <f t="shared" si="35"/>
        <v>24315.06</v>
      </c>
      <c r="P204" s="14">
        <f t="shared" si="35"/>
        <v>26916.12</v>
      </c>
      <c r="Q204" s="14">
        <f t="shared" si="35"/>
        <v>26916.12</v>
      </c>
      <c r="R204" s="14">
        <f t="shared" si="35"/>
        <v>26916.12</v>
      </c>
      <c r="S204" s="14">
        <f t="shared" si="35"/>
        <v>26651.611799999999</v>
      </c>
      <c r="T204" s="14">
        <f t="shared" si="35"/>
        <v>26651.611799999999</v>
      </c>
      <c r="U204" s="14">
        <f t="shared" si="35"/>
        <v>26651.611799999999</v>
      </c>
      <c r="V204" s="14">
        <f t="shared" si="35"/>
        <v>26762.333399999996</v>
      </c>
      <c r="W204" s="14">
        <f t="shared" si="35"/>
        <v>26762.333399999996</v>
      </c>
      <c r="X204" s="14">
        <f t="shared" si="35"/>
        <v>26762.333399999996</v>
      </c>
      <c r="Y204" s="14">
        <f t="shared" si="35"/>
        <v>27508.278600000001</v>
      </c>
      <c r="Z204" s="14">
        <f t="shared" si="35"/>
        <v>27508.278600000001</v>
      </c>
      <c r="AA204" s="14">
        <f t="shared" si="35"/>
        <v>27640.780199999997</v>
      </c>
      <c r="AB204" s="14">
        <f t="shared" si="35"/>
        <v>27640.780199999997</v>
      </c>
      <c r="AC204" s="14">
        <f t="shared" si="35"/>
        <v>27640.780199999997</v>
      </c>
      <c r="AD204" s="14">
        <f t="shared" si="35"/>
        <v>27640.780199999997</v>
      </c>
      <c r="AE204" s="14">
        <f t="shared" si="35"/>
        <v>27640.780199999997</v>
      </c>
      <c r="AF204" s="14">
        <f t="shared" si="35"/>
        <v>27640.780199999997</v>
      </c>
      <c r="AG204" s="14">
        <f t="shared" si="35"/>
        <v>27654.9768</v>
      </c>
      <c r="AH204" s="14">
        <f t="shared" si="35"/>
        <v>27659.709000000003</v>
      </c>
      <c r="AI204" s="108">
        <f t="shared" ref="AI204:BI204" si="36">IFERROR(AI169*AI137,"-")</f>
        <v>28594.5713134</v>
      </c>
      <c r="AJ204" s="108">
        <f t="shared" si="36"/>
        <v>28619.015296400001</v>
      </c>
      <c r="AK204" s="108">
        <f t="shared" si="36"/>
        <v>28623.904093000001</v>
      </c>
      <c r="AL204" s="14">
        <f t="shared" si="36"/>
        <v>28638.570482799998</v>
      </c>
      <c r="AM204" s="14">
        <f t="shared" si="36"/>
        <v>28739.925598799997</v>
      </c>
      <c r="AN204" s="14">
        <f t="shared" si="36"/>
        <v>28739.925598799997</v>
      </c>
      <c r="AO204" s="14">
        <f t="shared" si="36"/>
        <v>28739.925598799997</v>
      </c>
      <c r="AP204" s="14">
        <f t="shared" si="36"/>
        <v>28858.304062799998</v>
      </c>
      <c r="AQ204" s="14">
        <f t="shared" si="36"/>
        <v>28896.714968799999</v>
      </c>
      <c r="AR204" s="14">
        <f t="shared" si="36"/>
        <v>28856.294768799999</v>
      </c>
      <c r="AS204" s="14">
        <f t="shared" si="36"/>
        <v>28867.770590800003</v>
      </c>
      <c r="AT204" s="14">
        <f t="shared" si="36"/>
        <v>28856.294768799999</v>
      </c>
      <c r="AU204" s="14">
        <f t="shared" si="36"/>
        <v>28856.294768799999</v>
      </c>
      <c r="AV204" s="14">
        <f t="shared" si="36"/>
        <v>28856.294768799999</v>
      </c>
      <c r="AW204" s="14">
        <f t="shared" si="36"/>
        <v>28854.621333466665</v>
      </c>
      <c r="AX204" s="14">
        <f t="shared" si="36"/>
        <v>28850.911266800002</v>
      </c>
      <c r="AY204" s="115">
        <f t="shared" si="36"/>
        <v>28869.692014799999</v>
      </c>
      <c r="AZ204" s="14">
        <f t="shared" si="36"/>
        <v>28865.474254799996</v>
      </c>
      <c r="BA204" s="14">
        <f t="shared" si="36"/>
        <v>28882.368726799999</v>
      </c>
      <c r="BB204" s="14">
        <f t="shared" si="36"/>
        <v>28882.368726799999</v>
      </c>
      <c r="BC204" s="14">
        <f t="shared" si="36"/>
        <v>28918.834776799999</v>
      </c>
      <c r="BD204" s="14">
        <f t="shared" si="36"/>
        <v>28919.121818799998</v>
      </c>
      <c r="BE204" s="14">
        <f t="shared" si="36"/>
        <v>28936.719250800001</v>
      </c>
      <c r="BF204" s="14">
        <f t="shared" si="36"/>
        <v>28935.6120888</v>
      </c>
      <c r="BG204" s="14">
        <f t="shared" si="36"/>
        <v>29022.126938133333</v>
      </c>
      <c r="BH204" s="14">
        <f t="shared" si="36"/>
        <v>29227.775247866663</v>
      </c>
      <c r="BI204" s="14">
        <f t="shared" si="36"/>
        <v>29661.326325866667</v>
      </c>
      <c r="BJ204" s="14">
        <f t="shared" ref="BJ204:BK204" si="37">IFERROR(BJ169*BJ137,"-")</f>
        <v>29739.090195266668</v>
      </c>
      <c r="BK204" s="14">
        <f t="shared" si="37"/>
        <v>29276.987834266667</v>
      </c>
      <c r="BL204" s="14">
        <f t="shared" ref="BL204:BM204" si="38">IFERROR(BL169*BL137,"-")</f>
        <v>29065.114023866667</v>
      </c>
      <c r="BM204" s="14">
        <f t="shared" si="38"/>
        <v>29080.420336800005</v>
      </c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</row>
    <row r="205" spans="1:79" s="23" customFormat="1" ht="15" customHeight="1" x14ac:dyDescent="0.25">
      <c r="A205" s="8" t="s">
        <v>19</v>
      </c>
      <c r="B205" s="8" t="s">
        <v>19</v>
      </c>
      <c r="C205" s="14" t="str">
        <f t="shared" ref="C205:AH205" si="39">IFERROR(C170*C138,"-")</f>
        <v>-</v>
      </c>
      <c r="D205" s="14" t="str">
        <f t="shared" si="39"/>
        <v>-</v>
      </c>
      <c r="E205" s="14" t="str">
        <f t="shared" si="39"/>
        <v>-</v>
      </c>
      <c r="F205" s="14" t="str">
        <f t="shared" si="39"/>
        <v>-</v>
      </c>
      <c r="G205" s="14" t="str">
        <f t="shared" si="39"/>
        <v>-</v>
      </c>
      <c r="H205" s="14" t="str">
        <f t="shared" si="39"/>
        <v>-</v>
      </c>
      <c r="I205" s="14" t="str">
        <f t="shared" si="39"/>
        <v>-</v>
      </c>
      <c r="J205" s="14" t="str">
        <f t="shared" si="39"/>
        <v>-</v>
      </c>
      <c r="K205" s="14" t="str">
        <f t="shared" si="39"/>
        <v>-</v>
      </c>
      <c r="L205" s="14">
        <f t="shared" si="39"/>
        <v>17646.5</v>
      </c>
      <c r="M205" s="14">
        <f t="shared" si="39"/>
        <v>17646.5</v>
      </c>
      <c r="N205" s="14">
        <f t="shared" si="39"/>
        <v>17646.5</v>
      </c>
      <c r="O205" s="14">
        <f t="shared" si="39"/>
        <v>17646.5</v>
      </c>
      <c r="P205" s="14">
        <f t="shared" si="39"/>
        <v>17646.5</v>
      </c>
      <c r="Q205" s="14">
        <f t="shared" si="39"/>
        <v>17646.5</v>
      </c>
      <c r="R205" s="14">
        <f t="shared" si="39"/>
        <v>17646.5</v>
      </c>
      <c r="S205" s="14">
        <f t="shared" si="39"/>
        <v>22372.48</v>
      </c>
      <c r="T205" s="14">
        <f t="shared" si="39"/>
        <v>22372.48</v>
      </c>
      <c r="U205" s="14">
        <f t="shared" si="39"/>
        <v>22372.48</v>
      </c>
      <c r="V205" s="14">
        <f t="shared" si="39"/>
        <v>22372.48</v>
      </c>
      <c r="W205" s="14">
        <f t="shared" si="39"/>
        <v>22372.48</v>
      </c>
      <c r="X205" s="14">
        <f t="shared" si="39"/>
        <v>22372.48</v>
      </c>
      <c r="Y205" s="14">
        <f t="shared" si="39"/>
        <v>22371.999999999996</v>
      </c>
      <c r="Z205" s="14">
        <f t="shared" si="39"/>
        <v>22371.999999999996</v>
      </c>
      <c r="AA205" s="14">
        <f t="shared" si="39"/>
        <v>22371.999999999996</v>
      </c>
      <c r="AB205" s="14">
        <f t="shared" si="39"/>
        <v>22372.48</v>
      </c>
      <c r="AC205" s="14">
        <f t="shared" si="39"/>
        <v>22372.48</v>
      </c>
      <c r="AD205" s="14">
        <f t="shared" si="39"/>
        <v>22372.48</v>
      </c>
      <c r="AE205" s="14">
        <f t="shared" si="39"/>
        <v>22372.48</v>
      </c>
      <c r="AF205" s="14">
        <f t="shared" si="39"/>
        <v>22372.48</v>
      </c>
      <c r="AG205" s="14">
        <f t="shared" si="39"/>
        <v>22372.48</v>
      </c>
      <c r="AH205" s="14">
        <f t="shared" si="39"/>
        <v>22372.48</v>
      </c>
      <c r="AI205" s="108">
        <f t="shared" ref="AI205:BI205" si="40">IFERROR(AI170*AI138,"-")</f>
        <v>21989.856</v>
      </c>
      <c r="AJ205" s="108">
        <f t="shared" si="40"/>
        <v>21989.856</v>
      </c>
      <c r="AK205" s="108">
        <f t="shared" si="40"/>
        <v>21989.856</v>
      </c>
      <c r="AL205" s="14">
        <f t="shared" si="40"/>
        <v>21989.856</v>
      </c>
      <c r="AM205" s="14">
        <f t="shared" si="40"/>
        <v>21989.856</v>
      </c>
      <c r="AN205" s="14">
        <f t="shared" si="40"/>
        <v>21989.856</v>
      </c>
      <c r="AO205" s="14">
        <f t="shared" si="40"/>
        <v>21989.856</v>
      </c>
      <c r="AP205" s="14">
        <f t="shared" si="40"/>
        <v>21989.088</v>
      </c>
      <c r="AQ205" s="14">
        <f t="shared" si="40"/>
        <v>21989.088</v>
      </c>
      <c r="AR205" s="14">
        <f t="shared" si="40"/>
        <v>21989.088</v>
      </c>
      <c r="AS205" s="14">
        <f t="shared" si="40"/>
        <v>21989.088</v>
      </c>
      <c r="AT205" s="14">
        <f t="shared" si="40"/>
        <v>21988.448</v>
      </c>
      <c r="AU205" s="14">
        <f t="shared" si="40"/>
        <v>21988.637866666668</v>
      </c>
      <c r="AV205" s="14">
        <f t="shared" si="40"/>
        <v>21828.3776</v>
      </c>
      <c r="AW205" s="14">
        <f t="shared" si="40"/>
        <v>21828.243199999997</v>
      </c>
      <c r="AX205" s="14">
        <f t="shared" si="40"/>
        <v>21826.323199999999</v>
      </c>
      <c r="AY205" s="115">
        <f t="shared" si="40"/>
        <v>21815.443199999998</v>
      </c>
      <c r="AZ205" s="14">
        <f t="shared" si="40"/>
        <v>21579.942400000004</v>
      </c>
      <c r="BA205" s="14">
        <f t="shared" si="40"/>
        <v>21475.372799999997</v>
      </c>
      <c r="BB205" s="14">
        <f t="shared" si="40"/>
        <v>33556.160000000003</v>
      </c>
      <c r="BC205" s="14">
        <f t="shared" si="40"/>
        <v>33552.71</v>
      </c>
      <c r="BD205" s="14">
        <f t="shared" si="40"/>
        <v>33553.910000000003</v>
      </c>
      <c r="BE205" s="14">
        <f t="shared" si="40"/>
        <v>33553.910000000003</v>
      </c>
      <c r="BF205" s="14">
        <f t="shared" si="40"/>
        <v>33567.910000000003</v>
      </c>
      <c r="BG205" s="14">
        <f t="shared" si="40"/>
        <v>33574.910333333333</v>
      </c>
      <c r="BH205" s="14">
        <f t="shared" si="40"/>
        <v>33856.910000000003</v>
      </c>
      <c r="BI205" s="14">
        <f t="shared" si="40"/>
        <v>33997.910000000003</v>
      </c>
      <c r="BJ205" s="14">
        <f t="shared" ref="BJ205:BK205" si="41">IFERROR(BJ170*BJ138,"-")</f>
        <v>33997.910000000003</v>
      </c>
      <c r="BK205" s="14">
        <f t="shared" si="41"/>
        <v>34053.085333333336</v>
      </c>
      <c r="BL205" s="14">
        <f t="shared" ref="BL205:BM205" si="42">IFERROR(BL170*BL138,"-")</f>
        <v>34080.58</v>
      </c>
      <c r="BM205" s="14">
        <f t="shared" si="42"/>
        <v>34080.553333333337</v>
      </c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</row>
    <row r="206" spans="1:79" s="23" customFormat="1" ht="15" customHeight="1" x14ac:dyDescent="0.25">
      <c r="A206" s="8" t="s">
        <v>116</v>
      </c>
      <c r="B206" s="8" t="s">
        <v>116</v>
      </c>
      <c r="C206" s="14" t="str">
        <f t="shared" ref="C206:AH206" si="43">IFERROR(C171*C139,"-")</f>
        <v>-</v>
      </c>
      <c r="D206" s="14" t="str">
        <f t="shared" si="43"/>
        <v>-</v>
      </c>
      <c r="E206" s="14" t="str">
        <f t="shared" si="43"/>
        <v>-</v>
      </c>
      <c r="F206" s="14" t="str">
        <f t="shared" si="43"/>
        <v>-</v>
      </c>
      <c r="G206" s="14" t="str">
        <f t="shared" si="43"/>
        <v>-</v>
      </c>
      <c r="H206" s="14" t="str">
        <f t="shared" si="43"/>
        <v>-</v>
      </c>
      <c r="I206" s="14" t="str">
        <f t="shared" si="43"/>
        <v>-</v>
      </c>
      <c r="J206" s="14" t="str">
        <f t="shared" si="43"/>
        <v>-</v>
      </c>
      <c r="K206" s="14" t="str">
        <f t="shared" si="43"/>
        <v>-</v>
      </c>
      <c r="L206" s="14" t="str">
        <f t="shared" si="43"/>
        <v>-</v>
      </c>
      <c r="M206" s="14" t="str">
        <f t="shared" si="43"/>
        <v>-</v>
      </c>
      <c r="N206" s="14" t="str">
        <f t="shared" si="43"/>
        <v>-</v>
      </c>
      <c r="O206" s="14" t="str">
        <f t="shared" si="43"/>
        <v>-</v>
      </c>
      <c r="P206" s="14" t="str">
        <f t="shared" si="43"/>
        <v>-</v>
      </c>
      <c r="Q206" s="14" t="str">
        <f t="shared" si="43"/>
        <v>-</v>
      </c>
      <c r="R206" s="14" t="str">
        <f t="shared" si="43"/>
        <v>-</v>
      </c>
      <c r="S206" s="14" t="str">
        <f t="shared" si="43"/>
        <v>-</v>
      </c>
      <c r="T206" s="14" t="str">
        <f t="shared" si="43"/>
        <v>-</v>
      </c>
      <c r="U206" s="14" t="str">
        <f t="shared" si="43"/>
        <v>-</v>
      </c>
      <c r="V206" s="14" t="str">
        <f t="shared" si="43"/>
        <v>-</v>
      </c>
      <c r="W206" s="14" t="str">
        <f t="shared" si="43"/>
        <v>-</v>
      </c>
      <c r="X206" s="14" t="str">
        <f t="shared" si="43"/>
        <v>-</v>
      </c>
      <c r="Y206" s="14">
        <f t="shared" si="43"/>
        <v>968.44</v>
      </c>
      <c r="Z206" s="14">
        <f t="shared" si="43"/>
        <v>3819.2000000000003</v>
      </c>
      <c r="AA206" s="14">
        <f t="shared" si="43"/>
        <v>3819.2000000000003</v>
      </c>
      <c r="AB206" s="14">
        <f t="shared" si="43"/>
        <v>3819.2000000000003</v>
      </c>
      <c r="AC206" s="14">
        <f t="shared" si="43"/>
        <v>3819.2000000000003</v>
      </c>
      <c r="AD206" s="14">
        <f t="shared" si="43"/>
        <v>3819.2000000000003</v>
      </c>
      <c r="AE206" s="14">
        <f t="shared" si="43"/>
        <v>3819.2000000000003</v>
      </c>
      <c r="AF206" s="14">
        <f t="shared" si="43"/>
        <v>3819.2000000000003</v>
      </c>
      <c r="AG206" s="14">
        <f t="shared" si="43"/>
        <v>3819.2000000000003</v>
      </c>
      <c r="AH206" s="14">
        <f t="shared" si="43"/>
        <v>3819.2000000000003</v>
      </c>
      <c r="AI206" s="108">
        <f t="shared" ref="AI206:BI206" si="44">IFERROR(AI171*AI139,"-")</f>
        <v>3902.66644</v>
      </c>
      <c r="AJ206" s="108">
        <f t="shared" si="44"/>
        <v>3902.8556959999996</v>
      </c>
      <c r="AK206" s="108">
        <f t="shared" si="44"/>
        <v>3902.8556959999996</v>
      </c>
      <c r="AL206" s="14">
        <f t="shared" si="44"/>
        <v>3902.8556959999996</v>
      </c>
      <c r="AM206" s="14">
        <f t="shared" si="44"/>
        <v>3902.7137540000003</v>
      </c>
      <c r="AN206" s="14">
        <f t="shared" si="44"/>
        <v>3902.7137540000003</v>
      </c>
      <c r="AO206" s="14">
        <f t="shared" si="44"/>
        <v>3902.7137540000003</v>
      </c>
      <c r="AP206" s="14">
        <f t="shared" si="44"/>
        <v>3850.3671600000002</v>
      </c>
      <c r="AQ206" s="14">
        <f t="shared" si="44"/>
        <v>3850.037116</v>
      </c>
      <c r="AR206" s="14">
        <f t="shared" si="44"/>
        <v>3850.5702640000004</v>
      </c>
      <c r="AS206" s="14">
        <f t="shared" si="44"/>
        <v>3850.5702640000004</v>
      </c>
      <c r="AT206" s="14">
        <f t="shared" si="44"/>
        <v>3861.2251459999998</v>
      </c>
      <c r="AU206" s="14">
        <f t="shared" si="44"/>
        <v>3861.7923369999999</v>
      </c>
      <c r="AV206" s="14">
        <f t="shared" si="44"/>
        <v>3864.7148420000003</v>
      </c>
      <c r="AW206" s="14">
        <f t="shared" si="44"/>
        <v>3863.4766</v>
      </c>
      <c r="AX206" s="14">
        <f t="shared" si="44"/>
        <v>3864.4340353333337</v>
      </c>
      <c r="AY206" s="115">
        <f t="shared" si="44"/>
        <v>3865.19029</v>
      </c>
      <c r="AZ206" s="14">
        <f t="shared" si="44"/>
        <v>3866.7274179999999</v>
      </c>
      <c r="BA206" s="14">
        <f t="shared" si="44"/>
        <v>3867.0551540000001</v>
      </c>
      <c r="BB206" s="14">
        <f t="shared" si="44"/>
        <v>3867.1347799999999</v>
      </c>
      <c r="BC206" s="14">
        <f t="shared" si="44"/>
        <v>3867.4302040000002</v>
      </c>
      <c r="BD206" s="14">
        <f t="shared" si="44"/>
        <v>3931.7333920000005</v>
      </c>
      <c r="BE206" s="14">
        <f t="shared" si="44"/>
        <v>3931.7333920000005</v>
      </c>
      <c r="BF206" s="14">
        <f t="shared" si="44"/>
        <v>3931.7333920000005</v>
      </c>
      <c r="BG206" s="14">
        <f t="shared" si="44"/>
        <v>3931.7042727333333</v>
      </c>
      <c r="BH206" s="14">
        <f t="shared" si="44"/>
        <v>3931.8257119999998</v>
      </c>
      <c r="BI206" s="14">
        <f t="shared" si="44"/>
        <v>3934.5637693333329</v>
      </c>
      <c r="BJ206" s="14">
        <f t="shared" ref="BJ206:BK206" si="45">IFERROR(BJ171*BJ139,"-")</f>
        <v>3935.9327980000003</v>
      </c>
      <c r="BK206" s="14">
        <f t="shared" si="45"/>
        <v>3936.1382100000001</v>
      </c>
      <c r="BL206" s="14">
        <f t="shared" ref="BL206:BM207" si="46">IFERROR(BL171*BL139,"-")</f>
        <v>9874.0805270000001</v>
      </c>
      <c r="BM206" s="14">
        <f t="shared" si="46"/>
        <v>9873.4843500000025</v>
      </c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</row>
    <row r="207" spans="1:79" s="23" customFormat="1" ht="15" customHeight="1" x14ac:dyDescent="0.25">
      <c r="A207" s="8" t="s">
        <v>747</v>
      </c>
      <c r="B207" s="8" t="s">
        <v>747</v>
      </c>
      <c r="C207" s="146">
        <v>0</v>
      </c>
      <c r="D207" s="146">
        <v>0</v>
      </c>
      <c r="E207" s="146">
        <v>0</v>
      </c>
      <c r="F207" s="146">
        <v>0</v>
      </c>
      <c r="G207" s="146">
        <v>0</v>
      </c>
      <c r="H207" s="146">
        <v>0</v>
      </c>
      <c r="I207" s="146">
        <v>0</v>
      </c>
      <c r="J207" s="146">
        <v>0</v>
      </c>
      <c r="K207" s="146">
        <v>0</v>
      </c>
      <c r="L207" s="146">
        <v>0</v>
      </c>
      <c r="M207" s="146">
        <v>0</v>
      </c>
      <c r="N207" s="146">
        <v>0</v>
      </c>
      <c r="O207" s="146">
        <v>0</v>
      </c>
      <c r="P207" s="146">
        <v>0</v>
      </c>
      <c r="Q207" s="146">
        <v>0</v>
      </c>
      <c r="R207" s="146">
        <v>0</v>
      </c>
      <c r="S207" s="146">
        <v>0</v>
      </c>
      <c r="T207" s="146">
        <v>0</v>
      </c>
      <c r="U207" s="146">
        <v>0</v>
      </c>
      <c r="V207" s="146">
        <v>0</v>
      </c>
      <c r="W207" s="146">
        <v>0</v>
      </c>
      <c r="X207" s="146">
        <v>0</v>
      </c>
      <c r="Y207" s="146">
        <v>0</v>
      </c>
      <c r="Z207" s="146">
        <v>0</v>
      </c>
      <c r="AA207" s="146">
        <v>0</v>
      </c>
      <c r="AB207" s="146">
        <v>0</v>
      </c>
      <c r="AC207" s="146">
        <v>0</v>
      </c>
      <c r="AD207" s="146">
        <v>0</v>
      </c>
      <c r="AE207" s="146">
        <v>0</v>
      </c>
      <c r="AF207" s="146">
        <v>0</v>
      </c>
      <c r="AG207" s="146">
        <v>0</v>
      </c>
      <c r="AH207" s="146">
        <v>0</v>
      </c>
      <c r="AI207" s="146">
        <v>0</v>
      </c>
      <c r="AJ207" s="146">
        <v>0</v>
      </c>
      <c r="AK207" s="146">
        <v>0</v>
      </c>
      <c r="AL207" s="146">
        <v>0</v>
      </c>
      <c r="AM207" s="146">
        <v>0</v>
      </c>
      <c r="AN207" s="146">
        <v>0</v>
      </c>
      <c r="AO207" s="146">
        <v>0</v>
      </c>
      <c r="AP207" s="146">
        <v>0</v>
      </c>
      <c r="AQ207" s="146">
        <v>0</v>
      </c>
      <c r="AR207" s="146">
        <v>0</v>
      </c>
      <c r="AS207" s="146">
        <v>0</v>
      </c>
      <c r="AT207" s="146">
        <v>0</v>
      </c>
      <c r="AU207" s="146">
        <v>0</v>
      </c>
      <c r="AV207" s="146">
        <v>0</v>
      </c>
      <c r="AW207" s="146">
        <v>0</v>
      </c>
      <c r="AX207" s="146">
        <v>0</v>
      </c>
      <c r="AY207" s="146">
        <v>0</v>
      </c>
      <c r="AZ207" s="146">
        <v>0</v>
      </c>
      <c r="BA207" s="146">
        <v>0</v>
      </c>
      <c r="BB207" s="146">
        <v>0</v>
      </c>
      <c r="BC207" s="146">
        <v>0</v>
      </c>
      <c r="BD207" s="146">
        <v>0</v>
      </c>
      <c r="BE207" s="146">
        <v>0</v>
      </c>
      <c r="BF207" s="146">
        <v>0</v>
      </c>
      <c r="BG207" s="146">
        <v>0</v>
      </c>
      <c r="BH207" s="146">
        <v>0</v>
      </c>
      <c r="BI207" s="146">
        <v>0</v>
      </c>
      <c r="BJ207" s="146">
        <v>0</v>
      </c>
      <c r="BK207" s="146">
        <v>0</v>
      </c>
      <c r="BL207" s="14">
        <f t="shared" si="46"/>
        <v>4370.2959216666659</v>
      </c>
      <c r="BM207" s="14">
        <f t="shared" si="46"/>
        <v>4367.2830449999992</v>
      </c>
      <c r="BO207" s="14"/>
      <c r="BP207" s="14"/>
      <c r="BQ207" s="14"/>
      <c r="BR207" s="14"/>
      <c r="BS207" s="14"/>
      <c r="BT207" s="14"/>
      <c r="BU207" s="14"/>
      <c r="BV207" s="14"/>
      <c r="BW207" s="14"/>
    </row>
    <row r="208" spans="1:79" s="23" customFormat="1" ht="15" customHeight="1" x14ac:dyDescent="0.25">
      <c r="A208" s="8" t="s">
        <v>20</v>
      </c>
      <c r="B208" s="8" t="s">
        <v>20</v>
      </c>
      <c r="C208" s="14">
        <f t="shared" ref="C208:AH208" si="47">IFERROR(C173*C141,"-")</f>
        <v>26126</v>
      </c>
      <c r="D208" s="14">
        <f t="shared" si="47"/>
        <v>26252</v>
      </c>
      <c r="E208" s="14">
        <f t="shared" si="47"/>
        <v>26236</v>
      </c>
      <c r="F208" s="14">
        <f t="shared" si="47"/>
        <v>26023</v>
      </c>
      <c r="G208" s="14">
        <f t="shared" si="47"/>
        <v>26017</v>
      </c>
      <c r="H208" s="14">
        <f t="shared" si="47"/>
        <v>26017</v>
      </c>
      <c r="I208" s="14">
        <f t="shared" si="47"/>
        <v>26848</v>
      </c>
      <c r="J208" s="14">
        <f t="shared" si="47"/>
        <v>26927</v>
      </c>
      <c r="K208" s="14">
        <f t="shared" si="47"/>
        <v>26927</v>
      </c>
      <c r="L208" s="14">
        <f t="shared" si="47"/>
        <v>26927</v>
      </c>
      <c r="M208" s="14">
        <f t="shared" si="47"/>
        <v>26927</v>
      </c>
      <c r="N208" s="14">
        <f t="shared" si="47"/>
        <v>26927</v>
      </c>
      <c r="O208" s="14">
        <f t="shared" si="47"/>
        <v>26927</v>
      </c>
      <c r="P208" s="14">
        <f t="shared" si="47"/>
        <v>26927</v>
      </c>
      <c r="Q208" s="14">
        <f t="shared" si="47"/>
        <v>26927</v>
      </c>
      <c r="R208" s="14">
        <f t="shared" si="47"/>
        <v>26927</v>
      </c>
      <c r="S208" s="14">
        <f t="shared" si="47"/>
        <v>26940</v>
      </c>
      <c r="T208" s="14">
        <f t="shared" si="47"/>
        <v>26940</v>
      </c>
      <c r="U208" s="14">
        <f t="shared" si="47"/>
        <v>26940</v>
      </c>
      <c r="V208" s="14">
        <f t="shared" si="47"/>
        <v>26940</v>
      </c>
      <c r="W208" s="14">
        <f t="shared" si="47"/>
        <v>26940</v>
      </c>
      <c r="X208" s="14">
        <f t="shared" si="47"/>
        <v>26940</v>
      </c>
      <c r="Y208" s="14">
        <f t="shared" si="47"/>
        <v>26940</v>
      </c>
      <c r="Z208" s="14">
        <f t="shared" si="47"/>
        <v>26940</v>
      </c>
      <c r="AA208" s="14">
        <f t="shared" si="47"/>
        <v>26940</v>
      </c>
      <c r="AB208" s="14">
        <f t="shared" si="47"/>
        <v>26940</v>
      </c>
      <c r="AC208" s="14">
        <f t="shared" si="47"/>
        <v>26940</v>
      </c>
      <c r="AD208" s="14">
        <f t="shared" si="47"/>
        <v>26940</v>
      </c>
      <c r="AE208" s="14">
        <f t="shared" si="47"/>
        <v>26940</v>
      </c>
      <c r="AF208" s="14">
        <f t="shared" si="47"/>
        <v>26940</v>
      </c>
      <c r="AG208" s="14">
        <f t="shared" si="47"/>
        <v>26940</v>
      </c>
      <c r="AH208" s="14">
        <f t="shared" si="47"/>
        <v>26940</v>
      </c>
      <c r="AI208" s="108">
        <f t="shared" ref="AI208:BI208" si="48">IFERROR(AI173*AI141,"-")</f>
        <v>26547.623</v>
      </c>
      <c r="AJ208" s="108">
        <f t="shared" si="48"/>
        <v>26547.623</v>
      </c>
      <c r="AK208" s="108">
        <f t="shared" si="48"/>
        <v>26547.623</v>
      </c>
      <c r="AL208" s="14">
        <f t="shared" si="48"/>
        <v>26547.623</v>
      </c>
      <c r="AM208" s="14">
        <f t="shared" si="48"/>
        <v>26713.053</v>
      </c>
      <c r="AN208" s="14">
        <f t="shared" si="48"/>
        <v>26713.053</v>
      </c>
      <c r="AO208" s="14">
        <f t="shared" si="48"/>
        <v>26713.053</v>
      </c>
      <c r="AP208" s="14">
        <f t="shared" si="48"/>
        <v>26881.473000000002</v>
      </c>
      <c r="AQ208" s="14">
        <f t="shared" si="48"/>
        <v>26882.312999999998</v>
      </c>
      <c r="AR208" s="14">
        <f t="shared" si="48"/>
        <v>26882.312999999998</v>
      </c>
      <c r="AS208" s="14">
        <f t="shared" si="48"/>
        <v>26882.312999999998</v>
      </c>
      <c r="AT208" s="14">
        <f t="shared" si="48"/>
        <v>26881.875</v>
      </c>
      <c r="AU208" s="14">
        <f t="shared" si="48"/>
        <v>26772.006333333335</v>
      </c>
      <c r="AV208" s="14">
        <f t="shared" si="48"/>
        <v>26552.992999999999</v>
      </c>
      <c r="AW208" s="14">
        <f t="shared" si="48"/>
        <v>26552.992999999999</v>
      </c>
      <c r="AX208" s="14">
        <f t="shared" si="48"/>
        <v>26560.149666666664</v>
      </c>
      <c r="AY208" s="115">
        <f t="shared" si="48"/>
        <v>26690.093000000001</v>
      </c>
      <c r="AZ208" s="14">
        <f t="shared" si="48"/>
        <v>26690.093000000001</v>
      </c>
      <c r="BA208" s="14">
        <f t="shared" si="48"/>
        <v>26690.093000000001</v>
      </c>
      <c r="BB208" s="14">
        <f t="shared" si="48"/>
        <v>26690.093000000001</v>
      </c>
      <c r="BC208" s="14">
        <f t="shared" si="48"/>
        <v>26690.093000000001</v>
      </c>
      <c r="BD208" s="14">
        <f t="shared" si="48"/>
        <v>26690.093000000001</v>
      </c>
      <c r="BE208" s="14">
        <f t="shared" si="48"/>
        <v>26690.093000000001</v>
      </c>
      <c r="BF208" s="14">
        <f t="shared" si="48"/>
        <v>26690.093000000004</v>
      </c>
      <c r="BG208" s="14">
        <f t="shared" si="48"/>
        <v>25428.396333333334</v>
      </c>
      <c r="BH208" s="14">
        <f t="shared" si="48"/>
        <v>25159.698666666663</v>
      </c>
      <c r="BI208" s="14">
        <f t="shared" si="48"/>
        <v>22235.486666666668</v>
      </c>
      <c r="BJ208" s="14">
        <f t="shared" ref="BJ208:BK208" si="49">IFERROR(BJ173*BJ141,"-")</f>
        <v>22129.320000000003</v>
      </c>
      <c r="BK208" s="14">
        <f t="shared" si="49"/>
        <v>21266.251999999997</v>
      </c>
      <c r="BL208" s="14">
        <f t="shared" ref="BL208:BM208" si="50">IFERROR(BL173*BL141,"-")</f>
        <v>21252.87</v>
      </c>
      <c r="BM208" s="14">
        <f t="shared" si="50"/>
        <v>10839.466219999998</v>
      </c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</row>
    <row r="209" spans="1:79" s="23" customFormat="1" ht="15" customHeight="1" x14ac:dyDescent="0.25">
      <c r="A209" s="8" t="s">
        <v>629</v>
      </c>
      <c r="B209" s="8" t="s">
        <v>629</v>
      </c>
      <c r="C209" s="14" t="str">
        <f t="shared" ref="C209:AH209" si="51">IFERROR(C174*C142,"-")</f>
        <v>-</v>
      </c>
      <c r="D209" s="14" t="str">
        <f t="shared" si="51"/>
        <v>-</v>
      </c>
      <c r="E209" s="14" t="str">
        <f t="shared" si="51"/>
        <v>-</v>
      </c>
      <c r="F209" s="14" t="str">
        <f t="shared" si="51"/>
        <v>-</v>
      </c>
      <c r="G209" s="14">
        <f t="shared" si="51"/>
        <v>23538.84</v>
      </c>
      <c r="H209" s="14">
        <f t="shared" si="51"/>
        <v>23538.84</v>
      </c>
      <c r="I209" s="14">
        <f t="shared" si="51"/>
        <v>23829.780000000002</v>
      </c>
      <c r="J209" s="14">
        <f t="shared" si="51"/>
        <v>24041.16</v>
      </c>
      <c r="K209" s="14">
        <f t="shared" si="51"/>
        <v>24041.16</v>
      </c>
      <c r="L209" s="14">
        <f t="shared" si="51"/>
        <v>24041.16</v>
      </c>
      <c r="M209" s="14">
        <f t="shared" si="51"/>
        <v>24041.16</v>
      </c>
      <c r="N209" s="14">
        <f t="shared" si="51"/>
        <v>24041.16</v>
      </c>
      <c r="O209" s="14">
        <f t="shared" si="51"/>
        <v>24041.16</v>
      </c>
      <c r="P209" s="14">
        <f t="shared" si="51"/>
        <v>24041.16</v>
      </c>
      <c r="Q209" s="14">
        <f t="shared" si="51"/>
        <v>24041.16</v>
      </c>
      <c r="R209" s="14">
        <f t="shared" si="51"/>
        <v>24041.16</v>
      </c>
      <c r="S209" s="14">
        <f t="shared" si="51"/>
        <v>24423.360000000001</v>
      </c>
      <c r="T209" s="14">
        <f t="shared" si="51"/>
        <v>24423.360000000001</v>
      </c>
      <c r="U209" s="14">
        <f t="shared" si="51"/>
        <v>24423.360000000001</v>
      </c>
      <c r="V209" s="14">
        <f t="shared" si="51"/>
        <v>24423.360000000001</v>
      </c>
      <c r="W209" s="14">
        <f t="shared" si="51"/>
        <v>24423.360000000001</v>
      </c>
      <c r="X209" s="14">
        <f t="shared" si="51"/>
        <v>24423.360000000001</v>
      </c>
      <c r="Y209" s="14">
        <f t="shared" si="51"/>
        <v>24423</v>
      </c>
      <c r="Z209" s="14">
        <f t="shared" si="51"/>
        <v>24423</v>
      </c>
      <c r="AA209" s="14">
        <f t="shared" si="51"/>
        <v>24423</v>
      </c>
      <c r="AB209" s="14">
        <f t="shared" si="51"/>
        <v>24423.360000000001</v>
      </c>
      <c r="AC209" s="14">
        <f t="shared" si="51"/>
        <v>24423.360000000001</v>
      </c>
      <c r="AD209" s="14">
        <f t="shared" si="51"/>
        <v>24423.360000000001</v>
      </c>
      <c r="AE209" s="14">
        <f t="shared" si="51"/>
        <v>24423.360000000001</v>
      </c>
      <c r="AF209" s="14">
        <f t="shared" si="51"/>
        <v>24423.360000000001</v>
      </c>
      <c r="AG209" s="14">
        <f t="shared" si="51"/>
        <v>24423.360000000001</v>
      </c>
      <c r="AH209" s="14">
        <f t="shared" si="51"/>
        <v>24423.360000000001</v>
      </c>
      <c r="AI209" s="108">
        <f t="shared" ref="AI209:BI209" si="52">IFERROR(AI174*AI142,"-")</f>
        <v>24380.8734</v>
      </c>
      <c r="AJ209" s="108">
        <f t="shared" si="52"/>
        <v>24380.8734</v>
      </c>
      <c r="AK209" s="108">
        <f t="shared" si="52"/>
        <v>24380.8734</v>
      </c>
      <c r="AL209" s="14">
        <f t="shared" si="52"/>
        <v>24380.8734</v>
      </c>
      <c r="AM209" s="14">
        <f t="shared" si="52"/>
        <v>24375.023399999998</v>
      </c>
      <c r="AN209" s="14">
        <f t="shared" si="52"/>
        <v>24375.023399999998</v>
      </c>
      <c r="AO209" s="14">
        <f t="shared" si="52"/>
        <v>24375.023399999998</v>
      </c>
      <c r="AP209" s="14">
        <f t="shared" si="52"/>
        <v>24283.7634</v>
      </c>
      <c r="AQ209" s="14">
        <f t="shared" si="52"/>
        <v>24294.683400000002</v>
      </c>
      <c r="AR209" s="14">
        <f t="shared" si="52"/>
        <v>24294.683400000002</v>
      </c>
      <c r="AS209" s="14">
        <f t="shared" si="52"/>
        <v>24294.683400000002</v>
      </c>
      <c r="AT209" s="14">
        <f t="shared" si="52"/>
        <v>24294.683400000002</v>
      </c>
      <c r="AU209" s="14">
        <f t="shared" si="52"/>
        <v>24294.683400000002</v>
      </c>
      <c r="AV209" s="14">
        <f t="shared" si="52"/>
        <v>24294.683400000002</v>
      </c>
      <c r="AW209" s="14">
        <f t="shared" si="52"/>
        <v>24178.640199999998</v>
      </c>
      <c r="AX209" s="14">
        <f t="shared" si="52"/>
        <v>24120.618600000002</v>
      </c>
      <c r="AY209" s="115">
        <f t="shared" si="52"/>
        <v>24120.618600000002</v>
      </c>
      <c r="AZ209" s="14">
        <f t="shared" si="52"/>
        <v>24168.1986</v>
      </c>
      <c r="BA209" s="14">
        <f t="shared" si="52"/>
        <v>24165.975600000002</v>
      </c>
      <c r="BB209" s="14">
        <f t="shared" si="52"/>
        <v>24165.195600000003</v>
      </c>
      <c r="BC209" s="14">
        <f t="shared" si="52"/>
        <v>24131.296020000002</v>
      </c>
      <c r="BD209" s="14">
        <f t="shared" si="52"/>
        <v>24161.061600000001</v>
      </c>
      <c r="BE209" s="14">
        <f t="shared" si="52"/>
        <v>24154.821600000003</v>
      </c>
      <c r="BF209" s="14">
        <f t="shared" si="52"/>
        <v>24154.821600000003</v>
      </c>
      <c r="BG209" s="14">
        <f t="shared" si="52"/>
        <v>24154.821600000003</v>
      </c>
      <c r="BH209" s="14">
        <f t="shared" si="52"/>
        <v>24154.821600000003</v>
      </c>
      <c r="BI209" s="14">
        <f t="shared" si="52"/>
        <v>22300.598400000003</v>
      </c>
      <c r="BJ209" s="14">
        <f t="shared" ref="BJ209:BK209" si="53">IFERROR(BJ174*BJ142,"-")</f>
        <v>18574.128000000001</v>
      </c>
      <c r="BK209" s="14">
        <f t="shared" si="53"/>
        <v>18574.320199999998</v>
      </c>
      <c r="BL209" s="14">
        <f t="shared" ref="BL209:BM209" si="54">IFERROR(BL174*BL142,"-")</f>
        <v>18574.32</v>
      </c>
      <c r="BM209" s="14">
        <f t="shared" si="54"/>
        <v>18574.32</v>
      </c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</row>
    <row r="210" spans="1:79" s="23" customFormat="1" ht="15" customHeight="1" x14ac:dyDescent="0.25">
      <c r="A210" s="8" t="s">
        <v>23</v>
      </c>
      <c r="B210" s="8" t="s">
        <v>23</v>
      </c>
      <c r="C210" s="14">
        <f t="shared" ref="C210:AH210" si="55">IFERROR(C175*C143,"-")</f>
        <v>35676.550000000003</v>
      </c>
      <c r="D210" s="14">
        <f t="shared" si="55"/>
        <v>35787.050000000003</v>
      </c>
      <c r="E210" s="14">
        <f t="shared" si="55"/>
        <v>35787.050000000003</v>
      </c>
      <c r="F210" s="14">
        <f t="shared" si="55"/>
        <v>35818.25</v>
      </c>
      <c r="G210" s="14">
        <f t="shared" si="55"/>
        <v>35818.25</v>
      </c>
      <c r="H210" s="14">
        <f t="shared" si="55"/>
        <v>36000.9</v>
      </c>
      <c r="I210" s="14">
        <f t="shared" si="55"/>
        <v>35120.15</v>
      </c>
      <c r="J210" s="14">
        <f t="shared" si="55"/>
        <v>37852.5</v>
      </c>
      <c r="K210" s="14">
        <f t="shared" si="55"/>
        <v>37852.5</v>
      </c>
      <c r="L210" s="14">
        <f t="shared" si="55"/>
        <v>37852.5</v>
      </c>
      <c r="M210" s="14">
        <f t="shared" si="55"/>
        <v>37852.5</v>
      </c>
      <c r="N210" s="14">
        <f t="shared" si="55"/>
        <v>37852.5</v>
      </c>
      <c r="O210" s="14">
        <f t="shared" si="55"/>
        <v>37852.5</v>
      </c>
      <c r="P210" s="14">
        <f t="shared" si="55"/>
        <v>37852.5</v>
      </c>
      <c r="Q210" s="14">
        <f t="shared" si="55"/>
        <v>37852.5</v>
      </c>
      <c r="R210" s="14">
        <f t="shared" si="55"/>
        <v>37852.5</v>
      </c>
      <c r="S210" s="14">
        <f t="shared" si="55"/>
        <v>38024.699999999997</v>
      </c>
      <c r="T210" s="14">
        <f t="shared" si="55"/>
        <v>38024.699999999997</v>
      </c>
      <c r="U210" s="14">
        <f t="shared" si="55"/>
        <v>38024.699999999997</v>
      </c>
      <c r="V210" s="14">
        <f t="shared" si="55"/>
        <v>38024.699999999997</v>
      </c>
      <c r="W210" s="14">
        <f t="shared" si="55"/>
        <v>38024.699999999997</v>
      </c>
      <c r="X210" s="14">
        <f t="shared" si="55"/>
        <v>51444.399999999994</v>
      </c>
      <c r="Y210" s="14">
        <f t="shared" si="55"/>
        <v>51444.399999999994</v>
      </c>
      <c r="Z210" s="14">
        <f t="shared" si="55"/>
        <v>51444.399999999994</v>
      </c>
      <c r="AA210" s="14">
        <f t="shared" si="55"/>
        <v>51444.399999999994</v>
      </c>
      <c r="AB210" s="14">
        <f t="shared" si="55"/>
        <v>51444.399999999994</v>
      </c>
      <c r="AC210" s="14">
        <f t="shared" si="55"/>
        <v>51444.399999999994</v>
      </c>
      <c r="AD210" s="14">
        <f t="shared" si="55"/>
        <v>51444.399999999994</v>
      </c>
      <c r="AE210" s="14">
        <f t="shared" si="55"/>
        <v>51444.399999999994</v>
      </c>
      <c r="AF210" s="14">
        <f t="shared" si="55"/>
        <v>51444.399999999994</v>
      </c>
      <c r="AG210" s="14">
        <f t="shared" si="55"/>
        <v>51444.399999999994</v>
      </c>
      <c r="AH210" s="14">
        <f t="shared" si="55"/>
        <v>51444.399999999994</v>
      </c>
      <c r="AI210" s="108">
        <f t="shared" ref="AI210:BI210" si="56">IFERROR(AI175*AI143,"-")</f>
        <v>50861.299999999996</v>
      </c>
      <c r="AJ210" s="108">
        <f t="shared" si="56"/>
        <v>50861.299999999996</v>
      </c>
      <c r="AK210" s="108">
        <f t="shared" si="56"/>
        <v>50861.299999999996</v>
      </c>
      <c r="AL210" s="14">
        <f t="shared" si="56"/>
        <v>50861.299999999996</v>
      </c>
      <c r="AM210" s="14">
        <f t="shared" si="56"/>
        <v>50908.472999999998</v>
      </c>
      <c r="AN210" s="14">
        <f t="shared" si="56"/>
        <v>50908.472999999998</v>
      </c>
      <c r="AO210" s="14">
        <f t="shared" si="56"/>
        <v>50908.472999999998</v>
      </c>
      <c r="AP210" s="14">
        <f t="shared" si="56"/>
        <v>50907.647000000004</v>
      </c>
      <c r="AQ210" s="14">
        <f t="shared" si="56"/>
        <v>50907.647000000004</v>
      </c>
      <c r="AR210" s="14">
        <f t="shared" si="56"/>
        <v>50907.647000000004</v>
      </c>
      <c r="AS210" s="14">
        <f t="shared" si="56"/>
        <v>50907.633000000002</v>
      </c>
      <c r="AT210" s="14">
        <f t="shared" si="56"/>
        <v>50907.633000000002</v>
      </c>
      <c r="AU210" s="14">
        <f t="shared" si="56"/>
        <v>50915.780999999995</v>
      </c>
      <c r="AV210" s="14">
        <f t="shared" si="56"/>
        <v>50907.891999999993</v>
      </c>
      <c r="AW210" s="14">
        <f t="shared" si="56"/>
        <v>51375.902666666661</v>
      </c>
      <c r="AX210" s="14">
        <f t="shared" si="56"/>
        <v>51372.850200000001</v>
      </c>
      <c r="AY210" s="115">
        <f t="shared" si="56"/>
        <v>51371.690999999999</v>
      </c>
      <c r="AZ210" s="14">
        <f t="shared" si="56"/>
        <v>51372.391000000003</v>
      </c>
      <c r="BA210" s="14">
        <f t="shared" si="56"/>
        <v>51372.391000000003</v>
      </c>
      <c r="BB210" s="14">
        <f t="shared" si="56"/>
        <v>51352.909999999996</v>
      </c>
      <c r="BC210" s="14">
        <f t="shared" si="56"/>
        <v>51352.909999999996</v>
      </c>
      <c r="BD210" s="14">
        <f t="shared" si="56"/>
        <v>51236.988599999997</v>
      </c>
      <c r="BE210" s="14">
        <f t="shared" si="56"/>
        <v>51233</v>
      </c>
      <c r="BF210" s="14">
        <f t="shared" si="56"/>
        <v>51197.904333333339</v>
      </c>
      <c r="BG210" s="14">
        <f t="shared" si="56"/>
        <v>51175.11</v>
      </c>
      <c r="BH210" s="14">
        <f t="shared" si="56"/>
        <v>51171.660166666661</v>
      </c>
      <c r="BI210" s="14">
        <f t="shared" si="56"/>
        <v>51184.177799999998</v>
      </c>
      <c r="BJ210" s="14">
        <f t="shared" ref="BJ210:BK210" si="57">IFERROR(BJ175*BJ143,"-")</f>
        <v>51226.370999999999</v>
      </c>
      <c r="BK210" s="14">
        <f t="shared" si="57"/>
        <v>51248.866433333336</v>
      </c>
      <c r="BL210" s="14">
        <f t="shared" ref="BL210:BM210" si="58">IFERROR(BL175*BL143,"-")</f>
        <v>51248.649666666672</v>
      </c>
      <c r="BM210" s="14">
        <f t="shared" si="58"/>
        <v>51292.790499999996</v>
      </c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</row>
    <row r="211" spans="1:79" s="23" customFormat="1" ht="15" customHeight="1" x14ac:dyDescent="0.25">
      <c r="A211" s="8" t="s">
        <v>24</v>
      </c>
      <c r="B211" s="8" t="s">
        <v>24</v>
      </c>
      <c r="C211" s="14">
        <f t="shared" ref="C211:AH211" si="59">IFERROR(C176*C144,"-")</f>
        <v>12007</v>
      </c>
      <c r="D211" s="14">
        <f t="shared" si="59"/>
        <v>12007</v>
      </c>
      <c r="E211" s="14">
        <f t="shared" si="59"/>
        <v>12037</v>
      </c>
      <c r="F211" s="14">
        <f t="shared" si="59"/>
        <v>12028</v>
      </c>
      <c r="G211" s="14">
        <f t="shared" si="59"/>
        <v>11991.5</v>
      </c>
      <c r="H211" s="14">
        <f t="shared" si="59"/>
        <v>11970.5</v>
      </c>
      <c r="I211" s="14">
        <f t="shared" si="59"/>
        <v>12125.5</v>
      </c>
      <c r="J211" s="14">
        <f t="shared" si="59"/>
        <v>12868</v>
      </c>
      <c r="K211" s="14">
        <f t="shared" si="59"/>
        <v>12868</v>
      </c>
      <c r="L211" s="14">
        <f t="shared" si="59"/>
        <v>12868</v>
      </c>
      <c r="M211" s="14">
        <f t="shared" si="59"/>
        <v>16618</v>
      </c>
      <c r="N211" s="14">
        <f t="shared" si="59"/>
        <v>16618</v>
      </c>
      <c r="O211" s="14">
        <f t="shared" si="59"/>
        <v>16618</v>
      </c>
      <c r="P211" s="14">
        <f t="shared" si="59"/>
        <v>16618</v>
      </c>
      <c r="Q211" s="14">
        <f t="shared" si="59"/>
        <v>26588.800000000003</v>
      </c>
      <c r="R211" s="14">
        <f t="shared" si="59"/>
        <v>33236</v>
      </c>
      <c r="S211" s="14">
        <f t="shared" si="59"/>
        <v>33146</v>
      </c>
      <c r="T211" s="14">
        <f t="shared" si="59"/>
        <v>33146</v>
      </c>
      <c r="U211" s="14">
        <f t="shared" si="59"/>
        <v>33146</v>
      </c>
      <c r="V211" s="14">
        <f t="shared" si="59"/>
        <v>33146</v>
      </c>
      <c r="W211" s="14">
        <f t="shared" si="59"/>
        <v>33146</v>
      </c>
      <c r="X211" s="14">
        <f t="shared" si="59"/>
        <v>33146</v>
      </c>
      <c r="Y211" s="14">
        <f t="shared" si="59"/>
        <v>33146</v>
      </c>
      <c r="Z211" s="14">
        <f t="shared" si="59"/>
        <v>33146</v>
      </c>
      <c r="AA211" s="14">
        <f t="shared" si="59"/>
        <v>33146</v>
      </c>
      <c r="AB211" s="14">
        <f t="shared" si="59"/>
        <v>33146</v>
      </c>
      <c r="AC211" s="14">
        <f t="shared" si="59"/>
        <v>33146</v>
      </c>
      <c r="AD211" s="14">
        <f t="shared" si="59"/>
        <v>33146</v>
      </c>
      <c r="AE211" s="14">
        <f t="shared" si="59"/>
        <v>33146</v>
      </c>
      <c r="AF211" s="14">
        <f t="shared" si="59"/>
        <v>33146</v>
      </c>
      <c r="AG211" s="14">
        <f t="shared" si="59"/>
        <v>33146</v>
      </c>
      <c r="AH211" s="14">
        <f t="shared" si="59"/>
        <v>33146</v>
      </c>
      <c r="AI211" s="108">
        <f t="shared" ref="AI211:BI211" si="60">IFERROR(AI176*AI144,"-")</f>
        <v>33263</v>
      </c>
      <c r="AJ211" s="108">
        <f t="shared" si="60"/>
        <v>33263.24</v>
      </c>
      <c r="AK211" s="108">
        <f t="shared" si="60"/>
        <v>33263.24</v>
      </c>
      <c r="AL211" s="14">
        <f t="shared" si="60"/>
        <v>33263.24</v>
      </c>
      <c r="AM211" s="14">
        <f t="shared" si="60"/>
        <v>33244.82</v>
      </c>
      <c r="AN211" s="14">
        <f t="shared" si="60"/>
        <v>33244.82</v>
      </c>
      <c r="AO211" s="14">
        <f t="shared" si="60"/>
        <v>33244.82</v>
      </c>
      <c r="AP211" s="14">
        <f t="shared" si="60"/>
        <v>33249.29</v>
      </c>
      <c r="AQ211" s="14">
        <f t="shared" si="60"/>
        <v>33142.21</v>
      </c>
      <c r="AR211" s="14">
        <f t="shared" si="60"/>
        <v>33142.21</v>
      </c>
      <c r="AS211" s="14">
        <f t="shared" si="60"/>
        <v>33142.21</v>
      </c>
      <c r="AT211" s="14">
        <f t="shared" si="60"/>
        <v>33141.21</v>
      </c>
      <c r="AU211" s="14">
        <f t="shared" si="60"/>
        <v>33141.21</v>
      </c>
      <c r="AV211" s="14">
        <f t="shared" si="60"/>
        <v>33141.21</v>
      </c>
      <c r="AW211" s="14">
        <f t="shared" si="60"/>
        <v>33141.21</v>
      </c>
      <c r="AX211" s="14">
        <f t="shared" si="60"/>
        <v>33141.21</v>
      </c>
      <c r="AY211" s="115">
        <f t="shared" si="60"/>
        <v>33141.21</v>
      </c>
      <c r="AZ211" s="14">
        <f t="shared" si="60"/>
        <v>33141.21</v>
      </c>
      <c r="BA211" s="14">
        <f t="shared" si="60"/>
        <v>33167.26</v>
      </c>
      <c r="BB211" s="14">
        <f t="shared" si="60"/>
        <v>33167.26</v>
      </c>
      <c r="BC211" s="14">
        <f t="shared" si="60"/>
        <v>33167.11</v>
      </c>
      <c r="BD211" s="14">
        <f t="shared" si="60"/>
        <v>33167.11</v>
      </c>
      <c r="BE211" s="14">
        <f t="shared" si="60"/>
        <v>33169.199000000001</v>
      </c>
      <c r="BF211" s="14">
        <f t="shared" si="60"/>
        <v>33275.660333333333</v>
      </c>
      <c r="BG211" s="14">
        <f t="shared" si="60"/>
        <v>33329.58</v>
      </c>
      <c r="BH211" s="14">
        <f t="shared" si="60"/>
        <v>33300.5</v>
      </c>
      <c r="BI211" s="14">
        <f t="shared" si="60"/>
        <v>32731.19</v>
      </c>
      <c r="BJ211" s="14">
        <f t="shared" ref="BJ211:BK211" si="61">IFERROR(BJ176*BJ144,"-")</f>
        <v>32731.19</v>
      </c>
      <c r="BK211" s="14">
        <f t="shared" si="61"/>
        <v>32229.210333333333</v>
      </c>
      <c r="BL211" s="14">
        <f t="shared" ref="BL211:BM211" si="62">IFERROR(BL176*BL144,"-")</f>
        <v>31978.22</v>
      </c>
      <c r="BM211" s="14">
        <f t="shared" si="62"/>
        <v>16308.890500000003</v>
      </c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</row>
    <row r="212" spans="1:79" s="23" customFormat="1" ht="15" customHeight="1" x14ac:dyDescent="0.25">
      <c r="A212" s="8" t="s">
        <v>156</v>
      </c>
      <c r="B212" s="8" t="s">
        <v>156</v>
      </c>
      <c r="C212" s="14">
        <f t="shared" ref="C212:AH212" si="63">IFERROR(C177*C145,"-")</f>
        <v>8215.9110000000001</v>
      </c>
      <c r="D212" s="14">
        <f t="shared" si="63"/>
        <v>8215.9110000000001</v>
      </c>
      <c r="E212" s="14">
        <f t="shared" si="63"/>
        <v>8215.9110000000001</v>
      </c>
      <c r="F212" s="14">
        <f t="shared" si="63"/>
        <v>8215.9110000000001</v>
      </c>
      <c r="G212" s="14">
        <f t="shared" si="63"/>
        <v>9156.4530000000013</v>
      </c>
      <c r="H212" s="14">
        <f t="shared" si="63"/>
        <v>9156.4530000000013</v>
      </c>
      <c r="I212" s="14">
        <f t="shared" si="63"/>
        <v>10511.94</v>
      </c>
      <c r="J212" s="14">
        <f t="shared" si="63"/>
        <v>10511.94</v>
      </c>
      <c r="K212" s="14">
        <f t="shared" si="63"/>
        <v>10511.94</v>
      </c>
      <c r="L212" s="14">
        <f t="shared" si="63"/>
        <v>10511.94</v>
      </c>
      <c r="M212" s="14">
        <f t="shared" si="63"/>
        <v>10511.94</v>
      </c>
      <c r="N212" s="14">
        <f t="shared" si="63"/>
        <v>10511.94</v>
      </c>
      <c r="O212" s="14">
        <f t="shared" si="63"/>
        <v>10511.94</v>
      </c>
      <c r="P212" s="14">
        <f t="shared" si="63"/>
        <v>9249.2000000000007</v>
      </c>
      <c r="Q212" s="14">
        <f t="shared" si="63"/>
        <v>9249.2000000000007</v>
      </c>
      <c r="R212" s="14">
        <f t="shared" si="63"/>
        <v>35350.337</v>
      </c>
      <c r="S212" s="14">
        <f t="shared" si="63"/>
        <v>35636.131999999998</v>
      </c>
      <c r="T212" s="14">
        <f t="shared" si="63"/>
        <v>35636.131999999998</v>
      </c>
      <c r="U212" s="14">
        <f t="shared" si="63"/>
        <v>35636.131999999998</v>
      </c>
      <c r="V212" s="14">
        <f t="shared" si="63"/>
        <v>35636.131999999998</v>
      </c>
      <c r="W212" s="14">
        <f t="shared" si="63"/>
        <v>35636.131999999998</v>
      </c>
      <c r="X212" s="14">
        <f t="shared" si="63"/>
        <v>35636.131999999998</v>
      </c>
      <c r="Y212" s="14">
        <f t="shared" si="63"/>
        <v>35636.131999999998</v>
      </c>
      <c r="Z212" s="14">
        <f t="shared" si="63"/>
        <v>35636.131999999998</v>
      </c>
      <c r="AA212" s="14">
        <f t="shared" si="63"/>
        <v>35636.131999999998</v>
      </c>
      <c r="AB212" s="14">
        <f t="shared" si="63"/>
        <v>35636.131999999998</v>
      </c>
      <c r="AC212" s="14">
        <f t="shared" si="63"/>
        <v>35636.131999999998</v>
      </c>
      <c r="AD212" s="14">
        <f t="shared" si="63"/>
        <v>35636.131999999998</v>
      </c>
      <c r="AE212" s="14">
        <f t="shared" si="63"/>
        <v>35636.131999999998</v>
      </c>
      <c r="AF212" s="14">
        <f t="shared" si="63"/>
        <v>35636.131999999998</v>
      </c>
      <c r="AG212" s="14">
        <f t="shared" si="63"/>
        <v>35636.131999999998</v>
      </c>
      <c r="AH212" s="14">
        <f t="shared" si="63"/>
        <v>35636.131999999998</v>
      </c>
      <c r="AI212" s="108">
        <f t="shared" ref="AI212:BI212" si="64">IFERROR(AI177*AI145,"-")</f>
        <v>35703.683399999994</v>
      </c>
      <c r="AJ212" s="108">
        <f t="shared" si="64"/>
        <v>35703.622492999995</v>
      </c>
      <c r="AK212" s="108">
        <f t="shared" si="64"/>
        <v>35703.622492999995</v>
      </c>
      <c r="AL212" s="14">
        <f t="shared" si="64"/>
        <v>35703.622492999995</v>
      </c>
      <c r="AM212" s="14">
        <f t="shared" si="64"/>
        <v>35832.296835999994</v>
      </c>
      <c r="AN212" s="14">
        <f t="shared" si="64"/>
        <v>35832.296835999994</v>
      </c>
      <c r="AO212" s="14">
        <f t="shared" si="64"/>
        <v>35832.296835999994</v>
      </c>
      <c r="AP212" s="14">
        <f t="shared" si="64"/>
        <v>35883.685732999998</v>
      </c>
      <c r="AQ212" s="14">
        <f t="shared" si="64"/>
        <v>39490.778653480003</v>
      </c>
      <c r="AR212" s="14">
        <f t="shared" si="64"/>
        <v>39490.778653480003</v>
      </c>
      <c r="AS212" s="14">
        <f t="shared" si="64"/>
        <v>39490.778653480003</v>
      </c>
      <c r="AT212" s="14">
        <f t="shared" si="64"/>
        <v>39490.778653480003</v>
      </c>
      <c r="AU212" s="14">
        <f t="shared" si="64"/>
        <v>39490.778653480003</v>
      </c>
      <c r="AV212" s="14">
        <f t="shared" si="64"/>
        <v>39490.778653480003</v>
      </c>
      <c r="AW212" s="14">
        <f t="shared" si="64"/>
        <v>39489.82462882666</v>
      </c>
      <c r="AX212" s="14">
        <f t="shared" si="64"/>
        <v>39489.824847880001</v>
      </c>
      <c r="AY212" s="115">
        <f t="shared" si="64"/>
        <v>39489.831419479997</v>
      </c>
      <c r="AZ212" s="14">
        <f t="shared" si="64"/>
        <v>39489.831419479997</v>
      </c>
      <c r="BA212" s="14">
        <f t="shared" si="64"/>
        <v>39489.831419479997</v>
      </c>
      <c r="BB212" s="14">
        <f t="shared" si="64"/>
        <v>39481.382970519997</v>
      </c>
      <c r="BC212" s="14">
        <f t="shared" si="64"/>
        <v>39482.076931479998</v>
      </c>
      <c r="BD212" s="14">
        <f t="shared" si="64"/>
        <v>39482.076931479998</v>
      </c>
      <c r="BE212" s="14">
        <f t="shared" si="64"/>
        <v>39484.809435039999</v>
      </c>
      <c r="BF212" s="14">
        <f t="shared" si="64"/>
        <v>39486.652018818349</v>
      </c>
      <c r="BG212" s="14">
        <f t="shared" si="64"/>
        <v>39487.338661999995</v>
      </c>
      <c r="BH212" s="14">
        <f t="shared" si="64"/>
        <v>39488.233742643257</v>
      </c>
      <c r="BI212" s="14">
        <f t="shared" si="64"/>
        <v>39475.82569484249</v>
      </c>
      <c r="BJ212" s="14">
        <f>IFERROR(BJ177*BJ145,"-")</f>
        <v>39450.166395226908</v>
      </c>
      <c r="BK212" s="14">
        <f>IFERROR(BK177*BK145,"-")</f>
        <v>39445.696356519999</v>
      </c>
      <c r="BL212" s="14">
        <f>IFERROR(BL177*BL145,"-")</f>
        <v>39447.29387876</v>
      </c>
      <c r="BM212" s="14">
        <f>IFERROR(BM177*BM145,"-")</f>
        <v>39446.902644214664</v>
      </c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</row>
    <row r="213" spans="1:79" s="23" customFormat="1" ht="15" customHeight="1" x14ac:dyDescent="0.25">
      <c r="A213" s="8" t="s">
        <v>159</v>
      </c>
      <c r="B213" s="8" t="s">
        <v>159</v>
      </c>
      <c r="C213" s="14">
        <f t="shared" ref="C213:AH213" si="65">IFERROR(C178*C146,"-")</f>
        <v>3678</v>
      </c>
      <c r="D213" s="14">
        <f t="shared" si="65"/>
        <v>3678</v>
      </c>
      <c r="E213" s="14">
        <f t="shared" si="65"/>
        <v>3678</v>
      </c>
      <c r="F213" s="14">
        <f t="shared" si="65"/>
        <v>3678</v>
      </c>
      <c r="G213" s="14">
        <f t="shared" si="65"/>
        <v>3678</v>
      </c>
      <c r="H213" s="14">
        <f t="shared" si="65"/>
        <v>3678</v>
      </c>
      <c r="I213" s="14">
        <f t="shared" si="65"/>
        <v>3678</v>
      </c>
      <c r="J213" s="14">
        <f t="shared" si="65"/>
        <v>3678</v>
      </c>
      <c r="K213" s="14">
        <f t="shared" si="65"/>
        <v>3678</v>
      </c>
      <c r="L213" s="14">
        <f t="shared" si="65"/>
        <v>3678</v>
      </c>
      <c r="M213" s="14">
        <f t="shared" si="65"/>
        <v>3678</v>
      </c>
      <c r="N213" s="14">
        <f t="shared" si="65"/>
        <v>3678</v>
      </c>
      <c r="O213" s="14">
        <f t="shared" si="65"/>
        <v>3678</v>
      </c>
      <c r="P213" s="14">
        <f t="shared" si="65"/>
        <v>3678</v>
      </c>
      <c r="Q213" s="14">
        <f t="shared" si="65"/>
        <v>3678</v>
      </c>
      <c r="R213" s="14">
        <f t="shared" si="65"/>
        <v>3678</v>
      </c>
      <c r="S213" s="14">
        <f t="shared" si="65"/>
        <v>3678</v>
      </c>
      <c r="T213" s="14">
        <f t="shared" si="65"/>
        <v>3678</v>
      </c>
      <c r="U213" s="14">
        <f t="shared" si="65"/>
        <v>3678</v>
      </c>
      <c r="V213" s="14">
        <f t="shared" si="65"/>
        <v>3678</v>
      </c>
      <c r="W213" s="14">
        <f t="shared" si="65"/>
        <v>3678</v>
      </c>
      <c r="X213" s="14">
        <f t="shared" si="65"/>
        <v>3678</v>
      </c>
      <c r="Y213" s="14">
        <f t="shared" si="65"/>
        <v>3678</v>
      </c>
      <c r="Z213" s="14">
        <f t="shared" si="65"/>
        <v>3678</v>
      </c>
      <c r="AA213" s="14">
        <f t="shared" si="65"/>
        <v>3678</v>
      </c>
      <c r="AB213" s="14">
        <f t="shared" si="65"/>
        <v>3678</v>
      </c>
      <c r="AC213" s="14">
        <f t="shared" si="65"/>
        <v>3678</v>
      </c>
      <c r="AD213" s="14">
        <f t="shared" si="65"/>
        <v>3678</v>
      </c>
      <c r="AE213" s="14">
        <f t="shared" si="65"/>
        <v>3678</v>
      </c>
      <c r="AF213" s="14">
        <f t="shared" si="65"/>
        <v>3678</v>
      </c>
      <c r="AG213" s="14">
        <f t="shared" si="65"/>
        <v>3678</v>
      </c>
      <c r="AH213" s="14">
        <f t="shared" si="65"/>
        <v>3678</v>
      </c>
      <c r="AI213" s="108">
        <f t="shared" ref="AI213:BI213" si="66">IFERROR(AI178*AI146,"-")</f>
        <v>3678</v>
      </c>
      <c r="AJ213" s="108">
        <f t="shared" si="66"/>
        <v>3678</v>
      </c>
      <c r="AK213" s="108">
        <f t="shared" si="66"/>
        <v>3678</v>
      </c>
      <c r="AL213" s="14">
        <f t="shared" si="66"/>
        <v>3678</v>
      </c>
      <c r="AM213" s="14">
        <f t="shared" si="66"/>
        <v>3678</v>
      </c>
      <c r="AN213" s="14">
        <f t="shared" si="66"/>
        <v>3678</v>
      </c>
      <c r="AO213" s="14">
        <f t="shared" si="66"/>
        <v>3678</v>
      </c>
      <c r="AP213" s="14">
        <f t="shared" si="66"/>
        <v>3678</v>
      </c>
      <c r="AQ213" s="14">
        <f t="shared" si="66"/>
        <v>3678</v>
      </c>
      <c r="AR213" s="14">
        <f t="shared" si="66"/>
        <v>3678</v>
      </c>
      <c r="AS213" s="14">
        <f t="shared" si="66"/>
        <v>3678</v>
      </c>
      <c r="AT213" s="14">
        <f t="shared" si="66"/>
        <v>3678</v>
      </c>
      <c r="AU213" s="14">
        <f t="shared" si="66"/>
        <v>3678</v>
      </c>
      <c r="AV213" s="14">
        <f t="shared" si="66"/>
        <v>3678</v>
      </c>
      <c r="AW213" s="14">
        <f t="shared" si="66"/>
        <v>3678</v>
      </c>
      <c r="AX213" s="14">
        <f t="shared" si="66"/>
        <v>3678</v>
      </c>
      <c r="AY213" s="115">
        <f t="shared" si="66"/>
        <v>3678</v>
      </c>
      <c r="AZ213" s="14">
        <f t="shared" si="66"/>
        <v>3678</v>
      </c>
      <c r="BA213" s="14">
        <f t="shared" si="66"/>
        <v>3678</v>
      </c>
      <c r="BB213" s="14">
        <f t="shared" si="66"/>
        <v>3678</v>
      </c>
      <c r="BC213" s="14">
        <f t="shared" si="66"/>
        <v>3678</v>
      </c>
      <c r="BD213" s="14">
        <f t="shared" si="66"/>
        <v>3678</v>
      </c>
      <c r="BE213" s="14">
        <f t="shared" si="66"/>
        <v>3678</v>
      </c>
      <c r="BF213" s="14">
        <f t="shared" si="66"/>
        <v>3678</v>
      </c>
      <c r="BG213" s="14">
        <f t="shared" si="66"/>
        <v>3678</v>
      </c>
      <c r="BH213" s="14">
        <f t="shared" si="66"/>
        <v>3678</v>
      </c>
      <c r="BI213" s="14">
        <f t="shared" si="66"/>
        <v>3678</v>
      </c>
      <c r="BJ213" s="14">
        <f t="shared" ref="BJ213:BK213" si="67">IFERROR(BJ178*BJ146,"-")</f>
        <v>3678</v>
      </c>
      <c r="BK213" s="14">
        <f t="shared" si="67"/>
        <v>3678</v>
      </c>
      <c r="BL213" s="14">
        <f t="shared" ref="BL213:BM213" si="68">IFERROR(BL178*BL146,"-")</f>
        <v>3678</v>
      </c>
      <c r="BM213" s="14">
        <f t="shared" si="68"/>
        <v>3678</v>
      </c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</row>
    <row r="214" spans="1:79" s="23" customFormat="1" ht="15" customHeight="1" x14ac:dyDescent="0.25">
      <c r="A214" s="8" t="s">
        <v>630</v>
      </c>
      <c r="B214" s="8" t="s">
        <v>630</v>
      </c>
      <c r="C214" s="14">
        <f t="shared" ref="C214:AH214" si="69">IFERROR(C179*C147,"-")</f>
        <v>8570.7000000000007</v>
      </c>
      <c r="D214" s="14">
        <f t="shared" si="69"/>
        <v>8570.7000000000007</v>
      </c>
      <c r="E214" s="14">
        <f t="shared" si="69"/>
        <v>8570.7000000000007</v>
      </c>
      <c r="F214" s="14">
        <f t="shared" si="69"/>
        <v>8559.9</v>
      </c>
      <c r="G214" s="14">
        <f t="shared" si="69"/>
        <v>8559</v>
      </c>
      <c r="H214" s="14">
        <f t="shared" si="69"/>
        <v>8559</v>
      </c>
      <c r="I214" s="14">
        <f t="shared" si="69"/>
        <v>8559</v>
      </c>
      <c r="J214" s="14">
        <f t="shared" si="69"/>
        <v>8565.75</v>
      </c>
      <c r="K214" s="14">
        <f t="shared" si="69"/>
        <v>8565.75</v>
      </c>
      <c r="L214" s="14">
        <f t="shared" si="69"/>
        <v>8565.75</v>
      </c>
      <c r="M214" s="14">
        <f t="shared" si="69"/>
        <v>8565.75</v>
      </c>
      <c r="N214" s="14">
        <f t="shared" si="69"/>
        <v>9517.5</v>
      </c>
      <c r="O214" s="14">
        <f t="shared" si="69"/>
        <v>9517.5</v>
      </c>
      <c r="P214" s="14">
        <f t="shared" si="69"/>
        <v>9517.5</v>
      </c>
      <c r="Q214" s="14">
        <f t="shared" si="69"/>
        <v>9517.5</v>
      </c>
      <c r="R214" s="14">
        <f t="shared" si="69"/>
        <v>9517.5</v>
      </c>
      <c r="S214" s="14">
        <f t="shared" si="69"/>
        <v>9524.5</v>
      </c>
      <c r="T214" s="14">
        <f t="shared" si="69"/>
        <v>11161.5</v>
      </c>
      <c r="U214" s="14">
        <f t="shared" si="69"/>
        <v>11161.5</v>
      </c>
      <c r="V214" s="14">
        <f t="shared" si="69"/>
        <v>11161.5</v>
      </c>
      <c r="W214" s="14">
        <f t="shared" si="69"/>
        <v>11161.5</v>
      </c>
      <c r="X214" s="14">
        <f t="shared" si="69"/>
        <v>11161.5</v>
      </c>
      <c r="Y214" s="14">
        <f t="shared" si="69"/>
        <v>11161.5</v>
      </c>
      <c r="Z214" s="14">
        <f t="shared" si="69"/>
        <v>11161.5</v>
      </c>
      <c r="AA214" s="14">
        <f t="shared" si="69"/>
        <v>11161.5</v>
      </c>
      <c r="AB214" s="14">
        <f t="shared" si="69"/>
        <v>11161.5</v>
      </c>
      <c r="AC214" s="14">
        <f t="shared" si="69"/>
        <v>11161.5</v>
      </c>
      <c r="AD214" s="14">
        <f t="shared" si="69"/>
        <v>11161.5</v>
      </c>
      <c r="AE214" s="14">
        <f t="shared" si="69"/>
        <v>11161.5</v>
      </c>
      <c r="AF214" s="14">
        <f t="shared" si="69"/>
        <v>11161.5</v>
      </c>
      <c r="AG214" s="14">
        <f t="shared" si="69"/>
        <v>11161.5</v>
      </c>
      <c r="AH214" s="14">
        <f t="shared" si="69"/>
        <v>11161.5</v>
      </c>
      <c r="AI214" s="108">
        <f t="shared" ref="AI214:BI214" si="70">IFERROR(AI179*AI147,"-")</f>
        <v>11165.73</v>
      </c>
      <c r="AJ214" s="108">
        <f t="shared" si="70"/>
        <v>11165.73</v>
      </c>
      <c r="AK214" s="108">
        <f t="shared" si="70"/>
        <v>11165.73</v>
      </c>
      <c r="AL214" s="14">
        <f t="shared" si="70"/>
        <v>11165.73</v>
      </c>
      <c r="AM214" s="14">
        <f t="shared" si="70"/>
        <v>11165.73</v>
      </c>
      <c r="AN214" s="14">
        <f t="shared" si="70"/>
        <v>11165.73</v>
      </c>
      <c r="AO214" s="14">
        <f t="shared" si="70"/>
        <v>11165.73</v>
      </c>
      <c r="AP214" s="14">
        <f t="shared" si="70"/>
        <v>11166.98</v>
      </c>
      <c r="AQ214" s="14">
        <f t="shared" si="70"/>
        <v>11166.98</v>
      </c>
      <c r="AR214" s="14">
        <f t="shared" si="70"/>
        <v>11166.98</v>
      </c>
      <c r="AS214" s="14">
        <f t="shared" si="70"/>
        <v>11166.98</v>
      </c>
      <c r="AT214" s="14">
        <f t="shared" si="70"/>
        <v>11166.98</v>
      </c>
      <c r="AU214" s="14">
        <f t="shared" si="70"/>
        <v>11166.980000000001</v>
      </c>
      <c r="AV214" s="14">
        <f t="shared" si="70"/>
        <v>11166.98</v>
      </c>
      <c r="AW214" s="14">
        <f t="shared" si="70"/>
        <v>11166.980000000001</v>
      </c>
      <c r="AX214" s="14">
        <f t="shared" si="70"/>
        <v>11171.86</v>
      </c>
      <c r="AY214" s="115">
        <f t="shared" si="70"/>
        <v>11171.86</v>
      </c>
      <c r="AZ214" s="14">
        <f t="shared" si="70"/>
        <v>11170.605</v>
      </c>
      <c r="BA214" s="14">
        <f t="shared" si="70"/>
        <v>11033.21</v>
      </c>
      <c r="BB214" s="14">
        <f t="shared" si="70"/>
        <v>11033.21</v>
      </c>
      <c r="BC214" s="14">
        <f t="shared" si="70"/>
        <v>11033.21</v>
      </c>
      <c r="BD214" s="14">
        <f t="shared" si="70"/>
        <v>11037.465</v>
      </c>
      <c r="BE214" s="14">
        <f t="shared" si="70"/>
        <v>11035.525</v>
      </c>
      <c r="BF214" s="14">
        <f t="shared" si="70"/>
        <v>11035.525</v>
      </c>
      <c r="BG214" s="14">
        <f t="shared" si="70"/>
        <v>11035.525</v>
      </c>
      <c r="BH214" s="14">
        <f t="shared" si="70"/>
        <v>11034.691666666666</v>
      </c>
      <c r="BI214" s="14">
        <f t="shared" si="70"/>
        <v>7355.3499999999995</v>
      </c>
      <c r="BJ214" s="14" t="str">
        <f>IFERROR(BJ179*BJ147,"-")</f>
        <v>-</v>
      </c>
      <c r="BK214" s="14" t="str">
        <f>IFERROR(BK179*BK147,"-")</f>
        <v>-</v>
      </c>
      <c r="BL214" s="14" t="str">
        <f>IFERROR(BL179*BL147,"-")</f>
        <v>-</v>
      </c>
      <c r="BM214" s="14">
        <f>IFERROR(BM179*BM147,"-")</f>
        <v>0</v>
      </c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</row>
    <row r="215" spans="1:79" s="23" customFormat="1" ht="15" customHeight="1" x14ac:dyDescent="0.25">
      <c r="A215" s="8" t="s">
        <v>26</v>
      </c>
      <c r="B215" s="8" t="s">
        <v>26</v>
      </c>
      <c r="C215" s="14" t="str">
        <f t="shared" ref="C215:AH215" si="71">IFERROR(C180*C148,"-")</f>
        <v>-</v>
      </c>
      <c r="D215" s="14" t="str">
        <f t="shared" si="71"/>
        <v>-</v>
      </c>
      <c r="E215" s="14" t="str">
        <f t="shared" si="71"/>
        <v>-</v>
      </c>
      <c r="F215" s="14" t="str">
        <f t="shared" si="71"/>
        <v>-</v>
      </c>
      <c r="G215" s="14" t="str">
        <f t="shared" si="71"/>
        <v>-</v>
      </c>
      <c r="H215" s="14" t="str">
        <f t="shared" si="71"/>
        <v>-</v>
      </c>
      <c r="I215" s="14" t="str">
        <f t="shared" si="71"/>
        <v>-</v>
      </c>
      <c r="J215" s="14" t="str">
        <f t="shared" si="71"/>
        <v>-</v>
      </c>
      <c r="K215" s="14" t="str">
        <f t="shared" si="71"/>
        <v>-</v>
      </c>
      <c r="L215" s="14" t="str">
        <f t="shared" si="71"/>
        <v>-</v>
      </c>
      <c r="M215" s="14" t="str">
        <f t="shared" si="71"/>
        <v>-</v>
      </c>
      <c r="N215" s="14" t="str">
        <f t="shared" si="71"/>
        <v>-</v>
      </c>
      <c r="O215" s="14" t="str">
        <f t="shared" si="71"/>
        <v>-</v>
      </c>
      <c r="P215" s="14" t="str">
        <f t="shared" si="71"/>
        <v>-</v>
      </c>
      <c r="Q215" s="14">
        <f t="shared" si="71"/>
        <v>38808</v>
      </c>
      <c r="R215" s="14">
        <f t="shared" si="71"/>
        <v>38808</v>
      </c>
      <c r="S215" s="14">
        <f t="shared" si="71"/>
        <v>38410.239999999998</v>
      </c>
      <c r="T215" s="14">
        <f t="shared" si="71"/>
        <v>38410.239999999998</v>
      </c>
      <c r="U215" s="14">
        <f t="shared" si="71"/>
        <v>38410.239999999998</v>
      </c>
      <c r="V215" s="14">
        <f t="shared" si="71"/>
        <v>38410.239999999998</v>
      </c>
      <c r="W215" s="14">
        <f t="shared" si="71"/>
        <v>38410.239999999998</v>
      </c>
      <c r="X215" s="14">
        <f t="shared" si="71"/>
        <v>38410.239999999998</v>
      </c>
      <c r="Y215" s="14">
        <f t="shared" si="71"/>
        <v>38410.239999999998</v>
      </c>
      <c r="Z215" s="14">
        <f t="shared" si="71"/>
        <v>38410.239999999998</v>
      </c>
      <c r="AA215" s="14">
        <f t="shared" si="71"/>
        <v>38410.239999999998</v>
      </c>
      <c r="AB215" s="14">
        <f t="shared" si="71"/>
        <v>38410.239999999998</v>
      </c>
      <c r="AC215" s="14">
        <f t="shared" si="71"/>
        <v>38410.239999999998</v>
      </c>
      <c r="AD215" s="14">
        <f t="shared" si="71"/>
        <v>38410.239999999998</v>
      </c>
      <c r="AE215" s="14">
        <f t="shared" si="71"/>
        <v>38410.239999999998</v>
      </c>
      <c r="AF215" s="14">
        <f t="shared" si="71"/>
        <v>38410.239999999998</v>
      </c>
      <c r="AG215" s="14">
        <f t="shared" si="71"/>
        <v>38410.239999999998</v>
      </c>
      <c r="AH215" s="14">
        <f t="shared" si="71"/>
        <v>38410.239999999998</v>
      </c>
      <c r="AI215" s="108">
        <f t="shared" ref="AI215:BI215" si="72">IFERROR(AI180*AI148,"-")</f>
        <v>35677.840000000004</v>
      </c>
      <c r="AJ215" s="108">
        <f t="shared" si="72"/>
        <v>35677.840000000004</v>
      </c>
      <c r="AK215" s="108">
        <f t="shared" si="72"/>
        <v>35677.840000000004</v>
      </c>
      <c r="AL215" s="14">
        <f t="shared" si="72"/>
        <v>35677.840000000004</v>
      </c>
      <c r="AM215" s="14">
        <f t="shared" si="72"/>
        <v>35632.959999999999</v>
      </c>
      <c r="AN215" s="14">
        <f t="shared" si="72"/>
        <v>35632.959999999999</v>
      </c>
      <c r="AO215" s="14">
        <f t="shared" si="72"/>
        <v>35632.959999999999</v>
      </c>
      <c r="AP215" s="14">
        <f t="shared" si="72"/>
        <v>38126.175999999999</v>
      </c>
      <c r="AQ215" s="14">
        <f t="shared" si="72"/>
        <v>38093.087999999996</v>
      </c>
      <c r="AR215" s="14">
        <f t="shared" si="72"/>
        <v>38093.087999999996</v>
      </c>
      <c r="AS215" s="14">
        <f t="shared" si="72"/>
        <v>38093.087999999996</v>
      </c>
      <c r="AT215" s="14">
        <f t="shared" si="72"/>
        <v>38218.048000000003</v>
      </c>
      <c r="AU215" s="14">
        <f t="shared" si="72"/>
        <v>38217.027199999997</v>
      </c>
      <c r="AV215" s="14">
        <f t="shared" si="72"/>
        <v>38129.924800000001</v>
      </c>
      <c r="AW215" s="14">
        <f t="shared" si="72"/>
        <v>38129.924800000001</v>
      </c>
      <c r="AX215" s="14">
        <f t="shared" si="72"/>
        <v>38129.924800000001</v>
      </c>
      <c r="AY215" s="115">
        <f t="shared" si="72"/>
        <v>38130.7696</v>
      </c>
      <c r="AZ215" s="14">
        <f t="shared" si="72"/>
        <v>38130.7696</v>
      </c>
      <c r="BA215" s="14">
        <f t="shared" si="72"/>
        <v>38130.7696</v>
      </c>
      <c r="BB215" s="14">
        <f t="shared" si="72"/>
        <v>38130.7696</v>
      </c>
      <c r="BC215" s="14">
        <f t="shared" si="72"/>
        <v>38121.4064</v>
      </c>
      <c r="BD215" s="14">
        <f t="shared" si="72"/>
        <v>38137.211199999998</v>
      </c>
      <c r="BE215" s="14">
        <f t="shared" si="72"/>
        <v>38124.785600000003</v>
      </c>
      <c r="BF215" s="14">
        <f t="shared" si="72"/>
        <v>38178.442719999999</v>
      </c>
      <c r="BG215" s="14">
        <f t="shared" si="72"/>
        <v>38162.080000000002</v>
      </c>
      <c r="BH215" s="14">
        <f t="shared" si="72"/>
        <v>38162.299413333334</v>
      </c>
      <c r="BI215" s="14">
        <f t="shared" si="72"/>
        <v>38161.939200000001</v>
      </c>
      <c r="BJ215" s="14">
        <f t="shared" ref="BJ215:BK218" si="73">IFERROR(BJ180*BJ148,"-")</f>
        <v>38578.251263999991</v>
      </c>
      <c r="BK215" s="14">
        <f t="shared" si="73"/>
        <v>38578.144808533332</v>
      </c>
      <c r="BL215" s="14">
        <f t="shared" ref="BL215:BM215" si="74">IFERROR(BL180*BL148,"-")</f>
        <v>38581.299330133334</v>
      </c>
      <c r="BM215" s="14">
        <f t="shared" si="74"/>
        <v>38581.880831999995</v>
      </c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</row>
    <row r="216" spans="1:79" s="23" customFormat="1" ht="15" customHeight="1" x14ac:dyDescent="0.25">
      <c r="A216" s="8" t="s">
        <v>115</v>
      </c>
      <c r="B216" s="8" t="s">
        <v>115</v>
      </c>
      <c r="C216" s="14" t="str">
        <f t="shared" ref="C216:AH216" si="75">IFERROR(C181*C149,"-")</f>
        <v>-</v>
      </c>
      <c r="D216" s="14" t="str">
        <f t="shared" si="75"/>
        <v>-</v>
      </c>
      <c r="E216" s="14" t="str">
        <f t="shared" si="75"/>
        <v>-</v>
      </c>
      <c r="F216" s="14" t="str">
        <f t="shared" si="75"/>
        <v>-</v>
      </c>
      <c r="G216" s="14" t="str">
        <f t="shared" si="75"/>
        <v>-</v>
      </c>
      <c r="H216" s="14" t="str">
        <f t="shared" si="75"/>
        <v>-</v>
      </c>
      <c r="I216" s="14" t="str">
        <f t="shared" si="75"/>
        <v>-</v>
      </c>
      <c r="J216" s="14" t="str">
        <f t="shared" si="75"/>
        <v>-</v>
      </c>
      <c r="K216" s="14" t="str">
        <f t="shared" si="75"/>
        <v>-</v>
      </c>
      <c r="L216" s="14" t="str">
        <f t="shared" si="75"/>
        <v>-</v>
      </c>
      <c r="M216" s="14" t="str">
        <f t="shared" si="75"/>
        <v>-</v>
      </c>
      <c r="N216" s="14" t="str">
        <f t="shared" si="75"/>
        <v>-</v>
      </c>
      <c r="O216" s="14" t="str">
        <f t="shared" si="75"/>
        <v>-</v>
      </c>
      <c r="P216" s="14" t="str">
        <f t="shared" si="75"/>
        <v>-</v>
      </c>
      <c r="Q216" s="14" t="str">
        <f t="shared" si="75"/>
        <v>-</v>
      </c>
      <c r="R216" s="14" t="str">
        <f t="shared" si="75"/>
        <v>-</v>
      </c>
      <c r="S216" s="14" t="str">
        <f t="shared" si="75"/>
        <v>-</v>
      </c>
      <c r="T216" s="14">
        <f t="shared" si="75"/>
        <v>38411.120000000003</v>
      </c>
      <c r="U216" s="14">
        <f t="shared" si="75"/>
        <v>38411.120000000003</v>
      </c>
      <c r="V216" s="14">
        <f t="shared" si="75"/>
        <v>38411.120000000003</v>
      </c>
      <c r="W216" s="14">
        <f t="shared" si="75"/>
        <v>38411.120000000003</v>
      </c>
      <c r="X216" s="14">
        <f t="shared" si="75"/>
        <v>38411.120000000003</v>
      </c>
      <c r="Y216" s="14">
        <f t="shared" si="75"/>
        <v>38411.120000000003</v>
      </c>
      <c r="Z216" s="14">
        <f t="shared" si="75"/>
        <v>38411.120000000003</v>
      </c>
      <c r="AA216" s="14">
        <f t="shared" si="75"/>
        <v>38411.120000000003</v>
      </c>
      <c r="AB216" s="14">
        <f t="shared" si="75"/>
        <v>38411.120000000003</v>
      </c>
      <c r="AC216" s="14">
        <f t="shared" si="75"/>
        <v>38411.120000000003</v>
      </c>
      <c r="AD216" s="14">
        <f t="shared" si="75"/>
        <v>38411.120000000003</v>
      </c>
      <c r="AE216" s="14">
        <f t="shared" si="75"/>
        <v>38411.120000000003</v>
      </c>
      <c r="AF216" s="14">
        <f t="shared" si="75"/>
        <v>38411.120000000003</v>
      </c>
      <c r="AG216" s="14">
        <f t="shared" si="75"/>
        <v>38411.120000000003</v>
      </c>
      <c r="AH216" s="14">
        <f t="shared" si="75"/>
        <v>38411.120000000003</v>
      </c>
      <c r="AI216" s="108">
        <f t="shared" ref="AI216:BI216" si="76">IFERROR(AI181*AI149,"-")</f>
        <v>38320.480000000003</v>
      </c>
      <c r="AJ216" s="108">
        <f t="shared" si="76"/>
        <v>38320.480000000003</v>
      </c>
      <c r="AK216" s="108">
        <f t="shared" si="76"/>
        <v>38320.480000000003</v>
      </c>
      <c r="AL216" s="14">
        <f t="shared" si="76"/>
        <v>38320.480000000003</v>
      </c>
      <c r="AM216" s="14">
        <f t="shared" si="76"/>
        <v>38323.120000000003</v>
      </c>
      <c r="AN216" s="14">
        <f t="shared" si="76"/>
        <v>38323.120000000003</v>
      </c>
      <c r="AO216" s="14">
        <f t="shared" si="76"/>
        <v>38323.120000000003</v>
      </c>
      <c r="AP216" s="14">
        <f t="shared" si="76"/>
        <v>38324</v>
      </c>
      <c r="AQ216" s="14">
        <f t="shared" si="76"/>
        <v>38324</v>
      </c>
      <c r="AR216" s="14">
        <f t="shared" si="76"/>
        <v>38324</v>
      </c>
      <c r="AS216" s="14">
        <f t="shared" si="76"/>
        <v>38324</v>
      </c>
      <c r="AT216" s="14">
        <f t="shared" si="76"/>
        <v>38324</v>
      </c>
      <c r="AU216" s="14">
        <f t="shared" si="76"/>
        <v>38324</v>
      </c>
      <c r="AV216" s="14">
        <f t="shared" si="76"/>
        <v>38324</v>
      </c>
      <c r="AW216" s="14">
        <f t="shared" si="76"/>
        <v>38324</v>
      </c>
      <c r="AX216" s="14">
        <f t="shared" si="76"/>
        <v>38324</v>
      </c>
      <c r="AY216" s="115">
        <f t="shared" si="76"/>
        <v>38324</v>
      </c>
      <c r="AZ216" s="14">
        <f t="shared" si="76"/>
        <v>38324</v>
      </c>
      <c r="BA216" s="14">
        <f t="shared" si="76"/>
        <v>38324</v>
      </c>
      <c r="BB216" s="14">
        <f t="shared" si="76"/>
        <v>38411.120000000003</v>
      </c>
      <c r="BC216" s="14">
        <f t="shared" si="76"/>
        <v>38411.120000000003</v>
      </c>
      <c r="BD216" s="14">
        <f t="shared" si="76"/>
        <v>38411.120000000003</v>
      </c>
      <c r="BE216" s="14">
        <f t="shared" si="76"/>
        <v>38411.120000000003</v>
      </c>
      <c r="BF216" s="14">
        <f t="shared" si="76"/>
        <v>38467.123199999995</v>
      </c>
      <c r="BG216" s="14">
        <f t="shared" si="76"/>
        <v>38467.12349333334</v>
      </c>
      <c r="BH216" s="14">
        <f t="shared" si="76"/>
        <v>38467.123199999995</v>
      </c>
      <c r="BI216" s="14">
        <f t="shared" si="76"/>
        <v>38467.123199999995</v>
      </c>
      <c r="BJ216" s="14">
        <f t="shared" si="73"/>
        <v>38489.049866666661</v>
      </c>
      <c r="BK216" s="14">
        <f t="shared" si="73"/>
        <v>38498.078960000006</v>
      </c>
      <c r="BL216" s="14">
        <f t="shared" ref="BL216:BM216" si="77">IFERROR(BL181*BL149,"-")</f>
        <v>38501.686666666668</v>
      </c>
      <c r="BM216" s="14">
        <f t="shared" si="77"/>
        <v>38499.903199999993</v>
      </c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</row>
    <row r="217" spans="1:79" s="23" customFormat="1" ht="15" customHeight="1" x14ac:dyDescent="0.25">
      <c r="A217" s="8" t="s">
        <v>636</v>
      </c>
      <c r="B217" s="8" t="s">
        <v>636</v>
      </c>
      <c r="C217" s="14">
        <f t="shared" ref="C217:AH217" si="78">IFERROR(C182*C150,"-")</f>
        <v>14159.16</v>
      </c>
      <c r="D217" s="14">
        <f t="shared" si="78"/>
        <v>14160.24</v>
      </c>
      <c r="E217" s="14">
        <f t="shared" si="78"/>
        <v>14155.199999999999</v>
      </c>
      <c r="F217" s="14">
        <f t="shared" si="78"/>
        <v>14151.6</v>
      </c>
      <c r="G217" s="14">
        <f t="shared" si="78"/>
        <v>14151.6</v>
      </c>
      <c r="H217" s="14">
        <f t="shared" si="78"/>
        <v>14150.519999999999</v>
      </c>
      <c r="I217" s="14">
        <f t="shared" si="78"/>
        <v>14150.519999999999</v>
      </c>
      <c r="J217" s="14">
        <f t="shared" si="78"/>
        <v>14150.16</v>
      </c>
      <c r="K217" s="14">
        <f t="shared" si="78"/>
        <v>14150.16</v>
      </c>
      <c r="L217" s="14">
        <f t="shared" si="78"/>
        <v>14150.16</v>
      </c>
      <c r="M217" s="14">
        <f t="shared" si="78"/>
        <v>14150.16</v>
      </c>
      <c r="N217" s="14">
        <f t="shared" si="78"/>
        <v>14150.16</v>
      </c>
      <c r="O217" s="14">
        <f t="shared" si="78"/>
        <v>14150.16</v>
      </c>
      <c r="P217" s="14">
        <f t="shared" si="78"/>
        <v>14150.16</v>
      </c>
      <c r="Q217" s="14">
        <f t="shared" si="78"/>
        <v>14150.16</v>
      </c>
      <c r="R217" s="14">
        <f t="shared" si="78"/>
        <v>14150.16</v>
      </c>
      <c r="S217" s="14">
        <f t="shared" si="78"/>
        <v>14013.359999999999</v>
      </c>
      <c r="T217" s="14">
        <f t="shared" si="78"/>
        <v>14013.359999999999</v>
      </c>
      <c r="U217" s="14">
        <f t="shared" si="78"/>
        <v>14013.359999999999</v>
      </c>
      <c r="V217" s="14">
        <f t="shared" si="78"/>
        <v>14013.359999999999</v>
      </c>
      <c r="W217" s="14">
        <f t="shared" si="78"/>
        <v>14013.359999999999</v>
      </c>
      <c r="X217" s="14">
        <f t="shared" si="78"/>
        <v>14013.359999999999</v>
      </c>
      <c r="Y217" s="14">
        <f t="shared" si="78"/>
        <v>14013.359999999999</v>
      </c>
      <c r="Z217" s="14">
        <f t="shared" si="78"/>
        <v>14013.359999999999</v>
      </c>
      <c r="AA217" s="14">
        <f t="shared" si="78"/>
        <v>14013.359999999999</v>
      </c>
      <c r="AB217" s="14">
        <f t="shared" si="78"/>
        <v>21348.719999999998</v>
      </c>
      <c r="AC217" s="14">
        <f t="shared" si="78"/>
        <v>21348.719999999998</v>
      </c>
      <c r="AD217" s="14">
        <f t="shared" si="78"/>
        <v>21348.719999999998</v>
      </c>
      <c r="AE217" s="14">
        <f t="shared" si="78"/>
        <v>21348.719999999998</v>
      </c>
      <c r="AF217" s="14">
        <f t="shared" si="78"/>
        <v>21348.719999999998</v>
      </c>
      <c r="AG217" s="14">
        <f t="shared" si="78"/>
        <v>21348.719999999998</v>
      </c>
      <c r="AH217" s="14">
        <f t="shared" si="78"/>
        <v>21348.719999999998</v>
      </c>
      <c r="AI217" s="108">
        <f t="shared" ref="AI217:BI217" si="79">IFERROR(AI182*AI150,"-")</f>
        <v>22811.752800000002</v>
      </c>
      <c r="AJ217" s="108">
        <f t="shared" si="79"/>
        <v>22811.752800000002</v>
      </c>
      <c r="AK217" s="108">
        <f t="shared" si="79"/>
        <v>22811.752800000002</v>
      </c>
      <c r="AL217" s="14">
        <f t="shared" si="79"/>
        <v>22811.752800000002</v>
      </c>
      <c r="AM217" s="14">
        <f t="shared" si="79"/>
        <v>22811.752800000002</v>
      </c>
      <c r="AN217" s="14">
        <f t="shared" si="79"/>
        <v>22811.752800000002</v>
      </c>
      <c r="AO217" s="14">
        <f t="shared" si="79"/>
        <v>22811.752800000002</v>
      </c>
      <c r="AP217" s="14">
        <f t="shared" si="79"/>
        <v>23130.989999999998</v>
      </c>
      <c r="AQ217" s="14">
        <f t="shared" si="79"/>
        <v>27358.816691999997</v>
      </c>
      <c r="AR217" s="14">
        <f t="shared" si="79"/>
        <v>27358.816691999997</v>
      </c>
      <c r="AS217" s="14">
        <f t="shared" si="79"/>
        <v>27375.742241999997</v>
      </c>
      <c r="AT217" s="14">
        <f t="shared" si="79"/>
        <v>27375.674113999998</v>
      </c>
      <c r="AU217" s="14">
        <f t="shared" si="79"/>
        <v>27521.273585333332</v>
      </c>
      <c r="AV217" s="14">
        <f t="shared" si="79"/>
        <v>27594.637505999995</v>
      </c>
      <c r="AW217" s="14">
        <f t="shared" si="79"/>
        <v>27594.637505999995</v>
      </c>
      <c r="AX217" s="14">
        <f t="shared" si="79"/>
        <v>27588.593984666666</v>
      </c>
      <c r="AY217" s="115">
        <f t="shared" si="79"/>
        <v>27589.813191999998</v>
      </c>
      <c r="AZ217" s="14">
        <f t="shared" si="79"/>
        <v>27592.482957999997</v>
      </c>
      <c r="BA217" s="14">
        <f t="shared" si="79"/>
        <v>27655.003171999997</v>
      </c>
      <c r="BB217" s="14">
        <f t="shared" si="79"/>
        <v>27654.177119999997</v>
      </c>
      <c r="BC217" s="14">
        <f t="shared" si="79"/>
        <v>28885.007373999997</v>
      </c>
      <c r="BD217" s="14">
        <f t="shared" si="79"/>
        <v>28889.708205999999</v>
      </c>
      <c r="BE217" s="14">
        <f t="shared" si="79"/>
        <v>28893.6434496</v>
      </c>
      <c r="BF217" s="14">
        <f t="shared" si="79"/>
        <v>28902.614203999998</v>
      </c>
      <c r="BG217" s="14">
        <f t="shared" si="79"/>
        <v>28916.800440666659</v>
      </c>
      <c r="BH217" s="14">
        <f t="shared" si="79"/>
        <v>28916.256835999997</v>
      </c>
      <c r="BI217" s="14">
        <f t="shared" si="79"/>
        <v>28916.256835999997</v>
      </c>
      <c r="BJ217" s="14">
        <f t="shared" si="73"/>
        <v>28915.321495333334</v>
      </c>
      <c r="BK217" s="14">
        <f t="shared" si="73"/>
        <v>28926.917732533333</v>
      </c>
      <c r="BL217" s="14">
        <f t="shared" ref="BL217:BM217" si="80">IFERROR(BL182*BL150,"-")</f>
        <v>28898.799035999997</v>
      </c>
      <c r="BM217" s="14">
        <f t="shared" si="80"/>
        <v>28869.581207733325</v>
      </c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</row>
    <row r="218" spans="1:79" s="23" customFormat="1" ht="15" customHeight="1" x14ac:dyDescent="0.25">
      <c r="A218" s="8" t="s">
        <v>125</v>
      </c>
      <c r="B218" s="8" t="s">
        <v>125</v>
      </c>
      <c r="C218" s="14">
        <f t="shared" ref="C218:AH218" si="81">IFERROR(C183*C151,"-")</f>
        <v>10524.75</v>
      </c>
      <c r="D218" s="14">
        <f t="shared" si="81"/>
        <v>10504.125</v>
      </c>
      <c r="E218" s="14">
        <f t="shared" si="81"/>
        <v>11003.201999999999</v>
      </c>
      <c r="F218" s="14">
        <f t="shared" si="81"/>
        <v>10846.332</v>
      </c>
      <c r="G218" s="14">
        <f t="shared" si="81"/>
        <v>10846.710000000001</v>
      </c>
      <c r="H218" s="14">
        <f t="shared" si="81"/>
        <v>10911.348</v>
      </c>
      <c r="I218" s="14">
        <f t="shared" si="81"/>
        <v>10913.994000000001</v>
      </c>
      <c r="J218" s="14">
        <f t="shared" si="81"/>
        <v>11370.618</v>
      </c>
      <c r="K218" s="14">
        <f t="shared" si="81"/>
        <v>11370.618</v>
      </c>
      <c r="L218" s="14">
        <f t="shared" si="81"/>
        <v>11370.618</v>
      </c>
      <c r="M218" s="14">
        <f t="shared" si="81"/>
        <v>11370.618</v>
      </c>
      <c r="N218" s="14">
        <f t="shared" si="81"/>
        <v>11370.618</v>
      </c>
      <c r="O218" s="14">
        <f t="shared" si="81"/>
        <v>11370.618</v>
      </c>
      <c r="P218" s="14">
        <f t="shared" si="81"/>
        <v>11370.618</v>
      </c>
      <c r="Q218" s="14">
        <f t="shared" si="81"/>
        <v>11370.618</v>
      </c>
      <c r="R218" s="14">
        <f t="shared" si="81"/>
        <v>18032.490000000002</v>
      </c>
      <c r="S218" s="14">
        <f t="shared" si="81"/>
        <v>17843.490000000002</v>
      </c>
      <c r="T218" s="14">
        <f t="shared" si="81"/>
        <v>17843.490000000002</v>
      </c>
      <c r="U218" s="14">
        <f t="shared" si="81"/>
        <v>17843.490000000002</v>
      </c>
      <c r="V218" s="14">
        <f t="shared" si="81"/>
        <v>17843.490000000002</v>
      </c>
      <c r="W218" s="14">
        <f t="shared" si="81"/>
        <v>17843.490000000002</v>
      </c>
      <c r="X218" s="14">
        <f t="shared" si="81"/>
        <v>17843.490000000002</v>
      </c>
      <c r="Y218" s="14">
        <f t="shared" si="81"/>
        <v>17843.490000000002</v>
      </c>
      <c r="Z218" s="14">
        <f t="shared" si="81"/>
        <v>17843.490000000002</v>
      </c>
      <c r="AA218" s="14">
        <f t="shared" si="81"/>
        <v>17843.490000000002</v>
      </c>
      <c r="AB218" s="14">
        <f t="shared" si="81"/>
        <v>17843.490000000002</v>
      </c>
      <c r="AC218" s="14">
        <f t="shared" si="81"/>
        <v>17843.490000000002</v>
      </c>
      <c r="AD218" s="14">
        <f t="shared" si="81"/>
        <v>17843.490000000002</v>
      </c>
      <c r="AE218" s="14">
        <f t="shared" si="81"/>
        <v>17843.490000000002</v>
      </c>
      <c r="AF218" s="14">
        <f t="shared" si="81"/>
        <v>17843.490000000002</v>
      </c>
      <c r="AG218" s="14">
        <f t="shared" si="81"/>
        <v>17843.490000000002</v>
      </c>
      <c r="AH218" s="14">
        <f t="shared" si="81"/>
        <v>17843.490000000002</v>
      </c>
      <c r="AI218" s="108">
        <f t="shared" ref="AI218:BI218" si="82">IFERROR(AI183*AI151,"-")</f>
        <v>16659.785970000001</v>
      </c>
      <c r="AJ218" s="108">
        <f t="shared" si="82"/>
        <v>16659.785970000001</v>
      </c>
      <c r="AK218" s="108">
        <f t="shared" si="82"/>
        <v>16659.785970000001</v>
      </c>
      <c r="AL218" s="14">
        <f t="shared" si="82"/>
        <v>16659.785970000001</v>
      </c>
      <c r="AM218" s="14">
        <f t="shared" si="82"/>
        <v>16814.341769999999</v>
      </c>
      <c r="AN218" s="14">
        <f t="shared" si="82"/>
        <v>16814.341769999999</v>
      </c>
      <c r="AO218" s="14">
        <f t="shared" si="82"/>
        <v>16814.341769999999</v>
      </c>
      <c r="AP218" s="14">
        <f t="shared" si="82"/>
        <v>16772.631229999999</v>
      </c>
      <c r="AQ218" s="14">
        <f t="shared" si="82"/>
        <v>25715.302455000001</v>
      </c>
      <c r="AR218" s="14">
        <f t="shared" si="82"/>
        <v>25715.302455000001</v>
      </c>
      <c r="AS218" s="14">
        <f t="shared" si="82"/>
        <v>25715.302455000001</v>
      </c>
      <c r="AT218" s="14">
        <f t="shared" si="82"/>
        <v>25715.302455000001</v>
      </c>
      <c r="AU218" s="14">
        <f t="shared" si="82"/>
        <v>25706.508814999997</v>
      </c>
      <c r="AV218" s="14">
        <f t="shared" si="82"/>
        <v>25710.681189999999</v>
      </c>
      <c r="AW218" s="14">
        <f t="shared" si="82"/>
        <v>25778.551823333331</v>
      </c>
      <c r="AX218" s="14">
        <f t="shared" si="82"/>
        <v>25812.487140000001</v>
      </c>
      <c r="AY218" s="115">
        <f t="shared" si="82"/>
        <v>25812.487140000001</v>
      </c>
      <c r="AZ218" s="14">
        <f t="shared" si="82"/>
        <v>25812.487140000001</v>
      </c>
      <c r="BA218" s="14">
        <f t="shared" si="82"/>
        <v>25841.095245</v>
      </c>
      <c r="BB218" s="14">
        <f t="shared" si="82"/>
        <v>25830.644165000002</v>
      </c>
      <c r="BC218" s="14">
        <f t="shared" si="82"/>
        <v>25804.550994999998</v>
      </c>
      <c r="BD218" s="14">
        <f t="shared" si="82"/>
        <v>25804.550994999998</v>
      </c>
      <c r="BE218" s="14">
        <f t="shared" si="82"/>
        <v>25804.550994999998</v>
      </c>
      <c r="BF218" s="14">
        <f t="shared" si="82"/>
        <v>25804.550994999998</v>
      </c>
      <c r="BG218" s="14">
        <f t="shared" si="82"/>
        <v>25789.587994999998</v>
      </c>
      <c r="BH218" s="14">
        <f t="shared" si="82"/>
        <v>25763.86698166667</v>
      </c>
      <c r="BI218" s="14">
        <f t="shared" si="82"/>
        <v>25751.006474999995</v>
      </c>
      <c r="BJ218" s="14">
        <f t="shared" si="73"/>
        <v>25751.006474999995</v>
      </c>
      <c r="BK218" s="14">
        <f t="shared" si="73"/>
        <v>25756.549115500005</v>
      </c>
      <c r="BL218" s="14">
        <f>IFERROR(BL183*BL151,"-")</f>
        <v>25756.548539999996</v>
      </c>
      <c r="BM218" s="14">
        <f>IFERROR(BM183*BM151,"-")</f>
        <v>25769.963828666667</v>
      </c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</row>
    <row r="219" spans="1:79" s="23" customFormat="1" ht="15" customHeight="1" x14ac:dyDescent="0.25">
      <c r="A219" s="8" t="s">
        <v>28</v>
      </c>
      <c r="B219" s="8" t="s">
        <v>28</v>
      </c>
      <c r="C219" s="14">
        <f t="shared" ref="C219:AH219" si="83">IFERROR(C184*C152,"-")</f>
        <v>6069</v>
      </c>
      <c r="D219" s="14">
        <f t="shared" si="83"/>
        <v>6053.4</v>
      </c>
      <c r="E219" s="14">
        <f t="shared" si="83"/>
        <v>6053.4</v>
      </c>
      <c r="F219" s="14">
        <f t="shared" si="83"/>
        <v>6059.0999999999995</v>
      </c>
      <c r="G219" s="14">
        <f t="shared" si="83"/>
        <v>6054</v>
      </c>
      <c r="H219" s="14">
        <f t="shared" si="83"/>
        <v>6054</v>
      </c>
      <c r="I219" s="14">
        <f t="shared" si="83"/>
        <v>6073.8</v>
      </c>
      <c r="J219" s="14">
        <f t="shared" si="83"/>
        <v>6146.0999999999995</v>
      </c>
      <c r="K219" s="14">
        <f t="shared" si="83"/>
        <v>6146.0999999999995</v>
      </c>
      <c r="L219" s="14">
        <f t="shared" si="83"/>
        <v>6146.0999999999995</v>
      </c>
      <c r="M219" s="14">
        <f t="shared" si="83"/>
        <v>6146.0999999999995</v>
      </c>
      <c r="N219" s="14">
        <f t="shared" si="83"/>
        <v>6146.0999999999995</v>
      </c>
      <c r="O219" s="14">
        <f t="shared" si="83"/>
        <v>6146.0999999999995</v>
      </c>
      <c r="P219" s="14">
        <f t="shared" si="83"/>
        <v>6146.0999999999995</v>
      </c>
      <c r="Q219" s="14">
        <f t="shared" si="83"/>
        <v>6146.0999999999995</v>
      </c>
      <c r="R219" s="14">
        <f t="shared" si="83"/>
        <v>6146.0999999999995</v>
      </c>
      <c r="S219" s="14">
        <f t="shared" si="83"/>
        <v>6356.7</v>
      </c>
      <c r="T219" s="14">
        <f t="shared" si="83"/>
        <v>6356.7</v>
      </c>
      <c r="U219" s="14">
        <f t="shared" si="83"/>
        <v>6356.7</v>
      </c>
      <c r="V219" s="14">
        <f t="shared" si="83"/>
        <v>6356.7</v>
      </c>
      <c r="W219" s="14">
        <f t="shared" si="83"/>
        <v>6356.7</v>
      </c>
      <c r="X219" s="14">
        <f t="shared" si="83"/>
        <v>6356.7</v>
      </c>
      <c r="Y219" s="14">
        <f t="shared" si="83"/>
        <v>6356.7</v>
      </c>
      <c r="Z219" s="14">
        <f t="shared" si="83"/>
        <v>6356.7</v>
      </c>
      <c r="AA219" s="14">
        <f t="shared" si="83"/>
        <v>6356.7</v>
      </c>
      <c r="AB219" s="14">
        <f t="shared" si="83"/>
        <v>6356.7</v>
      </c>
      <c r="AC219" s="14">
        <f t="shared" si="83"/>
        <v>6356.7</v>
      </c>
      <c r="AD219" s="14">
        <f t="shared" si="83"/>
        <v>6356.7</v>
      </c>
      <c r="AE219" s="14">
        <f t="shared" si="83"/>
        <v>6356.7</v>
      </c>
      <c r="AF219" s="14">
        <f t="shared" si="83"/>
        <v>6356.7</v>
      </c>
      <c r="AG219" s="14">
        <f t="shared" si="83"/>
        <v>6356.7</v>
      </c>
      <c r="AH219" s="14">
        <f t="shared" si="83"/>
        <v>6356.7</v>
      </c>
      <c r="AI219" s="108">
        <f t="shared" ref="AI219:BF219" si="84">IFERROR(AI184*AI152,"-")</f>
        <v>6332.799</v>
      </c>
      <c r="AJ219" s="108">
        <f t="shared" si="84"/>
        <v>6332.799</v>
      </c>
      <c r="AK219" s="108">
        <f t="shared" si="84"/>
        <v>6332.799</v>
      </c>
      <c r="AL219" s="14">
        <f t="shared" si="84"/>
        <v>6332.799</v>
      </c>
      <c r="AM219" s="14">
        <f t="shared" si="84"/>
        <v>6332.799</v>
      </c>
      <c r="AN219" s="14">
        <f t="shared" si="84"/>
        <v>6332.799</v>
      </c>
      <c r="AO219" s="14">
        <f t="shared" si="84"/>
        <v>6332.799</v>
      </c>
      <c r="AP219" s="14">
        <f t="shared" si="84"/>
        <v>0</v>
      </c>
      <c r="AQ219" s="14">
        <f t="shared" si="84"/>
        <v>0</v>
      </c>
      <c r="AR219" s="14">
        <f t="shared" si="84"/>
        <v>0</v>
      </c>
      <c r="AS219" s="14">
        <f t="shared" si="84"/>
        <v>0</v>
      </c>
      <c r="AT219" s="14">
        <f t="shared" si="84"/>
        <v>0</v>
      </c>
      <c r="AU219" s="14">
        <f t="shared" si="84"/>
        <v>0</v>
      </c>
      <c r="AV219" s="14">
        <f t="shared" si="84"/>
        <v>0</v>
      </c>
      <c r="AW219" s="14">
        <f t="shared" si="84"/>
        <v>0</v>
      </c>
      <c r="AX219" s="14">
        <f t="shared" si="84"/>
        <v>0</v>
      </c>
      <c r="AY219" s="115" t="str">
        <f t="shared" si="84"/>
        <v>-</v>
      </c>
      <c r="AZ219" s="14" t="str">
        <f t="shared" si="84"/>
        <v>-</v>
      </c>
      <c r="BA219" s="14" t="str">
        <f t="shared" si="84"/>
        <v>-</v>
      </c>
      <c r="BB219" s="14" t="str">
        <f t="shared" si="84"/>
        <v>-</v>
      </c>
      <c r="BC219" s="14" t="str">
        <f t="shared" si="84"/>
        <v>-</v>
      </c>
      <c r="BD219" s="14" t="str">
        <f t="shared" si="84"/>
        <v>-</v>
      </c>
      <c r="BE219" s="14" t="str">
        <f t="shared" si="84"/>
        <v>-</v>
      </c>
      <c r="BF219" s="14" t="str">
        <f t="shared" si="84"/>
        <v>-</v>
      </c>
      <c r="BG219" s="14" t="str">
        <f t="shared" ref="BG219:BK219" si="85">IFERROR(BG184*BG152,"-")</f>
        <v>-</v>
      </c>
      <c r="BH219" s="14" t="str">
        <f t="shared" si="85"/>
        <v>-</v>
      </c>
      <c r="BI219" s="14" t="str">
        <f t="shared" si="85"/>
        <v>-</v>
      </c>
      <c r="BJ219" s="14" t="str">
        <f t="shared" si="85"/>
        <v>-</v>
      </c>
      <c r="BK219" s="14" t="str">
        <f t="shared" si="85"/>
        <v>-</v>
      </c>
      <c r="BL219" s="14" t="str">
        <f t="shared" ref="BL219:BM219" si="86">IFERROR(BL184*BL152,"-")</f>
        <v>-</v>
      </c>
      <c r="BM219" s="14">
        <f t="shared" si="86"/>
        <v>0</v>
      </c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</row>
    <row r="220" spans="1:79" s="23" customFormat="1" ht="15" customHeight="1" x14ac:dyDescent="0.25">
      <c r="A220" s="8" t="s">
        <v>29</v>
      </c>
      <c r="B220" s="8" t="s">
        <v>29</v>
      </c>
      <c r="C220" s="14">
        <f t="shared" ref="C220:AH220" si="87">IFERROR(C185*C153,"-")</f>
        <v>2602.4880000000003</v>
      </c>
      <c r="D220" s="14">
        <f t="shared" si="87"/>
        <v>2547.2160000000003</v>
      </c>
      <c r="E220" s="14">
        <f t="shared" si="87"/>
        <v>2547.2160000000003</v>
      </c>
      <c r="F220" s="14">
        <f t="shared" si="87"/>
        <v>2547.2160000000003</v>
      </c>
      <c r="G220" s="14">
        <f t="shared" si="87"/>
        <v>2444.4840000000004</v>
      </c>
      <c r="H220" s="14">
        <f t="shared" si="87"/>
        <v>2444.4840000000004</v>
      </c>
      <c r="I220" s="14">
        <f t="shared" si="87"/>
        <v>2444.4840000000004</v>
      </c>
      <c r="J220" s="14">
        <f t="shared" si="87"/>
        <v>2547.2160000000003</v>
      </c>
      <c r="K220" s="14">
        <f t="shared" si="87"/>
        <v>2547.2160000000003</v>
      </c>
      <c r="L220" s="14">
        <f t="shared" si="87"/>
        <v>2547.2160000000003</v>
      </c>
      <c r="M220" s="14">
        <f t="shared" si="87"/>
        <v>2547.2160000000003</v>
      </c>
      <c r="N220" s="14">
        <f t="shared" si="87"/>
        <v>2547.2160000000003</v>
      </c>
      <c r="O220" s="14">
        <f t="shared" si="87"/>
        <v>2547.2160000000003</v>
      </c>
      <c r="P220" s="14">
        <f t="shared" si="87"/>
        <v>2547.2160000000003</v>
      </c>
      <c r="Q220" s="14">
        <f t="shared" si="87"/>
        <v>2547.2160000000003</v>
      </c>
      <c r="R220" s="14">
        <f t="shared" si="87"/>
        <v>2547.2160000000003</v>
      </c>
      <c r="S220" s="14">
        <f t="shared" si="87"/>
        <v>2547.2160000000003</v>
      </c>
      <c r="T220" s="14">
        <f t="shared" si="87"/>
        <v>2547.2160000000003</v>
      </c>
      <c r="U220" s="14">
        <f t="shared" si="87"/>
        <v>2547.2160000000003</v>
      </c>
      <c r="V220" s="14">
        <f t="shared" si="87"/>
        <v>2547.2160000000003</v>
      </c>
      <c r="W220" s="14">
        <f t="shared" si="87"/>
        <v>2547.2160000000003</v>
      </c>
      <c r="X220" s="14">
        <f t="shared" si="87"/>
        <v>2547.2160000000003</v>
      </c>
      <c r="Y220" s="14">
        <f t="shared" si="87"/>
        <v>2547.2160000000003</v>
      </c>
      <c r="Z220" s="14">
        <f t="shared" si="87"/>
        <v>2547.2160000000003</v>
      </c>
      <c r="AA220" s="14">
        <f t="shared" si="87"/>
        <v>2547.2160000000003</v>
      </c>
      <c r="AB220" s="14">
        <f t="shared" si="87"/>
        <v>2547.2160000000003</v>
      </c>
      <c r="AC220" s="14">
        <f t="shared" si="87"/>
        <v>2547.2160000000003</v>
      </c>
      <c r="AD220" s="14">
        <f t="shared" si="87"/>
        <v>2547.2160000000003</v>
      </c>
      <c r="AE220" s="14">
        <f t="shared" si="87"/>
        <v>2547.2160000000003</v>
      </c>
      <c r="AF220" s="14">
        <f t="shared" si="87"/>
        <v>2547.2160000000003</v>
      </c>
      <c r="AG220" s="14">
        <f t="shared" si="87"/>
        <v>2547.2160000000003</v>
      </c>
      <c r="AH220" s="14">
        <f t="shared" si="87"/>
        <v>2547.2160000000003</v>
      </c>
      <c r="AI220" s="108">
        <f t="shared" ref="AI220:BF220" si="88">IFERROR(AI185*AI153,"-")</f>
        <v>2547.2160000000003</v>
      </c>
      <c r="AJ220" s="108">
        <f t="shared" si="88"/>
        <v>2547.2160000000003</v>
      </c>
      <c r="AK220" s="108">
        <f t="shared" si="88"/>
        <v>2547.2160000000003</v>
      </c>
      <c r="AL220" s="14">
        <f t="shared" si="88"/>
        <v>2547.2160000000003</v>
      </c>
      <c r="AM220" s="14">
        <f t="shared" si="88"/>
        <v>2547.2160000000003</v>
      </c>
      <c r="AN220" s="14">
        <f t="shared" si="88"/>
        <v>2547.2160000000003</v>
      </c>
      <c r="AO220" s="14">
        <f t="shared" si="88"/>
        <v>0</v>
      </c>
      <c r="AP220" s="14">
        <f t="shared" si="88"/>
        <v>0</v>
      </c>
      <c r="AQ220" s="14">
        <f t="shared" si="88"/>
        <v>0</v>
      </c>
      <c r="AR220" s="14">
        <f t="shared" si="88"/>
        <v>0</v>
      </c>
      <c r="AS220" s="14">
        <f t="shared" si="88"/>
        <v>0</v>
      </c>
      <c r="AT220" s="14">
        <f t="shared" si="88"/>
        <v>0</v>
      </c>
      <c r="AU220" s="14">
        <f t="shared" si="88"/>
        <v>0</v>
      </c>
      <c r="AV220" s="14">
        <f t="shared" si="88"/>
        <v>0</v>
      </c>
      <c r="AW220" s="14">
        <f t="shared" si="88"/>
        <v>0</v>
      </c>
      <c r="AX220" s="14">
        <f t="shared" si="88"/>
        <v>0</v>
      </c>
      <c r="AY220" s="115" t="str">
        <f t="shared" si="88"/>
        <v>-</v>
      </c>
      <c r="AZ220" s="14" t="str">
        <f t="shared" si="88"/>
        <v>-</v>
      </c>
      <c r="BA220" s="14" t="str">
        <f t="shared" si="88"/>
        <v>-</v>
      </c>
      <c r="BB220" s="14" t="str">
        <f t="shared" si="88"/>
        <v>-</v>
      </c>
      <c r="BC220" s="14" t="str">
        <f t="shared" si="88"/>
        <v>-</v>
      </c>
      <c r="BD220" s="14" t="str">
        <f t="shared" si="88"/>
        <v>-</v>
      </c>
      <c r="BE220" s="14" t="str">
        <f t="shared" si="88"/>
        <v>-</v>
      </c>
      <c r="BF220" s="14" t="str">
        <f t="shared" si="88"/>
        <v>-</v>
      </c>
      <c r="BG220" s="14" t="str">
        <f t="shared" ref="BG220:BK220" si="89">IFERROR(BG185*BG153,"-")</f>
        <v>-</v>
      </c>
      <c r="BH220" s="14" t="str">
        <f t="shared" si="89"/>
        <v>-</v>
      </c>
      <c r="BI220" s="14" t="str">
        <f t="shared" si="89"/>
        <v>-</v>
      </c>
      <c r="BJ220" s="14" t="str">
        <f t="shared" si="89"/>
        <v>-</v>
      </c>
      <c r="BK220" s="14" t="str">
        <f t="shared" si="89"/>
        <v>-</v>
      </c>
      <c r="BL220" s="14" t="str">
        <f t="shared" ref="BL220:BM220" si="90">IFERROR(BL185*BL153,"-")</f>
        <v>-</v>
      </c>
      <c r="BM220" s="14">
        <f t="shared" si="90"/>
        <v>0</v>
      </c>
      <c r="BN220" s="14"/>
      <c r="BO220" s="27"/>
      <c r="BP220" s="27"/>
      <c r="BQ220" s="27"/>
      <c r="BR220" s="27"/>
      <c r="BS220" s="27"/>
      <c r="BT220" s="27"/>
      <c r="BU220" s="27"/>
      <c r="BV220" s="27"/>
      <c r="BW220" s="27"/>
      <c r="BX220" s="14"/>
      <c r="BY220" s="14"/>
      <c r="BZ220" s="14"/>
      <c r="CA220" s="14"/>
    </row>
    <row r="221" spans="1:79" s="23" customFormat="1" ht="15" customHeight="1" x14ac:dyDescent="0.25">
      <c r="A221" s="8" t="s">
        <v>22</v>
      </c>
      <c r="B221" s="8" t="s">
        <v>22</v>
      </c>
      <c r="C221" s="14">
        <f t="shared" ref="C221:AH221" si="91">IFERROR(C186*C154,"-")</f>
        <v>21632</v>
      </c>
      <c r="D221" s="14">
        <f t="shared" si="91"/>
        <v>21632</v>
      </c>
      <c r="E221" s="14">
        <f t="shared" si="91"/>
        <v>21632</v>
      </c>
      <c r="F221" s="14">
        <f t="shared" si="91"/>
        <v>21632</v>
      </c>
      <c r="G221" s="14">
        <f t="shared" si="91"/>
        <v>21632</v>
      </c>
      <c r="H221" s="14">
        <f t="shared" si="91"/>
        <v>21632</v>
      </c>
      <c r="I221" s="14">
        <f t="shared" si="91"/>
        <v>21632</v>
      </c>
      <c r="J221" s="14">
        <f t="shared" si="91"/>
        <v>20366.080000000002</v>
      </c>
      <c r="K221" s="14">
        <f t="shared" si="91"/>
        <v>20366.080000000002</v>
      </c>
      <c r="L221" s="14">
        <f t="shared" si="91"/>
        <v>20366.080000000002</v>
      </c>
      <c r="M221" s="14">
        <f t="shared" si="91"/>
        <v>20366.080000000002</v>
      </c>
      <c r="N221" s="14">
        <f t="shared" si="91"/>
        <v>20366.080000000002</v>
      </c>
      <c r="O221" s="14">
        <f t="shared" si="91"/>
        <v>20366.080000000002</v>
      </c>
      <c r="P221" s="14">
        <f t="shared" si="91"/>
        <v>20366.080000000002</v>
      </c>
      <c r="Q221" s="14">
        <f t="shared" si="91"/>
        <v>20366.080000000002</v>
      </c>
      <c r="R221" s="14">
        <f t="shared" si="91"/>
        <v>20366.080000000002</v>
      </c>
      <c r="S221" s="14">
        <f t="shared" si="91"/>
        <v>20673.28</v>
      </c>
      <c r="T221" s="14">
        <f t="shared" si="91"/>
        <v>20673.28</v>
      </c>
      <c r="U221" s="14">
        <f t="shared" si="91"/>
        <v>20673.28</v>
      </c>
      <c r="V221" s="14">
        <f t="shared" si="91"/>
        <v>20673.28</v>
      </c>
      <c r="W221" s="14">
        <f t="shared" si="91"/>
        <v>20673.28</v>
      </c>
      <c r="X221" s="14">
        <f t="shared" si="91"/>
        <v>20673.28</v>
      </c>
      <c r="Y221" s="14">
        <f t="shared" si="91"/>
        <v>20673.28</v>
      </c>
      <c r="Z221" s="14">
        <f t="shared" si="91"/>
        <v>20673.28</v>
      </c>
      <c r="AA221" s="14">
        <f t="shared" si="91"/>
        <v>20673.28</v>
      </c>
      <c r="AB221" s="14">
        <f t="shared" si="91"/>
        <v>20673.28</v>
      </c>
      <c r="AC221" s="14">
        <f t="shared" si="91"/>
        <v>20673.28</v>
      </c>
      <c r="AD221" s="14">
        <f t="shared" si="91"/>
        <v>20673.28</v>
      </c>
      <c r="AE221" s="14">
        <f t="shared" si="91"/>
        <v>20673.28</v>
      </c>
      <c r="AF221" s="14">
        <f t="shared" si="91"/>
        <v>20673.28</v>
      </c>
      <c r="AG221" s="14">
        <f t="shared" si="91"/>
        <v>20673.28</v>
      </c>
      <c r="AH221" s="14">
        <f t="shared" si="91"/>
        <v>20673.28</v>
      </c>
      <c r="AI221" s="108">
        <f t="shared" ref="AI221:BF221" si="92">IFERROR(AI186*AI154,"-")</f>
        <v>21854.400000000001</v>
      </c>
      <c r="AJ221" s="108">
        <f t="shared" si="92"/>
        <v>21854.400000000001</v>
      </c>
      <c r="AK221" s="108">
        <f t="shared" si="92"/>
        <v>21854.400000000001</v>
      </c>
      <c r="AL221" s="14">
        <f t="shared" si="92"/>
        <v>21854.400000000001</v>
      </c>
      <c r="AM221" s="14">
        <f t="shared" si="92"/>
        <v>21858.240000000002</v>
      </c>
      <c r="AN221" s="14">
        <f t="shared" si="92"/>
        <v>21858.240000000002</v>
      </c>
      <c r="AO221" s="14">
        <f t="shared" si="92"/>
        <v>21858.240000000002</v>
      </c>
      <c r="AP221" s="14">
        <f t="shared" si="92"/>
        <v>21639.500800000002</v>
      </c>
      <c r="AQ221" s="14">
        <f t="shared" si="92"/>
        <v>22045.2608</v>
      </c>
      <c r="AR221" s="14">
        <f t="shared" si="92"/>
        <v>22045.2608</v>
      </c>
      <c r="AS221" s="14">
        <f t="shared" si="92"/>
        <v>22045.2608</v>
      </c>
      <c r="AT221" s="14">
        <f t="shared" si="92"/>
        <v>22045.900799999999</v>
      </c>
      <c r="AU221" s="14">
        <f t="shared" si="92"/>
        <v>22090.777600000001</v>
      </c>
      <c r="AV221" s="14">
        <f t="shared" si="92"/>
        <v>22180.876800000002</v>
      </c>
      <c r="AW221" s="14">
        <f t="shared" si="92"/>
        <v>22180.876800000002</v>
      </c>
      <c r="AX221" s="14">
        <f t="shared" si="92"/>
        <v>22180.876800000002</v>
      </c>
      <c r="AY221" s="115">
        <f t="shared" si="92"/>
        <v>22180.6656</v>
      </c>
      <c r="AZ221" s="14">
        <f t="shared" si="92"/>
        <v>22180.6656</v>
      </c>
      <c r="BA221" s="14">
        <f t="shared" si="92"/>
        <v>22180.6656</v>
      </c>
      <c r="BB221" s="14">
        <f t="shared" si="92"/>
        <v>22180.6656</v>
      </c>
      <c r="BC221" s="14">
        <f t="shared" si="92"/>
        <v>22180.6656</v>
      </c>
      <c r="BD221" s="14">
        <f t="shared" si="92"/>
        <v>22180.6656</v>
      </c>
      <c r="BE221" s="14">
        <f t="shared" si="92"/>
        <v>22180.6656</v>
      </c>
      <c r="BF221" s="14">
        <f t="shared" si="92"/>
        <v>22180.586880000003</v>
      </c>
      <c r="BG221" s="14">
        <f t="shared" ref="BG221:BL221" si="93">IFERROR(BG186*BG154,"-")</f>
        <v>22180.2176</v>
      </c>
      <c r="BH221" s="14">
        <f t="shared" si="93"/>
        <v>22180.29653333333</v>
      </c>
      <c r="BI221" s="14">
        <f t="shared" si="93"/>
        <v>22180.454399999999</v>
      </c>
      <c r="BJ221" s="14">
        <f t="shared" si="93"/>
        <v>22180.454613333332</v>
      </c>
      <c r="BK221" s="14">
        <f t="shared" si="93"/>
        <v>22197.529600000005</v>
      </c>
      <c r="BL221" s="14">
        <f t="shared" si="93"/>
        <v>22206.126933333333</v>
      </c>
      <c r="BM221" s="14">
        <f t="shared" ref="BM221" si="94">IFERROR(BM186*BM154,"-")</f>
        <v>22206.643199999999</v>
      </c>
      <c r="BN221" s="14"/>
      <c r="BO221" s="27"/>
      <c r="BP221" s="27"/>
      <c r="BQ221" s="27"/>
      <c r="BR221" s="27"/>
      <c r="BS221" s="27"/>
      <c r="BT221" s="27"/>
      <c r="BU221" s="27"/>
      <c r="BV221" s="27"/>
      <c r="BW221" s="27"/>
      <c r="BX221" s="14"/>
      <c r="BY221" s="14"/>
      <c r="BZ221" s="14"/>
      <c r="CA221" s="14"/>
    </row>
    <row r="222" spans="1:79" s="23" customFormat="1" ht="15" customHeight="1" x14ac:dyDescent="0.25">
      <c r="A222" s="8" t="s">
        <v>736</v>
      </c>
      <c r="B222" s="8" t="s">
        <v>736</v>
      </c>
      <c r="C222" s="14" t="str">
        <f t="shared" ref="C222:AH222" si="95">IFERROR(C187*C155,"-")</f>
        <v>-</v>
      </c>
      <c r="D222" s="14" t="str">
        <f t="shared" si="95"/>
        <v>-</v>
      </c>
      <c r="E222" s="14" t="str">
        <f t="shared" si="95"/>
        <v>-</v>
      </c>
      <c r="F222" s="14" t="str">
        <f t="shared" si="95"/>
        <v>-</v>
      </c>
      <c r="G222" s="14" t="str">
        <f t="shared" si="95"/>
        <v>-</v>
      </c>
      <c r="H222" s="14" t="str">
        <f t="shared" si="95"/>
        <v>-</v>
      </c>
      <c r="I222" s="14" t="str">
        <f t="shared" si="95"/>
        <v>-</v>
      </c>
      <c r="J222" s="14" t="str">
        <f t="shared" si="95"/>
        <v>-</v>
      </c>
      <c r="K222" s="14" t="str">
        <f t="shared" si="95"/>
        <v>-</v>
      </c>
      <c r="L222" s="14" t="str">
        <f t="shared" si="95"/>
        <v>-</v>
      </c>
      <c r="M222" s="14" t="str">
        <f t="shared" si="95"/>
        <v>-</v>
      </c>
      <c r="N222" s="14" t="str">
        <f t="shared" si="95"/>
        <v>-</v>
      </c>
      <c r="O222" s="14" t="str">
        <f t="shared" si="95"/>
        <v>-</v>
      </c>
      <c r="P222" s="14" t="str">
        <f t="shared" si="95"/>
        <v>-</v>
      </c>
      <c r="Q222" s="14" t="str">
        <f t="shared" si="95"/>
        <v>-</v>
      </c>
      <c r="R222" s="14" t="str">
        <f t="shared" si="95"/>
        <v>-</v>
      </c>
      <c r="S222" s="14" t="str">
        <f t="shared" si="95"/>
        <v>-</v>
      </c>
      <c r="T222" s="14" t="str">
        <f t="shared" si="95"/>
        <v>-</v>
      </c>
      <c r="U222" s="14" t="str">
        <f t="shared" si="95"/>
        <v>-</v>
      </c>
      <c r="V222" s="14" t="str">
        <f t="shared" si="95"/>
        <v>-</v>
      </c>
      <c r="W222" s="14" t="str">
        <f t="shared" si="95"/>
        <v>-</v>
      </c>
      <c r="X222" s="14" t="str">
        <f t="shared" si="95"/>
        <v>-</v>
      </c>
      <c r="Y222" s="14" t="str">
        <f t="shared" si="95"/>
        <v>-</v>
      </c>
      <c r="Z222" s="14" t="str">
        <f t="shared" si="95"/>
        <v>-</v>
      </c>
      <c r="AA222" s="14" t="str">
        <f t="shared" si="95"/>
        <v>-</v>
      </c>
      <c r="AB222" s="14" t="str">
        <f t="shared" si="95"/>
        <v>-</v>
      </c>
      <c r="AC222" s="14" t="str">
        <f t="shared" si="95"/>
        <v>-</v>
      </c>
      <c r="AD222" s="14" t="str">
        <f t="shared" si="95"/>
        <v>-</v>
      </c>
      <c r="AE222" s="14" t="str">
        <f t="shared" si="95"/>
        <v>-</v>
      </c>
      <c r="AF222" s="14" t="str">
        <f t="shared" si="95"/>
        <v>-</v>
      </c>
      <c r="AG222" s="14" t="str">
        <f t="shared" si="95"/>
        <v>-</v>
      </c>
      <c r="AH222" s="14" t="str">
        <f t="shared" si="95"/>
        <v>-</v>
      </c>
      <c r="AI222" s="14" t="str">
        <f t="shared" ref="AI222:BF222" si="96">IFERROR(AI187*AI155,"-")</f>
        <v>-</v>
      </c>
      <c r="AJ222" s="14" t="str">
        <f t="shared" si="96"/>
        <v>-</v>
      </c>
      <c r="AK222" s="14" t="str">
        <f t="shared" si="96"/>
        <v>-</v>
      </c>
      <c r="AL222" s="14" t="str">
        <f t="shared" si="96"/>
        <v>-</v>
      </c>
      <c r="AM222" s="14" t="str">
        <f t="shared" si="96"/>
        <v>-</v>
      </c>
      <c r="AN222" s="14" t="str">
        <f t="shared" si="96"/>
        <v>-</v>
      </c>
      <c r="AO222" s="14" t="str">
        <f t="shared" si="96"/>
        <v>-</v>
      </c>
      <c r="AP222" s="14" t="str">
        <f t="shared" si="96"/>
        <v>-</v>
      </c>
      <c r="AQ222" s="14" t="str">
        <f t="shared" si="96"/>
        <v>-</v>
      </c>
      <c r="AR222" s="14" t="str">
        <f t="shared" si="96"/>
        <v>-</v>
      </c>
      <c r="AS222" s="14" t="str">
        <f t="shared" si="96"/>
        <v>-</v>
      </c>
      <c r="AT222" s="14" t="str">
        <f t="shared" si="96"/>
        <v>-</v>
      </c>
      <c r="AU222" s="14" t="str">
        <f t="shared" si="96"/>
        <v>-</v>
      </c>
      <c r="AV222" s="14" t="str">
        <f t="shared" si="96"/>
        <v>-</v>
      </c>
      <c r="AW222" s="14" t="str">
        <f t="shared" si="96"/>
        <v>-</v>
      </c>
      <c r="AX222" s="14" t="str">
        <f t="shared" si="96"/>
        <v>-</v>
      </c>
      <c r="AY222" s="14" t="str">
        <f t="shared" si="96"/>
        <v>-</v>
      </c>
      <c r="AZ222" s="14" t="str">
        <f t="shared" si="96"/>
        <v>-</v>
      </c>
      <c r="BA222" s="14" t="str">
        <f t="shared" si="96"/>
        <v>-</v>
      </c>
      <c r="BB222" s="14" t="str">
        <f t="shared" si="96"/>
        <v>-</v>
      </c>
      <c r="BC222" s="14" t="str">
        <f t="shared" si="96"/>
        <v>-</v>
      </c>
      <c r="BD222" s="14" t="str">
        <f t="shared" si="96"/>
        <v>-</v>
      </c>
      <c r="BE222" s="14" t="str">
        <f t="shared" si="96"/>
        <v>-</v>
      </c>
      <c r="BF222" s="14" t="str">
        <f t="shared" si="96"/>
        <v>-</v>
      </c>
      <c r="BG222" s="14" t="str">
        <f t="shared" ref="BG222:BI222" si="97">IFERROR(BG187*BG155,"-")</f>
        <v>-</v>
      </c>
      <c r="BH222" s="14" t="str">
        <f t="shared" si="97"/>
        <v>-</v>
      </c>
      <c r="BI222" s="14" t="str">
        <f t="shared" si="97"/>
        <v>-</v>
      </c>
      <c r="BJ222" s="14">
        <f t="shared" ref="BJ222:BK228" si="98">IFERROR(BJ187*BJ155,"-")</f>
        <v>8641.9757542749303</v>
      </c>
      <c r="BK222" s="14">
        <f t="shared" si="98"/>
        <v>8642.5472719415939</v>
      </c>
      <c r="BL222" s="14">
        <f t="shared" ref="BL222:BM222" si="99">IFERROR(BL187*BL155,"-")</f>
        <v>8643.5079180916418</v>
      </c>
      <c r="BM222" s="14">
        <f t="shared" si="99"/>
        <v>8637.9085903333325</v>
      </c>
      <c r="BN222" s="14"/>
      <c r="BX222" s="14"/>
      <c r="BY222" s="14"/>
      <c r="BZ222" s="14"/>
      <c r="CA222" s="14"/>
    </row>
    <row r="223" spans="1:79" s="23" customFormat="1" ht="15" customHeight="1" x14ac:dyDescent="0.25">
      <c r="A223" s="8" t="s">
        <v>118</v>
      </c>
      <c r="B223" s="8" t="s">
        <v>118</v>
      </c>
      <c r="C223" s="14" t="str">
        <f t="shared" ref="C223:AH223" si="100">IFERROR(C188*C156,"-")</f>
        <v>-</v>
      </c>
      <c r="D223" s="14" t="str">
        <f t="shared" si="100"/>
        <v>-</v>
      </c>
      <c r="E223" s="14" t="str">
        <f t="shared" si="100"/>
        <v>-</v>
      </c>
      <c r="F223" s="14" t="str">
        <f t="shared" si="100"/>
        <v>-</v>
      </c>
      <c r="G223" s="14" t="str">
        <f t="shared" si="100"/>
        <v>-</v>
      </c>
      <c r="H223" s="14" t="str">
        <f t="shared" si="100"/>
        <v>-</v>
      </c>
      <c r="I223" s="14" t="str">
        <f t="shared" si="100"/>
        <v>-</v>
      </c>
      <c r="J223" s="14" t="str">
        <f t="shared" si="100"/>
        <v>-</v>
      </c>
      <c r="K223" s="14" t="str">
        <f t="shared" si="100"/>
        <v>-</v>
      </c>
      <c r="L223" s="14" t="str">
        <f t="shared" si="100"/>
        <v>-</v>
      </c>
      <c r="M223" s="14" t="str">
        <f t="shared" si="100"/>
        <v>-</v>
      </c>
      <c r="N223" s="14" t="str">
        <f t="shared" si="100"/>
        <v>-</v>
      </c>
      <c r="O223" s="14" t="str">
        <f t="shared" si="100"/>
        <v>-</v>
      </c>
      <c r="P223" s="14" t="str">
        <f t="shared" si="100"/>
        <v>-</v>
      </c>
      <c r="Q223" s="14">
        <f t="shared" si="100"/>
        <v>8235.67</v>
      </c>
      <c r="R223" s="14">
        <f t="shared" si="100"/>
        <v>8235.67</v>
      </c>
      <c r="S223" s="14">
        <f t="shared" si="100"/>
        <v>8247.15</v>
      </c>
      <c r="T223" s="14">
        <f t="shared" si="100"/>
        <v>8247.15</v>
      </c>
      <c r="U223" s="14">
        <f t="shared" si="100"/>
        <v>8247.15</v>
      </c>
      <c r="V223" s="14">
        <f t="shared" si="100"/>
        <v>8247.15</v>
      </c>
      <c r="W223" s="14">
        <f t="shared" si="100"/>
        <v>8247.15</v>
      </c>
      <c r="X223" s="14">
        <f t="shared" si="100"/>
        <v>8247.15</v>
      </c>
      <c r="Y223" s="14">
        <f t="shared" si="100"/>
        <v>8247.15</v>
      </c>
      <c r="Z223" s="14">
        <f t="shared" si="100"/>
        <v>8247.15</v>
      </c>
      <c r="AA223" s="14">
        <f t="shared" si="100"/>
        <v>8247.15</v>
      </c>
      <c r="AB223" s="14">
        <f t="shared" si="100"/>
        <v>8247.15</v>
      </c>
      <c r="AC223" s="14">
        <f t="shared" si="100"/>
        <v>8247.15</v>
      </c>
      <c r="AD223" s="14">
        <f t="shared" si="100"/>
        <v>8247.15</v>
      </c>
      <c r="AE223" s="14">
        <f t="shared" si="100"/>
        <v>8247.15</v>
      </c>
      <c r="AF223" s="14">
        <f t="shared" si="100"/>
        <v>8247.15</v>
      </c>
      <c r="AG223" s="14">
        <f t="shared" si="100"/>
        <v>8247.15</v>
      </c>
      <c r="AH223" s="14">
        <f t="shared" si="100"/>
        <v>8247.15</v>
      </c>
      <c r="AI223" s="108">
        <f t="shared" ref="AI223:BF223" si="101">IFERROR(AI188*AI156,"-")</f>
        <v>8235.0139999999992</v>
      </c>
      <c r="AJ223" s="108">
        <f t="shared" si="101"/>
        <v>8235.0139999999992</v>
      </c>
      <c r="AK223" s="108">
        <f t="shared" si="101"/>
        <v>8235.0139999999992</v>
      </c>
      <c r="AL223" s="14">
        <f t="shared" si="101"/>
        <v>8235.0139999999992</v>
      </c>
      <c r="AM223" s="14">
        <f t="shared" si="101"/>
        <v>8235.0139999999992</v>
      </c>
      <c r="AN223" s="14">
        <f t="shared" si="101"/>
        <v>8235.0139999999992</v>
      </c>
      <c r="AO223" s="14">
        <f t="shared" si="101"/>
        <v>8235.0139999999992</v>
      </c>
      <c r="AP223" s="14">
        <f t="shared" si="101"/>
        <v>8223.0829999999987</v>
      </c>
      <c r="AQ223" s="14">
        <f t="shared" si="101"/>
        <v>8223.0829999999987</v>
      </c>
      <c r="AR223" s="14">
        <f t="shared" si="101"/>
        <v>8223.0829999999987</v>
      </c>
      <c r="AS223" s="14">
        <f t="shared" si="101"/>
        <v>8223.0829999999987</v>
      </c>
      <c r="AT223" s="14">
        <f t="shared" si="101"/>
        <v>8223.0829999999987</v>
      </c>
      <c r="AU223" s="14">
        <f t="shared" si="101"/>
        <v>8223.0829999999987</v>
      </c>
      <c r="AV223" s="14">
        <f t="shared" si="101"/>
        <v>8223.0829999999987</v>
      </c>
      <c r="AW223" s="14">
        <f t="shared" si="101"/>
        <v>8223.3016666666663</v>
      </c>
      <c r="AX223" s="14">
        <f t="shared" si="101"/>
        <v>8223.4109999999982</v>
      </c>
      <c r="AY223" s="115">
        <f t="shared" si="101"/>
        <v>8219.8480999999992</v>
      </c>
      <c r="AZ223" s="14">
        <f t="shared" si="101"/>
        <v>8219.8480999999992</v>
      </c>
      <c r="BA223" s="14">
        <f t="shared" si="101"/>
        <v>8219.8480999999992</v>
      </c>
      <c r="BB223" s="14">
        <f t="shared" si="101"/>
        <v>8219.8480999999992</v>
      </c>
      <c r="BC223" s="14">
        <f t="shared" si="101"/>
        <v>8219.8480999999992</v>
      </c>
      <c r="BD223" s="14">
        <f t="shared" si="101"/>
        <v>8219.8480999999992</v>
      </c>
      <c r="BE223" s="14">
        <f t="shared" si="101"/>
        <v>8219.7906999999996</v>
      </c>
      <c r="BF223" s="14">
        <f t="shared" si="101"/>
        <v>8219.7906999999996</v>
      </c>
      <c r="BG223" s="14">
        <f t="shared" ref="BG223:BI228" si="102">IFERROR(BG188*BG156,"-")</f>
        <v>10224.617700000001</v>
      </c>
      <c r="BH223" s="14">
        <f t="shared" si="102"/>
        <v>10224.617700000001</v>
      </c>
      <c r="BI223" s="14">
        <f t="shared" si="102"/>
        <v>10224.617700000001</v>
      </c>
      <c r="BJ223" s="14">
        <f t="shared" si="98"/>
        <v>10224.617700000001</v>
      </c>
      <c r="BK223" s="14">
        <f t="shared" si="98"/>
        <v>10224.61787</v>
      </c>
      <c r="BL223" s="14">
        <f t="shared" ref="BL223:BM223" si="103">IFERROR(BL188*BL156,"-")</f>
        <v>10224.683999999999</v>
      </c>
      <c r="BM223" s="14">
        <f t="shared" si="103"/>
        <v>10224.803000000002</v>
      </c>
      <c r="BN223" s="14"/>
      <c r="BX223" s="14"/>
      <c r="BY223" s="14"/>
      <c r="BZ223" s="14"/>
      <c r="CA223" s="14"/>
    </row>
    <row r="224" spans="1:79" s="23" customFormat="1" ht="15" customHeight="1" x14ac:dyDescent="0.25">
      <c r="A224" s="8" t="s">
        <v>136</v>
      </c>
      <c r="B224" s="8" t="s">
        <v>136</v>
      </c>
      <c r="C224" s="14" t="str">
        <f t="shared" ref="C224:AH224" si="104">IFERROR(C189*C157,"-")</f>
        <v>-</v>
      </c>
      <c r="D224" s="14" t="str">
        <f t="shared" si="104"/>
        <v>-</v>
      </c>
      <c r="E224" s="14" t="str">
        <f t="shared" si="104"/>
        <v>-</v>
      </c>
      <c r="F224" s="14" t="str">
        <f t="shared" si="104"/>
        <v>-</v>
      </c>
      <c r="G224" s="14" t="str">
        <f t="shared" si="104"/>
        <v>-</v>
      </c>
      <c r="H224" s="14" t="str">
        <f t="shared" si="104"/>
        <v>-</v>
      </c>
      <c r="I224" s="14" t="str">
        <f t="shared" si="104"/>
        <v>-</v>
      </c>
      <c r="J224" s="14" t="str">
        <f t="shared" si="104"/>
        <v>-</v>
      </c>
      <c r="K224" s="14" t="str">
        <f t="shared" si="104"/>
        <v>-</v>
      </c>
      <c r="L224" s="14" t="str">
        <f t="shared" si="104"/>
        <v>-</v>
      </c>
      <c r="M224" s="14" t="str">
        <f t="shared" si="104"/>
        <v>-</v>
      </c>
      <c r="N224" s="14" t="str">
        <f t="shared" si="104"/>
        <v>-</v>
      </c>
      <c r="O224" s="14" t="str">
        <f t="shared" si="104"/>
        <v>-</v>
      </c>
      <c r="P224" s="14" t="str">
        <f t="shared" si="104"/>
        <v>-</v>
      </c>
      <c r="Q224" s="14" t="str">
        <f t="shared" si="104"/>
        <v>-</v>
      </c>
      <c r="R224" s="14" t="str">
        <f t="shared" si="104"/>
        <v>-</v>
      </c>
      <c r="S224" s="14" t="str">
        <f t="shared" si="104"/>
        <v>-</v>
      </c>
      <c r="T224" s="14" t="str">
        <f t="shared" si="104"/>
        <v>-</v>
      </c>
      <c r="U224" s="14" t="str">
        <f t="shared" si="104"/>
        <v>-</v>
      </c>
      <c r="V224" s="14" t="str">
        <f t="shared" si="104"/>
        <v>-</v>
      </c>
      <c r="W224" s="14" t="str">
        <f t="shared" si="104"/>
        <v>-</v>
      </c>
      <c r="X224" s="14" t="str">
        <f t="shared" si="104"/>
        <v>-</v>
      </c>
      <c r="Y224" s="14" t="str">
        <f t="shared" si="104"/>
        <v>-</v>
      </c>
      <c r="Z224" s="14" t="str">
        <f t="shared" si="104"/>
        <v>-</v>
      </c>
      <c r="AA224" s="14" t="str">
        <f t="shared" si="104"/>
        <v>-</v>
      </c>
      <c r="AB224" s="14" t="str">
        <f t="shared" si="104"/>
        <v>-</v>
      </c>
      <c r="AC224" s="14" t="str">
        <f t="shared" si="104"/>
        <v>-</v>
      </c>
      <c r="AD224" s="14" t="str">
        <f t="shared" si="104"/>
        <v>-</v>
      </c>
      <c r="AE224" s="14" t="str">
        <f t="shared" si="104"/>
        <v>-</v>
      </c>
      <c r="AF224" s="14" t="str">
        <f t="shared" si="104"/>
        <v>-</v>
      </c>
      <c r="AG224" s="14" t="str">
        <f t="shared" si="104"/>
        <v>-</v>
      </c>
      <c r="AH224" s="14" t="str">
        <f t="shared" si="104"/>
        <v>-</v>
      </c>
      <c r="AI224" s="14" t="str">
        <f t="shared" ref="AI224:BF224" si="105">IFERROR(AI189*AI157,"-")</f>
        <v>-</v>
      </c>
      <c r="AJ224" s="14" t="str">
        <f t="shared" si="105"/>
        <v>-</v>
      </c>
      <c r="AK224" s="14" t="str">
        <f t="shared" si="105"/>
        <v>-</v>
      </c>
      <c r="AL224" s="14">
        <f t="shared" si="105"/>
        <v>10739.4714</v>
      </c>
      <c r="AM224" s="14">
        <f t="shared" si="105"/>
        <v>10739.4714</v>
      </c>
      <c r="AN224" s="14">
        <f t="shared" si="105"/>
        <v>10739.4714</v>
      </c>
      <c r="AO224" s="14">
        <f t="shared" si="105"/>
        <v>10739.4714</v>
      </c>
      <c r="AP224" s="14">
        <f t="shared" si="105"/>
        <v>10712.660400000001</v>
      </c>
      <c r="AQ224" s="14">
        <f t="shared" si="105"/>
        <v>10712.660400000001</v>
      </c>
      <c r="AR224" s="14">
        <f t="shared" si="105"/>
        <v>10712.660400000001</v>
      </c>
      <c r="AS224" s="14">
        <f t="shared" si="105"/>
        <v>10712.660400000001</v>
      </c>
      <c r="AT224" s="14">
        <f t="shared" si="105"/>
        <v>10711.580400000001</v>
      </c>
      <c r="AU224" s="14">
        <f t="shared" si="105"/>
        <v>10711.580400000001</v>
      </c>
      <c r="AV224" s="14">
        <f t="shared" si="105"/>
        <v>10711.580400000001</v>
      </c>
      <c r="AW224" s="14">
        <f t="shared" si="105"/>
        <v>10711.580400000001</v>
      </c>
      <c r="AX224" s="14">
        <f t="shared" si="105"/>
        <v>10711.580400000001</v>
      </c>
      <c r="AY224" s="115">
        <f t="shared" si="105"/>
        <v>10711.580400000001</v>
      </c>
      <c r="AZ224" s="14">
        <f t="shared" si="105"/>
        <v>10711.580400000001</v>
      </c>
      <c r="BA224" s="14">
        <f t="shared" si="105"/>
        <v>10699.7004</v>
      </c>
      <c r="BB224" s="14">
        <f t="shared" si="105"/>
        <v>10697.702400000002</v>
      </c>
      <c r="BC224" s="14">
        <f t="shared" si="105"/>
        <v>10697.702400000002</v>
      </c>
      <c r="BD224" s="14">
        <f t="shared" si="105"/>
        <v>10861.7112</v>
      </c>
      <c r="BE224" s="14">
        <f t="shared" si="105"/>
        <v>10861.7112</v>
      </c>
      <c r="BF224" s="14">
        <f t="shared" si="105"/>
        <v>10861.322400000001</v>
      </c>
      <c r="BG224" s="14">
        <f t="shared" si="102"/>
        <v>10861.343999999999</v>
      </c>
      <c r="BH224" s="14">
        <f t="shared" si="102"/>
        <v>10861.6518</v>
      </c>
      <c r="BI224" s="14">
        <f t="shared" si="102"/>
        <v>10862.267400000001</v>
      </c>
      <c r="BJ224" s="14">
        <f t="shared" si="98"/>
        <v>10862.267400000001</v>
      </c>
      <c r="BK224" s="14">
        <f t="shared" si="98"/>
        <v>10862.267940000002</v>
      </c>
      <c r="BL224" s="14">
        <f t="shared" ref="BL224:BM224" si="106">IFERROR(BL189*BL157,"-")</f>
        <v>10862.1486</v>
      </c>
      <c r="BM224" s="14">
        <f t="shared" si="106"/>
        <v>10862.514000000001</v>
      </c>
      <c r="BN224" s="14"/>
      <c r="BX224" s="14"/>
      <c r="BY224" s="14"/>
      <c r="BZ224" s="14"/>
      <c r="CA224" s="14"/>
    </row>
    <row r="225" spans="1:79" s="23" customFormat="1" ht="15" customHeight="1" x14ac:dyDescent="0.25">
      <c r="A225" s="8" t="s">
        <v>635</v>
      </c>
      <c r="B225" s="8" t="s">
        <v>635</v>
      </c>
      <c r="C225" s="14">
        <f t="shared" ref="C225:AH225" si="107">IFERROR(C190*C158,"-")</f>
        <v>22465.52</v>
      </c>
      <c r="D225" s="14">
        <f t="shared" si="107"/>
        <v>22465.52</v>
      </c>
      <c r="E225" s="14">
        <f t="shared" si="107"/>
        <v>22465.52</v>
      </c>
      <c r="F225" s="14">
        <f t="shared" si="107"/>
        <v>22465.52</v>
      </c>
      <c r="G225" s="14">
        <f t="shared" si="107"/>
        <v>22465.52</v>
      </c>
      <c r="H225" s="14">
        <f t="shared" si="107"/>
        <v>22465.52</v>
      </c>
      <c r="I225" s="14">
        <f t="shared" si="107"/>
        <v>22465.52</v>
      </c>
      <c r="J225" s="14">
        <f t="shared" si="107"/>
        <v>24690.82</v>
      </c>
      <c r="K225" s="14">
        <f t="shared" si="107"/>
        <v>24690.82</v>
      </c>
      <c r="L225" s="14">
        <f t="shared" si="107"/>
        <v>24690.82</v>
      </c>
      <c r="M225" s="14">
        <f t="shared" si="107"/>
        <v>24690.82</v>
      </c>
      <c r="N225" s="14">
        <f t="shared" si="107"/>
        <v>24690.82</v>
      </c>
      <c r="O225" s="14">
        <f t="shared" si="107"/>
        <v>24690.82</v>
      </c>
      <c r="P225" s="14">
        <f t="shared" si="107"/>
        <v>24690.82</v>
      </c>
      <c r="Q225" s="14">
        <f t="shared" si="107"/>
        <v>24690.82</v>
      </c>
      <c r="R225" s="14">
        <f t="shared" si="107"/>
        <v>24690.82</v>
      </c>
      <c r="S225" s="14">
        <f t="shared" si="107"/>
        <v>24964.940000000002</v>
      </c>
      <c r="T225" s="14">
        <f t="shared" si="107"/>
        <v>24964.940000000002</v>
      </c>
      <c r="U225" s="14">
        <f t="shared" si="107"/>
        <v>24964.940000000002</v>
      </c>
      <c r="V225" s="14">
        <f t="shared" si="107"/>
        <v>24964.940000000002</v>
      </c>
      <c r="W225" s="14">
        <f t="shared" si="107"/>
        <v>24964.940000000002</v>
      </c>
      <c r="X225" s="14">
        <f t="shared" si="107"/>
        <v>24964.940000000002</v>
      </c>
      <c r="Y225" s="14">
        <f t="shared" si="107"/>
        <v>24964.940000000002</v>
      </c>
      <c r="Z225" s="14">
        <f t="shared" si="107"/>
        <v>24964.940000000002</v>
      </c>
      <c r="AA225" s="14">
        <f t="shared" si="107"/>
        <v>24964.940000000002</v>
      </c>
      <c r="AB225" s="14">
        <f t="shared" si="107"/>
        <v>24964.940000000002</v>
      </c>
      <c r="AC225" s="14">
        <f t="shared" si="107"/>
        <v>24964.940000000002</v>
      </c>
      <c r="AD225" s="14">
        <f t="shared" si="107"/>
        <v>24964.940000000002</v>
      </c>
      <c r="AE225" s="14">
        <f t="shared" si="107"/>
        <v>24964.940000000002</v>
      </c>
      <c r="AF225" s="14">
        <f t="shared" si="107"/>
        <v>24964.940000000002</v>
      </c>
      <c r="AG225" s="14">
        <f t="shared" si="107"/>
        <v>24964.940000000002</v>
      </c>
      <c r="AH225" s="14">
        <f t="shared" si="107"/>
        <v>24964.940000000002</v>
      </c>
      <c r="AI225" s="108">
        <f t="shared" ref="AI225:BF225" si="108">IFERROR(AI190*AI158,"-")</f>
        <v>22963.017</v>
      </c>
      <c r="AJ225" s="108">
        <f t="shared" si="108"/>
        <v>22963.017</v>
      </c>
      <c r="AK225" s="108">
        <f t="shared" si="108"/>
        <v>22963.017</v>
      </c>
      <c r="AL225" s="14">
        <f t="shared" si="108"/>
        <v>22963.017</v>
      </c>
      <c r="AM225" s="14">
        <f t="shared" si="108"/>
        <v>22963.017</v>
      </c>
      <c r="AN225" s="14">
        <f t="shared" si="108"/>
        <v>22963.017</v>
      </c>
      <c r="AO225" s="14">
        <f t="shared" si="108"/>
        <v>22963.017</v>
      </c>
      <c r="AP225" s="14">
        <f t="shared" si="108"/>
        <v>22963.017</v>
      </c>
      <c r="AQ225" s="14">
        <f t="shared" si="108"/>
        <v>22963.017</v>
      </c>
      <c r="AR225" s="14">
        <f t="shared" si="108"/>
        <v>22963.017</v>
      </c>
      <c r="AS225" s="14">
        <f t="shared" si="108"/>
        <v>22963.017</v>
      </c>
      <c r="AT225" s="14">
        <f t="shared" si="108"/>
        <v>22963.017</v>
      </c>
      <c r="AU225" s="14">
        <f t="shared" si="108"/>
        <v>22963.016999999996</v>
      </c>
      <c r="AV225" s="14">
        <f t="shared" si="108"/>
        <v>21201.256999999998</v>
      </c>
      <c r="AW225" s="14">
        <f t="shared" si="108"/>
        <v>21201.256999999998</v>
      </c>
      <c r="AX225" s="14">
        <f t="shared" si="108"/>
        <v>21201.256999999998</v>
      </c>
      <c r="AY225" s="115">
        <f t="shared" si="108"/>
        <v>21201.256999999998</v>
      </c>
      <c r="AZ225" s="14">
        <f t="shared" si="108"/>
        <v>21201.256999999998</v>
      </c>
      <c r="BA225" s="14">
        <f t="shared" si="108"/>
        <v>21201.256999999998</v>
      </c>
      <c r="BB225" s="14">
        <f t="shared" si="108"/>
        <v>21201.256999999998</v>
      </c>
      <c r="BC225" s="14">
        <f t="shared" si="108"/>
        <v>21201.256999999998</v>
      </c>
      <c r="BD225" s="14">
        <f t="shared" si="108"/>
        <v>21201.256999999998</v>
      </c>
      <c r="BE225" s="14">
        <f t="shared" si="108"/>
        <v>21201.256999999998</v>
      </c>
      <c r="BF225" s="14">
        <f t="shared" si="108"/>
        <v>21201.256999999998</v>
      </c>
      <c r="BG225" s="14">
        <f t="shared" si="102"/>
        <v>21201.256999999998</v>
      </c>
      <c r="BH225" s="14">
        <f t="shared" si="102"/>
        <v>21201.256999999998</v>
      </c>
      <c r="BI225" s="14">
        <f t="shared" si="102"/>
        <v>21201.256999999998</v>
      </c>
      <c r="BJ225" s="14">
        <f t="shared" si="98"/>
        <v>21201.256999999998</v>
      </c>
      <c r="BK225" s="14">
        <f t="shared" si="98"/>
        <v>21201.256999999998</v>
      </c>
      <c r="BL225" s="14">
        <f t="shared" ref="BL225:BM225" si="109">IFERROR(BL190*BL158,"-")</f>
        <v>21201.256999999998</v>
      </c>
      <c r="BM225" s="14">
        <f t="shared" si="109"/>
        <v>21201.256999999998</v>
      </c>
      <c r="BN225" s="14"/>
      <c r="BX225" s="14"/>
      <c r="BY225" s="14"/>
      <c r="BZ225" s="14"/>
      <c r="CA225" s="14"/>
    </row>
    <row r="226" spans="1:79" s="23" customFormat="1" ht="15" customHeight="1" x14ac:dyDescent="0.25">
      <c r="A226" s="302" t="s">
        <v>451</v>
      </c>
      <c r="B226" s="302" t="s">
        <v>452</v>
      </c>
      <c r="C226" s="305">
        <f t="shared" ref="C226:AH226" si="110">IFERROR(C191*C159,"-")</f>
        <v>29080</v>
      </c>
      <c r="D226" s="305">
        <f t="shared" si="110"/>
        <v>29080</v>
      </c>
      <c r="E226" s="305">
        <f t="shared" si="110"/>
        <v>29080</v>
      </c>
      <c r="F226" s="305">
        <f t="shared" si="110"/>
        <v>29080</v>
      </c>
      <c r="G226" s="305">
        <f t="shared" si="110"/>
        <v>29080</v>
      </c>
      <c r="H226" s="305">
        <f t="shared" si="110"/>
        <v>29080</v>
      </c>
      <c r="I226" s="305">
        <f t="shared" si="110"/>
        <v>29080</v>
      </c>
      <c r="J226" s="305">
        <f t="shared" si="110"/>
        <v>29080</v>
      </c>
      <c r="K226" s="305">
        <f t="shared" si="110"/>
        <v>29080</v>
      </c>
      <c r="L226" s="305">
        <f t="shared" si="110"/>
        <v>29080</v>
      </c>
      <c r="M226" s="305">
        <f t="shared" si="110"/>
        <v>29080</v>
      </c>
      <c r="N226" s="305">
        <f t="shared" si="110"/>
        <v>29080</v>
      </c>
      <c r="O226" s="305">
        <f t="shared" si="110"/>
        <v>29080</v>
      </c>
      <c r="P226" s="305">
        <f t="shared" si="110"/>
        <v>29080</v>
      </c>
      <c r="Q226" s="305">
        <f t="shared" si="110"/>
        <v>29080</v>
      </c>
      <c r="R226" s="305">
        <f t="shared" si="110"/>
        <v>29080</v>
      </c>
      <c r="S226" s="305">
        <f t="shared" si="110"/>
        <v>29080</v>
      </c>
      <c r="T226" s="305">
        <f t="shared" si="110"/>
        <v>29080</v>
      </c>
      <c r="U226" s="305">
        <f t="shared" si="110"/>
        <v>29080</v>
      </c>
      <c r="V226" s="305">
        <f t="shared" si="110"/>
        <v>29080</v>
      </c>
      <c r="W226" s="305">
        <f t="shared" si="110"/>
        <v>29080</v>
      </c>
      <c r="X226" s="305">
        <f t="shared" si="110"/>
        <v>29080</v>
      </c>
      <c r="Y226" s="305">
        <f t="shared" si="110"/>
        <v>29080</v>
      </c>
      <c r="Z226" s="305">
        <f t="shared" si="110"/>
        <v>29080</v>
      </c>
      <c r="AA226" s="305">
        <f t="shared" si="110"/>
        <v>29080</v>
      </c>
      <c r="AB226" s="305">
        <f t="shared" si="110"/>
        <v>29080</v>
      </c>
      <c r="AC226" s="305">
        <f t="shared" si="110"/>
        <v>29080</v>
      </c>
      <c r="AD226" s="305">
        <f t="shared" si="110"/>
        <v>29080</v>
      </c>
      <c r="AE226" s="305">
        <f t="shared" si="110"/>
        <v>29080</v>
      </c>
      <c r="AF226" s="305">
        <f t="shared" si="110"/>
        <v>29080</v>
      </c>
      <c r="AG226" s="305">
        <f t="shared" si="110"/>
        <v>29080</v>
      </c>
      <c r="AH226" s="305">
        <f t="shared" si="110"/>
        <v>29080</v>
      </c>
      <c r="AI226" s="306">
        <f t="shared" ref="AI226:BF226" si="111">IFERROR(AI191*AI159,"-")</f>
        <v>28593</v>
      </c>
      <c r="AJ226" s="306">
        <f t="shared" si="111"/>
        <v>28593.22</v>
      </c>
      <c r="AK226" s="306">
        <f t="shared" si="111"/>
        <v>28593.22</v>
      </c>
      <c r="AL226" s="305">
        <f t="shared" si="111"/>
        <v>28593.22</v>
      </c>
      <c r="AM226" s="305">
        <f t="shared" si="111"/>
        <v>28593.22</v>
      </c>
      <c r="AN226" s="305">
        <f t="shared" si="111"/>
        <v>28593.22</v>
      </c>
      <c r="AO226" s="305">
        <f t="shared" si="111"/>
        <v>28593.22</v>
      </c>
      <c r="AP226" s="305">
        <f t="shared" si="111"/>
        <v>28593.22</v>
      </c>
      <c r="AQ226" s="305">
        <f t="shared" si="111"/>
        <v>28593.22</v>
      </c>
      <c r="AR226" s="305">
        <f t="shared" si="111"/>
        <v>28593.22</v>
      </c>
      <c r="AS226" s="305">
        <f t="shared" si="111"/>
        <v>28593.22</v>
      </c>
      <c r="AT226" s="305">
        <f t="shared" si="111"/>
        <v>28709.03</v>
      </c>
      <c r="AU226" s="305">
        <f t="shared" si="111"/>
        <v>28703.709999999995</v>
      </c>
      <c r="AV226" s="305">
        <f t="shared" si="111"/>
        <v>28703.709999999995</v>
      </c>
      <c r="AW226" s="305">
        <f t="shared" si="111"/>
        <v>28703.709999999995</v>
      </c>
      <c r="AX226" s="305">
        <f t="shared" si="111"/>
        <v>28733.71</v>
      </c>
      <c r="AY226" s="307">
        <f t="shared" si="111"/>
        <v>28734</v>
      </c>
      <c r="AZ226" s="305">
        <f t="shared" si="111"/>
        <v>28734</v>
      </c>
      <c r="BA226" s="305">
        <f t="shared" si="111"/>
        <v>28734</v>
      </c>
      <c r="BB226" s="305">
        <f t="shared" si="111"/>
        <v>28734</v>
      </c>
      <c r="BC226" s="305">
        <f t="shared" si="111"/>
        <v>28734</v>
      </c>
      <c r="BD226" s="305">
        <f t="shared" si="111"/>
        <v>28734</v>
      </c>
      <c r="BE226" s="305">
        <f t="shared" si="111"/>
        <v>28734</v>
      </c>
      <c r="BF226" s="305">
        <f t="shared" si="111"/>
        <v>28734</v>
      </c>
      <c r="BG226" s="305">
        <f t="shared" si="102"/>
        <v>28734</v>
      </c>
      <c r="BH226" s="305">
        <f t="shared" si="102"/>
        <v>28734</v>
      </c>
      <c r="BI226" s="305">
        <f t="shared" si="102"/>
        <v>28734</v>
      </c>
      <c r="BJ226" s="305">
        <f t="shared" si="98"/>
        <v>28734</v>
      </c>
      <c r="BK226" s="305">
        <f t="shared" si="98"/>
        <v>28734</v>
      </c>
      <c r="BL226" s="305">
        <f t="shared" ref="BL226:BM226" si="112">IFERROR(BL191*BL159,"-")</f>
        <v>28734</v>
      </c>
      <c r="BM226" s="305">
        <f t="shared" si="112"/>
        <v>14654.34</v>
      </c>
      <c r="BN226" s="14"/>
      <c r="BX226" s="14"/>
      <c r="BY226" s="14"/>
      <c r="BZ226" s="14"/>
      <c r="CA226" s="14"/>
    </row>
    <row r="227" spans="1:79" s="23" customFormat="1" ht="15" customHeight="1" x14ac:dyDescent="0.25">
      <c r="A227" s="8" t="s">
        <v>126</v>
      </c>
      <c r="B227" s="8" t="s">
        <v>126</v>
      </c>
      <c r="C227" s="14" t="str">
        <f t="shared" ref="C227:AH227" si="113">IFERROR(C192*C160,"-")</f>
        <v>-</v>
      </c>
      <c r="D227" s="14" t="str">
        <f t="shared" si="113"/>
        <v>-</v>
      </c>
      <c r="E227" s="14" t="str">
        <f t="shared" si="113"/>
        <v>-</v>
      </c>
      <c r="F227" s="14" t="str">
        <f t="shared" si="113"/>
        <v>-</v>
      </c>
      <c r="G227" s="14" t="str">
        <f t="shared" si="113"/>
        <v>-</v>
      </c>
      <c r="H227" s="14" t="str">
        <f t="shared" si="113"/>
        <v>-</v>
      </c>
      <c r="I227" s="14" t="str">
        <f t="shared" si="113"/>
        <v>-</v>
      </c>
      <c r="J227" s="14" t="str">
        <f t="shared" si="113"/>
        <v>-</v>
      </c>
      <c r="K227" s="14" t="str">
        <f t="shared" si="113"/>
        <v>-</v>
      </c>
      <c r="L227" s="14" t="str">
        <f t="shared" si="113"/>
        <v>-</v>
      </c>
      <c r="M227" s="14" t="str">
        <f t="shared" si="113"/>
        <v>-</v>
      </c>
      <c r="N227" s="14" t="str">
        <f t="shared" si="113"/>
        <v>-</v>
      </c>
      <c r="O227" s="14" t="str">
        <f t="shared" si="113"/>
        <v>-</v>
      </c>
      <c r="P227" s="14" t="str">
        <f t="shared" si="113"/>
        <v>-</v>
      </c>
      <c r="Q227" s="14" t="str">
        <f t="shared" si="113"/>
        <v>-</v>
      </c>
      <c r="R227" s="14" t="str">
        <f t="shared" si="113"/>
        <v>-</v>
      </c>
      <c r="S227" s="14" t="str">
        <f t="shared" si="113"/>
        <v>-</v>
      </c>
      <c r="T227" s="14" t="str">
        <f t="shared" si="113"/>
        <v>-</v>
      </c>
      <c r="U227" s="14" t="str">
        <f t="shared" si="113"/>
        <v>-</v>
      </c>
      <c r="V227" s="14" t="str">
        <f t="shared" si="113"/>
        <v>-</v>
      </c>
      <c r="W227" s="14" t="str">
        <f t="shared" si="113"/>
        <v>-</v>
      </c>
      <c r="X227" s="14" t="str">
        <f t="shared" si="113"/>
        <v>-</v>
      </c>
      <c r="Y227" s="14" t="str">
        <f t="shared" si="113"/>
        <v>-</v>
      </c>
      <c r="Z227" s="14" t="str">
        <f t="shared" si="113"/>
        <v>-</v>
      </c>
      <c r="AA227" s="14" t="str">
        <f t="shared" si="113"/>
        <v>-</v>
      </c>
      <c r="AB227" s="14">
        <f t="shared" si="113"/>
        <v>3849.12</v>
      </c>
      <c r="AC227" s="14">
        <f t="shared" si="113"/>
        <v>3849.12</v>
      </c>
      <c r="AD227" s="14">
        <f t="shared" si="113"/>
        <v>3849.12</v>
      </c>
      <c r="AE227" s="14">
        <f t="shared" si="113"/>
        <v>3849.12</v>
      </c>
      <c r="AF227" s="14">
        <f t="shared" si="113"/>
        <v>3849.12</v>
      </c>
      <c r="AG227" s="14">
        <f t="shared" si="113"/>
        <v>3849.12</v>
      </c>
      <c r="AH227" s="14">
        <f t="shared" si="113"/>
        <v>3849.12</v>
      </c>
      <c r="AI227" s="14">
        <f t="shared" ref="AI227:BF227" si="114">IFERROR(AI192*AI160,"-")</f>
        <v>3700.08</v>
      </c>
      <c r="AJ227" s="14">
        <f t="shared" si="114"/>
        <v>3699.9863999999998</v>
      </c>
      <c r="AK227" s="14">
        <f t="shared" si="114"/>
        <v>3699.9863999999998</v>
      </c>
      <c r="AL227" s="14">
        <f t="shared" si="114"/>
        <v>3699.9863999999998</v>
      </c>
      <c r="AM227" s="14">
        <f t="shared" si="114"/>
        <v>3699.9863999999998</v>
      </c>
      <c r="AN227" s="14">
        <f t="shared" si="114"/>
        <v>3699.9863999999998</v>
      </c>
      <c r="AO227" s="14">
        <f t="shared" si="114"/>
        <v>3699.9863999999998</v>
      </c>
      <c r="AP227" s="14">
        <f t="shared" si="114"/>
        <v>3699.9863999999998</v>
      </c>
      <c r="AQ227" s="14">
        <f t="shared" si="114"/>
        <v>4376.2616919999991</v>
      </c>
      <c r="AR227" s="14">
        <f t="shared" si="114"/>
        <v>4376.2616919999991</v>
      </c>
      <c r="AS227" s="14">
        <f t="shared" si="114"/>
        <v>4376.2616919999991</v>
      </c>
      <c r="AT227" s="14">
        <f t="shared" si="114"/>
        <v>4375.7166679999991</v>
      </c>
      <c r="AU227" s="14">
        <f t="shared" si="114"/>
        <v>4375.7166679999991</v>
      </c>
      <c r="AV227" s="14">
        <f t="shared" si="114"/>
        <v>4297.1735999999992</v>
      </c>
      <c r="AW227" s="14">
        <f t="shared" si="114"/>
        <v>4297.1735999999992</v>
      </c>
      <c r="AX227" s="14">
        <f t="shared" si="114"/>
        <v>4375.5207999999993</v>
      </c>
      <c r="AY227" s="122">
        <f t="shared" si="114"/>
        <v>4375.5207999999993</v>
      </c>
      <c r="AZ227" s="14">
        <f t="shared" si="114"/>
        <v>4375.5207999999993</v>
      </c>
      <c r="BA227" s="14">
        <f t="shared" si="114"/>
        <v>4375.5207999999993</v>
      </c>
      <c r="BB227" s="14">
        <f t="shared" si="114"/>
        <v>4375.5207999999993</v>
      </c>
      <c r="BC227" s="14">
        <f t="shared" si="114"/>
        <v>4375.5207999999993</v>
      </c>
      <c r="BD227" s="14">
        <f t="shared" si="114"/>
        <v>4375.5207999999993</v>
      </c>
      <c r="BE227" s="14">
        <f t="shared" si="114"/>
        <v>4375.5207999999993</v>
      </c>
      <c r="BF227" s="14">
        <f t="shared" si="114"/>
        <v>4375.5207999999993</v>
      </c>
      <c r="BG227" s="14">
        <f t="shared" si="102"/>
        <v>4375.5207999999993</v>
      </c>
      <c r="BH227" s="14">
        <f t="shared" si="102"/>
        <v>4375.5207999999993</v>
      </c>
      <c r="BI227" s="14">
        <f t="shared" si="102"/>
        <v>4375.5207999999993</v>
      </c>
      <c r="BJ227" s="14">
        <f t="shared" si="98"/>
        <v>4375.5207999999993</v>
      </c>
      <c r="BK227" s="14">
        <f t="shared" si="98"/>
        <v>4375.5207999999993</v>
      </c>
      <c r="BL227" s="14">
        <f t="shared" ref="BL227:BM227" si="115">IFERROR(BL192*BL160,"-")</f>
        <v>4375.5207999999993</v>
      </c>
      <c r="BM227" s="14">
        <f t="shared" si="115"/>
        <v>4375.5207999999993</v>
      </c>
      <c r="BN227" s="27"/>
      <c r="BX227" s="27"/>
      <c r="BY227" s="27"/>
      <c r="BZ227" s="27"/>
      <c r="CA227" s="27"/>
    </row>
    <row r="228" spans="1:79" s="23" customFormat="1" ht="15" customHeight="1" x14ac:dyDescent="0.25">
      <c r="A228" s="8" t="s">
        <v>165</v>
      </c>
      <c r="B228" s="8" t="s">
        <v>165</v>
      </c>
      <c r="C228" s="14" t="str">
        <f t="shared" ref="C228:AH228" si="116">IFERROR(C193*C161,"-")</f>
        <v>-</v>
      </c>
      <c r="D228" s="14" t="str">
        <f t="shared" si="116"/>
        <v>-</v>
      </c>
      <c r="E228" s="14" t="str">
        <f t="shared" si="116"/>
        <v>-</v>
      </c>
      <c r="F228" s="14" t="str">
        <f t="shared" si="116"/>
        <v>-</v>
      </c>
      <c r="G228" s="14" t="str">
        <f t="shared" si="116"/>
        <v>-</v>
      </c>
      <c r="H228" s="14" t="str">
        <f t="shared" si="116"/>
        <v>-</v>
      </c>
      <c r="I228" s="14" t="str">
        <f t="shared" si="116"/>
        <v>-</v>
      </c>
      <c r="J228" s="14" t="str">
        <f t="shared" si="116"/>
        <v>-</v>
      </c>
      <c r="K228" s="14" t="str">
        <f t="shared" si="116"/>
        <v>-</v>
      </c>
      <c r="L228" s="14" t="str">
        <f t="shared" si="116"/>
        <v>-</v>
      </c>
      <c r="M228" s="14" t="str">
        <f t="shared" si="116"/>
        <v>-</v>
      </c>
      <c r="N228" s="14" t="str">
        <f t="shared" si="116"/>
        <v>-</v>
      </c>
      <c r="O228" s="14" t="str">
        <f t="shared" si="116"/>
        <v>-</v>
      </c>
      <c r="P228" s="14" t="str">
        <f t="shared" si="116"/>
        <v>-</v>
      </c>
      <c r="Q228" s="14" t="str">
        <f t="shared" si="116"/>
        <v>-</v>
      </c>
      <c r="R228" s="14" t="str">
        <f t="shared" si="116"/>
        <v>-</v>
      </c>
      <c r="S228" s="14" t="str">
        <f t="shared" si="116"/>
        <v>-</v>
      </c>
      <c r="T228" s="14" t="str">
        <f t="shared" si="116"/>
        <v>-</v>
      </c>
      <c r="U228" s="14" t="str">
        <f t="shared" si="116"/>
        <v>-</v>
      </c>
      <c r="V228" s="14" t="str">
        <f t="shared" si="116"/>
        <v>-</v>
      </c>
      <c r="W228" s="14" t="str">
        <f t="shared" si="116"/>
        <v>-</v>
      </c>
      <c r="X228" s="14" t="str">
        <f t="shared" si="116"/>
        <v>-</v>
      </c>
      <c r="Y228" s="14" t="str">
        <f t="shared" si="116"/>
        <v>-</v>
      </c>
      <c r="Z228" s="14" t="str">
        <f t="shared" si="116"/>
        <v>-</v>
      </c>
      <c r="AA228" s="14" t="str">
        <f t="shared" si="116"/>
        <v>-</v>
      </c>
      <c r="AB228" s="14" t="str">
        <f t="shared" si="116"/>
        <v>-</v>
      </c>
      <c r="AC228" s="14" t="str">
        <f t="shared" si="116"/>
        <v>-</v>
      </c>
      <c r="AD228" s="14" t="str">
        <f t="shared" si="116"/>
        <v>-</v>
      </c>
      <c r="AE228" s="14" t="str">
        <f t="shared" si="116"/>
        <v>-</v>
      </c>
      <c r="AF228" s="14" t="str">
        <f t="shared" si="116"/>
        <v>-</v>
      </c>
      <c r="AG228" s="14" t="str">
        <f t="shared" si="116"/>
        <v>-</v>
      </c>
      <c r="AH228" s="14" t="str">
        <f t="shared" si="116"/>
        <v>-</v>
      </c>
      <c r="AI228" s="14" t="str">
        <f t="shared" ref="AI228:BF228" si="117">IFERROR(AI193*AI161,"-")</f>
        <v>-</v>
      </c>
      <c r="AJ228" s="14" t="str">
        <f t="shared" si="117"/>
        <v>-</v>
      </c>
      <c r="AK228" s="14" t="str">
        <f t="shared" si="117"/>
        <v>-</v>
      </c>
      <c r="AL228" s="14" t="str">
        <f t="shared" si="117"/>
        <v>-</v>
      </c>
      <c r="AM228" s="14" t="str">
        <f t="shared" si="117"/>
        <v>-</v>
      </c>
      <c r="AN228" s="14" t="str">
        <f t="shared" si="117"/>
        <v>-</v>
      </c>
      <c r="AO228" s="14" t="str">
        <f t="shared" si="117"/>
        <v>-</v>
      </c>
      <c r="AP228" s="14" t="str">
        <f t="shared" si="117"/>
        <v>-</v>
      </c>
      <c r="AQ228" s="14" t="str">
        <f t="shared" si="117"/>
        <v>-</v>
      </c>
      <c r="AR228" s="14" t="str">
        <f t="shared" si="117"/>
        <v>-</v>
      </c>
      <c r="AS228" s="14" t="str">
        <f t="shared" si="117"/>
        <v>-</v>
      </c>
      <c r="AT228" s="14" t="str">
        <f t="shared" si="117"/>
        <v>-</v>
      </c>
      <c r="AU228" s="14" t="str">
        <f t="shared" si="117"/>
        <v>-</v>
      </c>
      <c r="AV228" s="14" t="str">
        <f t="shared" si="117"/>
        <v>-</v>
      </c>
      <c r="AW228" s="14" t="str">
        <f t="shared" si="117"/>
        <v>-</v>
      </c>
      <c r="AX228" s="14" t="str">
        <f t="shared" si="117"/>
        <v>-</v>
      </c>
      <c r="AY228" s="122" t="str">
        <f t="shared" si="117"/>
        <v>-</v>
      </c>
      <c r="AZ228" s="14" t="str">
        <f t="shared" si="117"/>
        <v>-</v>
      </c>
      <c r="BA228" s="14" t="str">
        <f t="shared" si="117"/>
        <v>-</v>
      </c>
      <c r="BB228" s="14">
        <f t="shared" si="117"/>
        <v>7540</v>
      </c>
      <c r="BC228" s="14">
        <f t="shared" si="117"/>
        <v>7540</v>
      </c>
      <c r="BD228" s="14">
        <f t="shared" si="117"/>
        <v>7540</v>
      </c>
      <c r="BE228" s="14">
        <f t="shared" si="117"/>
        <v>7540</v>
      </c>
      <c r="BF228" s="14">
        <f t="shared" si="117"/>
        <v>7540</v>
      </c>
      <c r="BG228" s="14">
        <f t="shared" si="102"/>
        <v>7540</v>
      </c>
      <c r="BH228" s="14">
        <f t="shared" si="102"/>
        <v>7540</v>
      </c>
      <c r="BI228" s="14">
        <f t="shared" si="102"/>
        <v>7540</v>
      </c>
      <c r="BJ228" s="14">
        <f t="shared" si="98"/>
        <v>7540</v>
      </c>
      <c r="BK228" s="14">
        <f t="shared" si="98"/>
        <v>7540</v>
      </c>
      <c r="BL228" s="14">
        <f t="shared" ref="BL228:BM228" si="118">IFERROR(BL193*BL161,"-")</f>
        <v>7540</v>
      </c>
      <c r="BM228" s="14">
        <f t="shared" si="118"/>
        <v>7540</v>
      </c>
      <c r="BN228" s="27"/>
      <c r="BX228" s="27"/>
      <c r="BY228" s="27"/>
      <c r="BZ228" s="27"/>
      <c r="CA228" s="27"/>
    </row>
    <row r="229" spans="1:79" s="23" customFormat="1" ht="15" customHeight="1" thickBot="1" x14ac:dyDescent="0.3">
      <c r="A229" s="25" t="s">
        <v>9</v>
      </c>
      <c r="B229" s="25" t="s">
        <v>9</v>
      </c>
      <c r="C229" s="26">
        <f t="shared" ref="C229:AH229" si="119">SUM(C204:C228)</f>
        <v>220945.97400000002</v>
      </c>
      <c r="D229" s="26">
        <f t="shared" si="119"/>
        <v>221092.057</v>
      </c>
      <c r="E229" s="26">
        <f t="shared" si="119"/>
        <v>221777.34899999996</v>
      </c>
      <c r="F229" s="26">
        <f t="shared" si="119"/>
        <v>221412.394</v>
      </c>
      <c r="G229" s="26">
        <f t="shared" si="119"/>
        <v>245826.67499999999</v>
      </c>
      <c r="H229" s="26">
        <f t="shared" si="119"/>
        <v>247277.41499999998</v>
      </c>
      <c r="I229" s="26">
        <f t="shared" si="119"/>
        <v>248948.81999999998</v>
      </c>
      <c r="J229" s="26">
        <f t="shared" si="119"/>
        <v>257047.24800000002</v>
      </c>
      <c r="K229" s="26">
        <f t="shared" si="119"/>
        <v>257047.24800000002</v>
      </c>
      <c r="L229" s="26">
        <f t="shared" si="119"/>
        <v>274693.74800000002</v>
      </c>
      <c r="M229" s="26">
        <f t="shared" si="119"/>
        <v>278443.74800000002</v>
      </c>
      <c r="N229" s="26">
        <f t="shared" si="119"/>
        <v>279458.65400000004</v>
      </c>
      <c r="O229" s="26">
        <f t="shared" si="119"/>
        <v>279458.65400000004</v>
      </c>
      <c r="P229" s="26">
        <f t="shared" si="119"/>
        <v>280796.97400000005</v>
      </c>
      <c r="Q229" s="26">
        <f t="shared" si="119"/>
        <v>337811.44400000002</v>
      </c>
      <c r="R229" s="26">
        <f t="shared" si="119"/>
        <v>377221.65299999999</v>
      </c>
      <c r="S229" s="26">
        <f t="shared" si="119"/>
        <v>382533.15979999996</v>
      </c>
      <c r="T229" s="26">
        <f t="shared" si="119"/>
        <v>422581.27979999996</v>
      </c>
      <c r="U229" s="26">
        <f t="shared" si="119"/>
        <v>422581.27979999996</v>
      </c>
      <c r="V229" s="26">
        <f t="shared" si="119"/>
        <v>422692.00140000001</v>
      </c>
      <c r="W229" s="26">
        <f t="shared" si="119"/>
        <v>422692.00140000001</v>
      </c>
      <c r="X229" s="26">
        <f t="shared" si="119"/>
        <v>436111.70139999996</v>
      </c>
      <c r="Y229" s="26">
        <f t="shared" si="119"/>
        <v>437825.24660000001</v>
      </c>
      <c r="Z229" s="26">
        <f t="shared" si="119"/>
        <v>440676.00660000002</v>
      </c>
      <c r="AA229" s="26">
        <f t="shared" si="119"/>
        <v>440808.50819999998</v>
      </c>
      <c r="AB229" s="26">
        <f t="shared" si="119"/>
        <v>451993.82819999993</v>
      </c>
      <c r="AC229" s="26">
        <f t="shared" si="119"/>
        <v>451993.82819999993</v>
      </c>
      <c r="AD229" s="26">
        <f t="shared" si="119"/>
        <v>451993.82819999993</v>
      </c>
      <c r="AE229" s="26">
        <f t="shared" si="119"/>
        <v>451993.82819999993</v>
      </c>
      <c r="AF229" s="26">
        <f t="shared" si="119"/>
        <v>451993.82819999993</v>
      </c>
      <c r="AG229" s="26">
        <f t="shared" si="119"/>
        <v>452008.02479999996</v>
      </c>
      <c r="AH229" s="26">
        <f t="shared" si="119"/>
        <v>452012.75699999993</v>
      </c>
      <c r="AI229" s="37">
        <f t="shared" ref="AI229:BH229" si="120">SUM(AI204:AI228)</f>
        <v>447782.6883234001</v>
      </c>
      <c r="AJ229" s="37">
        <f t="shared" si="120"/>
        <v>447807.62705540011</v>
      </c>
      <c r="AK229" s="37">
        <f t="shared" si="120"/>
        <v>447812.51585200004</v>
      </c>
      <c r="AL229" s="37">
        <f t="shared" si="120"/>
        <v>458566.65364180011</v>
      </c>
      <c r="AM229" s="37">
        <f t="shared" si="120"/>
        <v>459101.02995880001</v>
      </c>
      <c r="AN229" s="37">
        <f t="shared" si="120"/>
        <v>459101.02995880001</v>
      </c>
      <c r="AO229" s="37">
        <f t="shared" si="120"/>
        <v>456553.81395879999</v>
      </c>
      <c r="AP229" s="37">
        <f t="shared" si="120"/>
        <v>452933.86318579997</v>
      </c>
      <c r="AQ229" s="37">
        <f t="shared" si="120"/>
        <v>470703.16217727994</v>
      </c>
      <c r="AR229" s="37">
        <f t="shared" si="120"/>
        <v>470663.27512527991</v>
      </c>
      <c r="AS229" s="37">
        <f t="shared" si="120"/>
        <v>470691.66249727993</v>
      </c>
      <c r="AT229" s="37">
        <f t="shared" si="120"/>
        <v>470928.4804052799</v>
      </c>
      <c r="AU229" s="37">
        <f t="shared" si="120"/>
        <v>471002.85862761323</v>
      </c>
      <c r="AV229" s="37">
        <f t="shared" si="120"/>
        <v>468858.84856027993</v>
      </c>
      <c r="AW229" s="37">
        <f t="shared" si="120"/>
        <v>469274.90522496001</v>
      </c>
      <c r="AX229" s="37">
        <f t="shared" si="120"/>
        <v>469357.54374134669</v>
      </c>
      <c r="AY229" s="121">
        <f t="shared" si="120"/>
        <v>469493.57135627995</v>
      </c>
      <c r="AZ229" s="26">
        <f t="shared" si="120"/>
        <v>469305.08469027991</v>
      </c>
      <c r="BA229" s="26">
        <f t="shared" si="120"/>
        <v>469183.41761727992</v>
      </c>
      <c r="BB229" s="26">
        <f t="shared" si="120"/>
        <v>488849.41986232001</v>
      </c>
      <c r="BC229" s="26">
        <f t="shared" si="120"/>
        <v>490044.74960127997</v>
      </c>
      <c r="BD229" s="26">
        <f t="shared" si="120"/>
        <v>490213.15344328003</v>
      </c>
      <c r="BE229" s="26">
        <f t="shared" si="120"/>
        <v>490214.85602243996</v>
      </c>
      <c r="BF229" s="26">
        <f t="shared" si="120"/>
        <v>490419.12066528504</v>
      </c>
      <c r="BG229" s="26">
        <f t="shared" si="120"/>
        <v>491270.06216853333</v>
      </c>
      <c r="BH229" s="26">
        <f t="shared" si="120"/>
        <v>491431.00706684322</v>
      </c>
      <c r="BI229" s="26">
        <f>SUM(BI204:BI228)</f>
        <v>482968.87166770914</v>
      </c>
      <c r="BJ229" s="26">
        <f>SUM(BJ204:BJ228)</f>
        <v>480955.83075710188</v>
      </c>
      <c r="BK229" s="26">
        <f>SUM(BK204:BK228)</f>
        <v>479245.98779929499</v>
      </c>
      <c r="BL229" s="26">
        <f>SUM(BL204:BL228)</f>
        <v>489095.00284218497</v>
      </c>
      <c r="BM229" s="26">
        <f>SUM(BM204:BM228)</f>
        <v>448966.42658808129</v>
      </c>
    </row>
    <row r="230" spans="1:79" s="23" customFormat="1" ht="15" customHeight="1" x14ac:dyDescent="0.25">
      <c r="A230" s="38"/>
      <c r="B230" s="38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AX230" s="142"/>
      <c r="BJ230" s="412"/>
      <c r="BK230" s="412"/>
      <c r="BL230" s="412"/>
      <c r="BM230" s="412"/>
      <c r="BO230" s="24"/>
      <c r="BP230" s="24"/>
      <c r="BQ230" s="24"/>
      <c r="BR230" s="24"/>
      <c r="BS230" s="24"/>
      <c r="BT230" s="24"/>
      <c r="BU230" s="24"/>
      <c r="BV230" s="24"/>
      <c r="BW230" s="24"/>
    </row>
    <row r="231" spans="1:79" s="23" customFormat="1" ht="15" customHeight="1" x14ac:dyDescent="0.25">
      <c r="A231" s="1" t="s">
        <v>421</v>
      </c>
      <c r="B231" s="4" t="s">
        <v>639</v>
      </c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BO231" s="24"/>
      <c r="BP231" s="24"/>
      <c r="BQ231" s="24"/>
      <c r="BR231" s="24"/>
      <c r="BS231" s="24"/>
      <c r="BT231" s="24"/>
      <c r="BU231" s="24"/>
      <c r="BV231" s="24"/>
      <c r="BW231" s="24"/>
    </row>
    <row r="232" spans="1:79" s="23" customFormat="1" ht="15" customHeight="1" x14ac:dyDescent="0.25">
      <c r="A232" s="1" t="s">
        <v>422</v>
      </c>
      <c r="B232" s="38" t="s">
        <v>640</v>
      </c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BO232" s="24"/>
      <c r="BP232" s="24"/>
      <c r="BQ232" s="24"/>
      <c r="BR232" s="24"/>
      <c r="BS232" s="24"/>
      <c r="BT232" s="24"/>
      <c r="BU232" s="24"/>
      <c r="BV232" s="24"/>
      <c r="BW232" s="24"/>
    </row>
    <row r="233" spans="1:79" s="23" customFormat="1" ht="15" customHeight="1" x14ac:dyDescent="0.25">
      <c r="A233" s="1" t="s">
        <v>637</v>
      </c>
      <c r="B233" s="38" t="s">
        <v>641</v>
      </c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BO233" s="14"/>
      <c r="BP233" s="14"/>
      <c r="BQ233" s="14"/>
      <c r="BR233" s="14"/>
      <c r="BS233" s="14"/>
      <c r="BT233" s="14"/>
      <c r="BU233" s="14"/>
      <c r="BV233" s="14"/>
      <c r="BW233" s="14"/>
    </row>
    <row r="234" spans="1:79" s="23" customFormat="1" ht="15" customHeight="1" x14ac:dyDescent="0.25">
      <c r="A234" s="1" t="s">
        <v>645</v>
      </c>
      <c r="B234" s="38" t="s">
        <v>633</v>
      </c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BO234" s="24"/>
      <c r="BP234" s="24"/>
      <c r="BQ234" s="24"/>
      <c r="BR234" s="24"/>
      <c r="BS234" s="24"/>
      <c r="BT234" s="24"/>
      <c r="BU234" s="24"/>
      <c r="BV234" s="24"/>
      <c r="BW234" s="24"/>
    </row>
    <row r="235" spans="1:79" s="23" customFormat="1" ht="15" customHeight="1" x14ac:dyDescent="0.25">
      <c r="A235" s="1" t="s">
        <v>646</v>
      </c>
      <c r="B235" s="38" t="s">
        <v>634</v>
      </c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BO235" s="24"/>
      <c r="BP235" s="24"/>
      <c r="BQ235" s="24"/>
      <c r="BR235" s="24"/>
      <c r="BS235" s="24"/>
      <c r="BT235" s="24"/>
      <c r="BU235" s="24"/>
      <c r="BV235" s="24"/>
      <c r="BW235" s="24"/>
    </row>
    <row r="236" spans="1:79" s="23" customFormat="1" ht="15" customHeight="1" x14ac:dyDescent="0.25">
      <c r="A236" s="1" t="s">
        <v>638</v>
      </c>
      <c r="B236" s="1" t="s">
        <v>642</v>
      </c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BO236" s="24"/>
      <c r="BP236" s="24"/>
      <c r="BQ236" s="24"/>
      <c r="BR236" s="24"/>
      <c r="BS236" s="24"/>
      <c r="BT236" s="24"/>
      <c r="BU236" s="24"/>
      <c r="BV236" s="24"/>
      <c r="BW236" s="24"/>
    </row>
    <row r="240" spans="1:79" s="23" customFormat="1" ht="15" customHeight="1" x14ac:dyDescent="0.25">
      <c r="A240" s="107" t="s">
        <v>554</v>
      </c>
      <c r="B240" s="107" t="s">
        <v>553</v>
      </c>
      <c r="C240" s="96" t="s">
        <v>478</v>
      </c>
      <c r="D240" s="96" t="s">
        <v>479</v>
      </c>
      <c r="E240" s="96" t="s">
        <v>480</v>
      </c>
      <c r="F240" s="96" t="s">
        <v>481</v>
      </c>
      <c r="G240" s="96" t="s">
        <v>482</v>
      </c>
      <c r="H240" s="96" t="s">
        <v>483</v>
      </c>
      <c r="I240" s="96" t="s">
        <v>484</v>
      </c>
      <c r="J240" s="96" t="s">
        <v>485</v>
      </c>
      <c r="K240" s="96" t="s">
        <v>486</v>
      </c>
      <c r="L240" s="96" t="s">
        <v>487</v>
      </c>
      <c r="M240" s="96" t="s">
        <v>488</v>
      </c>
      <c r="N240" s="96" t="s">
        <v>489</v>
      </c>
      <c r="O240" s="96" t="s">
        <v>490</v>
      </c>
      <c r="P240" s="96" t="s">
        <v>491</v>
      </c>
      <c r="Q240" s="96" t="s">
        <v>492</v>
      </c>
      <c r="R240" s="96" t="s">
        <v>493</v>
      </c>
      <c r="S240" s="96" t="s">
        <v>494</v>
      </c>
      <c r="T240" s="96" t="s">
        <v>495</v>
      </c>
      <c r="U240" s="96" t="s">
        <v>496</v>
      </c>
      <c r="V240" s="96" t="s">
        <v>497</v>
      </c>
      <c r="W240" s="96" t="s">
        <v>498</v>
      </c>
      <c r="X240" s="96" t="s">
        <v>499</v>
      </c>
      <c r="Y240" s="96" t="s">
        <v>500</v>
      </c>
      <c r="Z240" s="96" t="s">
        <v>501</v>
      </c>
      <c r="AA240" s="96" t="s">
        <v>502</v>
      </c>
      <c r="AB240" s="96" t="s">
        <v>503</v>
      </c>
      <c r="AC240" s="96" t="s">
        <v>504</v>
      </c>
      <c r="AD240" s="96" t="s">
        <v>505</v>
      </c>
      <c r="AE240" s="96" t="s">
        <v>506</v>
      </c>
      <c r="AF240" s="96" t="s">
        <v>507</v>
      </c>
      <c r="AG240" s="96" t="s">
        <v>508</v>
      </c>
      <c r="AH240" s="96" t="s">
        <v>509</v>
      </c>
      <c r="AI240" s="96" t="s">
        <v>510</v>
      </c>
      <c r="AJ240" s="96" t="s">
        <v>511</v>
      </c>
      <c r="AK240" s="96" t="s">
        <v>512</v>
      </c>
      <c r="AL240" s="96" t="s">
        <v>513</v>
      </c>
      <c r="AM240" s="96" t="s">
        <v>514</v>
      </c>
      <c r="AN240" s="96" t="s">
        <v>515</v>
      </c>
      <c r="AO240" s="96" t="s">
        <v>516</v>
      </c>
      <c r="AP240" s="96" t="s">
        <v>517</v>
      </c>
      <c r="AQ240" s="96" t="s">
        <v>518</v>
      </c>
      <c r="AR240" s="96" t="s">
        <v>519</v>
      </c>
      <c r="AS240" s="96" t="s">
        <v>520</v>
      </c>
      <c r="AT240" s="96" t="s">
        <v>521</v>
      </c>
      <c r="AU240" s="96" t="s">
        <v>522</v>
      </c>
      <c r="AV240" s="96" t="s">
        <v>523</v>
      </c>
      <c r="AW240" s="96" t="s">
        <v>524</v>
      </c>
      <c r="AX240" s="96" t="s">
        <v>525</v>
      </c>
      <c r="AY240" s="96" t="s">
        <v>526</v>
      </c>
      <c r="AZ240" s="96" t="s">
        <v>527</v>
      </c>
      <c r="BA240" s="96" t="s">
        <v>528</v>
      </c>
      <c r="BB240" s="96" t="s">
        <v>529</v>
      </c>
      <c r="BC240" s="96" t="s">
        <v>530</v>
      </c>
      <c r="BD240" s="96" t="s">
        <v>531</v>
      </c>
      <c r="BE240" s="96" t="s">
        <v>532</v>
      </c>
      <c r="BF240" s="96" t="s">
        <v>533</v>
      </c>
      <c r="BG240" s="96" t="s">
        <v>534</v>
      </c>
      <c r="BH240" s="96" t="s">
        <v>466</v>
      </c>
      <c r="BI240" s="96" t="str">
        <f>BI$134</f>
        <v>3Q24</v>
      </c>
      <c r="BJ240" s="96" t="str">
        <f>BJ$134</f>
        <v>4Q24</v>
      </c>
      <c r="BK240" s="96" t="str">
        <f>BK$134</f>
        <v>1Q25</v>
      </c>
      <c r="BL240" s="96" t="str">
        <f>BL$134</f>
        <v>2Q25</v>
      </c>
      <c r="BM240" s="96" t="str">
        <f>BM$134</f>
        <v>3Q25</v>
      </c>
      <c r="BN240" s="14"/>
      <c r="BO240" s="24"/>
      <c r="BP240" s="24"/>
      <c r="BQ240" s="24"/>
      <c r="BR240" s="24"/>
      <c r="BS240" s="24"/>
      <c r="BT240" s="24"/>
      <c r="BU240" s="24"/>
      <c r="BV240" s="24"/>
      <c r="BW240" s="24"/>
      <c r="BX240" s="14"/>
      <c r="BY240" s="14"/>
      <c r="BZ240" s="14"/>
      <c r="CA240" s="14"/>
    </row>
    <row r="241" spans="1:75" ht="15" customHeight="1" x14ac:dyDescent="0.25">
      <c r="A241" s="8" t="s">
        <v>18</v>
      </c>
      <c r="B241" s="8" t="s">
        <v>18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 t="s">
        <v>14</v>
      </c>
      <c r="AU241" s="9" t="s">
        <v>14</v>
      </c>
      <c r="AV241" s="9" t="s">
        <v>14</v>
      </c>
      <c r="AW241" s="9" t="s">
        <v>14</v>
      </c>
      <c r="AX241" s="9" t="s">
        <v>14</v>
      </c>
      <c r="AY241" s="9" t="s">
        <v>14</v>
      </c>
      <c r="AZ241" s="9" t="s">
        <v>14</v>
      </c>
      <c r="BA241" s="9" t="s">
        <v>14</v>
      </c>
      <c r="BB241" s="9" t="s">
        <v>14</v>
      </c>
      <c r="BC241" s="9" t="s">
        <v>14</v>
      </c>
      <c r="BD241" s="9" t="s">
        <v>14</v>
      </c>
      <c r="BE241" s="9" t="s">
        <v>14</v>
      </c>
      <c r="BF241" s="9" t="s">
        <v>14</v>
      </c>
      <c r="BG241" s="9" t="s">
        <v>14</v>
      </c>
      <c r="BH241" s="9" t="s">
        <v>14</v>
      </c>
      <c r="BI241" s="9" t="s">
        <v>14</v>
      </c>
      <c r="BJ241" s="9" t="s">
        <v>14</v>
      </c>
      <c r="BK241" s="9" t="s">
        <v>14</v>
      </c>
      <c r="BL241" s="9"/>
      <c r="BM241" s="9"/>
    </row>
    <row r="242" spans="1:75" ht="15" customHeight="1" x14ac:dyDescent="0.25">
      <c r="A242" s="8" t="s">
        <v>643</v>
      </c>
      <c r="B242" s="8" t="s">
        <v>643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>
        <v>782000</v>
      </c>
      <c r="AU242" s="9">
        <v>782000</v>
      </c>
      <c r="AV242" s="9">
        <v>782000</v>
      </c>
      <c r="AW242" s="9">
        <v>782000</v>
      </c>
      <c r="AX242" s="9">
        <v>782000</v>
      </c>
      <c r="AY242" s="9">
        <v>782000</v>
      </c>
      <c r="AZ242" s="9">
        <v>782000</v>
      </c>
      <c r="BA242" s="9">
        <v>782000</v>
      </c>
      <c r="BB242" s="9">
        <v>1044185.1099999999</v>
      </c>
      <c r="BC242" s="9">
        <v>1044185.1099999999</v>
      </c>
      <c r="BD242" s="9">
        <v>1044185.1099999999</v>
      </c>
      <c r="BE242" s="9">
        <v>1044185.1099999999</v>
      </c>
      <c r="BF242" s="9">
        <v>1044185</v>
      </c>
      <c r="BG242" s="9">
        <v>1044185</v>
      </c>
      <c r="BH242" s="9">
        <v>1044185</v>
      </c>
      <c r="BI242" s="9">
        <v>1044185</v>
      </c>
      <c r="BJ242" s="9">
        <v>1044185</v>
      </c>
      <c r="BK242" s="9">
        <v>1009072.1</v>
      </c>
      <c r="BL242" s="9">
        <v>1009072</v>
      </c>
      <c r="BM242" s="9">
        <v>1009072</v>
      </c>
    </row>
    <row r="243" spans="1:75" ht="15" customHeight="1" x14ac:dyDescent="0.25">
      <c r="A243" s="8" t="s">
        <v>544</v>
      </c>
      <c r="B243" s="8" t="s">
        <v>544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>
        <v>108000</v>
      </c>
      <c r="AU243" s="9">
        <v>108000</v>
      </c>
      <c r="AV243" s="9">
        <v>108000</v>
      </c>
      <c r="AW243" s="9">
        <v>108000</v>
      </c>
      <c r="AX243" s="9">
        <v>108000</v>
      </c>
      <c r="AY243" s="9">
        <v>108000</v>
      </c>
      <c r="AZ243" s="9">
        <v>108000</v>
      </c>
      <c r="BA243" s="9">
        <v>108000</v>
      </c>
      <c r="BB243" s="9">
        <v>83000</v>
      </c>
      <c r="BC243" s="9">
        <v>83000</v>
      </c>
      <c r="BD243" s="9">
        <v>83000</v>
      </c>
      <c r="BE243" s="9">
        <v>83000</v>
      </c>
      <c r="BF243" s="9">
        <v>60300</v>
      </c>
      <c r="BG243" s="9">
        <v>60300</v>
      </c>
      <c r="BH243" s="9">
        <v>60300</v>
      </c>
      <c r="BI243" s="9">
        <v>60300</v>
      </c>
      <c r="BJ243" s="9">
        <v>60300</v>
      </c>
      <c r="BK243" s="9">
        <v>60300</v>
      </c>
      <c r="BL243" s="9">
        <v>60300</v>
      </c>
      <c r="BM243" s="9">
        <v>60300</v>
      </c>
    </row>
    <row r="244" spans="1:75" ht="15" customHeight="1" x14ac:dyDescent="0.25">
      <c r="A244" s="8" t="s">
        <v>545</v>
      </c>
      <c r="B244" s="8" t="s">
        <v>545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>
        <v>181635</v>
      </c>
      <c r="AU244" s="9">
        <v>181635</v>
      </c>
      <c r="AV244" s="9">
        <v>181635</v>
      </c>
      <c r="AW244" s="9">
        <v>181635</v>
      </c>
      <c r="AX244" s="9">
        <v>181635</v>
      </c>
      <c r="AY244" s="9">
        <v>181635</v>
      </c>
      <c r="AZ244" s="9">
        <v>181635</v>
      </c>
      <c r="BA244" s="9">
        <v>181635</v>
      </c>
      <c r="BB244" s="9">
        <v>181635</v>
      </c>
      <c r="BC244" s="9">
        <v>181635</v>
      </c>
      <c r="BD244" s="9">
        <v>181635</v>
      </c>
      <c r="BE244" s="9">
        <v>181635</v>
      </c>
      <c r="BF244" s="9">
        <v>181635</v>
      </c>
      <c r="BG244" s="9">
        <v>181635</v>
      </c>
      <c r="BH244" s="9">
        <v>181635</v>
      </c>
      <c r="BI244" s="9">
        <v>181635</v>
      </c>
      <c r="BJ244" s="9">
        <v>181635</v>
      </c>
      <c r="BK244" s="9">
        <v>181635</v>
      </c>
      <c r="BL244" s="9">
        <v>181635</v>
      </c>
      <c r="BM244" s="9">
        <v>181635</v>
      </c>
    </row>
    <row r="245" spans="1:75" ht="15" customHeight="1" x14ac:dyDescent="0.25">
      <c r="A245" s="8" t="s">
        <v>27</v>
      </c>
      <c r="B245" s="8" t="s">
        <v>27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>
        <v>27352</v>
      </c>
      <c r="AU245" s="9">
        <v>27352</v>
      </c>
      <c r="AV245" s="9">
        <v>27352</v>
      </c>
      <c r="AW245" s="9">
        <v>27352</v>
      </c>
      <c r="AX245" s="9">
        <v>27352</v>
      </c>
      <c r="AY245" s="9">
        <v>27352</v>
      </c>
      <c r="AZ245" s="9">
        <v>27352</v>
      </c>
      <c r="BA245" s="9">
        <v>27352</v>
      </c>
      <c r="BB245" s="9">
        <v>27352</v>
      </c>
      <c r="BC245" s="9">
        <v>27352</v>
      </c>
      <c r="BD245" s="9">
        <v>27352</v>
      </c>
      <c r="BE245" s="9">
        <v>27352</v>
      </c>
      <c r="BF245" s="9">
        <v>29150</v>
      </c>
      <c r="BG245" s="9">
        <v>29150</v>
      </c>
      <c r="BH245" s="9">
        <v>29150</v>
      </c>
      <c r="BI245" s="9">
        <v>29150</v>
      </c>
      <c r="BJ245" s="9">
        <v>29150</v>
      </c>
      <c r="BK245" s="9">
        <v>29150</v>
      </c>
      <c r="BL245" s="9">
        <v>29150</v>
      </c>
      <c r="BM245" s="9">
        <v>29150</v>
      </c>
    </row>
    <row r="246" spans="1:75" ht="15" customHeight="1" x14ac:dyDescent="0.25">
      <c r="A246" s="8" t="s">
        <v>546</v>
      </c>
      <c r="B246" s="8" t="s">
        <v>546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>
        <v>33060</v>
      </c>
      <c r="AU246" s="9">
        <v>33060</v>
      </c>
      <c r="AV246" s="9">
        <v>33060</v>
      </c>
      <c r="AW246" s="9">
        <v>33060</v>
      </c>
      <c r="AX246" s="9">
        <v>33060</v>
      </c>
      <c r="AY246" s="9">
        <v>33060</v>
      </c>
      <c r="AZ246" s="9">
        <v>33060</v>
      </c>
      <c r="BA246" s="9">
        <v>33060</v>
      </c>
      <c r="BB246" s="9">
        <v>105000</v>
      </c>
      <c r="BC246" s="9">
        <v>105000</v>
      </c>
      <c r="BD246" s="9">
        <v>105000</v>
      </c>
      <c r="BE246" s="9">
        <v>105000</v>
      </c>
      <c r="BF246" s="9">
        <v>105000</v>
      </c>
      <c r="BG246" s="9">
        <v>105000</v>
      </c>
      <c r="BH246" s="9">
        <v>105000</v>
      </c>
      <c r="BI246" s="9">
        <v>105000</v>
      </c>
      <c r="BJ246" s="9">
        <v>105000</v>
      </c>
      <c r="BK246" s="9">
        <v>105000</v>
      </c>
      <c r="BL246" s="9">
        <v>105000</v>
      </c>
      <c r="BM246" s="9">
        <v>105000</v>
      </c>
    </row>
    <row r="247" spans="1:75" ht="15" customHeight="1" x14ac:dyDescent="0.25">
      <c r="A247" s="8" t="s">
        <v>120</v>
      </c>
      <c r="B247" s="8" t="s">
        <v>120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 t="s">
        <v>14</v>
      </c>
      <c r="AU247" s="9" t="s">
        <v>14</v>
      </c>
      <c r="AV247" s="9" t="s">
        <v>14</v>
      </c>
      <c r="AW247" s="9" t="s">
        <v>14</v>
      </c>
      <c r="AX247" s="9" t="s">
        <v>14</v>
      </c>
      <c r="AY247" s="9" t="s">
        <v>14</v>
      </c>
      <c r="AZ247" s="9" t="s">
        <v>14</v>
      </c>
      <c r="BA247" s="9" t="s">
        <v>14</v>
      </c>
      <c r="BB247" s="9" t="s">
        <v>14</v>
      </c>
      <c r="BC247" s="9" t="s">
        <v>14</v>
      </c>
      <c r="BD247" s="9" t="s">
        <v>14</v>
      </c>
      <c r="BE247" s="9" t="s">
        <v>14</v>
      </c>
      <c r="BF247" s="9" t="s">
        <v>14</v>
      </c>
      <c r="BG247" s="9" t="s">
        <v>14</v>
      </c>
      <c r="BH247" s="9" t="s">
        <v>14</v>
      </c>
      <c r="BI247" s="9" t="s">
        <v>14</v>
      </c>
      <c r="BJ247" s="9" t="s">
        <v>14</v>
      </c>
      <c r="BK247" s="9" t="s">
        <v>14</v>
      </c>
      <c r="BL247" s="9"/>
      <c r="BM247" s="9"/>
    </row>
    <row r="248" spans="1:75" ht="15" customHeight="1" x14ac:dyDescent="0.25">
      <c r="A248" s="8" t="s">
        <v>24</v>
      </c>
      <c r="B248" s="8" t="s">
        <v>24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>
        <v>44300</v>
      </c>
      <c r="AU248" s="9">
        <v>44300</v>
      </c>
      <c r="AV248" s="9">
        <v>44300</v>
      </c>
      <c r="AW248" s="9">
        <v>44300</v>
      </c>
      <c r="AX248" s="9">
        <v>44300</v>
      </c>
      <c r="AY248" s="9">
        <v>44300</v>
      </c>
      <c r="AZ248" s="9">
        <v>44300</v>
      </c>
      <c r="BA248" s="9">
        <v>44300</v>
      </c>
      <c r="BB248" s="9">
        <v>27000</v>
      </c>
      <c r="BC248" s="9">
        <v>27000</v>
      </c>
      <c r="BD248" s="9">
        <v>27000</v>
      </c>
      <c r="BE248" s="9">
        <v>27000</v>
      </c>
      <c r="BF248" s="9">
        <v>27000</v>
      </c>
      <c r="BG248" s="9">
        <v>27000</v>
      </c>
      <c r="BH248" s="9">
        <v>27000</v>
      </c>
      <c r="BI248" s="9">
        <v>27000</v>
      </c>
      <c r="BJ248" s="9">
        <v>27000</v>
      </c>
      <c r="BK248" s="9">
        <v>27000</v>
      </c>
      <c r="BL248" s="9">
        <v>27000</v>
      </c>
      <c r="BM248" s="9">
        <v>27000</v>
      </c>
    </row>
    <row r="249" spans="1:75" ht="15" customHeight="1" x14ac:dyDescent="0.25">
      <c r="A249" s="8" t="s">
        <v>20</v>
      </c>
      <c r="B249" s="8" t="s">
        <v>20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>
        <v>30000</v>
      </c>
      <c r="AU249" s="9">
        <v>30000</v>
      </c>
      <c r="AV249" s="9">
        <v>30000</v>
      </c>
      <c r="AW249" s="9">
        <v>30000</v>
      </c>
      <c r="AX249" s="9">
        <v>30000</v>
      </c>
      <c r="AY249" s="9">
        <v>30000</v>
      </c>
      <c r="AZ249" s="9">
        <v>30000</v>
      </c>
      <c r="BA249" s="9">
        <v>30000</v>
      </c>
      <c r="BB249" s="9">
        <v>30000</v>
      </c>
      <c r="BC249" s="9">
        <v>30000</v>
      </c>
      <c r="BD249" s="9">
        <v>30000</v>
      </c>
      <c r="BE249" s="9">
        <v>30000</v>
      </c>
      <c r="BF249" s="9">
        <v>11400</v>
      </c>
      <c r="BG249" s="9">
        <v>11400</v>
      </c>
      <c r="BH249" s="9">
        <v>11400</v>
      </c>
      <c r="BI249" s="9">
        <v>11400</v>
      </c>
      <c r="BJ249" s="9" t="s">
        <v>14</v>
      </c>
      <c r="BK249" s="9" t="s">
        <v>14</v>
      </c>
      <c r="BL249" s="9"/>
      <c r="BM249" s="9"/>
    </row>
    <row r="250" spans="1:75" ht="15" customHeight="1" x14ac:dyDescent="0.25">
      <c r="A250" s="8" t="s">
        <v>25</v>
      </c>
      <c r="B250" s="8" t="s">
        <v>25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>
        <v>15000</v>
      </c>
      <c r="AU250" s="9">
        <v>15000</v>
      </c>
      <c r="AV250" s="9">
        <v>15000</v>
      </c>
      <c r="AW250" s="9">
        <v>15000</v>
      </c>
      <c r="AX250" s="9">
        <v>15000</v>
      </c>
      <c r="AY250" s="9">
        <v>15000</v>
      </c>
      <c r="AZ250" s="9">
        <v>15000</v>
      </c>
      <c r="BA250" s="9">
        <v>15000</v>
      </c>
      <c r="BB250" s="9">
        <v>15000</v>
      </c>
      <c r="BC250" s="9">
        <v>15000</v>
      </c>
      <c r="BD250" s="9">
        <v>15000</v>
      </c>
      <c r="BE250" s="9">
        <v>15000</v>
      </c>
      <c r="BF250" s="9">
        <v>15000</v>
      </c>
      <c r="BG250" s="9">
        <v>15000</v>
      </c>
      <c r="BH250" s="9">
        <v>15000</v>
      </c>
      <c r="BI250" s="9" t="s">
        <v>14</v>
      </c>
      <c r="BJ250" s="9" t="s">
        <v>14</v>
      </c>
      <c r="BK250" s="9" t="s">
        <v>14</v>
      </c>
      <c r="BL250" s="9"/>
      <c r="BM250" s="9"/>
    </row>
    <row r="251" spans="1:75" ht="15" customHeight="1" x14ac:dyDescent="0.25">
      <c r="A251" s="8" t="s">
        <v>22</v>
      </c>
      <c r="B251" s="8" t="s">
        <v>22</v>
      </c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 t="s">
        <v>14</v>
      </c>
      <c r="AU251" s="9" t="s">
        <v>14</v>
      </c>
      <c r="AV251" s="9" t="s">
        <v>14</v>
      </c>
      <c r="AW251" s="9" t="s">
        <v>14</v>
      </c>
      <c r="AX251" s="9" t="s">
        <v>14</v>
      </c>
      <c r="AY251" s="9" t="s">
        <v>14</v>
      </c>
      <c r="AZ251" s="9" t="s">
        <v>14</v>
      </c>
      <c r="BA251" s="9" t="s">
        <v>14</v>
      </c>
      <c r="BB251" s="9" t="s">
        <v>14</v>
      </c>
      <c r="BC251" s="9" t="s">
        <v>14</v>
      </c>
      <c r="BD251" s="9" t="s">
        <v>14</v>
      </c>
      <c r="BE251" s="9" t="s">
        <v>14</v>
      </c>
      <c r="BF251" s="9">
        <v>5292</v>
      </c>
      <c r="BG251" s="9">
        <v>5292</v>
      </c>
      <c r="BH251" s="9">
        <v>5292</v>
      </c>
      <c r="BI251" s="9">
        <v>5292</v>
      </c>
      <c r="BJ251" s="9">
        <v>5292</v>
      </c>
      <c r="BK251" s="9">
        <v>5292</v>
      </c>
      <c r="BL251" s="9">
        <v>5292</v>
      </c>
      <c r="BM251" s="9">
        <v>5292</v>
      </c>
    </row>
    <row r="252" spans="1:75" ht="15" customHeight="1" x14ac:dyDescent="0.25">
      <c r="A252" s="8" t="s">
        <v>21</v>
      </c>
      <c r="B252" s="8" t="s">
        <v>21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 t="s">
        <v>14</v>
      </c>
      <c r="AU252" s="9" t="s">
        <v>14</v>
      </c>
      <c r="AV252" s="9" t="s">
        <v>14</v>
      </c>
      <c r="AW252" s="9" t="s">
        <v>14</v>
      </c>
      <c r="AX252" s="9" t="s">
        <v>14</v>
      </c>
      <c r="AY252" s="9" t="s">
        <v>14</v>
      </c>
      <c r="AZ252" s="9" t="s">
        <v>14</v>
      </c>
      <c r="BA252" s="9" t="s">
        <v>14</v>
      </c>
      <c r="BB252" s="9" t="s">
        <v>14</v>
      </c>
      <c r="BC252" s="9" t="s">
        <v>14</v>
      </c>
      <c r="BD252" s="9" t="s">
        <v>14</v>
      </c>
      <c r="BE252" s="9" t="s">
        <v>14</v>
      </c>
      <c r="BF252" s="9" t="s">
        <v>14</v>
      </c>
      <c r="BG252" s="9" t="s">
        <v>14</v>
      </c>
      <c r="BH252" s="9" t="s">
        <v>14</v>
      </c>
      <c r="BI252" s="9" t="s">
        <v>14</v>
      </c>
      <c r="BJ252" s="9" t="s">
        <v>14</v>
      </c>
      <c r="BK252" s="9" t="s">
        <v>14</v>
      </c>
      <c r="BL252" s="9"/>
      <c r="BM252" s="9"/>
    </row>
    <row r="253" spans="1:75" ht="15" customHeight="1" x14ac:dyDescent="0.25">
      <c r="A253" s="8" t="s">
        <v>26</v>
      </c>
      <c r="B253" s="8" t="s">
        <v>26</v>
      </c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>
        <v>8500</v>
      </c>
      <c r="AU253" s="9">
        <v>8500</v>
      </c>
      <c r="AV253" s="9">
        <v>8500</v>
      </c>
      <c r="AW253" s="9">
        <v>8500</v>
      </c>
      <c r="AX253" s="9">
        <v>8500</v>
      </c>
      <c r="AY253" s="9">
        <v>8500</v>
      </c>
      <c r="AZ253" s="9">
        <v>8500</v>
      </c>
      <c r="BA253" s="9">
        <v>8500</v>
      </c>
      <c r="BB253" s="9">
        <v>17000</v>
      </c>
      <c r="BC253" s="9">
        <v>17000</v>
      </c>
      <c r="BD253" s="9">
        <v>17000</v>
      </c>
      <c r="BE253" s="9">
        <v>17000</v>
      </c>
      <c r="BF253" s="9" t="s">
        <v>14</v>
      </c>
      <c r="BG253" s="9" t="s">
        <v>14</v>
      </c>
      <c r="BH253" s="9" t="s">
        <v>14</v>
      </c>
      <c r="BI253" s="9" t="s">
        <v>14</v>
      </c>
      <c r="BJ253" s="9" t="s">
        <v>14</v>
      </c>
      <c r="BK253" s="9" t="s">
        <v>14</v>
      </c>
      <c r="BL253" s="9"/>
      <c r="BM253" s="9"/>
    </row>
    <row r="254" spans="1:75" ht="15" customHeight="1" x14ac:dyDescent="0.25">
      <c r="A254" s="8" t="s">
        <v>118</v>
      </c>
      <c r="B254" s="8" t="s">
        <v>118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>
        <v>6500</v>
      </c>
      <c r="AU254" s="9">
        <v>6500</v>
      </c>
      <c r="AV254" s="9">
        <v>6500</v>
      </c>
      <c r="AW254" s="9">
        <v>6500</v>
      </c>
      <c r="AX254" s="9">
        <v>6500</v>
      </c>
      <c r="AY254" s="9">
        <v>6500</v>
      </c>
      <c r="AZ254" s="9">
        <v>6500</v>
      </c>
      <c r="BA254" s="9">
        <v>6500</v>
      </c>
      <c r="BB254" s="9" t="s">
        <v>14</v>
      </c>
      <c r="BC254" s="9" t="s">
        <v>14</v>
      </c>
      <c r="BD254" s="9" t="s">
        <v>14</v>
      </c>
      <c r="BE254" s="9" t="s">
        <v>14</v>
      </c>
      <c r="BF254" s="9" t="s">
        <v>14</v>
      </c>
      <c r="BG254" s="9" t="s">
        <v>14</v>
      </c>
      <c r="BH254" s="9" t="s">
        <v>14</v>
      </c>
      <c r="BI254" s="9" t="s">
        <v>14</v>
      </c>
      <c r="BJ254" s="9" t="s">
        <v>14</v>
      </c>
      <c r="BK254" s="9" t="s">
        <v>14</v>
      </c>
      <c r="BL254" s="9"/>
      <c r="BM254" s="9"/>
      <c r="BO254" s="14"/>
      <c r="BP254" s="14"/>
      <c r="BQ254" s="14"/>
      <c r="BR254" s="14"/>
      <c r="BS254" s="14"/>
      <c r="BT254" s="14"/>
      <c r="BU254" s="14"/>
      <c r="BV254" s="14"/>
      <c r="BW254" s="14"/>
    </row>
    <row r="255" spans="1:75" ht="15" customHeight="1" x14ac:dyDescent="0.25">
      <c r="A255" s="8" t="s">
        <v>644</v>
      </c>
      <c r="B255" s="8" t="s">
        <v>644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>
        <v>8000</v>
      </c>
      <c r="AU255" s="9">
        <v>8000</v>
      </c>
      <c r="AV255" s="9">
        <v>8000</v>
      </c>
      <c r="AW255" s="9">
        <v>8000</v>
      </c>
      <c r="AX255" s="9">
        <v>8000</v>
      </c>
      <c r="AY255" s="9">
        <v>8000</v>
      </c>
      <c r="AZ255" s="9">
        <v>8000</v>
      </c>
      <c r="BA255" s="9">
        <v>8000</v>
      </c>
      <c r="BB255" s="9" t="s">
        <v>14</v>
      </c>
      <c r="BC255" s="9" t="s">
        <v>14</v>
      </c>
      <c r="BD255" s="9" t="s">
        <v>14</v>
      </c>
      <c r="BE255" s="9" t="s">
        <v>14</v>
      </c>
      <c r="BF255" s="9" t="s">
        <v>14</v>
      </c>
      <c r="BG255" s="9" t="s">
        <v>14</v>
      </c>
      <c r="BH255" s="9" t="s">
        <v>14</v>
      </c>
      <c r="BI255" s="9" t="s">
        <v>14</v>
      </c>
      <c r="BJ255" s="9" t="s">
        <v>14</v>
      </c>
      <c r="BK255" s="9" t="s">
        <v>14</v>
      </c>
      <c r="BL255" s="9"/>
      <c r="BM255" s="9"/>
    </row>
    <row r="256" spans="1:75" ht="15" customHeight="1" x14ac:dyDescent="0.25">
      <c r="A256" s="8" t="s">
        <v>115</v>
      </c>
      <c r="B256" s="8" t="s">
        <v>115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 t="s">
        <v>14</v>
      </c>
      <c r="AU256" s="9" t="s">
        <v>14</v>
      </c>
      <c r="AV256" s="9" t="s">
        <v>14</v>
      </c>
      <c r="AW256" s="9" t="s">
        <v>14</v>
      </c>
      <c r="AX256" s="9" t="s">
        <v>14</v>
      </c>
      <c r="AY256" s="9" t="s">
        <v>14</v>
      </c>
      <c r="AZ256" s="9" t="s">
        <v>14</v>
      </c>
      <c r="BA256" s="9" t="s">
        <v>14</v>
      </c>
      <c r="BB256" s="9" t="s">
        <v>14</v>
      </c>
      <c r="BC256" s="9" t="s">
        <v>14</v>
      </c>
      <c r="BD256" s="9" t="s">
        <v>14</v>
      </c>
      <c r="BE256" s="9" t="s">
        <v>14</v>
      </c>
      <c r="BF256" s="9">
        <v>20000</v>
      </c>
      <c r="BG256" s="9">
        <v>20000</v>
      </c>
      <c r="BH256" s="9">
        <v>20000</v>
      </c>
      <c r="BI256" s="9">
        <v>20000</v>
      </c>
      <c r="BJ256" s="9">
        <v>20000</v>
      </c>
      <c r="BK256" s="9">
        <v>20000</v>
      </c>
      <c r="BL256" s="9">
        <v>20000</v>
      </c>
      <c r="BM256" s="9">
        <v>20000</v>
      </c>
    </row>
    <row r="257" spans="1:79" ht="15" customHeight="1" x14ac:dyDescent="0.25">
      <c r="A257" s="8" t="s">
        <v>19</v>
      </c>
      <c r="B257" s="8" t="s">
        <v>19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>
        <v>22266</v>
      </c>
      <c r="AU257" s="9">
        <v>22266</v>
      </c>
      <c r="AV257" s="9">
        <v>22266</v>
      </c>
      <c r="AW257" s="9">
        <v>22266</v>
      </c>
      <c r="AX257" s="9">
        <v>22266</v>
      </c>
      <c r="AY257" s="9">
        <v>22266</v>
      </c>
      <c r="AZ257" s="9">
        <v>22266</v>
      </c>
      <c r="BA257" s="9">
        <v>22266</v>
      </c>
      <c r="BB257" s="9">
        <v>22266</v>
      </c>
      <c r="BC257" s="9">
        <v>22266</v>
      </c>
      <c r="BD257" s="9">
        <v>22266</v>
      </c>
      <c r="BE257" s="9">
        <v>22266</v>
      </c>
      <c r="BF257" s="9">
        <v>22266</v>
      </c>
      <c r="BG257" s="9">
        <v>22266</v>
      </c>
      <c r="BH257" s="9">
        <v>22266</v>
      </c>
      <c r="BI257" s="9">
        <v>22266</v>
      </c>
      <c r="BJ257" s="9">
        <v>22266</v>
      </c>
      <c r="BK257" s="9">
        <v>22266</v>
      </c>
      <c r="BL257" s="9">
        <v>22266</v>
      </c>
      <c r="BM257" s="9">
        <v>22266</v>
      </c>
    </row>
    <row r="258" spans="1:79" ht="15" customHeight="1" x14ac:dyDescent="0.25">
      <c r="A258" s="153" t="s">
        <v>9</v>
      </c>
      <c r="B258" s="153" t="s">
        <v>9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51">
        <v>1266613</v>
      </c>
      <c r="AU258" s="51">
        <v>1266613</v>
      </c>
      <c r="AV258" s="51">
        <v>1266613</v>
      </c>
      <c r="AW258" s="51">
        <v>1266613</v>
      </c>
      <c r="AX258" s="51">
        <v>1266613</v>
      </c>
      <c r="AY258" s="51">
        <v>1266613</v>
      </c>
      <c r="AZ258" s="51">
        <v>1266613</v>
      </c>
      <c r="BA258" s="51">
        <v>1266613</v>
      </c>
      <c r="BB258" s="51">
        <v>1552438.1099999999</v>
      </c>
      <c r="BC258" s="51">
        <v>1552438.1099999999</v>
      </c>
      <c r="BD258" s="51">
        <v>1552438.1099999999</v>
      </c>
      <c r="BE258" s="51">
        <v>1552438.1099999999</v>
      </c>
      <c r="BF258" s="51">
        <v>1521228</v>
      </c>
      <c r="BG258" s="51">
        <v>1521228</v>
      </c>
      <c r="BH258" s="51">
        <v>1521228</v>
      </c>
      <c r="BI258" s="51">
        <v>1506228</v>
      </c>
      <c r="BJ258" s="51">
        <f>SUM(BJ241:BJ257)</f>
        <v>1494828</v>
      </c>
      <c r="BK258" s="51">
        <f>SUM(BK241:BK257)</f>
        <v>1459715.1</v>
      </c>
      <c r="BL258" s="51">
        <f>SUM(BL241:BL257)</f>
        <v>1459715</v>
      </c>
      <c r="BM258" s="51">
        <f t="shared" ref="BM258" si="121">SUM(BM241:BM257)</f>
        <v>1459715</v>
      </c>
    </row>
    <row r="259" spans="1:79" ht="15" customHeight="1" x14ac:dyDescent="0.3"/>
    <row r="260" spans="1:79" ht="15" customHeight="1" x14ac:dyDescent="0.3"/>
    <row r="261" spans="1:79" s="23" customFormat="1" ht="15" customHeight="1" x14ac:dyDescent="0.25">
      <c r="A261" s="107" t="s">
        <v>555</v>
      </c>
      <c r="B261" s="107" t="s">
        <v>556</v>
      </c>
      <c r="C261" s="96" t="s">
        <v>478</v>
      </c>
      <c r="D261" s="96" t="s">
        <v>479</v>
      </c>
      <c r="E261" s="96" t="s">
        <v>480</v>
      </c>
      <c r="F261" s="96" t="s">
        <v>481</v>
      </c>
      <c r="G261" s="96" t="s">
        <v>482</v>
      </c>
      <c r="H261" s="96" t="s">
        <v>483</v>
      </c>
      <c r="I261" s="96" t="s">
        <v>484</v>
      </c>
      <c r="J261" s="96" t="s">
        <v>485</v>
      </c>
      <c r="K261" s="96" t="s">
        <v>486</v>
      </c>
      <c r="L261" s="96" t="s">
        <v>487</v>
      </c>
      <c r="M261" s="96" t="s">
        <v>488</v>
      </c>
      <c r="N261" s="96" t="s">
        <v>489</v>
      </c>
      <c r="O261" s="96" t="s">
        <v>490</v>
      </c>
      <c r="P261" s="96" t="s">
        <v>491</v>
      </c>
      <c r="Q261" s="96" t="s">
        <v>492</v>
      </c>
      <c r="R261" s="96" t="s">
        <v>493</v>
      </c>
      <c r="S261" s="96" t="s">
        <v>494</v>
      </c>
      <c r="T261" s="96" t="s">
        <v>495</v>
      </c>
      <c r="U261" s="96" t="s">
        <v>496</v>
      </c>
      <c r="V261" s="96" t="s">
        <v>497</v>
      </c>
      <c r="W261" s="96" t="s">
        <v>498</v>
      </c>
      <c r="X261" s="96" t="s">
        <v>499</v>
      </c>
      <c r="Y261" s="96" t="s">
        <v>500</v>
      </c>
      <c r="Z261" s="96" t="s">
        <v>501</v>
      </c>
      <c r="AA261" s="96" t="s">
        <v>502</v>
      </c>
      <c r="AB261" s="96" t="s">
        <v>503</v>
      </c>
      <c r="AC261" s="96" t="s">
        <v>504</v>
      </c>
      <c r="AD261" s="96" t="s">
        <v>505</v>
      </c>
      <c r="AE261" s="96" t="s">
        <v>506</v>
      </c>
      <c r="AF261" s="96" t="s">
        <v>507</v>
      </c>
      <c r="AG261" s="96" t="s">
        <v>508</v>
      </c>
      <c r="AH261" s="96" t="s">
        <v>509</v>
      </c>
      <c r="AI261" s="96" t="s">
        <v>510</v>
      </c>
      <c r="AJ261" s="96" t="s">
        <v>511</v>
      </c>
      <c r="AK261" s="96" t="s">
        <v>512</v>
      </c>
      <c r="AL261" s="96" t="s">
        <v>513</v>
      </c>
      <c r="AM261" s="96" t="s">
        <v>514</v>
      </c>
      <c r="AN261" s="96" t="s">
        <v>515</v>
      </c>
      <c r="AO261" s="96" t="s">
        <v>516</v>
      </c>
      <c r="AP261" s="96" t="s">
        <v>517</v>
      </c>
      <c r="AQ261" s="96" t="s">
        <v>518</v>
      </c>
      <c r="AR261" s="96" t="s">
        <v>519</v>
      </c>
      <c r="AS261" s="96" t="s">
        <v>520</v>
      </c>
      <c r="AT261" s="96" t="s">
        <v>521</v>
      </c>
      <c r="AU261" s="96" t="s">
        <v>522</v>
      </c>
      <c r="AV261" s="96" t="s">
        <v>523</v>
      </c>
      <c r="AW261" s="96" t="s">
        <v>524</v>
      </c>
      <c r="AX261" s="96" t="s">
        <v>525</v>
      </c>
      <c r="AY261" s="96" t="s">
        <v>526</v>
      </c>
      <c r="AZ261" s="96" t="s">
        <v>527</v>
      </c>
      <c r="BA261" s="96" t="s">
        <v>528</v>
      </c>
      <c r="BB261" s="96" t="s">
        <v>529</v>
      </c>
      <c r="BC261" s="96" t="s">
        <v>530</v>
      </c>
      <c r="BD261" s="96" t="s">
        <v>531</v>
      </c>
      <c r="BE261" s="96" t="s">
        <v>532</v>
      </c>
      <c r="BF261" s="96" t="s">
        <v>533</v>
      </c>
      <c r="BG261" s="96" t="s">
        <v>534</v>
      </c>
      <c r="BH261" s="96" t="s">
        <v>466</v>
      </c>
      <c r="BI261" s="96" t="str">
        <f>BI$134</f>
        <v>3Q24</v>
      </c>
      <c r="BJ261" s="96" t="str">
        <f>BJ$134</f>
        <v>4Q24</v>
      </c>
      <c r="BK261" s="96" t="str">
        <f>BK$134</f>
        <v>1Q25</v>
      </c>
      <c r="BL261" s="96" t="str">
        <f>BL$134</f>
        <v>2Q25</v>
      </c>
      <c r="BM261" s="96" t="str">
        <f>BM$134</f>
        <v>3Q25</v>
      </c>
      <c r="BN261" s="14"/>
      <c r="BO261" s="24"/>
      <c r="BP261" s="24"/>
      <c r="BQ261" s="24"/>
      <c r="BR261" s="24"/>
      <c r="BS261" s="24"/>
      <c r="BT261" s="24"/>
      <c r="BU261" s="24"/>
      <c r="BV261" s="24"/>
      <c r="BW261" s="24"/>
      <c r="BX261" s="14"/>
      <c r="BY261" s="14"/>
      <c r="BZ261" s="14"/>
      <c r="CA261" s="14"/>
    </row>
    <row r="262" spans="1:79" ht="15" customHeight="1" x14ac:dyDescent="0.25">
      <c r="A262" s="8" t="s">
        <v>18</v>
      </c>
      <c r="B262" s="8" t="s">
        <v>18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>
        <v>0.58579999999999999</v>
      </c>
      <c r="AU262" s="10">
        <v>0.58579999999999999</v>
      </c>
      <c r="AV262" s="10">
        <v>0.58579999999999999</v>
      </c>
      <c r="AW262" s="10">
        <v>0.58579999999999999</v>
      </c>
      <c r="AX262" s="10">
        <v>0.58579999999999999</v>
      </c>
      <c r="AY262" s="10">
        <v>0.58579999999999999</v>
      </c>
      <c r="AZ262" s="10">
        <v>0.58579999999999999</v>
      </c>
      <c r="BA262" s="10">
        <v>0.58579999999999999</v>
      </c>
      <c r="BB262" s="10">
        <v>0.58579999999999999</v>
      </c>
      <c r="BC262" s="10">
        <v>0.58579999999999999</v>
      </c>
      <c r="BD262" s="10">
        <v>0.58579999999999999</v>
      </c>
      <c r="BE262" s="10">
        <v>0.58579999999999999</v>
      </c>
      <c r="BF262" s="10">
        <v>0.58579999999999999</v>
      </c>
      <c r="BG262" s="10">
        <v>0.58579999999999999</v>
      </c>
      <c r="BH262" s="10">
        <v>0.58579999999999999</v>
      </c>
      <c r="BI262" s="10">
        <v>0.59570000000000001</v>
      </c>
      <c r="BJ262" s="10">
        <v>0.59570000000000001</v>
      </c>
      <c r="BK262" s="10">
        <v>0.59570000000000001</v>
      </c>
      <c r="BL262" s="10">
        <v>0.59570000000000001</v>
      </c>
      <c r="BM262" s="10">
        <v>0.59570000000000001</v>
      </c>
    </row>
    <row r="263" spans="1:79" ht="15" customHeight="1" x14ac:dyDescent="0.25">
      <c r="A263" s="8" t="s">
        <v>643</v>
      </c>
      <c r="B263" s="8" t="s">
        <v>643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>
        <v>0.248</v>
      </c>
      <c r="AU263" s="10">
        <v>0.248</v>
      </c>
      <c r="AV263" s="10">
        <v>0.248</v>
      </c>
      <c r="AW263" s="10">
        <v>0.248</v>
      </c>
      <c r="AX263" s="10">
        <v>0.248</v>
      </c>
      <c r="AY263" s="10">
        <v>0.248</v>
      </c>
      <c r="AZ263" s="10">
        <v>0.248</v>
      </c>
      <c r="BA263" s="10">
        <v>0.248</v>
      </c>
      <c r="BB263" s="10">
        <v>0.248</v>
      </c>
      <c r="BC263" s="10">
        <v>0.248</v>
      </c>
      <c r="BD263" s="10">
        <v>0.248</v>
      </c>
      <c r="BE263" s="10">
        <v>0.248</v>
      </c>
      <c r="BF263" s="10">
        <v>0.248</v>
      </c>
      <c r="BG263" s="10">
        <v>0.248</v>
      </c>
      <c r="BH263" s="10">
        <v>0.248</v>
      </c>
      <c r="BI263" s="10">
        <v>0.248</v>
      </c>
      <c r="BJ263" s="10">
        <v>0.248</v>
      </c>
      <c r="BK263" s="10">
        <v>0.248</v>
      </c>
      <c r="BL263" s="10">
        <v>0.248</v>
      </c>
      <c r="BM263" s="10">
        <v>0.248</v>
      </c>
    </row>
    <row r="264" spans="1:79" ht="15" customHeight="1" x14ac:dyDescent="0.25">
      <c r="A264" s="8" t="s">
        <v>544</v>
      </c>
      <c r="B264" s="8" t="s">
        <v>544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>
        <v>0.7</v>
      </c>
      <c r="AU264" s="10">
        <v>0.7</v>
      </c>
      <c r="AV264" s="10">
        <v>0.7</v>
      </c>
      <c r="AW264" s="10">
        <v>0.7</v>
      </c>
      <c r="AX264" s="10">
        <v>0.7</v>
      </c>
      <c r="AY264" s="10">
        <v>0.7</v>
      </c>
      <c r="AZ264" s="10">
        <v>0.7</v>
      </c>
      <c r="BA264" s="10">
        <v>0.7</v>
      </c>
      <c r="BB264" s="10">
        <v>0.7</v>
      </c>
      <c r="BC264" s="10">
        <v>0.7</v>
      </c>
      <c r="BD264" s="10">
        <v>0.7</v>
      </c>
      <c r="BE264" s="10">
        <v>0.7</v>
      </c>
      <c r="BF264" s="10">
        <v>0.7</v>
      </c>
      <c r="BG264" s="10">
        <v>0.7</v>
      </c>
      <c r="BH264" s="10">
        <v>0.7</v>
      </c>
      <c r="BI264" s="10">
        <v>0.7</v>
      </c>
      <c r="BJ264" s="10">
        <v>0.7</v>
      </c>
      <c r="BK264" s="10">
        <v>0.7</v>
      </c>
      <c r="BL264" s="10">
        <v>0.7</v>
      </c>
      <c r="BM264" s="10">
        <v>0.7</v>
      </c>
    </row>
    <row r="265" spans="1:79" ht="15" customHeight="1" x14ac:dyDescent="0.25">
      <c r="A265" s="8" t="s">
        <v>545</v>
      </c>
      <c r="B265" s="8" t="s">
        <v>545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>
        <v>0.77</v>
      </c>
      <c r="AU265" s="10">
        <v>0.77</v>
      </c>
      <c r="AV265" s="10">
        <v>0.77</v>
      </c>
      <c r="AW265" s="10">
        <v>0.77</v>
      </c>
      <c r="AX265" s="10">
        <v>0.77</v>
      </c>
      <c r="AY265" s="10">
        <v>0.77</v>
      </c>
      <c r="AZ265" s="10">
        <v>0.77</v>
      </c>
      <c r="BA265" s="10">
        <v>0.77</v>
      </c>
      <c r="BB265" s="10">
        <v>0.77</v>
      </c>
      <c r="BC265" s="10">
        <v>0.77</v>
      </c>
      <c r="BD265" s="10">
        <v>0.77</v>
      </c>
      <c r="BE265" s="10">
        <v>0.77</v>
      </c>
      <c r="BF265" s="10">
        <v>0.77</v>
      </c>
      <c r="BG265" s="10">
        <v>0.77</v>
      </c>
      <c r="BH265" s="10">
        <v>0.77</v>
      </c>
      <c r="BI265" s="10">
        <v>0.77</v>
      </c>
      <c r="BJ265" s="10">
        <v>0.77</v>
      </c>
      <c r="BK265" s="10">
        <v>0.77</v>
      </c>
      <c r="BL265" s="10">
        <v>0.77</v>
      </c>
      <c r="BM265" s="10">
        <v>0.77</v>
      </c>
    </row>
    <row r="266" spans="1:79" ht="15" customHeight="1" x14ac:dyDescent="0.25">
      <c r="A266" s="8" t="s">
        <v>27</v>
      </c>
      <c r="B266" s="8" t="s">
        <v>27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>
        <v>0.42579999999999996</v>
      </c>
      <c r="AU266" s="10">
        <v>0.42579999999999996</v>
      </c>
      <c r="AV266" s="10">
        <v>0.42579999999999996</v>
      </c>
      <c r="AW266" s="10">
        <v>0.42579999999999996</v>
      </c>
      <c r="AX266" s="10">
        <v>0.42579999999999996</v>
      </c>
      <c r="AY266" s="10">
        <v>0.42579999999999996</v>
      </c>
      <c r="AZ266" s="10">
        <v>0.42579999999999996</v>
      </c>
      <c r="BA266" s="10">
        <v>0.42579999999999996</v>
      </c>
      <c r="BB266" s="10">
        <v>0.42579999999999996</v>
      </c>
      <c r="BC266" s="10">
        <v>0.42579999999999996</v>
      </c>
      <c r="BD266" s="10">
        <v>0.42579999999999996</v>
      </c>
      <c r="BE266" s="10">
        <v>0.42579999999999996</v>
      </c>
      <c r="BF266" s="10">
        <v>0.42579999999999996</v>
      </c>
      <c r="BG266" s="10">
        <v>0.42579999999999996</v>
      </c>
      <c r="BH266" s="10">
        <v>0.42579999999999996</v>
      </c>
      <c r="BI266" s="10">
        <v>0.42579999999999996</v>
      </c>
      <c r="BJ266" s="10">
        <v>0.42579999999999996</v>
      </c>
      <c r="BK266" s="10">
        <v>0.42579999999999996</v>
      </c>
      <c r="BL266" s="10">
        <v>0.42580000000000001</v>
      </c>
      <c r="BM266" s="10">
        <v>0.42580000000000001</v>
      </c>
    </row>
    <row r="267" spans="1:79" ht="15" customHeight="1" x14ac:dyDescent="0.25">
      <c r="A267" s="8" t="s">
        <v>546</v>
      </c>
      <c r="B267" s="8" t="s">
        <v>546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>
        <v>0.46</v>
      </c>
      <c r="AU267" s="10">
        <v>0.46</v>
      </c>
      <c r="AV267" s="10">
        <v>0.46</v>
      </c>
      <c r="AW267" s="10">
        <v>0.46</v>
      </c>
      <c r="AX267" s="10">
        <v>0.46</v>
      </c>
      <c r="AY267" s="10">
        <v>0.46</v>
      </c>
      <c r="AZ267" s="10">
        <v>0.46</v>
      </c>
      <c r="BA267" s="10">
        <v>0.46</v>
      </c>
      <c r="BB267" s="10">
        <v>0.46</v>
      </c>
      <c r="BC267" s="10">
        <v>0.46</v>
      </c>
      <c r="BD267" s="10">
        <v>0.46</v>
      </c>
      <c r="BE267" s="10">
        <v>0.46</v>
      </c>
      <c r="BF267" s="10">
        <v>0.46</v>
      </c>
      <c r="BG267" s="10">
        <v>0.46</v>
      </c>
      <c r="BH267" s="10">
        <v>0.46</v>
      </c>
      <c r="BI267" s="10">
        <v>0.46</v>
      </c>
      <c r="BJ267" s="10">
        <v>0.46</v>
      </c>
      <c r="BK267" s="10">
        <v>0.41262152457142859</v>
      </c>
      <c r="BL267" s="10">
        <v>0.41262152457142859</v>
      </c>
      <c r="BM267" s="10">
        <v>0.41262152457142859</v>
      </c>
    </row>
    <row r="268" spans="1:79" ht="15" customHeight="1" x14ac:dyDescent="0.25">
      <c r="A268" s="8" t="s">
        <v>120</v>
      </c>
      <c r="B268" s="8" t="s">
        <v>120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>
        <v>0.3755</v>
      </c>
      <c r="AU268" s="10">
        <v>0.3755</v>
      </c>
      <c r="AV268" s="10">
        <v>0.3755</v>
      </c>
      <c r="AW268" s="10">
        <v>0.3755</v>
      </c>
      <c r="AX268" s="10">
        <v>0.3755</v>
      </c>
      <c r="AY268" s="10">
        <v>0.3755</v>
      </c>
      <c r="AZ268" s="10">
        <v>0.3755</v>
      </c>
      <c r="BA268" s="10">
        <v>0.3755</v>
      </c>
      <c r="BB268" s="10">
        <v>0.3755</v>
      </c>
      <c r="BC268" s="10">
        <v>0.3755</v>
      </c>
      <c r="BD268" s="10">
        <v>0.3755</v>
      </c>
      <c r="BE268" s="10">
        <v>0.3755</v>
      </c>
      <c r="BF268" s="10">
        <v>0.3755</v>
      </c>
      <c r="BG268" s="10">
        <v>0.3755</v>
      </c>
      <c r="BH268" s="10">
        <v>0.3755</v>
      </c>
      <c r="BI268" s="10">
        <v>0.3755</v>
      </c>
      <c r="BJ268" s="10">
        <v>0.376</v>
      </c>
      <c r="BK268" s="10">
        <v>0.376</v>
      </c>
      <c r="BL268" s="10">
        <v>0.57550000000000001</v>
      </c>
      <c r="BM268" s="10">
        <v>0.57550000000000001</v>
      </c>
    </row>
    <row r="269" spans="1:79" ht="15" customHeight="1" x14ac:dyDescent="0.25">
      <c r="A269" s="8" t="s">
        <v>24</v>
      </c>
      <c r="B269" s="8" t="s">
        <v>24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>
        <v>1</v>
      </c>
      <c r="AU269" s="10">
        <v>1</v>
      </c>
      <c r="AV269" s="10">
        <v>1</v>
      </c>
      <c r="AW269" s="10">
        <v>1</v>
      </c>
      <c r="AX269" s="10">
        <v>1</v>
      </c>
      <c r="AY269" s="10">
        <v>1</v>
      </c>
      <c r="AZ269" s="10">
        <v>1</v>
      </c>
      <c r="BA269" s="10">
        <v>1</v>
      </c>
      <c r="BB269" s="10">
        <v>1</v>
      </c>
      <c r="BC269" s="10">
        <v>1</v>
      </c>
      <c r="BD269" s="10">
        <v>1</v>
      </c>
      <c r="BE269" s="10">
        <v>1</v>
      </c>
      <c r="BF269" s="10">
        <v>1</v>
      </c>
      <c r="BG269" s="10">
        <v>1</v>
      </c>
      <c r="BH269" s="10">
        <v>1</v>
      </c>
      <c r="BI269" s="10">
        <v>1</v>
      </c>
      <c r="BJ269" s="10">
        <v>1</v>
      </c>
      <c r="BK269" s="10">
        <v>1</v>
      </c>
      <c r="BL269" s="10">
        <v>1</v>
      </c>
      <c r="BM269" s="10">
        <v>1</v>
      </c>
    </row>
    <row r="270" spans="1:79" ht="15" customHeight="1" x14ac:dyDescent="0.25">
      <c r="A270" s="8" t="s">
        <v>20</v>
      </c>
      <c r="B270" s="8" t="s">
        <v>20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>
        <v>1</v>
      </c>
      <c r="AU270" s="10">
        <v>1</v>
      </c>
      <c r="AV270" s="10">
        <v>1</v>
      </c>
      <c r="AW270" s="10">
        <v>1</v>
      </c>
      <c r="AX270" s="10">
        <v>1</v>
      </c>
      <c r="AY270" s="10">
        <v>1</v>
      </c>
      <c r="AZ270" s="10">
        <v>1</v>
      </c>
      <c r="BA270" s="10">
        <v>1</v>
      </c>
      <c r="BB270" s="10">
        <v>1</v>
      </c>
      <c r="BC270" s="10">
        <v>1</v>
      </c>
      <c r="BD270" s="10">
        <v>1</v>
      </c>
      <c r="BE270" s="10">
        <v>1</v>
      </c>
      <c r="BF270" s="10">
        <v>1</v>
      </c>
      <c r="BG270" s="10">
        <v>1</v>
      </c>
      <c r="BH270" s="10">
        <v>1</v>
      </c>
      <c r="BI270" s="10">
        <v>1</v>
      </c>
      <c r="BJ270" s="10">
        <v>1</v>
      </c>
      <c r="BK270" s="10">
        <v>1</v>
      </c>
      <c r="BL270" s="10">
        <v>1</v>
      </c>
      <c r="BM270" s="10">
        <v>1</v>
      </c>
    </row>
    <row r="271" spans="1:79" ht="15" customHeight="1" x14ac:dyDescent="0.25">
      <c r="A271" s="8" t="s">
        <v>25</v>
      </c>
      <c r="B271" s="8" t="s">
        <v>25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>
        <v>0.5</v>
      </c>
      <c r="AU271" s="10">
        <v>0.5</v>
      </c>
      <c r="AV271" s="10">
        <v>0.5</v>
      </c>
      <c r="AW271" s="10">
        <v>0.5</v>
      </c>
      <c r="AX271" s="10">
        <v>0.5</v>
      </c>
      <c r="AY271" s="10">
        <v>0.5</v>
      </c>
      <c r="AZ271" s="10">
        <v>0.5</v>
      </c>
      <c r="BA271" s="10">
        <v>0.5</v>
      </c>
      <c r="BB271" s="10">
        <v>0.5</v>
      </c>
      <c r="BC271" s="10">
        <v>0.5</v>
      </c>
      <c r="BD271" s="10">
        <v>0.5</v>
      </c>
      <c r="BE271" s="10">
        <v>0.5</v>
      </c>
      <c r="BF271" s="10">
        <v>0.5</v>
      </c>
      <c r="BG271" s="10">
        <v>0.5</v>
      </c>
      <c r="BH271" s="10">
        <v>0.5</v>
      </c>
      <c r="BI271" s="10" t="s">
        <v>14</v>
      </c>
      <c r="BJ271" s="10" t="s">
        <v>14</v>
      </c>
      <c r="BK271" s="10" t="s">
        <v>14</v>
      </c>
      <c r="BL271" s="10" t="s">
        <v>14</v>
      </c>
      <c r="BM271" s="10" t="s">
        <v>14</v>
      </c>
    </row>
    <row r="272" spans="1:79" ht="15" customHeight="1" x14ac:dyDescent="0.25">
      <c r="A272" s="8" t="s">
        <v>22</v>
      </c>
      <c r="B272" s="8" t="s">
        <v>22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>
        <v>0.64</v>
      </c>
      <c r="AU272" s="10">
        <v>0.64</v>
      </c>
      <c r="AV272" s="10">
        <v>0.64</v>
      </c>
      <c r="AW272" s="10">
        <v>0.64</v>
      </c>
      <c r="AX272" s="10">
        <v>0.64</v>
      </c>
      <c r="AY272" s="10">
        <v>0.64</v>
      </c>
      <c r="AZ272" s="10">
        <v>0.64</v>
      </c>
      <c r="BA272" s="10">
        <v>0.64</v>
      </c>
      <c r="BB272" s="10">
        <v>0.64</v>
      </c>
      <c r="BC272" s="10">
        <v>0.64</v>
      </c>
      <c r="BD272" s="10">
        <v>0.64</v>
      </c>
      <c r="BE272" s="10">
        <v>0.64</v>
      </c>
      <c r="BF272" s="10">
        <v>0.64</v>
      </c>
      <c r="BG272" s="10">
        <v>0.64</v>
      </c>
      <c r="BH272" s="10">
        <v>0.64</v>
      </c>
      <c r="BI272" s="10">
        <v>0.64</v>
      </c>
      <c r="BJ272" s="10">
        <v>0.64</v>
      </c>
      <c r="BK272" s="10">
        <v>0.64</v>
      </c>
      <c r="BL272" s="10">
        <v>0.64</v>
      </c>
      <c r="BM272" s="10">
        <v>0.64</v>
      </c>
    </row>
    <row r="273" spans="1:65" ht="15" customHeight="1" x14ac:dyDescent="0.25">
      <c r="A273" s="8" t="s">
        <v>21</v>
      </c>
      <c r="B273" s="8" t="s">
        <v>21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>
        <v>0.78</v>
      </c>
      <c r="AU273" s="10">
        <v>0.78</v>
      </c>
      <c r="AV273" s="10">
        <v>0.78</v>
      </c>
      <c r="AW273" s="10">
        <v>0.78</v>
      </c>
      <c r="AX273" s="10">
        <v>0.78</v>
      </c>
      <c r="AY273" s="10">
        <v>0.78</v>
      </c>
      <c r="AZ273" s="10">
        <v>0.78</v>
      </c>
      <c r="BA273" s="10">
        <v>0.78</v>
      </c>
      <c r="BB273" s="10">
        <v>0.78</v>
      </c>
      <c r="BC273" s="10">
        <v>0.78</v>
      </c>
      <c r="BD273" s="10">
        <v>0.78</v>
      </c>
      <c r="BE273" s="10">
        <v>0.78</v>
      </c>
      <c r="BF273" s="10">
        <v>0.78</v>
      </c>
      <c r="BG273" s="10">
        <v>0.78</v>
      </c>
      <c r="BH273" s="10">
        <v>0.78</v>
      </c>
      <c r="BI273" s="10">
        <v>0.6</v>
      </c>
      <c r="BJ273" s="10">
        <v>0.6</v>
      </c>
      <c r="BK273" s="10">
        <v>0.6</v>
      </c>
      <c r="BL273" s="10">
        <v>0.6</v>
      </c>
      <c r="BM273" s="10">
        <v>0.6</v>
      </c>
    </row>
    <row r="274" spans="1:65" ht="15" customHeight="1" x14ac:dyDescent="0.25">
      <c r="A274" s="8" t="s">
        <v>26</v>
      </c>
      <c r="B274" s="8" t="s">
        <v>26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>
        <v>0.88</v>
      </c>
      <c r="AU274" s="10">
        <v>0.88</v>
      </c>
      <c r="AV274" s="10">
        <v>0.88</v>
      </c>
      <c r="AW274" s="10">
        <v>0.88</v>
      </c>
      <c r="AX274" s="10">
        <v>0.88</v>
      </c>
      <c r="AY274" s="10">
        <v>0.88</v>
      </c>
      <c r="AZ274" s="10">
        <v>0.88</v>
      </c>
      <c r="BA274" s="10">
        <v>0.88</v>
      </c>
      <c r="BB274" s="10">
        <v>0.88</v>
      </c>
      <c r="BC274" s="10">
        <v>0.88</v>
      </c>
      <c r="BD274" s="10">
        <v>0.88</v>
      </c>
      <c r="BE274" s="10">
        <v>0.88</v>
      </c>
      <c r="BF274" s="10">
        <v>0.88</v>
      </c>
      <c r="BG274" s="10">
        <v>0.88</v>
      </c>
      <c r="BH274" s="10">
        <v>0.88</v>
      </c>
      <c r="BI274" s="10">
        <v>0.88</v>
      </c>
      <c r="BJ274" s="10">
        <v>0.89</v>
      </c>
      <c r="BK274" s="10">
        <v>0.88959999999999995</v>
      </c>
      <c r="BL274" s="10">
        <v>0.89</v>
      </c>
      <c r="BM274" s="10">
        <v>0.89</v>
      </c>
    </row>
    <row r="275" spans="1:65" ht="15" customHeight="1" x14ac:dyDescent="0.25">
      <c r="A275" s="8" t="s">
        <v>118</v>
      </c>
      <c r="B275" s="8" t="s">
        <v>118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>
        <v>0.41</v>
      </c>
      <c r="AU275" s="10">
        <v>0.41</v>
      </c>
      <c r="AV275" s="10">
        <v>0.41</v>
      </c>
      <c r="AW275" s="10">
        <v>0.41</v>
      </c>
      <c r="AX275" s="10">
        <v>0.41</v>
      </c>
      <c r="AY275" s="10">
        <v>0.41</v>
      </c>
      <c r="AZ275" s="10">
        <v>0.41</v>
      </c>
      <c r="BA275" s="10">
        <v>0.41</v>
      </c>
      <c r="BB275" s="10">
        <v>0.41</v>
      </c>
      <c r="BC275" s="10">
        <v>0.41</v>
      </c>
      <c r="BD275" s="10">
        <v>0.41</v>
      </c>
      <c r="BE275" s="10">
        <v>0.41</v>
      </c>
      <c r="BF275" s="10">
        <v>0.41</v>
      </c>
      <c r="BG275" s="10">
        <v>0.41</v>
      </c>
      <c r="BH275" s="10">
        <v>0.41</v>
      </c>
      <c r="BI275" s="10">
        <v>0.51</v>
      </c>
      <c r="BJ275" s="10">
        <v>0.51</v>
      </c>
      <c r="BK275" s="10">
        <v>0.51</v>
      </c>
      <c r="BL275" s="10">
        <v>0.51</v>
      </c>
      <c r="BM275" s="10">
        <v>0.51</v>
      </c>
    </row>
    <row r="276" spans="1:65" ht="15" customHeight="1" x14ac:dyDescent="0.25">
      <c r="A276" s="8" t="s">
        <v>644</v>
      </c>
      <c r="B276" s="8" t="s">
        <v>644</v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>
        <v>0.54</v>
      </c>
      <c r="AU276" s="10">
        <v>0.54</v>
      </c>
      <c r="AV276" s="10">
        <v>0.54</v>
      </c>
      <c r="AW276" s="10">
        <v>0.54</v>
      </c>
      <c r="AX276" s="10">
        <v>0.54</v>
      </c>
      <c r="AY276" s="10">
        <v>0.54</v>
      </c>
      <c r="AZ276" s="10">
        <v>0.54</v>
      </c>
      <c r="BA276" s="10">
        <v>0.54</v>
      </c>
      <c r="BB276" s="10">
        <v>0.54</v>
      </c>
      <c r="BC276" s="10">
        <v>0.54</v>
      </c>
      <c r="BD276" s="10">
        <v>0.54</v>
      </c>
      <c r="BE276" s="10">
        <v>0.54</v>
      </c>
      <c r="BF276" s="10">
        <v>0.54</v>
      </c>
      <c r="BG276" s="10">
        <v>0.54</v>
      </c>
      <c r="BH276" s="10">
        <v>0.54</v>
      </c>
      <c r="BI276" s="10">
        <v>0.54</v>
      </c>
      <c r="BJ276" s="10">
        <v>0.54</v>
      </c>
      <c r="BK276" s="10">
        <v>0.54</v>
      </c>
      <c r="BL276" s="10">
        <v>0.54</v>
      </c>
      <c r="BM276" s="10">
        <v>0.54</v>
      </c>
    </row>
    <row r="277" spans="1:65" ht="15" customHeight="1" x14ac:dyDescent="0.25">
      <c r="A277" s="8" t="s">
        <v>115</v>
      </c>
      <c r="B277" s="8" t="s">
        <v>115</v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>
        <v>0.88</v>
      </c>
      <c r="AU277" s="10">
        <v>0.88</v>
      </c>
      <c r="AV277" s="10">
        <v>0.88</v>
      </c>
      <c r="AW277" s="10">
        <v>0.88</v>
      </c>
      <c r="AX277" s="10">
        <v>0.88</v>
      </c>
      <c r="AY277" s="10">
        <v>0.88</v>
      </c>
      <c r="AZ277" s="10">
        <v>0.88</v>
      </c>
      <c r="BA277" s="10">
        <v>0.88</v>
      </c>
      <c r="BB277" s="10">
        <v>0.88</v>
      </c>
      <c r="BC277" s="10">
        <v>0.88</v>
      </c>
      <c r="BD277" s="10">
        <v>0.88</v>
      </c>
      <c r="BE277" s="10">
        <v>0.88</v>
      </c>
      <c r="BF277" s="10">
        <v>0.88</v>
      </c>
      <c r="BG277" s="10">
        <v>0.88</v>
      </c>
      <c r="BH277" s="10">
        <v>0.88</v>
      </c>
      <c r="BI277" s="10">
        <v>0.88</v>
      </c>
      <c r="BJ277" s="10">
        <v>0.88</v>
      </c>
      <c r="BK277" s="10">
        <v>0.88</v>
      </c>
      <c r="BL277" s="10">
        <v>0.88</v>
      </c>
      <c r="BM277" s="10">
        <v>0.88</v>
      </c>
    </row>
    <row r="278" spans="1:65" ht="15" customHeight="1" x14ac:dyDescent="0.25">
      <c r="A278" s="8" t="s">
        <v>19</v>
      </c>
      <c r="B278" s="8" t="s">
        <v>19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>
        <v>5.5E-2</v>
      </c>
      <c r="AU278" s="10">
        <v>5.5E-2</v>
      </c>
      <c r="AV278" s="10">
        <v>5.5E-2</v>
      </c>
      <c r="AW278" s="10">
        <v>5.5E-2</v>
      </c>
      <c r="AX278" s="10">
        <v>5.5E-2</v>
      </c>
      <c r="AY278" s="10">
        <v>5.5E-2</v>
      </c>
      <c r="AZ278" s="10">
        <v>5.5E-2</v>
      </c>
      <c r="BA278" s="10">
        <v>5.5E-2</v>
      </c>
      <c r="BB278" s="10">
        <v>5.5E-2</v>
      </c>
      <c r="BC278" s="10">
        <v>5.5E-2</v>
      </c>
      <c r="BD278" s="10">
        <v>5.5E-2</v>
      </c>
      <c r="BE278" s="10">
        <v>5.5E-2</v>
      </c>
      <c r="BF278" s="10">
        <v>5.5E-2</v>
      </c>
      <c r="BG278" s="10">
        <v>5.5E-2</v>
      </c>
      <c r="BH278" s="10">
        <v>5.5E-2</v>
      </c>
      <c r="BI278" s="10">
        <v>5.5E-2</v>
      </c>
      <c r="BJ278" s="10">
        <v>5.5E-2</v>
      </c>
      <c r="BK278" s="10">
        <v>5.5E-2</v>
      </c>
      <c r="BL278" s="10">
        <v>5.5E-2</v>
      </c>
      <c r="BM278" s="10">
        <v>5.5E-2</v>
      </c>
    </row>
    <row r="279" spans="1:65" ht="15" customHeight="1" x14ac:dyDescent="0.25">
      <c r="A279" s="153" t="s">
        <v>9</v>
      </c>
      <c r="B279" s="153" t="s">
        <v>9</v>
      </c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>
        <v>0.45476737463583933</v>
      </c>
      <c r="AU279" s="103">
        <v>0.45476737463583933</v>
      </c>
      <c r="AV279" s="103">
        <v>0.45476737463583933</v>
      </c>
      <c r="AW279" s="103">
        <v>0.45476737463583933</v>
      </c>
      <c r="AX279" s="103">
        <v>0.45476737463583933</v>
      </c>
      <c r="AY279" s="103">
        <v>0.45476737463583933</v>
      </c>
      <c r="AZ279" s="103">
        <v>0.45476737463583933</v>
      </c>
      <c r="BA279" s="103">
        <v>0.45476737463583933</v>
      </c>
      <c r="BB279" s="103">
        <v>0.40565616123170301</v>
      </c>
      <c r="BC279" s="103">
        <v>0.40565616123170301</v>
      </c>
      <c r="BD279" s="103">
        <v>0.40565616123170301</v>
      </c>
      <c r="BE279" s="103">
        <v>0.40565616123170301</v>
      </c>
      <c r="BF279" s="103">
        <v>0.39627869367462226</v>
      </c>
      <c r="BG279" s="103">
        <v>0.39627869367462226</v>
      </c>
      <c r="BH279" s="103">
        <v>0.39627869367462226</v>
      </c>
      <c r="BI279" s="103">
        <v>0.3939706689570795</v>
      </c>
      <c r="BJ279" s="103">
        <v>0.3896722916848171</v>
      </c>
      <c r="BK279" s="103">
        <v>0.36806337817564533</v>
      </c>
      <c r="BL279" s="103">
        <v>0.36806337817564533</v>
      </c>
      <c r="BM279" s="103">
        <v>0.36806337817564533</v>
      </c>
    </row>
    <row r="280" spans="1:65" ht="15" customHeight="1" x14ac:dyDescent="0.3"/>
    <row r="281" spans="1:65" ht="15" customHeight="1" x14ac:dyDescent="0.3"/>
    <row r="282" spans="1:65" ht="15" customHeight="1" x14ac:dyDescent="0.3">
      <c r="A282" s="352" t="s">
        <v>547</v>
      </c>
      <c r="B282" s="352" t="s">
        <v>551</v>
      </c>
    </row>
    <row r="283" spans="1:65" ht="15" customHeight="1" x14ac:dyDescent="0.3">
      <c r="A283" s="352" t="s">
        <v>548</v>
      </c>
      <c r="B283" s="352" t="s">
        <v>552</v>
      </c>
    </row>
    <row r="284" spans="1:65" ht="15" customHeight="1" x14ac:dyDescent="0.3">
      <c r="A284" s="353" t="s">
        <v>549</v>
      </c>
      <c r="B284" s="353" t="s">
        <v>550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W4:Z4"/>
    <mergeCell ref="C4:F4"/>
    <mergeCell ref="G4:J4"/>
    <mergeCell ref="K4:N4"/>
    <mergeCell ref="O4:R4"/>
    <mergeCell ref="S4:V4"/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BP227"/>
  <sheetViews>
    <sheetView showGridLines="0" zoomScale="70" zoomScaleNormal="70" workbookViewId="0">
      <pane xSplit="1" ySplit="5" topLeftCell="BC116" activePane="bottomRight" state="frozen"/>
      <selection pane="topRight" activeCell="B1" sqref="B1"/>
      <selection pane="bottomLeft" activeCell="A6" sqref="A6"/>
      <selection pane="bottomRight" activeCell="BM22" sqref="BM22"/>
    </sheetView>
  </sheetViews>
  <sheetFormatPr defaultColWidth="11.7265625" defaultRowHeight="13" outlineLevelRow="1" outlineLevelCol="1" x14ac:dyDescent="0.25"/>
  <cols>
    <col min="1" max="2" width="44.7265625" style="4" customWidth="1"/>
    <col min="3" max="49" width="13.7265625" style="24" hidden="1" customWidth="1" outlineLevel="1"/>
    <col min="50" max="50" width="13.7265625" style="184" hidden="1" customWidth="1" outlineLevel="1"/>
    <col min="51" max="51" width="13.7265625" style="24" customWidth="1" collapsed="1"/>
    <col min="52" max="59" width="13.7265625" style="24" customWidth="1"/>
    <col min="60" max="65" width="10.81640625" style="24" customWidth="1"/>
    <col min="66" max="205" width="13.7265625" style="24" customWidth="1"/>
    <col min="206" max="16384" width="11.7265625" style="24"/>
  </cols>
  <sheetData>
    <row r="1" spans="1:68" ht="6" customHeight="1" x14ac:dyDescent="0.25"/>
    <row r="2" spans="1:68" ht="26.15" customHeight="1" x14ac:dyDescent="0.25">
      <c r="S2" s="261"/>
      <c r="AP2" s="268"/>
    </row>
    <row r="3" spans="1:68" ht="6" customHeight="1" x14ac:dyDescent="0.25"/>
    <row r="4" spans="1:68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1" t="s">
        <v>175</v>
      </c>
      <c r="AZ4" s="431"/>
      <c r="BA4" s="431"/>
      <c r="BB4" s="431"/>
      <c r="BC4" s="431" t="s">
        <v>175</v>
      </c>
      <c r="BD4" s="431"/>
      <c r="BE4" s="431"/>
      <c r="BF4" s="431"/>
      <c r="BG4" s="431" t="s">
        <v>175</v>
      </c>
      <c r="BH4" s="431"/>
      <c r="BI4" s="431"/>
      <c r="BJ4" s="431"/>
      <c r="BK4" s="413"/>
      <c r="BL4" s="413"/>
      <c r="BM4" s="413"/>
    </row>
    <row r="5" spans="1:68" ht="15" customHeight="1" x14ac:dyDescent="0.25">
      <c r="A5" s="7" t="s">
        <v>11</v>
      </c>
      <c r="B5" s="7" t="s">
        <v>210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">
        <v>534</v>
      </c>
      <c r="BH5" s="328" t="s">
        <v>466</v>
      </c>
      <c r="BI5" s="328" t="s">
        <v>610</v>
      </c>
      <c r="BJ5" s="414" t="s">
        <v>726</v>
      </c>
      <c r="BK5" s="414" t="s">
        <v>731</v>
      </c>
      <c r="BL5" s="414" t="s">
        <v>742</v>
      </c>
      <c r="BM5" s="414" t="s">
        <v>755</v>
      </c>
      <c r="BN5" s="3"/>
      <c r="BO5" s="3"/>
      <c r="BP5" s="3"/>
    </row>
    <row r="6" spans="1:68" ht="15" customHeight="1" x14ac:dyDescent="0.25">
      <c r="C6" s="98"/>
      <c r="D6" s="92"/>
      <c r="E6" s="92"/>
      <c r="F6" s="99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37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ht="15" customHeight="1" x14ac:dyDescent="0.25">
      <c r="A7" s="95" t="s">
        <v>166</v>
      </c>
      <c r="B7" s="95" t="s">
        <v>211</v>
      </c>
      <c r="C7" s="96" t="str">
        <f t="shared" ref="C7:BG7" si="0">C$5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ref="BH7:BM7" si="1">BH5</f>
        <v>2Q24</v>
      </c>
      <c r="BI7" s="96" t="str">
        <f t="shared" si="1"/>
        <v>3Q24</v>
      </c>
      <c r="BJ7" s="96" t="str">
        <f t="shared" si="1"/>
        <v>4Q24</v>
      </c>
      <c r="BK7" s="96" t="str">
        <f t="shared" si="1"/>
        <v>1Q25</v>
      </c>
      <c r="BL7" s="96" t="str">
        <f t="shared" si="1"/>
        <v>2Q25</v>
      </c>
      <c r="BM7" s="96" t="str">
        <f t="shared" si="1"/>
        <v>3Q25</v>
      </c>
      <c r="BN7" s="3"/>
      <c r="BO7" s="3"/>
      <c r="BP7" s="3"/>
    </row>
    <row r="8" spans="1:68" ht="15" customHeight="1" x14ac:dyDescent="0.25">
      <c r="A8" s="4" t="s">
        <v>370</v>
      </c>
      <c r="B8" s="4" t="s">
        <v>377</v>
      </c>
      <c r="C8" s="48">
        <v>41471</v>
      </c>
      <c r="D8" s="48">
        <v>46248</v>
      </c>
      <c r="E8" s="48">
        <v>47177</v>
      </c>
      <c r="F8" s="48">
        <v>45051</v>
      </c>
      <c r="G8" s="48">
        <v>47726</v>
      </c>
      <c r="H8" s="48">
        <v>53390</v>
      </c>
      <c r="I8" s="48">
        <v>56453</v>
      </c>
      <c r="J8" s="48">
        <v>52749</v>
      </c>
      <c r="K8" s="48">
        <v>58879</v>
      </c>
      <c r="L8" s="48">
        <v>60739</v>
      </c>
      <c r="M8" s="48">
        <v>66897</v>
      </c>
      <c r="N8" s="48">
        <v>67956</v>
      </c>
      <c r="O8" s="48">
        <v>68440</v>
      </c>
      <c r="P8" s="48">
        <v>69726</v>
      </c>
      <c r="Q8" s="48">
        <v>71654</v>
      </c>
      <c r="R8" s="48">
        <v>83552</v>
      </c>
      <c r="S8" s="48">
        <v>84405</v>
      </c>
      <c r="T8" s="48">
        <v>90160</v>
      </c>
      <c r="U8" s="48">
        <v>93863</v>
      </c>
      <c r="V8" s="48">
        <v>97567</v>
      </c>
      <c r="W8" s="48">
        <v>95373</v>
      </c>
      <c r="X8" s="48">
        <v>97679</v>
      </c>
      <c r="Y8" s="48">
        <v>101134</v>
      </c>
      <c r="Z8" s="48">
        <v>105352</v>
      </c>
      <c r="AA8" s="48">
        <v>106329</v>
      </c>
      <c r="AB8" s="48">
        <v>107466</v>
      </c>
      <c r="AC8" s="48">
        <v>111953</v>
      </c>
      <c r="AD8" s="48">
        <v>118181</v>
      </c>
      <c r="AE8" s="48">
        <v>116354</v>
      </c>
      <c r="AF8" s="48">
        <v>115188</v>
      </c>
      <c r="AG8" s="48">
        <v>121382</v>
      </c>
      <c r="AH8" s="48">
        <v>122247</v>
      </c>
      <c r="AI8" s="48">
        <v>117027</v>
      </c>
      <c r="AJ8" s="48">
        <v>119152</v>
      </c>
      <c r="AK8" s="48">
        <v>122469</v>
      </c>
      <c r="AL8" s="48">
        <v>130088</v>
      </c>
      <c r="AM8" s="48">
        <v>120820</v>
      </c>
      <c r="AN8" s="48">
        <v>123647</v>
      </c>
      <c r="AO8" s="48">
        <v>126398</v>
      </c>
      <c r="AP8" s="48">
        <v>131749</v>
      </c>
      <c r="AQ8" s="48">
        <v>134567</v>
      </c>
      <c r="AR8" s="48">
        <v>136256</v>
      </c>
      <c r="AS8" s="48">
        <v>132070</v>
      </c>
      <c r="AT8" s="48">
        <v>137449</v>
      </c>
      <c r="AU8" s="48">
        <v>138981</v>
      </c>
      <c r="AV8" s="48">
        <v>148005</v>
      </c>
      <c r="AW8" s="48">
        <v>156305</v>
      </c>
      <c r="AX8" s="217">
        <v>170717</v>
      </c>
      <c r="AY8" s="48">
        <v>173254</v>
      </c>
      <c r="AZ8" s="48">
        <v>177374.86600000004</v>
      </c>
      <c r="BA8" s="48">
        <v>182763.40300000008</v>
      </c>
      <c r="BB8" s="48">
        <v>195193</v>
      </c>
      <c r="BC8" s="48">
        <v>202018</v>
      </c>
      <c r="BD8" s="48">
        <v>202277.04799999989</v>
      </c>
      <c r="BE8" s="48">
        <v>202852.21099999998</v>
      </c>
      <c r="BF8" s="48">
        <v>199147.69199999989</v>
      </c>
      <c r="BG8" s="48">
        <v>202014.78600000002</v>
      </c>
      <c r="BH8" s="48">
        <v>203537.34899999999</v>
      </c>
      <c r="BI8" s="48">
        <v>203167.43899999993</v>
      </c>
      <c r="BJ8" s="48">
        <v>212280.10499999998</v>
      </c>
      <c r="BK8" s="48">
        <v>210484.17899999992</v>
      </c>
      <c r="BL8" s="48">
        <v>246127.11900000001</v>
      </c>
      <c r="BM8" s="48">
        <v>227249.408</v>
      </c>
      <c r="BN8" s="6"/>
      <c r="BO8" s="6"/>
      <c r="BP8" s="6"/>
    </row>
    <row r="9" spans="1:68" ht="15" customHeight="1" x14ac:dyDescent="0.25">
      <c r="A9" s="4" t="s">
        <v>106</v>
      </c>
      <c r="B9" s="4" t="s">
        <v>378</v>
      </c>
      <c r="C9" s="48">
        <v>2441</v>
      </c>
      <c r="D9" s="48">
        <v>3780</v>
      </c>
      <c r="E9" s="48">
        <v>3370</v>
      </c>
      <c r="F9" s="48">
        <v>5100</v>
      </c>
      <c r="G9" s="48">
        <v>2894</v>
      </c>
      <c r="H9" s="48">
        <v>4801</v>
      </c>
      <c r="I9" s="48">
        <v>4441</v>
      </c>
      <c r="J9" s="48">
        <v>10553</v>
      </c>
      <c r="K9" s="48">
        <v>5336</v>
      </c>
      <c r="L9" s="48">
        <v>6060</v>
      </c>
      <c r="M9" s="48">
        <v>6290</v>
      </c>
      <c r="N9" s="48">
        <v>8225</v>
      </c>
      <c r="O9" s="48">
        <v>5159</v>
      </c>
      <c r="P9" s="48">
        <v>6112</v>
      </c>
      <c r="Q9" s="48">
        <v>5171</v>
      </c>
      <c r="R9" s="48">
        <v>8917</v>
      </c>
      <c r="S9" s="48">
        <v>5679</v>
      </c>
      <c r="T9" s="48">
        <v>7502</v>
      </c>
      <c r="U9" s="48">
        <v>6802</v>
      </c>
      <c r="V9" s="48">
        <v>9431</v>
      </c>
      <c r="W9" s="48">
        <v>6673</v>
      </c>
      <c r="X9" s="48">
        <v>7875</v>
      </c>
      <c r="Y9" s="48">
        <v>7180</v>
      </c>
      <c r="Z9" s="48">
        <v>10364</v>
      </c>
      <c r="AA9" s="48">
        <v>6704</v>
      </c>
      <c r="AB9" s="48">
        <v>8476</v>
      </c>
      <c r="AC9" s="48">
        <v>6906</v>
      </c>
      <c r="AD9" s="48">
        <v>11234</v>
      </c>
      <c r="AE9" s="48">
        <v>6526</v>
      </c>
      <c r="AF9" s="48">
        <v>8237</v>
      </c>
      <c r="AG9" s="48">
        <v>6382</v>
      </c>
      <c r="AH9" s="48">
        <v>10336</v>
      </c>
      <c r="AI9" s="48">
        <v>6251</v>
      </c>
      <c r="AJ9" s="48">
        <v>7283</v>
      </c>
      <c r="AK9" s="48">
        <v>6793</v>
      </c>
      <c r="AL9" s="48">
        <v>10852</v>
      </c>
      <c r="AM9" s="48">
        <v>7224</v>
      </c>
      <c r="AN9" s="48">
        <v>10414</v>
      </c>
      <c r="AO9" s="48">
        <v>8490</v>
      </c>
      <c r="AP9" s="48">
        <v>13251</v>
      </c>
      <c r="AQ9" s="48">
        <v>4149</v>
      </c>
      <c r="AR9" s="48">
        <v>3626</v>
      </c>
      <c r="AS9" s="48">
        <v>6892</v>
      </c>
      <c r="AT9" s="48">
        <v>14725</v>
      </c>
      <c r="AU9" s="48">
        <v>5787</v>
      </c>
      <c r="AV9" s="48">
        <v>13195</v>
      </c>
      <c r="AW9" s="48">
        <v>14210</v>
      </c>
      <c r="AX9" s="217">
        <v>22510</v>
      </c>
      <c r="AY9" s="48">
        <v>8471</v>
      </c>
      <c r="AZ9" s="48">
        <v>17370.785000000003</v>
      </c>
      <c r="BA9" s="48">
        <v>11691.766999999998</v>
      </c>
      <c r="BB9" s="48">
        <v>16809</v>
      </c>
      <c r="BC9" s="48">
        <v>13215</v>
      </c>
      <c r="BD9" s="48">
        <v>18685.813999999998</v>
      </c>
      <c r="BE9" s="48">
        <v>15986.064000000006</v>
      </c>
      <c r="BF9" s="48">
        <v>23068.157000000007</v>
      </c>
      <c r="BG9" s="48">
        <v>13044.797000000002</v>
      </c>
      <c r="BH9" s="48">
        <v>22004.209000000006</v>
      </c>
      <c r="BI9" s="48">
        <v>19557.135000000009</v>
      </c>
      <c r="BJ9" s="48">
        <v>28290.026999999995</v>
      </c>
      <c r="BK9" s="48">
        <v>15593.897000000001</v>
      </c>
      <c r="BL9" s="48">
        <v>29942.974999999995</v>
      </c>
      <c r="BM9" s="48">
        <v>23817.926999999996</v>
      </c>
      <c r="BN9" s="6"/>
      <c r="BO9" s="6"/>
      <c r="BP9" s="6"/>
    </row>
    <row r="10" spans="1:68" ht="15" customHeight="1" x14ac:dyDescent="0.25">
      <c r="A10" s="4" t="s">
        <v>371</v>
      </c>
      <c r="B10" s="4" t="s">
        <v>379</v>
      </c>
      <c r="C10" s="48">
        <v>3046</v>
      </c>
      <c r="D10" s="48">
        <v>3726</v>
      </c>
      <c r="E10" s="48">
        <v>4250</v>
      </c>
      <c r="F10" s="48">
        <v>7550</v>
      </c>
      <c r="G10" s="48">
        <v>4188</v>
      </c>
      <c r="H10" s="48">
        <v>5083</v>
      </c>
      <c r="I10" s="48">
        <v>5224</v>
      </c>
      <c r="J10" s="48">
        <v>8959</v>
      </c>
      <c r="K10" s="48">
        <v>5399</v>
      </c>
      <c r="L10" s="48">
        <v>6861</v>
      </c>
      <c r="M10" s="48">
        <v>7047</v>
      </c>
      <c r="N10" s="48">
        <v>8987</v>
      </c>
      <c r="O10" s="48">
        <v>5166</v>
      </c>
      <c r="P10" s="48">
        <v>8129</v>
      </c>
      <c r="Q10" s="48">
        <v>8080</v>
      </c>
      <c r="R10" s="48">
        <v>11400</v>
      </c>
      <c r="S10" s="48">
        <v>7678</v>
      </c>
      <c r="T10" s="48">
        <v>9408</v>
      </c>
      <c r="U10" s="48">
        <v>9587</v>
      </c>
      <c r="V10" s="48">
        <v>14778</v>
      </c>
      <c r="W10" s="48">
        <v>8366</v>
      </c>
      <c r="X10" s="48">
        <v>10013</v>
      </c>
      <c r="Y10" s="48">
        <v>9651</v>
      </c>
      <c r="Z10" s="48">
        <v>12854</v>
      </c>
      <c r="AA10" s="48">
        <v>8404</v>
      </c>
      <c r="AB10" s="48">
        <v>10918</v>
      </c>
      <c r="AC10" s="48">
        <v>9207</v>
      </c>
      <c r="AD10" s="48">
        <v>14497</v>
      </c>
      <c r="AE10" s="48">
        <v>8370</v>
      </c>
      <c r="AF10" s="48">
        <v>10443</v>
      </c>
      <c r="AG10" s="48">
        <v>10356</v>
      </c>
      <c r="AH10" s="48">
        <v>15732</v>
      </c>
      <c r="AI10" s="48">
        <v>9693</v>
      </c>
      <c r="AJ10" s="48">
        <v>11995</v>
      </c>
      <c r="AK10" s="48">
        <v>10507</v>
      </c>
      <c r="AL10" s="48">
        <v>17160</v>
      </c>
      <c r="AM10" s="48">
        <v>10804</v>
      </c>
      <c r="AN10" s="48">
        <v>13315</v>
      </c>
      <c r="AO10" s="48">
        <v>13866</v>
      </c>
      <c r="AP10" s="48">
        <v>18525</v>
      </c>
      <c r="AQ10" s="48">
        <v>13225</v>
      </c>
      <c r="AR10" s="48">
        <v>3397</v>
      </c>
      <c r="AS10" s="48">
        <v>4076</v>
      </c>
      <c r="AT10" s="48">
        <v>11443</v>
      </c>
      <c r="AU10" s="48">
        <v>8118</v>
      </c>
      <c r="AV10" s="48">
        <v>8234</v>
      </c>
      <c r="AW10" s="48">
        <v>12038</v>
      </c>
      <c r="AX10" s="217">
        <v>19564</v>
      </c>
      <c r="AY10" s="48">
        <v>15311</v>
      </c>
      <c r="AZ10" s="48">
        <v>16208.871000000003</v>
      </c>
      <c r="BA10" s="48">
        <v>18594.694999999996</v>
      </c>
      <c r="BB10" s="48">
        <v>23986</v>
      </c>
      <c r="BC10" s="48">
        <v>18429</v>
      </c>
      <c r="BD10" s="48">
        <v>21993.080999999995</v>
      </c>
      <c r="BE10" s="48">
        <v>22145.502999999986</v>
      </c>
      <c r="BF10" s="48">
        <v>32141.422999999999</v>
      </c>
      <c r="BG10" s="48">
        <v>21921.009999999991</v>
      </c>
      <c r="BH10" s="48">
        <v>25363.030000000002</v>
      </c>
      <c r="BI10" s="48">
        <v>25688.416000000012</v>
      </c>
      <c r="BJ10" s="48">
        <v>34795.487999999983</v>
      </c>
      <c r="BK10" s="48">
        <v>23908.807000000008</v>
      </c>
      <c r="BL10" s="48">
        <v>31748.731999999996</v>
      </c>
      <c r="BM10" s="48">
        <v>30136.908000000018</v>
      </c>
      <c r="BN10" s="6"/>
      <c r="BO10" s="6"/>
      <c r="BP10" s="6"/>
    </row>
    <row r="11" spans="1:68" ht="15" customHeight="1" x14ac:dyDescent="0.25">
      <c r="A11" s="4" t="s">
        <v>104</v>
      </c>
      <c r="B11" s="4" t="s">
        <v>380</v>
      </c>
      <c r="C11" s="48">
        <v>3527</v>
      </c>
      <c r="D11" s="48">
        <v>5172</v>
      </c>
      <c r="E11" s="48">
        <v>6222</v>
      </c>
      <c r="F11" s="48">
        <v>6750</v>
      </c>
      <c r="G11" s="48">
        <v>5623</v>
      </c>
      <c r="H11" s="48">
        <v>5995</v>
      </c>
      <c r="I11" s="262">
        <v>6185</v>
      </c>
      <c r="J11" s="48">
        <v>6156</v>
      </c>
      <c r="K11" s="48">
        <v>7048</v>
      </c>
      <c r="L11" s="48">
        <v>6189</v>
      </c>
      <c r="M11" s="48">
        <v>6182</v>
      </c>
      <c r="N11" s="48">
        <v>7139</v>
      </c>
      <c r="O11" s="48">
        <v>6407</v>
      </c>
      <c r="P11" s="48">
        <v>6430</v>
      </c>
      <c r="Q11" s="48">
        <v>7002</v>
      </c>
      <c r="R11" s="48">
        <v>8492</v>
      </c>
      <c r="S11" s="48">
        <v>8241</v>
      </c>
      <c r="T11" s="48">
        <v>8591</v>
      </c>
      <c r="U11" s="48">
        <v>9647</v>
      </c>
      <c r="V11" s="48">
        <v>10669</v>
      </c>
      <c r="W11" s="48">
        <v>9327</v>
      </c>
      <c r="X11" s="48">
        <v>10461</v>
      </c>
      <c r="Y11" s="48">
        <v>10706</v>
      </c>
      <c r="Z11" s="48">
        <v>12084</v>
      </c>
      <c r="AA11" s="48">
        <v>11356</v>
      </c>
      <c r="AB11" s="48">
        <v>10969</v>
      </c>
      <c r="AC11" s="48">
        <v>10507</v>
      </c>
      <c r="AD11" s="48">
        <v>11116</v>
      </c>
      <c r="AE11" s="48">
        <v>11373</v>
      </c>
      <c r="AF11" s="48">
        <v>11474</v>
      </c>
      <c r="AG11" s="48">
        <v>11559</v>
      </c>
      <c r="AH11" s="48">
        <v>13760</v>
      </c>
      <c r="AI11" s="48">
        <v>11944</v>
      </c>
      <c r="AJ11" s="48">
        <v>11547</v>
      </c>
      <c r="AK11" s="48">
        <v>12378</v>
      </c>
      <c r="AL11" s="48">
        <v>13629</v>
      </c>
      <c r="AM11" s="48">
        <v>11981</v>
      </c>
      <c r="AN11" s="48">
        <v>13556</v>
      </c>
      <c r="AO11" s="48">
        <v>12634</v>
      </c>
      <c r="AP11" s="48">
        <v>14550</v>
      </c>
      <c r="AQ11" s="48">
        <v>11432</v>
      </c>
      <c r="AR11" s="48">
        <v>7071</v>
      </c>
      <c r="AS11" s="48">
        <v>8778</v>
      </c>
      <c r="AT11" s="48">
        <v>11978</v>
      </c>
      <c r="AU11" s="48">
        <v>10322</v>
      </c>
      <c r="AV11" s="48">
        <v>10664</v>
      </c>
      <c r="AW11" s="48">
        <v>12182</v>
      </c>
      <c r="AX11" s="217">
        <v>15226</v>
      </c>
      <c r="AY11" s="48">
        <v>13817</v>
      </c>
      <c r="AZ11" s="48">
        <v>14543.913000000006</v>
      </c>
      <c r="BA11" s="48">
        <v>14988.620000000004</v>
      </c>
      <c r="BB11" s="48">
        <v>17507</v>
      </c>
      <c r="BC11" s="48">
        <v>14843</v>
      </c>
      <c r="BD11" s="48">
        <v>15537.188999999998</v>
      </c>
      <c r="BE11" s="48">
        <v>15545.071000000009</v>
      </c>
      <c r="BF11" s="48">
        <v>17276.010000000002</v>
      </c>
      <c r="BG11" s="48">
        <v>15223.785000000005</v>
      </c>
      <c r="BH11" s="48">
        <v>16053.65</v>
      </c>
      <c r="BI11" s="48">
        <v>16104.987000000008</v>
      </c>
      <c r="BJ11" s="48">
        <v>19873.853000000006</v>
      </c>
      <c r="BK11" s="48">
        <v>19219.21</v>
      </c>
      <c r="BL11" s="48">
        <v>20468.724000000006</v>
      </c>
      <c r="BM11" s="48">
        <v>23377.878000000004</v>
      </c>
      <c r="BN11" s="6"/>
      <c r="BO11" s="6"/>
      <c r="BP11" s="6"/>
    </row>
    <row r="12" spans="1:68" ht="15" customHeight="1" x14ac:dyDescent="0.25">
      <c r="A12" s="4" t="s">
        <v>105</v>
      </c>
      <c r="B12" s="4" t="s">
        <v>232</v>
      </c>
      <c r="C12" s="48">
        <v>9523</v>
      </c>
      <c r="D12" s="48">
        <v>10704</v>
      </c>
      <c r="E12" s="48">
        <v>11262</v>
      </c>
      <c r="F12" s="48">
        <v>13143</v>
      </c>
      <c r="G12" s="48">
        <v>12375</v>
      </c>
      <c r="H12" s="48">
        <v>14313</v>
      </c>
      <c r="I12" s="48">
        <v>14796</v>
      </c>
      <c r="J12" s="48">
        <v>16480</v>
      </c>
      <c r="K12" s="48">
        <v>16673</v>
      </c>
      <c r="L12" s="48">
        <v>17645</v>
      </c>
      <c r="M12" s="48">
        <v>18680</v>
      </c>
      <c r="N12" s="48">
        <v>20839</v>
      </c>
      <c r="O12" s="48">
        <v>19313</v>
      </c>
      <c r="P12" s="48">
        <v>19783</v>
      </c>
      <c r="Q12" s="48">
        <v>20441</v>
      </c>
      <c r="R12" s="48">
        <v>24498</v>
      </c>
      <c r="S12" s="48">
        <v>24132</v>
      </c>
      <c r="T12" s="48">
        <v>27291</v>
      </c>
      <c r="U12" s="48">
        <v>26725</v>
      </c>
      <c r="V12" s="48">
        <v>30662</v>
      </c>
      <c r="W12" s="48">
        <v>29063</v>
      </c>
      <c r="X12" s="48">
        <v>30941</v>
      </c>
      <c r="Y12" s="48">
        <v>30724</v>
      </c>
      <c r="Z12" s="48">
        <v>37308</v>
      </c>
      <c r="AA12" s="48">
        <v>33832</v>
      </c>
      <c r="AB12" s="48">
        <v>35200</v>
      </c>
      <c r="AC12" s="48">
        <v>33015</v>
      </c>
      <c r="AD12" s="48">
        <v>40002</v>
      </c>
      <c r="AE12" s="48">
        <v>35456</v>
      </c>
      <c r="AF12" s="48">
        <v>36024</v>
      </c>
      <c r="AG12" s="48">
        <v>35455</v>
      </c>
      <c r="AH12" s="48">
        <v>40968</v>
      </c>
      <c r="AI12" s="48">
        <v>35506</v>
      </c>
      <c r="AJ12" s="48">
        <v>36121</v>
      </c>
      <c r="AK12" s="48">
        <v>37671</v>
      </c>
      <c r="AL12" s="48">
        <v>43201</v>
      </c>
      <c r="AM12" s="48">
        <v>37201</v>
      </c>
      <c r="AN12" s="48">
        <v>38253</v>
      </c>
      <c r="AO12" s="48">
        <v>37251</v>
      </c>
      <c r="AP12" s="48">
        <v>43517</v>
      </c>
      <c r="AQ12" s="48">
        <v>33025</v>
      </c>
      <c r="AR12" s="48">
        <v>3199</v>
      </c>
      <c r="AS12" s="48">
        <v>12824</v>
      </c>
      <c r="AT12" s="48">
        <v>27704</v>
      </c>
      <c r="AU12" s="48">
        <v>16061</v>
      </c>
      <c r="AV12" s="48">
        <v>20373</v>
      </c>
      <c r="AW12" s="48">
        <v>28963</v>
      </c>
      <c r="AX12" s="217">
        <v>40852</v>
      </c>
      <c r="AY12" s="48">
        <v>35387</v>
      </c>
      <c r="AZ12" s="48">
        <v>43599.863999999994</v>
      </c>
      <c r="BA12" s="48">
        <v>42987.18</v>
      </c>
      <c r="BB12" s="48">
        <v>48398</v>
      </c>
      <c r="BC12" s="48">
        <v>42978</v>
      </c>
      <c r="BD12" s="48">
        <v>50789.945000000007</v>
      </c>
      <c r="BE12" s="48">
        <v>51204.945999999996</v>
      </c>
      <c r="BF12" s="48">
        <v>58021.88499999998</v>
      </c>
      <c r="BG12" s="48">
        <v>53271.913</v>
      </c>
      <c r="BH12" s="48">
        <v>54386.750000000044</v>
      </c>
      <c r="BI12" s="48">
        <v>55120.792000000009</v>
      </c>
      <c r="BJ12" s="48">
        <v>65534.905000000021</v>
      </c>
      <c r="BK12" s="48">
        <v>60052.239000000038</v>
      </c>
      <c r="BL12" s="48">
        <v>72539.165000000052</v>
      </c>
      <c r="BM12" s="48">
        <v>61312.227999999974</v>
      </c>
      <c r="BN12" s="6"/>
      <c r="BO12" s="6"/>
      <c r="BP12" s="6"/>
    </row>
    <row r="13" spans="1:68" ht="15" customHeight="1" x14ac:dyDescent="0.25">
      <c r="A13" s="4" t="s">
        <v>392</v>
      </c>
      <c r="B13" s="4" t="s">
        <v>393</v>
      </c>
      <c r="C13" s="48">
        <v>2659</v>
      </c>
      <c r="D13" s="48">
        <v>5111</v>
      </c>
      <c r="E13" s="48">
        <v>3274</v>
      </c>
      <c r="F13" s="48">
        <v>3880</v>
      </c>
      <c r="G13" s="48">
        <v>4106</v>
      </c>
      <c r="H13" s="48">
        <v>6513</v>
      </c>
      <c r="I13" s="48">
        <v>8534</v>
      </c>
      <c r="J13" s="48">
        <v>11965</v>
      </c>
      <c r="K13" s="48">
        <v>9171</v>
      </c>
      <c r="L13" s="48">
        <v>11207</v>
      </c>
      <c r="M13" s="48">
        <v>14516</v>
      </c>
      <c r="N13" s="48">
        <v>18667</v>
      </c>
      <c r="O13" s="48">
        <v>10979</v>
      </c>
      <c r="P13" s="48">
        <v>11858</v>
      </c>
      <c r="Q13" s="48">
        <v>13608</v>
      </c>
      <c r="R13" s="48">
        <v>19389</v>
      </c>
      <c r="S13" s="48">
        <v>14967</v>
      </c>
      <c r="T13" s="48">
        <v>16270</v>
      </c>
      <c r="U13" s="48">
        <v>18966</v>
      </c>
      <c r="V13" s="48">
        <v>24041</v>
      </c>
      <c r="W13" s="48">
        <v>16805</v>
      </c>
      <c r="X13" s="48">
        <v>18747</v>
      </c>
      <c r="Y13" s="48">
        <v>18366</v>
      </c>
      <c r="Z13" s="48">
        <v>18637</v>
      </c>
      <c r="AA13" s="48">
        <v>13793</v>
      </c>
      <c r="AB13" s="48">
        <v>15924</v>
      </c>
      <c r="AC13" s="48">
        <v>15167</v>
      </c>
      <c r="AD13" s="48">
        <v>18013</v>
      </c>
      <c r="AE13" s="48">
        <v>14469</v>
      </c>
      <c r="AF13" s="48">
        <v>15427</v>
      </c>
      <c r="AG13" s="48">
        <v>12701</v>
      </c>
      <c r="AH13" s="48">
        <v>15249</v>
      </c>
      <c r="AI13" s="48">
        <v>11864</v>
      </c>
      <c r="AJ13" s="48">
        <v>15065</v>
      </c>
      <c r="AK13" s="48">
        <v>12355</v>
      </c>
      <c r="AL13" s="48">
        <v>15592</v>
      </c>
      <c r="AM13" s="48">
        <v>3365.0869700000003</v>
      </c>
      <c r="AN13" s="48">
        <v>7108.8951500000003</v>
      </c>
      <c r="AO13" s="48">
        <v>3654.9946500000005</v>
      </c>
      <c r="AP13" s="48">
        <v>6645.0148699999991</v>
      </c>
      <c r="AQ13" s="48">
        <v>2599.2101000000011</v>
      </c>
      <c r="AR13" s="48">
        <v>3228.0473100000004</v>
      </c>
      <c r="AS13" s="48">
        <v>4400.056580000004</v>
      </c>
      <c r="AT13" s="48">
        <v>2049</v>
      </c>
      <c r="AU13" s="48">
        <v>7753.1627600000065</v>
      </c>
      <c r="AV13" s="48">
        <v>6039.9959899999958</v>
      </c>
      <c r="AW13" s="48">
        <v>4805.9358699999866</v>
      </c>
      <c r="AX13" s="217">
        <v>5535</v>
      </c>
      <c r="AY13" s="48">
        <v>3217</v>
      </c>
      <c r="AZ13" s="48">
        <v>4413.0319999999992</v>
      </c>
      <c r="BA13" s="48">
        <v>3361.3030000000012</v>
      </c>
      <c r="BB13" s="48">
        <v>3167</v>
      </c>
      <c r="BC13" s="48">
        <v>4613</v>
      </c>
      <c r="BD13" s="48">
        <v>4235.9670000000006</v>
      </c>
      <c r="BE13" s="48">
        <v>4454.7959999999985</v>
      </c>
      <c r="BF13" s="48">
        <v>5424.9229999999989</v>
      </c>
      <c r="BG13" s="48">
        <v>10546.018</v>
      </c>
      <c r="BH13" s="48">
        <v>3832.1779999999999</v>
      </c>
      <c r="BI13" s="48">
        <v>5157.5689999999995</v>
      </c>
      <c r="BJ13" s="48">
        <v>6896.4710000000014</v>
      </c>
      <c r="BK13" s="48">
        <v>6755.8690000000006</v>
      </c>
      <c r="BL13" s="48">
        <v>4904.7919999999995</v>
      </c>
      <c r="BM13" s="48">
        <v>6306.1270000000013</v>
      </c>
      <c r="BN13" s="6"/>
      <c r="BO13" s="6"/>
      <c r="BP13" s="6"/>
    </row>
    <row r="14" spans="1:68" ht="15" customHeight="1" x14ac:dyDescent="0.25">
      <c r="A14" s="4" t="s">
        <v>373</v>
      </c>
      <c r="B14" s="4" t="s">
        <v>384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217">
        <v>48779</v>
      </c>
      <c r="AY14" s="48">
        <v>25986</v>
      </c>
      <c r="AZ14" s="48">
        <v>32345.756999999991</v>
      </c>
      <c r="BA14" s="48">
        <v>35585.181000000004</v>
      </c>
      <c r="BB14" s="48">
        <v>46092</v>
      </c>
      <c r="BC14" s="48">
        <v>30177</v>
      </c>
      <c r="BD14" s="48">
        <v>39487.920999999995</v>
      </c>
      <c r="BE14" s="48">
        <v>29337.215000000004</v>
      </c>
      <c r="BF14" s="48">
        <v>46994.986000000004</v>
      </c>
      <c r="BG14" s="48">
        <v>25768.088</v>
      </c>
      <c r="BH14" s="48">
        <v>38095.537000000004</v>
      </c>
      <c r="BI14" s="48">
        <v>41821.828000000001</v>
      </c>
      <c r="BJ14" s="48">
        <v>62301.779999999992</v>
      </c>
      <c r="BK14" s="48">
        <v>35426.594999999987</v>
      </c>
      <c r="BL14" s="48">
        <v>53146.754000000001</v>
      </c>
      <c r="BM14" s="48">
        <v>60020.054999999986</v>
      </c>
      <c r="BN14" s="6">
        <v>0</v>
      </c>
      <c r="BO14" s="6">
        <v>0</v>
      </c>
      <c r="BP14" s="6"/>
    </row>
    <row r="15" spans="1:68" s="154" customFormat="1" ht="15" customHeight="1" x14ac:dyDescent="0.25">
      <c r="A15" s="186" t="s">
        <v>6</v>
      </c>
      <c r="B15" s="186" t="s">
        <v>212</v>
      </c>
      <c r="C15" s="259">
        <f>SUM(C8:C14)</f>
        <v>62667</v>
      </c>
      <c r="D15" s="259">
        <f t="shared" ref="D15:BL15" si="2">SUM(D8:D14)</f>
        <v>74741</v>
      </c>
      <c r="E15" s="259">
        <f t="shared" si="2"/>
        <v>75555</v>
      </c>
      <c r="F15" s="259">
        <f t="shared" si="2"/>
        <v>81474</v>
      </c>
      <c r="G15" s="259">
        <f t="shared" si="2"/>
        <v>76912</v>
      </c>
      <c r="H15" s="259">
        <f t="shared" si="2"/>
        <v>90095</v>
      </c>
      <c r="I15" s="259">
        <f t="shared" si="2"/>
        <v>95633</v>
      </c>
      <c r="J15" s="259">
        <f t="shared" si="2"/>
        <v>106862</v>
      </c>
      <c r="K15" s="259">
        <f t="shared" si="2"/>
        <v>102506</v>
      </c>
      <c r="L15" s="259">
        <f t="shared" si="2"/>
        <v>108701</v>
      </c>
      <c r="M15" s="259">
        <f t="shared" si="2"/>
        <v>119612</v>
      </c>
      <c r="N15" s="259">
        <f t="shared" si="2"/>
        <v>131813</v>
      </c>
      <c r="O15" s="259">
        <f t="shared" si="2"/>
        <v>115464</v>
      </c>
      <c r="P15" s="259">
        <f t="shared" si="2"/>
        <v>122038</v>
      </c>
      <c r="Q15" s="259">
        <f t="shared" si="2"/>
        <v>125956</v>
      </c>
      <c r="R15" s="259">
        <f t="shared" si="2"/>
        <v>156248</v>
      </c>
      <c r="S15" s="259">
        <f t="shared" si="2"/>
        <v>145102</v>
      </c>
      <c r="T15" s="259">
        <f t="shared" si="2"/>
        <v>159222</v>
      </c>
      <c r="U15" s="259">
        <f t="shared" si="2"/>
        <v>165590</v>
      </c>
      <c r="V15" s="259">
        <f t="shared" si="2"/>
        <v>187148</v>
      </c>
      <c r="W15" s="259">
        <f t="shared" si="2"/>
        <v>165607</v>
      </c>
      <c r="X15" s="259">
        <f t="shared" si="2"/>
        <v>175716</v>
      </c>
      <c r="Y15" s="259">
        <f t="shared" si="2"/>
        <v>177761</v>
      </c>
      <c r="Z15" s="259">
        <f t="shared" si="2"/>
        <v>196599</v>
      </c>
      <c r="AA15" s="259">
        <f t="shared" si="2"/>
        <v>180418</v>
      </c>
      <c r="AB15" s="259">
        <f t="shared" si="2"/>
        <v>188953</v>
      </c>
      <c r="AC15" s="259">
        <f t="shared" si="2"/>
        <v>186755</v>
      </c>
      <c r="AD15" s="259">
        <f t="shared" si="2"/>
        <v>213043</v>
      </c>
      <c r="AE15" s="259">
        <f t="shared" si="2"/>
        <v>192548</v>
      </c>
      <c r="AF15" s="259">
        <f t="shared" si="2"/>
        <v>196793</v>
      </c>
      <c r="AG15" s="259">
        <f t="shared" si="2"/>
        <v>197835</v>
      </c>
      <c r="AH15" s="259">
        <f t="shared" si="2"/>
        <v>218292</v>
      </c>
      <c r="AI15" s="259">
        <f t="shared" si="2"/>
        <v>192285</v>
      </c>
      <c r="AJ15" s="259">
        <f t="shared" si="2"/>
        <v>201163</v>
      </c>
      <c r="AK15" s="259">
        <f t="shared" si="2"/>
        <v>202173</v>
      </c>
      <c r="AL15" s="259">
        <f t="shared" si="2"/>
        <v>230522</v>
      </c>
      <c r="AM15" s="259">
        <f t="shared" si="2"/>
        <v>191395.08697</v>
      </c>
      <c r="AN15" s="259">
        <f t="shared" si="2"/>
        <v>206293.89515</v>
      </c>
      <c r="AO15" s="259">
        <f t="shared" si="2"/>
        <v>202293.99465000001</v>
      </c>
      <c r="AP15" s="259">
        <f t="shared" si="2"/>
        <v>228237.01487000001</v>
      </c>
      <c r="AQ15" s="259">
        <f t="shared" si="2"/>
        <v>198997.2101</v>
      </c>
      <c r="AR15" s="259">
        <f t="shared" si="2"/>
        <v>156777.04730999999</v>
      </c>
      <c r="AS15" s="259">
        <f t="shared" si="2"/>
        <v>169040.05658</v>
      </c>
      <c r="AT15" s="259">
        <f t="shared" si="2"/>
        <v>205348</v>
      </c>
      <c r="AU15" s="259">
        <f t="shared" si="2"/>
        <v>187022.16276000001</v>
      </c>
      <c r="AV15" s="259">
        <f t="shared" si="2"/>
        <v>206510.99599</v>
      </c>
      <c r="AW15" s="259">
        <f t="shared" si="2"/>
        <v>228503.93586999999</v>
      </c>
      <c r="AX15" s="260">
        <f t="shared" si="2"/>
        <v>323183</v>
      </c>
      <c r="AY15" s="236">
        <f t="shared" si="2"/>
        <v>275443</v>
      </c>
      <c r="AZ15" s="236">
        <f t="shared" si="2"/>
        <v>305857.08800000005</v>
      </c>
      <c r="BA15" s="236">
        <f t="shared" si="2"/>
        <v>309972.14900000009</v>
      </c>
      <c r="BB15" s="236">
        <f t="shared" si="2"/>
        <v>351152</v>
      </c>
      <c r="BC15" s="236">
        <f t="shared" si="2"/>
        <v>326273</v>
      </c>
      <c r="BD15" s="236">
        <f t="shared" si="2"/>
        <v>353006.96499999991</v>
      </c>
      <c r="BE15" s="236">
        <f t="shared" si="2"/>
        <v>341525.80599999998</v>
      </c>
      <c r="BF15" s="236">
        <f t="shared" si="2"/>
        <v>382075.07599999988</v>
      </c>
      <c r="BG15" s="236">
        <f t="shared" si="2"/>
        <v>341790.39699999994</v>
      </c>
      <c r="BH15" s="236">
        <f t="shared" si="2"/>
        <v>363272.7030000001</v>
      </c>
      <c r="BI15" s="236">
        <f t="shared" si="2"/>
        <v>366618.16599999997</v>
      </c>
      <c r="BJ15" s="236">
        <f t="shared" si="2"/>
        <v>429972.62900000002</v>
      </c>
      <c r="BK15" s="236">
        <f t="shared" si="2"/>
        <v>371440.79599999997</v>
      </c>
      <c r="BL15" s="236">
        <f t="shared" si="2"/>
        <v>458878.26100000006</v>
      </c>
      <c r="BM15" s="236">
        <v>432220.53100000002</v>
      </c>
      <c r="BN15" s="6"/>
      <c r="BO15" s="6"/>
      <c r="BP15" s="6"/>
    </row>
    <row r="16" spans="1:68" ht="15" customHeight="1" x14ac:dyDescent="0.25">
      <c r="A16" s="4" t="s">
        <v>32</v>
      </c>
      <c r="B16" s="4" t="s">
        <v>382</v>
      </c>
      <c r="C16" s="48">
        <v>-6350</v>
      </c>
      <c r="D16" s="48">
        <v>-8041</v>
      </c>
      <c r="E16" s="48">
        <v>-7945</v>
      </c>
      <c r="F16" s="48">
        <v>-8521</v>
      </c>
      <c r="G16" s="48">
        <v>-8025</v>
      </c>
      <c r="H16" s="48">
        <v>-9448</v>
      </c>
      <c r="I16" s="48">
        <v>-10875</v>
      </c>
      <c r="J16" s="48">
        <v>-11631</v>
      </c>
      <c r="K16" s="48">
        <v>-11842</v>
      </c>
      <c r="L16" s="48">
        <v>-11628</v>
      </c>
      <c r="M16" s="48">
        <v>-15306</v>
      </c>
      <c r="N16" s="48">
        <v>-13336</v>
      </c>
      <c r="O16" s="48">
        <v>-12966</v>
      </c>
      <c r="P16" s="48">
        <v>-13922</v>
      </c>
      <c r="Q16" s="48">
        <v>-12903</v>
      </c>
      <c r="R16" s="48">
        <v>-16166</v>
      </c>
      <c r="S16" s="48">
        <v>-13894</v>
      </c>
      <c r="T16" s="48">
        <v>-15385</v>
      </c>
      <c r="U16" s="48">
        <v>-17615</v>
      </c>
      <c r="V16" s="48">
        <v>-20566</v>
      </c>
      <c r="W16" s="48">
        <v>-16784</v>
      </c>
      <c r="X16" s="48">
        <v>-19106</v>
      </c>
      <c r="Y16" s="48">
        <v>-18139</v>
      </c>
      <c r="Z16" s="48">
        <v>-24459</v>
      </c>
      <c r="AA16" s="48">
        <v>-19931</v>
      </c>
      <c r="AB16" s="48">
        <v>-26143</v>
      </c>
      <c r="AC16" s="48">
        <v>-25658</v>
      </c>
      <c r="AD16" s="48">
        <v>-29291</v>
      </c>
      <c r="AE16" s="48">
        <v>-25199</v>
      </c>
      <c r="AF16" s="48">
        <v>-27380</v>
      </c>
      <c r="AG16" s="48">
        <v>-28144</v>
      </c>
      <c r="AH16" s="48">
        <v>-32589</v>
      </c>
      <c r="AI16" s="48">
        <v>-23815</v>
      </c>
      <c r="AJ16" s="48">
        <v>-26152</v>
      </c>
      <c r="AK16" s="48">
        <v>-24619</v>
      </c>
      <c r="AL16" s="48">
        <v>-30029</v>
      </c>
      <c r="AM16" s="48">
        <v>-24016</v>
      </c>
      <c r="AN16" s="48">
        <v>-26368</v>
      </c>
      <c r="AO16" s="48">
        <v>-27080</v>
      </c>
      <c r="AP16" s="48">
        <v>-29793</v>
      </c>
      <c r="AQ16" s="48">
        <v>-48048</v>
      </c>
      <c r="AR16" s="48">
        <v>-95707</v>
      </c>
      <c r="AS16" s="48">
        <v>-62164</v>
      </c>
      <c r="AT16" s="48">
        <v>-59173</v>
      </c>
      <c r="AU16" s="48">
        <v>-56399</v>
      </c>
      <c r="AV16" s="48">
        <v>-60570</v>
      </c>
      <c r="AW16" s="48">
        <v>-58644</v>
      </c>
      <c r="AX16" s="217">
        <v>-68321</v>
      </c>
      <c r="AY16" s="48">
        <v>-42224</v>
      </c>
      <c r="AZ16" s="48">
        <v>-40387</v>
      </c>
      <c r="BA16" s="48">
        <v>-40450.358000000007</v>
      </c>
      <c r="BB16" s="48">
        <v>-46183</v>
      </c>
      <c r="BC16" s="48">
        <v>-38541</v>
      </c>
      <c r="BD16" s="48">
        <v>-44605.039000000033</v>
      </c>
      <c r="BE16" s="48">
        <v>-38263.561000000002</v>
      </c>
      <c r="BF16" s="48">
        <v>-50261.697999999997</v>
      </c>
      <c r="BG16" s="48">
        <v>-36153.891000000003</v>
      </c>
      <c r="BH16" s="48">
        <v>-43447.937999999966</v>
      </c>
      <c r="BI16" s="48">
        <v>-41876.616000000038</v>
      </c>
      <c r="BJ16" s="48">
        <v>-53859.842708900032</v>
      </c>
      <c r="BK16" s="48">
        <v>-40371.105999999985</v>
      </c>
      <c r="BL16" s="48">
        <v>-51002.035000000047</v>
      </c>
      <c r="BM16" s="48">
        <v>-50585.588999999971</v>
      </c>
      <c r="BN16" s="6"/>
      <c r="BO16" s="6"/>
      <c r="BP16" s="6"/>
    </row>
    <row r="17" spans="1:68" ht="15" customHeight="1" x14ac:dyDescent="0.25">
      <c r="A17" s="4" t="s">
        <v>394</v>
      </c>
      <c r="B17" s="4" t="s">
        <v>395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96632</v>
      </c>
      <c r="AS17" s="48">
        <v>65034</v>
      </c>
      <c r="AT17" s="48">
        <v>15440</v>
      </c>
      <c r="AU17" s="48">
        <v>29666</v>
      </c>
      <c r="AV17" s="48">
        <v>2713</v>
      </c>
      <c r="AW17" s="48">
        <v>15600</v>
      </c>
      <c r="AX17" s="217">
        <v>60616</v>
      </c>
      <c r="AY17" s="48">
        <v>-4846</v>
      </c>
      <c r="AZ17" s="48">
        <v>-11829</v>
      </c>
      <c r="BA17" s="48">
        <v>-15261.006000000005</v>
      </c>
      <c r="BB17" s="48">
        <v>-12655</v>
      </c>
      <c r="BC17" s="48">
        <v>-17515</v>
      </c>
      <c r="BD17" s="48">
        <v>-5729.7280000000028</v>
      </c>
      <c r="BE17" s="48">
        <v>-20556.294999999998</v>
      </c>
      <c r="BF17" s="48">
        <v>-16693.275999999998</v>
      </c>
      <c r="BG17" s="48">
        <v>-22486.855</v>
      </c>
      <c r="BH17" s="48">
        <v>-18450.679000000004</v>
      </c>
      <c r="BI17" s="48">
        <v>-14088.730999999998</v>
      </c>
      <c r="BJ17" s="48">
        <v>-12401.864</v>
      </c>
      <c r="BK17" s="48">
        <v>-15644.953000000007</v>
      </c>
      <c r="BL17" s="48">
        <v>-10158.416999999994</v>
      </c>
      <c r="BM17" s="48">
        <v>-8770.4499999999989</v>
      </c>
      <c r="BN17" s="6"/>
      <c r="BO17" s="6"/>
      <c r="BP17" s="6"/>
    </row>
    <row r="18" spans="1:68" s="154" customFormat="1" ht="15" customHeight="1" x14ac:dyDescent="0.25">
      <c r="A18" s="186" t="s">
        <v>8</v>
      </c>
      <c r="B18" s="186" t="s">
        <v>214</v>
      </c>
      <c r="C18" s="259">
        <f>SUM(C15:C17)</f>
        <v>56317</v>
      </c>
      <c r="D18" s="259">
        <f t="shared" ref="D18:BL18" si="3">SUM(D15:D17)</f>
        <v>66700</v>
      </c>
      <c r="E18" s="259">
        <f t="shared" si="3"/>
        <v>67610</v>
      </c>
      <c r="F18" s="259">
        <f t="shared" si="3"/>
        <v>72953</v>
      </c>
      <c r="G18" s="259">
        <f t="shared" si="3"/>
        <v>68887</v>
      </c>
      <c r="H18" s="259">
        <f t="shared" si="3"/>
        <v>80647</v>
      </c>
      <c r="I18" s="259">
        <f t="shared" si="3"/>
        <v>84758</v>
      </c>
      <c r="J18" s="259">
        <f t="shared" si="3"/>
        <v>95231</v>
      </c>
      <c r="K18" s="259">
        <f t="shared" si="3"/>
        <v>90664</v>
      </c>
      <c r="L18" s="259">
        <f t="shared" si="3"/>
        <v>97073</v>
      </c>
      <c r="M18" s="259">
        <f t="shared" si="3"/>
        <v>104306</v>
      </c>
      <c r="N18" s="259">
        <f t="shared" si="3"/>
        <v>118477</v>
      </c>
      <c r="O18" s="259">
        <f t="shared" si="3"/>
        <v>102498</v>
      </c>
      <c r="P18" s="259">
        <f t="shared" si="3"/>
        <v>108116</v>
      </c>
      <c r="Q18" s="259">
        <f t="shared" si="3"/>
        <v>113053</v>
      </c>
      <c r="R18" s="259">
        <f t="shared" si="3"/>
        <v>140082</v>
      </c>
      <c r="S18" s="259">
        <f t="shared" si="3"/>
        <v>131208</v>
      </c>
      <c r="T18" s="259">
        <f t="shared" si="3"/>
        <v>143837</v>
      </c>
      <c r="U18" s="259">
        <f t="shared" si="3"/>
        <v>147975</v>
      </c>
      <c r="V18" s="259">
        <f t="shared" si="3"/>
        <v>166582</v>
      </c>
      <c r="W18" s="259">
        <f t="shared" si="3"/>
        <v>148823</v>
      </c>
      <c r="X18" s="259">
        <f t="shared" si="3"/>
        <v>156610</v>
      </c>
      <c r="Y18" s="259">
        <f t="shared" si="3"/>
        <v>159622</v>
      </c>
      <c r="Z18" s="259">
        <f t="shared" si="3"/>
        <v>172140</v>
      </c>
      <c r="AA18" s="259">
        <f t="shared" si="3"/>
        <v>160487</v>
      </c>
      <c r="AB18" s="259">
        <f t="shared" si="3"/>
        <v>162810</v>
      </c>
      <c r="AC18" s="259">
        <f t="shared" si="3"/>
        <v>161097</v>
      </c>
      <c r="AD18" s="259">
        <f t="shared" si="3"/>
        <v>183752</v>
      </c>
      <c r="AE18" s="259">
        <f t="shared" si="3"/>
        <v>167349</v>
      </c>
      <c r="AF18" s="259">
        <f t="shared" si="3"/>
        <v>169413</v>
      </c>
      <c r="AG18" s="259">
        <f t="shared" si="3"/>
        <v>169691</v>
      </c>
      <c r="AH18" s="259">
        <f t="shared" si="3"/>
        <v>185703</v>
      </c>
      <c r="AI18" s="259">
        <f t="shared" si="3"/>
        <v>168470</v>
      </c>
      <c r="AJ18" s="259">
        <f t="shared" si="3"/>
        <v>175011</v>
      </c>
      <c r="AK18" s="259">
        <f t="shared" si="3"/>
        <v>177554</v>
      </c>
      <c r="AL18" s="259">
        <f t="shared" si="3"/>
        <v>200493</v>
      </c>
      <c r="AM18" s="259">
        <f t="shared" si="3"/>
        <v>167379.08697</v>
      </c>
      <c r="AN18" s="259">
        <f t="shared" si="3"/>
        <v>179925.89515</v>
      </c>
      <c r="AO18" s="259">
        <f t="shared" si="3"/>
        <v>175213.99465000001</v>
      </c>
      <c r="AP18" s="259">
        <f t="shared" si="3"/>
        <v>198444.01487000001</v>
      </c>
      <c r="AQ18" s="259">
        <f t="shared" si="3"/>
        <v>150949.2101</v>
      </c>
      <c r="AR18" s="259">
        <f t="shared" si="3"/>
        <v>157702.04730999999</v>
      </c>
      <c r="AS18" s="259">
        <f t="shared" si="3"/>
        <v>171910.05658</v>
      </c>
      <c r="AT18" s="259">
        <f t="shared" si="3"/>
        <v>161615</v>
      </c>
      <c r="AU18" s="259">
        <f t="shared" si="3"/>
        <v>160289.16276000001</v>
      </c>
      <c r="AV18" s="259">
        <f t="shared" si="3"/>
        <v>148653.99599</v>
      </c>
      <c r="AW18" s="259">
        <f t="shared" si="3"/>
        <v>185459.93586999999</v>
      </c>
      <c r="AX18" s="260">
        <f t="shared" si="3"/>
        <v>315478</v>
      </c>
      <c r="AY18" s="236">
        <f t="shared" si="3"/>
        <v>228373</v>
      </c>
      <c r="AZ18" s="236">
        <f t="shared" si="3"/>
        <v>253641.08800000005</v>
      </c>
      <c r="BA18" s="236">
        <f t="shared" si="3"/>
        <v>254260.78500000009</v>
      </c>
      <c r="BB18" s="236">
        <f t="shared" si="3"/>
        <v>292314</v>
      </c>
      <c r="BC18" s="236">
        <f t="shared" si="3"/>
        <v>270217</v>
      </c>
      <c r="BD18" s="236">
        <f t="shared" si="3"/>
        <v>302672.19799999986</v>
      </c>
      <c r="BE18" s="236">
        <f t="shared" si="3"/>
        <v>282705.95</v>
      </c>
      <c r="BF18" s="236">
        <f t="shared" si="3"/>
        <v>315120.1019999999</v>
      </c>
      <c r="BG18" s="236">
        <f t="shared" si="3"/>
        <v>283149.65099999995</v>
      </c>
      <c r="BH18" s="236">
        <f t="shared" si="3"/>
        <v>301374.08600000013</v>
      </c>
      <c r="BI18" s="236">
        <f t="shared" si="3"/>
        <v>310652.81899999996</v>
      </c>
      <c r="BJ18" s="236">
        <f t="shared" si="3"/>
        <v>363710.92229109997</v>
      </c>
      <c r="BK18" s="236">
        <f t="shared" si="3"/>
        <v>315424.73700000002</v>
      </c>
      <c r="BL18" s="236">
        <f t="shared" si="3"/>
        <v>397717.80900000001</v>
      </c>
      <c r="BM18" s="236">
        <v>372864.49200000003</v>
      </c>
      <c r="BN18" s="6"/>
      <c r="BO18" s="6"/>
      <c r="BP18" s="6"/>
    </row>
    <row r="19" spans="1:68" ht="15" customHeight="1" x14ac:dyDescent="0.25">
      <c r="A19" s="4" t="s">
        <v>374</v>
      </c>
      <c r="B19" s="4" t="s">
        <v>391</v>
      </c>
      <c r="C19" s="48">
        <v>-10000</v>
      </c>
      <c r="D19" s="48">
        <v>-15577</v>
      </c>
      <c r="E19" s="48">
        <v>-13451</v>
      </c>
      <c r="F19" s="48">
        <v>-16097</v>
      </c>
      <c r="G19" s="48">
        <v>-14367</v>
      </c>
      <c r="H19" s="48">
        <v>-15888</v>
      </c>
      <c r="I19" s="48">
        <v>-14753</v>
      </c>
      <c r="J19" s="48">
        <v>-21881</v>
      </c>
      <c r="K19" s="48">
        <v>-17212</v>
      </c>
      <c r="L19" s="48">
        <v>-20150</v>
      </c>
      <c r="M19" s="48">
        <v>-25800</v>
      </c>
      <c r="N19" s="48">
        <v>23859</v>
      </c>
      <c r="O19" s="48">
        <v>-20764</v>
      </c>
      <c r="P19" s="48">
        <v>-21348</v>
      </c>
      <c r="Q19" s="48">
        <v>-20699</v>
      </c>
      <c r="R19" s="48">
        <v>-28359</v>
      </c>
      <c r="S19" s="48">
        <v>-24106</v>
      </c>
      <c r="T19" s="48">
        <v>-28945</v>
      </c>
      <c r="U19" s="48">
        <v>-29187</v>
      </c>
      <c r="V19" s="48">
        <v>-31894.463530000008</v>
      </c>
      <c r="W19" s="48">
        <v>-29633</v>
      </c>
      <c r="X19" s="48">
        <v>-31603</v>
      </c>
      <c r="Y19" s="48">
        <v>-30344</v>
      </c>
      <c r="Z19" s="48">
        <v>-35282</v>
      </c>
      <c r="AA19" s="48">
        <v>-27267</v>
      </c>
      <c r="AB19" s="48">
        <v>-32741</v>
      </c>
      <c r="AC19" s="48">
        <v>-27822</v>
      </c>
      <c r="AD19" s="48">
        <v>-32936</v>
      </c>
      <c r="AE19" s="48">
        <v>-30195</v>
      </c>
      <c r="AF19" s="48">
        <v>-32774</v>
      </c>
      <c r="AG19" s="48">
        <v>-28932</v>
      </c>
      <c r="AH19" s="48">
        <v>-29641</v>
      </c>
      <c r="AI19" s="48">
        <v>-29332</v>
      </c>
      <c r="AJ19" s="48">
        <v>-30714</v>
      </c>
      <c r="AK19" s="48">
        <v>-29766</v>
      </c>
      <c r="AL19" s="48">
        <v>-33037</v>
      </c>
      <c r="AM19" s="48">
        <v>-33510</v>
      </c>
      <c r="AN19" s="48">
        <v>-34773</v>
      </c>
      <c r="AO19" s="48">
        <v>-35646</v>
      </c>
      <c r="AP19" s="48">
        <v>-44158</v>
      </c>
      <c r="AQ19" s="48">
        <v>-34790</v>
      </c>
      <c r="AR19" s="48">
        <v>-27434</v>
      </c>
      <c r="AS19" s="48">
        <v>-38998</v>
      </c>
      <c r="AT19" s="48">
        <v>-52890</v>
      </c>
      <c r="AU19" s="48">
        <v>-47286</v>
      </c>
      <c r="AV19" s="48">
        <v>-54020</v>
      </c>
      <c r="AW19" s="48">
        <v>-62302</v>
      </c>
      <c r="AX19" s="217">
        <v>-77442</v>
      </c>
      <c r="AY19" s="48">
        <v>-63562</v>
      </c>
      <c r="AZ19" s="48">
        <v>-71321.310999999725</v>
      </c>
      <c r="BA19" s="48">
        <v>-68699.117999999842</v>
      </c>
      <c r="BB19" s="48">
        <v>-85318</v>
      </c>
      <c r="BC19" s="48">
        <v>-66614</v>
      </c>
      <c r="BD19" s="48">
        <v>-78529.478999999963</v>
      </c>
      <c r="BE19" s="48">
        <v>-58646.27999999981</v>
      </c>
      <c r="BF19" s="48">
        <v>-68759.184999999896</v>
      </c>
      <c r="BG19" s="48">
        <v>-56265.842000000041</v>
      </c>
      <c r="BH19" s="48">
        <v>-63838.881179999851</v>
      </c>
      <c r="BI19" s="48">
        <v>-63402.672599999903</v>
      </c>
      <c r="BJ19" s="48">
        <v>-67376.568775419102</v>
      </c>
      <c r="BK19" s="48">
        <v>-61040.086500000194</v>
      </c>
      <c r="BL19" s="48">
        <v>-72554.507379999879</v>
      </c>
      <c r="BM19" s="48">
        <v>-70342.341170000247</v>
      </c>
      <c r="BN19" s="6"/>
      <c r="BO19" s="6"/>
      <c r="BP19" s="6"/>
    </row>
    <row r="20" spans="1:68" ht="15" customHeight="1" x14ac:dyDescent="0.25">
      <c r="A20" s="4" t="s">
        <v>440</v>
      </c>
      <c r="B20" s="4" t="s">
        <v>441</v>
      </c>
      <c r="C20" s="48">
        <v>-11357</v>
      </c>
      <c r="D20" s="48">
        <v>-12840</v>
      </c>
      <c r="E20" s="48">
        <v>-12123</v>
      </c>
      <c r="F20" s="48">
        <v>-19157</v>
      </c>
      <c r="G20" s="48">
        <v>-13721</v>
      </c>
      <c r="H20" s="48">
        <v>-15538</v>
      </c>
      <c r="I20" s="48">
        <v>-25761</v>
      </c>
      <c r="J20" s="48">
        <v>-21183</v>
      </c>
      <c r="K20" s="48">
        <v>-13679</v>
      </c>
      <c r="L20" s="48">
        <v>-17128</v>
      </c>
      <c r="M20" s="48">
        <v>-24016</v>
      </c>
      <c r="N20" s="48">
        <v>23780</v>
      </c>
      <c r="O20" s="48">
        <v>-14127</v>
      </c>
      <c r="P20" s="48">
        <v>-17984</v>
      </c>
      <c r="Q20" s="48">
        <v>-21442</v>
      </c>
      <c r="R20" s="48">
        <v>-29107</v>
      </c>
      <c r="S20" s="48">
        <v>-17269</v>
      </c>
      <c r="T20" s="48">
        <v>-17803</v>
      </c>
      <c r="U20" s="48">
        <v>-16662</v>
      </c>
      <c r="V20" s="48">
        <v>-15098.066249999996</v>
      </c>
      <c r="W20" s="48">
        <v>-15055</v>
      </c>
      <c r="X20" s="48">
        <v>-15160</v>
      </c>
      <c r="Y20" s="48">
        <v>-13931</v>
      </c>
      <c r="Z20" s="48">
        <v>-18838</v>
      </c>
      <c r="AA20" s="48">
        <v>-13768</v>
      </c>
      <c r="AB20" s="48">
        <v>-13240</v>
      </c>
      <c r="AC20" s="48">
        <v>-10617</v>
      </c>
      <c r="AD20" s="48">
        <v>-8388</v>
      </c>
      <c r="AE20" s="48">
        <v>-11509</v>
      </c>
      <c r="AF20" s="48">
        <v>-13910</v>
      </c>
      <c r="AG20" s="48">
        <v>-11713</v>
      </c>
      <c r="AH20" s="48">
        <v>-16403</v>
      </c>
      <c r="AI20" s="48">
        <v>-16131</v>
      </c>
      <c r="AJ20" s="48">
        <v>-17922</v>
      </c>
      <c r="AK20" s="48">
        <v>-16703</v>
      </c>
      <c r="AL20" s="48">
        <v>-24315</v>
      </c>
      <c r="AM20" s="48">
        <v>-15011</v>
      </c>
      <c r="AN20" s="48">
        <v>-19890</v>
      </c>
      <c r="AO20" s="48">
        <v>-17998</v>
      </c>
      <c r="AP20" s="48">
        <v>-19187</v>
      </c>
      <c r="AQ20" s="48">
        <v>-16445</v>
      </c>
      <c r="AR20" s="48">
        <v>-11495</v>
      </c>
      <c r="AS20" s="48">
        <v>-13465</v>
      </c>
      <c r="AT20" s="48">
        <v>-15192</v>
      </c>
      <c r="AU20" s="48">
        <v>-16468</v>
      </c>
      <c r="AV20" s="48">
        <v>-20416</v>
      </c>
      <c r="AW20" s="48">
        <v>-19774</v>
      </c>
      <c r="AX20" s="217">
        <v>-25980</v>
      </c>
      <c r="AY20" s="48">
        <v>-21505</v>
      </c>
      <c r="AZ20" s="48">
        <v>-28077.270999999953</v>
      </c>
      <c r="BA20" s="48">
        <v>-28270.915999999997</v>
      </c>
      <c r="BB20" s="48">
        <v>-36561</v>
      </c>
      <c r="BC20" s="48">
        <v>-24736</v>
      </c>
      <c r="BD20" s="48">
        <v>-29989.573000000059</v>
      </c>
      <c r="BE20" s="48">
        <v>-26312.487000000008</v>
      </c>
      <c r="BF20" s="48">
        <v>-30913.322000000087</v>
      </c>
      <c r="BG20" s="48">
        <v>-28226.275749999997</v>
      </c>
      <c r="BH20" s="48">
        <v>-28186.916520000006</v>
      </c>
      <c r="BI20" s="48">
        <v>-25340.357140000051</v>
      </c>
      <c r="BJ20" s="48">
        <v>-41827.401729999998</v>
      </c>
      <c r="BK20" s="48">
        <v>-35876.288599999985</v>
      </c>
      <c r="BL20" s="48">
        <v>-32359.430179999992</v>
      </c>
      <c r="BM20" s="48">
        <v>-28239.876350000035</v>
      </c>
      <c r="BN20" s="6"/>
      <c r="BO20" s="6"/>
      <c r="BP20" s="6"/>
    </row>
    <row r="21" spans="1:68" ht="15" customHeight="1" x14ac:dyDescent="0.25">
      <c r="A21" s="4" t="s">
        <v>436</v>
      </c>
      <c r="B21" s="4" t="s">
        <v>437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217"/>
      <c r="AY21" s="48"/>
      <c r="AZ21" s="48"/>
      <c r="BA21" s="48"/>
      <c r="BB21" s="48"/>
      <c r="BC21" s="48"/>
      <c r="BD21" s="48"/>
      <c r="BE21" s="48"/>
      <c r="BF21" s="48"/>
      <c r="BG21" s="48">
        <v>-492.52125000000001</v>
      </c>
      <c r="BH21" s="48">
        <v>-622.45429999999999</v>
      </c>
      <c r="BI21" s="48">
        <v>-655.98226</v>
      </c>
      <c r="BJ21" s="48">
        <v>-1155.6798899999999</v>
      </c>
      <c r="BK21" s="48">
        <v>-454.76890000000003</v>
      </c>
      <c r="BL21" s="48">
        <v>-1087.9934400000002</v>
      </c>
      <c r="BM21" s="48">
        <v>-269.83047999999997</v>
      </c>
      <c r="BN21" s="6"/>
      <c r="BO21" s="6"/>
      <c r="BP21" s="6"/>
    </row>
    <row r="22" spans="1:68" ht="14.25" customHeight="1" x14ac:dyDescent="0.25">
      <c r="A22" s="4" t="s">
        <v>389</v>
      </c>
      <c r="B22" s="4" t="s">
        <v>390</v>
      </c>
      <c r="C22" s="48">
        <v>189</v>
      </c>
      <c r="D22" s="48">
        <v>11402</v>
      </c>
      <c r="E22" s="48">
        <v>13286</v>
      </c>
      <c r="F22" s="48">
        <v>7077</v>
      </c>
      <c r="G22" s="48">
        <v>509</v>
      </c>
      <c r="H22" s="48">
        <v>8522</v>
      </c>
      <c r="I22" s="48">
        <v>20824</v>
      </c>
      <c r="J22" s="48">
        <v>18721</v>
      </c>
      <c r="K22" s="48">
        <v>1156</v>
      </c>
      <c r="L22" s="48">
        <v>22579</v>
      </c>
      <c r="M22" s="48">
        <v>110636</v>
      </c>
      <c r="N22" s="48">
        <v>26494</v>
      </c>
      <c r="O22" s="48">
        <v>14418</v>
      </c>
      <c r="P22" s="48">
        <v>2481</v>
      </c>
      <c r="Q22" s="48">
        <v>6765</v>
      </c>
      <c r="R22" s="48">
        <v>34204</v>
      </c>
      <c r="S22" s="48">
        <v>8693</v>
      </c>
      <c r="T22" s="48">
        <v>3084</v>
      </c>
      <c r="U22" s="48">
        <v>10324</v>
      </c>
      <c r="V22" s="48">
        <v>23593</v>
      </c>
      <c r="W22" s="48">
        <v>-1460</v>
      </c>
      <c r="X22" s="48">
        <v>12520</v>
      </c>
      <c r="Y22" s="48">
        <v>19384</v>
      </c>
      <c r="Z22" s="48">
        <v>26013</v>
      </c>
      <c r="AA22" s="48">
        <v>9354</v>
      </c>
      <c r="AB22" s="48">
        <v>4534</v>
      </c>
      <c r="AC22" s="48">
        <v>5010</v>
      </c>
      <c r="AD22" s="48">
        <v>91</v>
      </c>
      <c r="AE22" s="48">
        <v>-180</v>
      </c>
      <c r="AF22" s="48">
        <v>7444</v>
      </c>
      <c r="AG22" s="48">
        <v>4499</v>
      </c>
      <c r="AH22" s="48">
        <v>10526</v>
      </c>
      <c r="AI22" s="48">
        <v>2493</v>
      </c>
      <c r="AJ22" s="48">
        <v>5852</v>
      </c>
      <c r="AK22" s="48">
        <v>9828</v>
      </c>
      <c r="AL22" s="48">
        <v>15621</v>
      </c>
      <c r="AM22" s="48">
        <v>4636</v>
      </c>
      <c r="AN22" s="48">
        <v>4369</v>
      </c>
      <c r="AO22" s="48">
        <v>39491</v>
      </c>
      <c r="AP22" s="48">
        <v>52013</v>
      </c>
      <c r="AQ22" s="48">
        <v>-2984</v>
      </c>
      <c r="AR22" s="48">
        <v>-7394</v>
      </c>
      <c r="AS22" s="48">
        <v>4066</v>
      </c>
      <c r="AT22" s="48">
        <v>45583</v>
      </c>
      <c r="AU22" s="48">
        <v>-4432</v>
      </c>
      <c r="AV22" s="48">
        <v>12788</v>
      </c>
      <c r="AW22" s="48">
        <v>23166</v>
      </c>
      <c r="AX22" s="217">
        <v>-26398</v>
      </c>
      <c r="AY22" s="48">
        <v>3672</v>
      </c>
      <c r="AZ22" s="48">
        <v>17551</v>
      </c>
      <c r="BA22" s="48">
        <v>10469</v>
      </c>
      <c r="BB22" s="48">
        <v>21437</v>
      </c>
      <c r="BC22" s="48">
        <v>3468</v>
      </c>
      <c r="BD22" s="48">
        <v>9138</v>
      </c>
      <c r="BE22" s="48">
        <v>30523</v>
      </c>
      <c r="BF22" s="48">
        <v>32555</v>
      </c>
      <c r="BG22" s="48">
        <v>5788.1229999999996</v>
      </c>
      <c r="BH22" s="48">
        <v>6690</v>
      </c>
      <c r="BI22" s="48">
        <v>15874.296</v>
      </c>
      <c r="BJ22" s="48">
        <v>49967.210000000094</v>
      </c>
      <c r="BK22" s="48">
        <v>11292.035999999938</v>
      </c>
      <c r="BL22" s="48">
        <v>143824.16200000001</v>
      </c>
      <c r="BM22" s="48">
        <v>19867.938999999773</v>
      </c>
      <c r="BN22" s="6"/>
      <c r="BO22" s="6"/>
      <c r="BP22" s="6"/>
    </row>
    <row r="23" spans="1:68" ht="15" customHeight="1" x14ac:dyDescent="0.25">
      <c r="A23" s="4" t="s">
        <v>376</v>
      </c>
      <c r="B23" s="4" t="s">
        <v>385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217">
        <v>0</v>
      </c>
      <c r="AY23" s="48">
        <v>576</v>
      </c>
      <c r="AZ23" s="48">
        <v>-5432</v>
      </c>
      <c r="BA23" s="48">
        <v>-2211</v>
      </c>
      <c r="BB23" s="48">
        <v>-2211</v>
      </c>
      <c r="BC23" s="48">
        <v>1764</v>
      </c>
      <c r="BD23" s="48">
        <v>-3450</v>
      </c>
      <c r="BE23" s="48">
        <v>-17441</v>
      </c>
      <c r="BF23" s="48">
        <v>391</v>
      </c>
      <c r="BG23" s="48">
        <v>1945</v>
      </c>
      <c r="BH23" s="48">
        <v>-983</v>
      </c>
      <c r="BI23" s="48">
        <v>-10072</v>
      </c>
      <c r="BJ23" s="48">
        <v>-2685</v>
      </c>
      <c r="BK23" s="48">
        <v>3393.2450000005701</v>
      </c>
      <c r="BL23" s="48">
        <v>1485.9500000002445</v>
      </c>
      <c r="BM23" s="48">
        <v>-2581.2780000000785</v>
      </c>
      <c r="BN23" s="6"/>
      <c r="BO23" s="6"/>
      <c r="BP23" s="6"/>
    </row>
    <row r="24" spans="1:68" ht="15" customHeight="1" x14ac:dyDescent="0.25">
      <c r="A24" s="4" t="s">
        <v>35</v>
      </c>
      <c r="B24" s="4" t="s">
        <v>383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218</v>
      </c>
      <c r="AB24" s="48">
        <v>223</v>
      </c>
      <c r="AC24" s="48">
        <v>257</v>
      </c>
      <c r="AD24" s="48">
        <v>241</v>
      </c>
      <c r="AE24" s="48">
        <v>299</v>
      </c>
      <c r="AF24" s="48">
        <v>299</v>
      </c>
      <c r="AG24" s="48">
        <v>298</v>
      </c>
      <c r="AH24" s="48">
        <v>294</v>
      </c>
      <c r="AI24" s="48">
        <v>279</v>
      </c>
      <c r="AJ24" s="48">
        <v>287</v>
      </c>
      <c r="AK24" s="48">
        <v>281</v>
      </c>
      <c r="AL24" s="48">
        <v>277</v>
      </c>
      <c r="AM24" s="48">
        <v>305</v>
      </c>
      <c r="AN24" s="48">
        <v>292</v>
      </c>
      <c r="AO24" s="48">
        <v>293</v>
      </c>
      <c r="AP24" s="48">
        <v>299</v>
      </c>
      <c r="AQ24" s="48">
        <v>336</v>
      </c>
      <c r="AR24" s="48">
        <v>339</v>
      </c>
      <c r="AS24" s="48">
        <v>335</v>
      </c>
      <c r="AT24" s="48">
        <v>338</v>
      </c>
      <c r="AU24" s="48">
        <v>236</v>
      </c>
      <c r="AV24" s="48">
        <v>251</v>
      </c>
      <c r="AW24" s="48">
        <v>238</v>
      </c>
      <c r="AX24" s="217">
        <v>249</v>
      </c>
      <c r="AY24" s="48">
        <v>262</v>
      </c>
      <c r="AZ24" s="48">
        <v>300.43</v>
      </c>
      <c r="BA24" s="48">
        <v>309.44100000000003</v>
      </c>
      <c r="BB24" s="48">
        <v>-2094</v>
      </c>
      <c r="BC24" s="48">
        <v>-5579</v>
      </c>
      <c r="BD24" s="48">
        <v>-4347.9515599999995</v>
      </c>
      <c r="BE24" s="48">
        <v>386.91998999999998</v>
      </c>
      <c r="BF24" s="48">
        <v>-21171.429900000003</v>
      </c>
      <c r="BG24" s="48">
        <v>-7351.5386200000003</v>
      </c>
      <c r="BH24" s="48">
        <v>-3623.4766</v>
      </c>
      <c r="BI24" s="48">
        <v>431.64394000000004</v>
      </c>
      <c r="BJ24" s="48">
        <v>399.91217</v>
      </c>
      <c r="BK24" s="48">
        <v>392.96503000000001</v>
      </c>
      <c r="BL24" s="48">
        <v>410.62540999999999</v>
      </c>
      <c r="BM24" s="48">
        <v>404.16460999999993</v>
      </c>
      <c r="BN24" s="6"/>
      <c r="BO24" s="6"/>
      <c r="BP24" s="6"/>
    </row>
    <row r="25" spans="1:68" s="154" customFormat="1" ht="15" customHeight="1" x14ac:dyDescent="0.25">
      <c r="A25" s="186" t="s">
        <v>36</v>
      </c>
      <c r="B25" s="186" t="s">
        <v>36</v>
      </c>
      <c r="C25" s="259">
        <f>SUM(C18:C24)</f>
        <v>35149</v>
      </c>
      <c r="D25" s="259">
        <f>SUM(D18:D24)</f>
        <v>49685</v>
      </c>
      <c r="E25" s="259">
        <f t="shared" ref="E25:BL25" si="4">SUM(E18:E24)</f>
        <v>55322</v>
      </c>
      <c r="F25" s="259">
        <f t="shared" si="4"/>
        <v>44776</v>
      </c>
      <c r="G25" s="259">
        <f t="shared" si="4"/>
        <v>41308</v>
      </c>
      <c r="H25" s="259">
        <f t="shared" si="4"/>
        <v>57743</v>
      </c>
      <c r="I25" s="259">
        <f t="shared" si="4"/>
        <v>65068</v>
      </c>
      <c r="J25" s="259">
        <f t="shared" si="4"/>
        <v>70888</v>
      </c>
      <c r="K25" s="259">
        <f t="shared" si="4"/>
        <v>60929</v>
      </c>
      <c r="L25" s="259">
        <f t="shared" si="4"/>
        <v>82374</v>
      </c>
      <c r="M25" s="259">
        <f t="shared" si="4"/>
        <v>165126</v>
      </c>
      <c r="N25" s="259">
        <f t="shared" si="4"/>
        <v>192610</v>
      </c>
      <c r="O25" s="259">
        <f t="shared" si="4"/>
        <v>82025</v>
      </c>
      <c r="P25" s="259">
        <f t="shared" si="4"/>
        <v>71265</v>
      </c>
      <c r="Q25" s="259">
        <f t="shared" si="4"/>
        <v>77677</v>
      </c>
      <c r="R25" s="259">
        <f t="shared" si="4"/>
        <v>116820</v>
      </c>
      <c r="S25" s="259">
        <f t="shared" si="4"/>
        <v>98526</v>
      </c>
      <c r="T25" s="259">
        <f t="shared" si="4"/>
        <v>100173</v>
      </c>
      <c r="U25" s="259">
        <f t="shared" si="4"/>
        <v>112450</v>
      </c>
      <c r="V25" s="259">
        <f t="shared" si="4"/>
        <v>143182.47021999999</v>
      </c>
      <c r="W25" s="259">
        <f t="shared" si="4"/>
        <v>102675</v>
      </c>
      <c r="X25" s="259">
        <f t="shared" si="4"/>
        <v>122367</v>
      </c>
      <c r="Y25" s="259">
        <f t="shared" si="4"/>
        <v>134731</v>
      </c>
      <c r="Z25" s="259">
        <f t="shared" si="4"/>
        <v>144033</v>
      </c>
      <c r="AA25" s="259">
        <f t="shared" si="4"/>
        <v>129024</v>
      </c>
      <c r="AB25" s="259">
        <f t="shared" si="4"/>
        <v>121586</v>
      </c>
      <c r="AC25" s="259">
        <f t="shared" si="4"/>
        <v>127925</v>
      </c>
      <c r="AD25" s="259">
        <f t="shared" si="4"/>
        <v>142760</v>
      </c>
      <c r="AE25" s="259">
        <f t="shared" si="4"/>
        <v>125764</v>
      </c>
      <c r="AF25" s="259">
        <f t="shared" si="4"/>
        <v>130472</v>
      </c>
      <c r="AG25" s="259">
        <f t="shared" si="4"/>
        <v>133843</v>
      </c>
      <c r="AH25" s="259">
        <f t="shared" si="4"/>
        <v>150479</v>
      </c>
      <c r="AI25" s="259">
        <f t="shared" si="4"/>
        <v>125779</v>
      </c>
      <c r="AJ25" s="259">
        <f t="shared" si="4"/>
        <v>132514</v>
      </c>
      <c r="AK25" s="259">
        <f t="shared" si="4"/>
        <v>141194</v>
      </c>
      <c r="AL25" s="259">
        <f t="shared" si="4"/>
        <v>159039</v>
      </c>
      <c r="AM25" s="259">
        <f t="shared" si="4"/>
        <v>123799.08697</v>
      </c>
      <c r="AN25" s="259">
        <f t="shared" si="4"/>
        <v>129923.89515</v>
      </c>
      <c r="AO25" s="259">
        <f t="shared" si="4"/>
        <v>161353.99465000001</v>
      </c>
      <c r="AP25" s="259">
        <f t="shared" si="4"/>
        <v>187411.01487000001</v>
      </c>
      <c r="AQ25" s="259">
        <f t="shared" si="4"/>
        <v>97066.210099999997</v>
      </c>
      <c r="AR25" s="259">
        <f t="shared" si="4"/>
        <v>111718.04730999999</v>
      </c>
      <c r="AS25" s="259">
        <f t="shared" si="4"/>
        <v>123848.05658</v>
      </c>
      <c r="AT25" s="259">
        <f t="shared" si="4"/>
        <v>139454</v>
      </c>
      <c r="AU25" s="259">
        <f t="shared" si="4"/>
        <v>92339.162760000007</v>
      </c>
      <c r="AV25" s="259">
        <f t="shared" si="4"/>
        <v>87256.995989999996</v>
      </c>
      <c r="AW25" s="259">
        <f t="shared" si="4"/>
        <v>126787.93586999999</v>
      </c>
      <c r="AX25" s="260">
        <f t="shared" si="4"/>
        <v>185907</v>
      </c>
      <c r="AY25" s="236">
        <f t="shared" si="4"/>
        <v>147816</v>
      </c>
      <c r="AZ25" s="236">
        <f t="shared" si="4"/>
        <v>166661.93600000037</v>
      </c>
      <c r="BA25" s="236">
        <f t="shared" si="4"/>
        <v>165858.19200000024</v>
      </c>
      <c r="BB25" s="236">
        <f t="shared" si="4"/>
        <v>187567</v>
      </c>
      <c r="BC25" s="236">
        <f t="shared" si="4"/>
        <v>178520</v>
      </c>
      <c r="BD25" s="236">
        <f t="shared" si="4"/>
        <v>195493.19443999985</v>
      </c>
      <c r="BE25" s="236">
        <f t="shared" si="4"/>
        <v>211216.10299000019</v>
      </c>
      <c r="BF25" s="236">
        <f t="shared" si="4"/>
        <v>227222.16509999993</v>
      </c>
      <c r="BG25" s="236">
        <f t="shared" si="4"/>
        <v>198546.59637999992</v>
      </c>
      <c r="BH25" s="236">
        <f t="shared" si="4"/>
        <v>210809.35740000027</v>
      </c>
      <c r="BI25" s="236">
        <f t="shared" si="4"/>
        <v>227487.74694000001</v>
      </c>
      <c r="BJ25" s="236">
        <f t="shared" si="4"/>
        <v>301033.39406568103</v>
      </c>
      <c r="BK25" s="236">
        <f t="shared" si="4"/>
        <v>233131.83903000035</v>
      </c>
      <c r="BL25" s="236">
        <f t="shared" si="4"/>
        <v>437436.61541000044</v>
      </c>
      <c r="BM25" s="236">
        <v>291703.26960999938</v>
      </c>
      <c r="BN25" s="6"/>
      <c r="BO25" s="6"/>
      <c r="BP25" s="6"/>
    </row>
    <row r="26" spans="1:68" ht="15" customHeight="1" x14ac:dyDescent="0.25">
      <c r="A26" s="4" t="s">
        <v>78</v>
      </c>
      <c r="B26" s="4" t="s">
        <v>304</v>
      </c>
      <c r="C26" s="48">
        <v>-4414</v>
      </c>
      <c r="D26" s="48">
        <v>-5537</v>
      </c>
      <c r="E26" s="48">
        <v>-5209</v>
      </c>
      <c r="F26" s="48">
        <v>-5275</v>
      </c>
      <c r="G26" s="48">
        <v>-5056</v>
      </c>
      <c r="H26" s="48">
        <v>-6010</v>
      </c>
      <c r="I26" s="48">
        <v>-6523</v>
      </c>
      <c r="J26" s="48">
        <v>-8142</v>
      </c>
      <c r="K26" s="48">
        <v>-8357</v>
      </c>
      <c r="L26" s="48">
        <v>-9509</v>
      </c>
      <c r="M26" s="48">
        <v>-11208</v>
      </c>
      <c r="N26" s="48">
        <v>-11594</v>
      </c>
      <c r="O26" s="48">
        <v>-11892</v>
      </c>
      <c r="P26" s="48">
        <v>-12057</v>
      </c>
      <c r="Q26" s="48">
        <v>-13259</v>
      </c>
      <c r="R26" s="48">
        <v>-16879</v>
      </c>
      <c r="S26" s="48">
        <v>-18574</v>
      </c>
      <c r="T26" s="48">
        <v>-21824</v>
      </c>
      <c r="U26" s="48">
        <v>-23180</v>
      </c>
      <c r="V26" s="48">
        <v>-23857</v>
      </c>
      <c r="W26" s="48">
        <v>-24335</v>
      </c>
      <c r="X26" s="48">
        <v>-25185</v>
      </c>
      <c r="Y26" s="48">
        <v>-25918</v>
      </c>
      <c r="Z26" s="48">
        <v>-27307</v>
      </c>
      <c r="AA26" s="48">
        <v>-27847</v>
      </c>
      <c r="AB26" s="48">
        <v>-27223</v>
      </c>
      <c r="AC26" s="48">
        <v>-26751</v>
      </c>
      <c r="AD26" s="48">
        <v>-26500</v>
      </c>
      <c r="AE26" s="48">
        <v>-26479</v>
      </c>
      <c r="AF26" s="48">
        <v>-26381</v>
      </c>
      <c r="AG26" s="48">
        <v>-26743</v>
      </c>
      <c r="AH26" s="48">
        <v>-26729</v>
      </c>
      <c r="AI26" s="48">
        <v>-27069</v>
      </c>
      <c r="AJ26" s="48">
        <v>-27274</v>
      </c>
      <c r="AK26" s="48">
        <v>-27468</v>
      </c>
      <c r="AL26" s="48">
        <v>-27830</v>
      </c>
      <c r="AM26" s="48">
        <v>-31104</v>
      </c>
      <c r="AN26" s="48">
        <v>-31524</v>
      </c>
      <c r="AO26" s="48">
        <v>-31948</v>
      </c>
      <c r="AP26" s="48">
        <v>-33446</v>
      </c>
      <c r="AQ26" s="48">
        <v>-37005</v>
      </c>
      <c r="AR26" s="48">
        <v>-37281</v>
      </c>
      <c r="AS26" s="48">
        <v>-36509</v>
      </c>
      <c r="AT26" s="48">
        <v>-38205</v>
      </c>
      <c r="AU26" s="48">
        <v>-37144</v>
      </c>
      <c r="AV26" s="48">
        <v>-38727</v>
      </c>
      <c r="AW26" s="48">
        <v>-39679</v>
      </c>
      <c r="AX26" s="217">
        <v>-39834</v>
      </c>
      <c r="AY26" s="48">
        <v>-38634</v>
      </c>
      <c r="AZ26" s="48">
        <v>-38860.008999999962</v>
      </c>
      <c r="BA26" s="48">
        <v>-41155.865999999929</v>
      </c>
      <c r="BB26" s="48">
        <v>-39931</v>
      </c>
      <c r="BC26" s="48">
        <v>-44296</v>
      </c>
      <c r="BD26" s="48">
        <v>-43481.478999999912</v>
      </c>
      <c r="BE26" s="48">
        <v>-43290.249999999905</v>
      </c>
      <c r="BF26" s="48">
        <v>-43297.378999999935</v>
      </c>
      <c r="BG26" s="48">
        <v>-45305.639999999992</v>
      </c>
      <c r="BH26" s="48">
        <v>-47348.298999999854</v>
      </c>
      <c r="BI26" s="48">
        <v>-47879.052999999847</v>
      </c>
      <c r="BJ26" s="48">
        <v>-55185.647074073997</v>
      </c>
      <c r="BK26" s="48">
        <v>-24621.012999999984</v>
      </c>
      <c r="BL26" s="48">
        <v>-31921.131999999991</v>
      </c>
      <c r="BM26" s="48">
        <v>-31409.511999999995</v>
      </c>
      <c r="BN26" s="6"/>
      <c r="BO26" s="6"/>
      <c r="BP26" s="6"/>
    </row>
    <row r="27" spans="1:68" s="154" customFormat="1" ht="15" customHeight="1" x14ac:dyDescent="0.25">
      <c r="A27" s="186" t="s">
        <v>39</v>
      </c>
      <c r="B27" s="186" t="s">
        <v>39</v>
      </c>
      <c r="C27" s="259">
        <f>SUM(C25:C26)</f>
        <v>30735</v>
      </c>
      <c r="D27" s="259">
        <f t="shared" ref="D27" si="5">SUM(D25:D26)</f>
        <v>44148</v>
      </c>
      <c r="E27" s="259">
        <f t="shared" ref="E27" si="6">SUM(E25:E26)</f>
        <v>50113</v>
      </c>
      <c r="F27" s="259">
        <f t="shared" ref="F27" si="7">SUM(F25:F26)</f>
        <v>39501</v>
      </c>
      <c r="G27" s="259">
        <f t="shared" ref="G27" si="8">SUM(G25:G26)</f>
        <v>36252</v>
      </c>
      <c r="H27" s="259">
        <f t="shared" ref="H27" si="9">SUM(H25:H26)</f>
        <v>51733</v>
      </c>
      <c r="I27" s="259">
        <f t="shared" ref="I27" si="10">SUM(I25:I26)</f>
        <v>58545</v>
      </c>
      <c r="J27" s="259">
        <f t="shared" ref="J27" si="11">SUM(J25:J26)</f>
        <v>62746</v>
      </c>
      <c r="K27" s="259">
        <f t="shared" ref="K27" si="12">SUM(K25:K26)</f>
        <v>52572</v>
      </c>
      <c r="L27" s="259">
        <f t="shared" ref="L27" si="13">SUM(L25:L26)</f>
        <v>72865</v>
      </c>
      <c r="M27" s="259">
        <f t="shared" ref="M27" si="14">SUM(M25:M26)</f>
        <v>153918</v>
      </c>
      <c r="N27" s="259">
        <f t="shared" ref="N27" si="15">SUM(N25:N26)</f>
        <v>181016</v>
      </c>
      <c r="O27" s="259">
        <f t="shared" ref="O27" si="16">SUM(O25:O26)</f>
        <v>70133</v>
      </c>
      <c r="P27" s="259">
        <f t="shared" ref="P27" si="17">SUM(P25:P26)</f>
        <v>59208</v>
      </c>
      <c r="Q27" s="259">
        <f t="shared" ref="Q27" si="18">SUM(Q25:Q26)</f>
        <v>64418</v>
      </c>
      <c r="R27" s="259">
        <f t="shared" ref="R27" si="19">SUM(R25:R26)</f>
        <v>99941</v>
      </c>
      <c r="S27" s="259">
        <f t="shared" ref="S27" si="20">SUM(S25:S26)</f>
        <v>79952</v>
      </c>
      <c r="T27" s="259">
        <f t="shared" ref="T27" si="21">SUM(T25:T26)</f>
        <v>78349</v>
      </c>
      <c r="U27" s="259">
        <f t="shared" ref="U27" si="22">SUM(U25:U26)</f>
        <v>89270</v>
      </c>
      <c r="V27" s="259">
        <f t="shared" ref="V27" si="23">SUM(V25:V26)</f>
        <v>119325.47021999999</v>
      </c>
      <c r="W27" s="259">
        <f t="shared" ref="W27" si="24">SUM(W25:W26)</f>
        <v>78340</v>
      </c>
      <c r="X27" s="259">
        <f t="shared" ref="X27" si="25">SUM(X25:X26)</f>
        <v>97182</v>
      </c>
      <c r="Y27" s="259">
        <f t="shared" ref="Y27" si="26">SUM(Y25:Y26)</f>
        <v>108813</v>
      </c>
      <c r="Z27" s="259">
        <f t="shared" ref="Z27" si="27">SUM(Z25:Z26)</f>
        <v>116726</v>
      </c>
      <c r="AA27" s="259">
        <f t="shared" ref="AA27" si="28">SUM(AA25:AA26)</f>
        <v>101177</v>
      </c>
      <c r="AB27" s="259">
        <f t="shared" ref="AB27" si="29">SUM(AB25:AB26)</f>
        <v>94363</v>
      </c>
      <c r="AC27" s="259">
        <f t="shared" ref="AC27" si="30">SUM(AC25:AC26)</f>
        <v>101174</v>
      </c>
      <c r="AD27" s="259">
        <f t="shared" ref="AD27" si="31">SUM(AD25:AD26)</f>
        <v>116260</v>
      </c>
      <c r="AE27" s="259">
        <f t="shared" ref="AE27" si="32">SUM(AE25:AE26)</f>
        <v>99285</v>
      </c>
      <c r="AF27" s="259">
        <f t="shared" ref="AF27" si="33">SUM(AF25:AF26)</f>
        <v>104091</v>
      </c>
      <c r="AG27" s="259">
        <f t="shared" ref="AG27" si="34">SUM(AG25:AG26)</f>
        <v>107100</v>
      </c>
      <c r="AH27" s="259">
        <f t="shared" ref="AH27" si="35">SUM(AH25:AH26)</f>
        <v>123750</v>
      </c>
      <c r="AI27" s="259">
        <f t="shared" ref="AI27" si="36">SUM(AI25:AI26)</f>
        <v>98710</v>
      </c>
      <c r="AJ27" s="259">
        <f t="shared" ref="AJ27" si="37">SUM(AJ25:AJ26)</f>
        <v>105240</v>
      </c>
      <c r="AK27" s="259">
        <f t="shared" ref="AK27" si="38">SUM(AK25:AK26)</f>
        <v>113726</v>
      </c>
      <c r="AL27" s="259">
        <f t="shared" ref="AL27" si="39">SUM(AL25:AL26)</f>
        <v>131209</v>
      </c>
      <c r="AM27" s="259">
        <f t="shared" ref="AM27" si="40">SUM(AM25:AM26)</f>
        <v>92695.086970000004</v>
      </c>
      <c r="AN27" s="259">
        <f t="shared" ref="AN27" si="41">SUM(AN25:AN26)</f>
        <v>98399.895149999997</v>
      </c>
      <c r="AO27" s="259">
        <f t="shared" ref="AO27" si="42">SUM(AO25:AO26)</f>
        <v>129405.99465000001</v>
      </c>
      <c r="AP27" s="259">
        <f t="shared" ref="AP27" si="43">SUM(AP25:AP26)</f>
        <v>153965.01487000001</v>
      </c>
      <c r="AQ27" s="259">
        <f t="shared" ref="AQ27" si="44">SUM(AQ25:AQ26)</f>
        <v>60061.210099999997</v>
      </c>
      <c r="AR27" s="259">
        <f t="shared" ref="AR27" si="45">SUM(AR25:AR26)</f>
        <v>74437.047309999994</v>
      </c>
      <c r="AS27" s="259">
        <f t="shared" ref="AS27" si="46">SUM(AS25:AS26)</f>
        <v>87339.056580000004</v>
      </c>
      <c r="AT27" s="259">
        <f t="shared" ref="AT27" si="47">SUM(AT25:AT26)</f>
        <v>101249</v>
      </c>
      <c r="AU27" s="259">
        <f t="shared" ref="AU27" si="48">SUM(AU25:AU26)</f>
        <v>55195.162760000007</v>
      </c>
      <c r="AV27" s="259">
        <f t="shared" ref="AV27" si="49">SUM(AV25:AV26)</f>
        <v>48529.995989999996</v>
      </c>
      <c r="AW27" s="259">
        <f t="shared" ref="AW27" si="50">SUM(AW25:AW26)</f>
        <v>87108.935869999987</v>
      </c>
      <c r="AX27" s="260">
        <f t="shared" ref="AX27" si="51">SUM(AX25:AX26)</f>
        <v>146073</v>
      </c>
      <c r="AY27" s="236">
        <f t="shared" ref="AY27" si="52">SUM(AY25:AY26)</f>
        <v>109182</v>
      </c>
      <c r="AZ27" s="236">
        <f t="shared" ref="AZ27" si="53">SUM(AZ25:AZ26)</f>
        <v>127801.9270000004</v>
      </c>
      <c r="BA27" s="236">
        <f t="shared" ref="BA27" si="54">SUM(BA25:BA26)</f>
        <v>124702.32600000032</v>
      </c>
      <c r="BB27" s="236">
        <f t="shared" ref="BB27" si="55">SUM(BB25:BB26)</f>
        <v>147636</v>
      </c>
      <c r="BC27" s="236">
        <f t="shared" ref="BC27" si="56">SUM(BC25:BC26)</f>
        <v>134224</v>
      </c>
      <c r="BD27" s="236">
        <f t="shared" ref="BD27" si="57">SUM(BD25:BD26)</f>
        <v>152011.71543999994</v>
      </c>
      <c r="BE27" s="236">
        <f t="shared" ref="BE27" si="58">SUM(BE25:BE26)</f>
        <v>167925.85299000028</v>
      </c>
      <c r="BF27" s="236">
        <f t="shared" ref="BF27" si="59">SUM(BF25:BF26)</f>
        <v>183924.7861</v>
      </c>
      <c r="BG27" s="236">
        <f t="shared" ref="BG27" si="60">SUM(BG25:BG26)</f>
        <v>153240.95637999993</v>
      </c>
      <c r="BH27" s="236">
        <f t="shared" ref="BH27:BL27" si="61">SUM(BH25:BH26)</f>
        <v>163461.05840000042</v>
      </c>
      <c r="BI27" s="236">
        <f t="shared" si="61"/>
        <v>179608.69394000017</v>
      </c>
      <c r="BJ27" s="236">
        <f t="shared" si="61"/>
        <v>245847.74699160704</v>
      </c>
      <c r="BK27" s="236">
        <f t="shared" si="61"/>
        <v>208510.82603000037</v>
      </c>
      <c r="BL27" s="236">
        <f t="shared" si="61"/>
        <v>405515.48341000045</v>
      </c>
      <c r="BM27" s="236">
        <v>260293.75760999939</v>
      </c>
      <c r="BN27" s="6"/>
      <c r="BO27" s="6"/>
      <c r="BP27" s="6"/>
    </row>
    <row r="28" spans="1:68" ht="15" customHeight="1" x14ac:dyDescent="0.25">
      <c r="A28" s="4" t="s">
        <v>160</v>
      </c>
      <c r="B28" s="4" t="s">
        <v>386</v>
      </c>
      <c r="C28" s="48">
        <v>14983</v>
      </c>
      <c r="D28" s="48">
        <v>14517</v>
      </c>
      <c r="E28" s="48">
        <v>16615</v>
      </c>
      <c r="F28" s="48">
        <v>16817</v>
      </c>
      <c r="G28" s="48">
        <v>18925</v>
      </c>
      <c r="H28" s="48">
        <v>25628</v>
      </c>
      <c r="I28" s="48">
        <v>33306</v>
      </c>
      <c r="J28" s="48">
        <v>24746</v>
      </c>
      <c r="K28" s="48">
        <v>24435</v>
      </c>
      <c r="L28" s="48">
        <v>27501</v>
      </c>
      <c r="M28" s="48">
        <v>19536</v>
      </c>
      <c r="N28" s="48">
        <v>18093</v>
      </c>
      <c r="O28" s="48">
        <v>19654</v>
      </c>
      <c r="P28" s="48">
        <v>29217</v>
      </c>
      <c r="Q28" s="48">
        <v>32260</v>
      </c>
      <c r="R28" s="48">
        <v>32030</v>
      </c>
      <c r="S28" s="48">
        <v>28946</v>
      </c>
      <c r="T28" s="48">
        <v>32667</v>
      </c>
      <c r="U28" s="48">
        <v>27129</v>
      </c>
      <c r="V28" s="48">
        <v>20126</v>
      </c>
      <c r="W28" s="48">
        <v>29910</v>
      </c>
      <c r="X28" s="48">
        <v>18930</v>
      </c>
      <c r="Y28" s="48">
        <v>28504</v>
      </c>
      <c r="Z28" s="48">
        <v>18544</v>
      </c>
      <c r="AA28" s="48">
        <v>19282</v>
      </c>
      <c r="AB28" s="48">
        <v>17586</v>
      </c>
      <c r="AC28" s="48">
        <v>24619</v>
      </c>
      <c r="AD28" s="48">
        <v>22297</v>
      </c>
      <c r="AE28" s="48">
        <v>17067</v>
      </c>
      <c r="AF28" s="48">
        <v>11577</v>
      </c>
      <c r="AG28" s="48">
        <v>12364</v>
      </c>
      <c r="AH28" s="48">
        <v>13037</v>
      </c>
      <c r="AI28" s="48">
        <v>14488</v>
      </c>
      <c r="AJ28" s="48">
        <v>7189</v>
      </c>
      <c r="AK28" s="48">
        <v>13601</v>
      </c>
      <c r="AL28" s="48">
        <v>14244</v>
      </c>
      <c r="AM28" s="48">
        <v>15366</v>
      </c>
      <c r="AN28" s="48">
        <v>15076</v>
      </c>
      <c r="AO28" s="48">
        <v>13476</v>
      </c>
      <c r="AP28" s="48">
        <v>14372</v>
      </c>
      <c r="AQ28" s="48">
        <v>15706</v>
      </c>
      <c r="AR28" s="48">
        <v>8257</v>
      </c>
      <c r="AS28" s="48">
        <v>16594</v>
      </c>
      <c r="AT28" s="48">
        <v>25566</v>
      </c>
      <c r="AU28" s="48">
        <v>37148</v>
      </c>
      <c r="AV28" s="48">
        <v>450238</v>
      </c>
      <c r="AW28" s="48">
        <v>-153144</v>
      </c>
      <c r="AX28" s="217">
        <v>40228</v>
      </c>
      <c r="AY28" s="48">
        <v>45418.289905254001</v>
      </c>
      <c r="AZ28" s="48">
        <v>21808.930999999997</v>
      </c>
      <c r="BA28" s="48">
        <v>36447.522000000106</v>
      </c>
      <c r="BB28" s="48">
        <v>43426</v>
      </c>
      <c r="BC28" s="48">
        <v>45617.396887305214</v>
      </c>
      <c r="BD28" s="48">
        <v>53182.58600000001</v>
      </c>
      <c r="BE28" s="48">
        <v>31527.060999999994</v>
      </c>
      <c r="BF28" s="48">
        <v>28991.969999999994</v>
      </c>
      <c r="BG28" s="48">
        <v>46379.133000000002</v>
      </c>
      <c r="BH28" s="48">
        <v>35792.408999999971</v>
      </c>
      <c r="BI28" s="48">
        <v>54368.716000000029</v>
      </c>
      <c r="BJ28" s="48">
        <v>31468.606264393504</v>
      </c>
      <c r="BK28" s="48">
        <v>37638.921000000031</v>
      </c>
      <c r="BL28" s="48">
        <v>25674</v>
      </c>
      <c r="BM28" s="48">
        <v>63065.196990699929</v>
      </c>
      <c r="BN28" s="6"/>
      <c r="BO28" s="6"/>
      <c r="BP28" s="6"/>
    </row>
    <row r="29" spans="1:68" ht="15" customHeight="1" x14ac:dyDescent="0.25">
      <c r="A29" s="4" t="s">
        <v>368</v>
      </c>
      <c r="B29" s="4" t="s">
        <v>357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217">
        <v>0</v>
      </c>
      <c r="AY29" s="48">
        <v>18562</v>
      </c>
      <c r="AZ29" s="48">
        <v>-3682.4119999999984</v>
      </c>
      <c r="BA29" s="48">
        <v>9669.5320000000011</v>
      </c>
      <c r="BB29" s="48">
        <v>-14958</v>
      </c>
      <c r="BC29" s="48">
        <v>5473</v>
      </c>
      <c r="BD29" s="48">
        <v>7019.7569999999996</v>
      </c>
      <c r="BE29" s="48">
        <v>-22331.827000000001</v>
      </c>
      <c r="BF29" s="48">
        <v>27523.35</v>
      </c>
      <c r="BG29" s="48">
        <v>-8161.9400000000005</v>
      </c>
      <c r="BH29" s="48">
        <v>-19067.360999999997</v>
      </c>
      <c r="BI29" s="48">
        <v>307.03500000000122</v>
      </c>
      <c r="BJ29" s="48">
        <v>-19114.250000000004</v>
      </c>
      <c r="BK29" s="48">
        <v>2949.7439999999992</v>
      </c>
      <c r="BL29" s="48">
        <v>9940.5360000000001</v>
      </c>
      <c r="BM29" s="48">
        <v>0</v>
      </c>
      <c r="BN29" s="6"/>
      <c r="BO29" s="6"/>
      <c r="BP29" s="6"/>
    </row>
    <row r="30" spans="1:68" ht="15" customHeight="1" x14ac:dyDescent="0.25">
      <c r="A30" s="4" t="s">
        <v>161</v>
      </c>
      <c r="B30" s="4" t="s">
        <v>387</v>
      </c>
      <c r="C30" s="48">
        <v>-9019</v>
      </c>
      <c r="D30" s="48">
        <v>-13953</v>
      </c>
      <c r="E30" s="48">
        <v>-12462</v>
      </c>
      <c r="F30" s="48">
        <v>-18676</v>
      </c>
      <c r="G30" s="48">
        <v>-14134</v>
      </c>
      <c r="H30" s="48">
        <v>-27330</v>
      </c>
      <c r="I30" s="48">
        <v>-44872</v>
      </c>
      <c r="J30" s="48">
        <v>-37146</v>
      </c>
      <c r="K30" s="48">
        <v>-35329</v>
      </c>
      <c r="L30" s="48">
        <v>-36522</v>
      </c>
      <c r="M30" s="48">
        <v>-33235</v>
      </c>
      <c r="N30" s="48">
        <v>-33704</v>
      </c>
      <c r="O30" s="48">
        <v>-32454</v>
      </c>
      <c r="P30" s="48">
        <v>-40394</v>
      </c>
      <c r="Q30" s="48">
        <v>-40001</v>
      </c>
      <c r="R30" s="48">
        <v>-63218</v>
      </c>
      <c r="S30" s="48">
        <v>-49537</v>
      </c>
      <c r="T30" s="48">
        <v>-53849</v>
      </c>
      <c r="U30" s="48">
        <v>-58614</v>
      </c>
      <c r="V30" s="48">
        <v>-59779</v>
      </c>
      <c r="W30" s="48">
        <v>-58053</v>
      </c>
      <c r="X30" s="48">
        <v>-56689</v>
      </c>
      <c r="Y30" s="48">
        <v>-68627</v>
      </c>
      <c r="Z30" s="48">
        <v>-72475</v>
      </c>
      <c r="AA30" s="48">
        <v>-71135</v>
      </c>
      <c r="AB30" s="48">
        <v>-70505</v>
      </c>
      <c r="AC30" s="48">
        <v>-78435</v>
      </c>
      <c r="AD30" s="48">
        <v>-73476</v>
      </c>
      <c r="AE30" s="48">
        <v>-60545</v>
      </c>
      <c r="AF30" s="48">
        <v>-54964</v>
      </c>
      <c r="AG30" s="48">
        <v>-55191</v>
      </c>
      <c r="AH30" s="48">
        <v>-52725</v>
      </c>
      <c r="AI30" s="48">
        <v>-40663</v>
      </c>
      <c r="AJ30" s="48">
        <v>-37303</v>
      </c>
      <c r="AK30" s="48">
        <v>-45558</v>
      </c>
      <c r="AL30" s="48">
        <v>-45375</v>
      </c>
      <c r="AM30" s="48">
        <v>-43218</v>
      </c>
      <c r="AN30" s="48">
        <v>-44137</v>
      </c>
      <c r="AO30" s="48">
        <v>-40799</v>
      </c>
      <c r="AP30" s="48">
        <v>-37467</v>
      </c>
      <c r="AQ30" s="48">
        <v>-40893</v>
      </c>
      <c r="AR30" s="48">
        <v>-27819</v>
      </c>
      <c r="AS30" s="48">
        <v>-37463</v>
      </c>
      <c r="AT30" s="48">
        <v>-52507</v>
      </c>
      <c r="AU30" s="48">
        <v>-44652</v>
      </c>
      <c r="AV30" s="48">
        <v>-84716</v>
      </c>
      <c r="AW30" s="48">
        <v>-58389</v>
      </c>
      <c r="AX30" s="217">
        <v>-90123</v>
      </c>
      <c r="AY30" s="48">
        <v>-103711</v>
      </c>
      <c r="AZ30" s="48">
        <v>-105880.88099999999</v>
      </c>
      <c r="BA30" s="48">
        <v>-138073.65200000003</v>
      </c>
      <c r="BB30" s="48">
        <v>-112173</v>
      </c>
      <c r="BC30" s="48">
        <v>-117079</v>
      </c>
      <c r="BD30" s="48">
        <v>-117129.61500000001</v>
      </c>
      <c r="BE30" s="48">
        <v>-109334.33299999997</v>
      </c>
      <c r="BF30" s="48">
        <v>-97747.78</v>
      </c>
      <c r="BG30" s="48">
        <v>-97583.59699999998</v>
      </c>
      <c r="BH30" s="48">
        <v>-93014.067999999999</v>
      </c>
      <c r="BI30" s="48">
        <v>-112248.69</v>
      </c>
      <c r="BJ30" s="48">
        <v>-91393.284</v>
      </c>
      <c r="BK30" s="48">
        <v>-119678.516</v>
      </c>
      <c r="BL30" s="48">
        <v>-211147.266</v>
      </c>
      <c r="BM30" s="48">
        <v>-165187.80565349991</v>
      </c>
      <c r="BN30" s="6"/>
      <c r="BO30" s="6"/>
      <c r="BP30" s="6"/>
    </row>
    <row r="31" spans="1:68" ht="15" customHeight="1" x14ac:dyDescent="0.25">
      <c r="A31" s="4" t="s">
        <v>162</v>
      </c>
      <c r="B31" s="4" t="s">
        <v>222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217">
        <v>29047</v>
      </c>
      <c r="AY31" s="48">
        <v>-86862.289905254001</v>
      </c>
      <c r="AZ31" s="48">
        <v>-258142</v>
      </c>
      <c r="BA31" s="48">
        <v>32763.479999999996</v>
      </c>
      <c r="BB31" s="48">
        <v>-11154</v>
      </c>
      <c r="BC31" s="48">
        <v>-8260.3968873052163</v>
      </c>
      <c r="BD31" s="48">
        <v>-2141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/>
      <c r="BN31" s="6"/>
      <c r="BO31" s="6"/>
      <c r="BP31" s="6"/>
    </row>
    <row r="32" spans="1:68" ht="15" customHeight="1" x14ac:dyDescent="0.25">
      <c r="A32" s="4" t="s">
        <v>42</v>
      </c>
      <c r="B32" s="4" t="s">
        <v>223</v>
      </c>
      <c r="C32" s="48">
        <v>-9483</v>
      </c>
      <c r="D32" s="48">
        <v>-6989</v>
      </c>
      <c r="E32" s="48">
        <v>-11374</v>
      </c>
      <c r="F32" s="48">
        <v>-6128</v>
      </c>
      <c r="G32" s="48">
        <v>-9546</v>
      </c>
      <c r="H32" s="48">
        <v>-7040</v>
      </c>
      <c r="I32" s="48">
        <v>-16261</v>
      </c>
      <c r="J32" s="48">
        <v>-3574</v>
      </c>
      <c r="K32" s="48">
        <v>-9464</v>
      </c>
      <c r="L32" s="48">
        <v>-9797</v>
      </c>
      <c r="M32" s="48">
        <v>-11269</v>
      </c>
      <c r="N32" s="48">
        <v>-17031</v>
      </c>
      <c r="O32" s="48">
        <v>-9995</v>
      </c>
      <c r="P32" s="48">
        <v>-12487</v>
      </c>
      <c r="Q32" s="48">
        <v>-11714</v>
      </c>
      <c r="R32" s="48">
        <v>-12314</v>
      </c>
      <c r="S32" s="48">
        <v>-11226</v>
      </c>
      <c r="T32" s="48">
        <v>-7035</v>
      </c>
      <c r="U32" s="48">
        <v>9298</v>
      </c>
      <c r="V32" s="48">
        <v>-14315</v>
      </c>
      <c r="W32" s="48">
        <v>-5067</v>
      </c>
      <c r="X32" s="48">
        <v>-11523</v>
      </c>
      <c r="Y32" s="48">
        <v>-10247</v>
      </c>
      <c r="Z32" s="48">
        <v>-20610</v>
      </c>
      <c r="AA32" s="48">
        <v>-10612</v>
      </c>
      <c r="AB32" s="48">
        <v>-6357</v>
      </c>
      <c r="AC32" s="48">
        <v>-6735</v>
      </c>
      <c r="AD32" s="48">
        <v>-15309</v>
      </c>
      <c r="AE32" s="48">
        <v>-5188</v>
      </c>
      <c r="AF32" s="48">
        <v>-9729</v>
      </c>
      <c r="AG32" s="48">
        <v>-11211</v>
      </c>
      <c r="AH32" s="48">
        <v>-17415</v>
      </c>
      <c r="AI32" s="48">
        <v>-14431</v>
      </c>
      <c r="AJ32" s="48">
        <v>-14559</v>
      </c>
      <c r="AK32" s="48">
        <v>-16190</v>
      </c>
      <c r="AL32" s="48">
        <v>-24000</v>
      </c>
      <c r="AM32" s="48">
        <v>-15004</v>
      </c>
      <c r="AN32" s="48">
        <v>-16975</v>
      </c>
      <c r="AO32" s="48">
        <v>-22332</v>
      </c>
      <c r="AP32" s="48">
        <v>-31830</v>
      </c>
      <c r="AQ32" s="48">
        <v>-16952</v>
      </c>
      <c r="AR32" s="48">
        <v>-11798</v>
      </c>
      <c r="AS32" s="48">
        <v>-15125</v>
      </c>
      <c r="AT32" s="48">
        <v>-15080</v>
      </c>
      <c r="AU32" s="48">
        <v>-16952</v>
      </c>
      <c r="AV32" s="48">
        <v>-156692</v>
      </c>
      <c r="AW32" s="48">
        <v>39733</v>
      </c>
      <c r="AX32" s="217">
        <v>-42337</v>
      </c>
      <c r="AY32" s="48">
        <v>1059</v>
      </c>
      <c r="AZ32" s="48">
        <v>98537.658999999985</v>
      </c>
      <c r="BA32" s="48">
        <v>640.82800000000134</v>
      </c>
      <c r="BB32" s="48">
        <v>42043</v>
      </c>
      <c r="BC32" s="48">
        <v>-11171</v>
      </c>
      <c r="BD32" s="48">
        <v>-14243.747000000003</v>
      </c>
      <c r="BE32" s="48">
        <v>-6570.1030000000046</v>
      </c>
      <c r="BF32" s="48">
        <v>-22469.748999999996</v>
      </c>
      <c r="BG32" s="48">
        <v>-12783.683999999997</v>
      </c>
      <c r="BH32" s="48">
        <v>-10831.757000000005</v>
      </c>
      <c r="BI32" s="48">
        <v>-20831.448999999997</v>
      </c>
      <c r="BJ32" s="268">
        <v>-25958.290073640888</v>
      </c>
      <c r="BK32" s="268">
        <v>-21916.601999999995</v>
      </c>
      <c r="BL32" s="48">
        <v>-20854.078999999998</v>
      </c>
      <c r="BM32" s="48">
        <v>-37272.999000000011</v>
      </c>
      <c r="BN32" s="6"/>
      <c r="BO32" s="6"/>
      <c r="BP32" s="6"/>
    </row>
    <row r="33" spans="1:68" ht="15" customHeight="1" x14ac:dyDescent="0.25">
      <c r="A33" s="4" t="s">
        <v>434</v>
      </c>
      <c r="B33" s="4" t="s">
        <v>438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>
        <v>-11302</v>
      </c>
      <c r="AW33" s="48">
        <v>-10550</v>
      </c>
      <c r="AX33" s="217">
        <v>-14631</v>
      </c>
      <c r="AY33" s="48">
        <v>-19565</v>
      </c>
      <c r="AZ33" s="48">
        <v>-17873.560000000005</v>
      </c>
      <c r="BA33" s="48">
        <v>-19076.647999999997</v>
      </c>
      <c r="BB33" s="48">
        <v>-22008.653999999995</v>
      </c>
      <c r="BC33" s="48">
        <v>-21646</v>
      </c>
      <c r="BD33" s="48">
        <v>-19921.170999999998</v>
      </c>
      <c r="BE33" s="48">
        <v>-15080.105000000001</v>
      </c>
      <c r="BF33" s="48">
        <v>-19921.346999999998</v>
      </c>
      <c r="BG33" s="48">
        <v>-22083.673000000003</v>
      </c>
      <c r="BH33" s="48">
        <v>-19192.054000000004</v>
      </c>
      <c r="BI33" s="48">
        <v>-16030.471999999998</v>
      </c>
      <c r="BJ33" s="48">
        <v>-24367.713000000011</v>
      </c>
      <c r="BK33" s="48">
        <v>-25780.233999999997</v>
      </c>
      <c r="BL33" s="48">
        <v>-36352.027000000009</v>
      </c>
      <c r="BM33" s="48">
        <v>-17997.962000000003</v>
      </c>
      <c r="BN33" s="6"/>
      <c r="BO33" s="6"/>
      <c r="BP33" s="6"/>
    </row>
    <row r="34" spans="1:68" ht="15" customHeight="1" x14ac:dyDescent="0.25">
      <c r="A34" s="4" t="s">
        <v>435</v>
      </c>
      <c r="B34" s="4" t="s">
        <v>439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>
        <v>-145390</v>
      </c>
      <c r="AW34" s="48">
        <v>50283</v>
      </c>
      <c r="AX34" s="217">
        <v>-27706</v>
      </c>
      <c r="AY34" s="48">
        <v>20624</v>
      </c>
      <c r="AZ34" s="48">
        <v>116411.219</v>
      </c>
      <c r="BA34" s="48">
        <v>19717.475999999999</v>
      </c>
      <c r="BB34" s="48">
        <v>64052.506999999998</v>
      </c>
      <c r="BC34" s="48">
        <v>10475</v>
      </c>
      <c r="BD34" s="48">
        <v>5677.4239999999963</v>
      </c>
      <c r="BE34" s="48">
        <v>8510.0019999999968</v>
      </c>
      <c r="BF34" s="48">
        <v>-2548.4019999999996</v>
      </c>
      <c r="BG34" s="48">
        <v>9299.989000000005</v>
      </c>
      <c r="BH34" s="48">
        <v>8360.2969999999987</v>
      </c>
      <c r="BI34" s="48">
        <v>-4800.9769999999999</v>
      </c>
      <c r="BJ34" s="48">
        <v>-1590.5770736408776</v>
      </c>
      <c r="BK34" s="48">
        <v>3863.6320000000005</v>
      </c>
      <c r="BL34" s="48">
        <v>15497.948000000011</v>
      </c>
      <c r="BM34" s="48">
        <v>-19275.037000000004</v>
      </c>
      <c r="BN34" s="6"/>
      <c r="BO34" s="6"/>
      <c r="BP34" s="6"/>
    </row>
    <row r="35" spans="1:68" ht="15" customHeight="1" x14ac:dyDescent="0.25">
      <c r="A35" s="4" t="s">
        <v>163</v>
      </c>
      <c r="B35" s="4" t="s">
        <v>224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/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217">
        <v>0</v>
      </c>
      <c r="AY35" s="48">
        <v>-979</v>
      </c>
      <c r="AZ35" s="48">
        <v>-1511.6620000000003</v>
      </c>
      <c r="BA35" s="48">
        <v>-1336.8050000000001</v>
      </c>
      <c r="BB35" s="48">
        <v>-1425</v>
      </c>
      <c r="BC35" s="48">
        <v>-990</v>
      </c>
      <c r="BD35" s="48">
        <v>-1323.336</v>
      </c>
      <c r="BE35" s="48">
        <v>-1507.076</v>
      </c>
      <c r="BF35" s="48">
        <v>-400.54499999999996</v>
      </c>
      <c r="BG35" s="48">
        <v>-25.215000000000003</v>
      </c>
      <c r="BH35" s="48">
        <v>-26.610000000000003</v>
      </c>
      <c r="BI35" s="48">
        <v>-33.722000000000001</v>
      </c>
      <c r="BJ35" s="48">
        <v>-46.179000000000002</v>
      </c>
      <c r="BK35" s="48">
        <v>-26.536999999999999</v>
      </c>
      <c r="BL35" s="268">
        <v>-29.077999999999996</v>
      </c>
      <c r="BM35" s="268">
        <v>-28.362000000000002</v>
      </c>
      <c r="BN35" s="6"/>
      <c r="BO35" s="6"/>
      <c r="BP35" s="6"/>
    </row>
    <row r="36" spans="1:68" s="154" customFormat="1" ht="15" customHeight="1" x14ac:dyDescent="0.25">
      <c r="A36" s="186" t="s">
        <v>15</v>
      </c>
      <c r="B36" s="186" t="s">
        <v>388</v>
      </c>
      <c r="C36" s="259">
        <f>SUM(C35,C27:C32)</f>
        <v>27216</v>
      </c>
      <c r="D36" s="259">
        <f t="shared" ref="D36:BL36" si="62">SUM(D35,D27:D32)</f>
        <v>37723</v>
      </c>
      <c r="E36" s="259">
        <f t="shared" si="62"/>
        <v>42892</v>
      </c>
      <c r="F36" s="259">
        <f t="shared" si="62"/>
        <v>31514</v>
      </c>
      <c r="G36" s="259">
        <f t="shared" si="62"/>
        <v>31497</v>
      </c>
      <c r="H36" s="259">
        <f t="shared" si="62"/>
        <v>42991</v>
      </c>
      <c r="I36" s="259">
        <f t="shared" si="62"/>
        <v>30718</v>
      </c>
      <c r="J36" s="259">
        <f t="shared" si="62"/>
        <v>46772</v>
      </c>
      <c r="K36" s="259">
        <f t="shared" si="62"/>
        <v>32214</v>
      </c>
      <c r="L36" s="259">
        <f t="shared" si="62"/>
        <v>54047</v>
      </c>
      <c r="M36" s="259">
        <f t="shared" si="62"/>
        <v>128950</v>
      </c>
      <c r="N36" s="259">
        <f t="shared" si="62"/>
        <v>148374</v>
      </c>
      <c r="O36" s="259">
        <f t="shared" si="62"/>
        <v>47338</v>
      </c>
      <c r="P36" s="259">
        <f t="shared" si="62"/>
        <v>35544</v>
      </c>
      <c r="Q36" s="259">
        <f t="shared" si="62"/>
        <v>44963</v>
      </c>
      <c r="R36" s="259">
        <f t="shared" si="62"/>
        <v>56439</v>
      </c>
      <c r="S36" s="259">
        <f t="shared" si="62"/>
        <v>48135</v>
      </c>
      <c r="T36" s="259">
        <f t="shared" si="62"/>
        <v>50132</v>
      </c>
      <c r="U36" s="259">
        <f t="shared" si="62"/>
        <v>67083</v>
      </c>
      <c r="V36" s="259">
        <f t="shared" si="62"/>
        <v>65357.470219999988</v>
      </c>
      <c r="W36" s="259">
        <f t="shared" si="62"/>
        <v>45130</v>
      </c>
      <c r="X36" s="259">
        <f t="shared" si="62"/>
        <v>47900</v>
      </c>
      <c r="Y36" s="259">
        <f t="shared" si="62"/>
        <v>58443</v>
      </c>
      <c r="Z36" s="259">
        <f t="shared" si="62"/>
        <v>42185</v>
      </c>
      <c r="AA36" s="259">
        <f t="shared" si="62"/>
        <v>38712</v>
      </c>
      <c r="AB36" s="259">
        <f t="shared" si="62"/>
        <v>35087</v>
      </c>
      <c r="AC36" s="259">
        <f t="shared" si="62"/>
        <v>40623</v>
      </c>
      <c r="AD36" s="259">
        <f t="shared" si="62"/>
        <v>49772</v>
      </c>
      <c r="AE36" s="259">
        <f t="shared" si="62"/>
        <v>50619</v>
      </c>
      <c r="AF36" s="259">
        <f t="shared" si="62"/>
        <v>50975</v>
      </c>
      <c r="AG36" s="259">
        <f t="shared" si="62"/>
        <v>53062</v>
      </c>
      <c r="AH36" s="259">
        <f t="shared" si="62"/>
        <v>66647</v>
      </c>
      <c r="AI36" s="259">
        <f t="shared" si="62"/>
        <v>58104</v>
      </c>
      <c r="AJ36" s="259">
        <f t="shared" si="62"/>
        <v>60567</v>
      </c>
      <c r="AK36" s="259">
        <f t="shared" si="62"/>
        <v>65579</v>
      </c>
      <c r="AL36" s="259">
        <f t="shared" si="62"/>
        <v>76078</v>
      </c>
      <c r="AM36" s="259">
        <f t="shared" si="62"/>
        <v>49839.086970000004</v>
      </c>
      <c r="AN36" s="259">
        <f t="shared" si="62"/>
        <v>52363.895149999997</v>
      </c>
      <c r="AO36" s="259">
        <f t="shared" si="62"/>
        <v>79750.994650000008</v>
      </c>
      <c r="AP36" s="259">
        <f t="shared" si="62"/>
        <v>99040.014870000014</v>
      </c>
      <c r="AQ36" s="259">
        <f t="shared" si="62"/>
        <v>17922.210099999997</v>
      </c>
      <c r="AR36" s="259">
        <f t="shared" si="62"/>
        <v>43077.047309999994</v>
      </c>
      <c r="AS36" s="259">
        <f t="shared" si="62"/>
        <v>51345.056580000004</v>
      </c>
      <c r="AT36" s="259">
        <f t="shared" si="62"/>
        <v>59228</v>
      </c>
      <c r="AU36" s="259">
        <f t="shared" si="62"/>
        <v>30739.162760000007</v>
      </c>
      <c r="AV36" s="259">
        <f t="shared" si="62"/>
        <v>257359.99598999997</v>
      </c>
      <c r="AW36" s="259">
        <f t="shared" si="62"/>
        <v>-84691.064130000013</v>
      </c>
      <c r="AX36" s="260">
        <f t="shared" si="62"/>
        <v>82888</v>
      </c>
      <c r="AY36" s="236">
        <f t="shared" si="62"/>
        <v>-17331</v>
      </c>
      <c r="AZ36" s="236">
        <f t="shared" si="62"/>
        <v>-121068.43799999962</v>
      </c>
      <c r="BA36" s="236">
        <f t="shared" si="62"/>
        <v>64813.231000000414</v>
      </c>
      <c r="BB36" s="236">
        <f t="shared" si="62"/>
        <v>93395</v>
      </c>
      <c r="BC36" s="236">
        <f t="shared" si="62"/>
        <v>47814.000000000007</v>
      </c>
      <c r="BD36" s="236">
        <f t="shared" si="62"/>
        <v>77376.360439999946</v>
      </c>
      <c r="BE36" s="236">
        <f t="shared" si="62"/>
        <v>59709.574990000299</v>
      </c>
      <c r="BF36" s="236">
        <f t="shared" si="62"/>
        <v>119822.0321</v>
      </c>
      <c r="BG36" s="236">
        <f t="shared" si="62"/>
        <v>81065.65337999996</v>
      </c>
      <c r="BH36" s="236">
        <f t="shared" si="62"/>
        <v>76313.67140000037</v>
      </c>
      <c r="BI36" s="236">
        <f t="shared" si="62"/>
        <v>101170.58394000022</v>
      </c>
      <c r="BJ36" s="236">
        <f t="shared" si="62"/>
        <v>140804.35018235969</v>
      </c>
      <c r="BK36" s="236">
        <f t="shared" si="62"/>
        <v>107477.8360300004</v>
      </c>
      <c r="BL36" s="236">
        <f t="shared" si="62"/>
        <v>209099.59641000049</v>
      </c>
      <c r="BM36" s="236">
        <v>120869.78794719939</v>
      </c>
      <c r="BN36" s="6"/>
      <c r="BO36" s="6"/>
      <c r="BP36" s="6"/>
    </row>
    <row r="37" spans="1:68" ht="15" customHeight="1" x14ac:dyDescent="0.25">
      <c r="A37" s="318" t="s">
        <v>661</v>
      </c>
      <c r="C37" s="397">
        <f>C36/C18</f>
        <v>0.48326437842924874</v>
      </c>
      <c r="D37" s="397">
        <f t="shared" ref="D37:BK37" si="63">D36/D18</f>
        <v>0.56556221889055469</v>
      </c>
      <c r="E37" s="397">
        <f t="shared" si="63"/>
        <v>0.63440319479366958</v>
      </c>
      <c r="F37" s="397">
        <f t="shared" si="63"/>
        <v>0.43197675215549736</v>
      </c>
      <c r="G37" s="397">
        <f t="shared" si="63"/>
        <v>0.45722705299984034</v>
      </c>
      <c r="H37" s="397">
        <f t="shared" si="63"/>
        <v>0.53307624586159441</v>
      </c>
      <c r="I37" s="397">
        <f t="shared" si="63"/>
        <v>0.36242006654239128</v>
      </c>
      <c r="J37" s="397">
        <f t="shared" si="63"/>
        <v>0.49114259012296418</v>
      </c>
      <c r="K37" s="397">
        <f t="shared" si="63"/>
        <v>0.35531192093885117</v>
      </c>
      <c r="L37" s="397">
        <f t="shared" si="63"/>
        <v>0.55676655712711054</v>
      </c>
      <c r="M37" s="397">
        <f t="shared" si="63"/>
        <v>1.2362663701033498</v>
      </c>
      <c r="N37" s="397">
        <f t="shared" si="63"/>
        <v>1.2523443368755116</v>
      </c>
      <c r="O37" s="397">
        <f t="shared" si="63"/>
        <v>0.46184315791527641</v>
      </c>
      <c r="P37" s="397">
        <f t="shared" si="63"/>
        <v>0.3287580006659514</v>
      </c>
      <c r="Q37" s="397">
        <f t="shared" si="63"/>
        <v>0.39771611545027552</v>
      </c>
      <c r="R37" s="397">
        <f t="shared" si="63"/>
        <v>0.40289973015805031</v>
      </c>
      <c r="S37" s="397">
        <f t="shared" si="63"/>
        <v>0.36686025242363268</v>
      </c>
      <c r="T37" s="397">
        <f t="shared" si="63"/>
        <v>0.34853340934530058</v>
      </c>
      <c r="U37" s="394">
        <f t="shared" si="63"/>
        <v>0.45334009123162694</v>
      </c>
      <c r="V37" s="394">
        <f t="shared" si="63"/>
        <v>0.39234413213912661</v>
      </c>
      <c r="W37" s="394">
        <f t="shared" si="63"/>
        <v>0.30324613802974004</v>
      </c>
      <c r="X37" s="394">
        <f t="shared" si="63"/>
        <v>0.30585530936721794</v>
      </c>
      <c r="Y37" s="394">
        <f t="shared" si="63"/>
        <v>0.36613374096302514</v>
      </c>
      <c r="Z37" s="394">
        <f t="shared" si="63"/>
        <v>0.24506215870802836</v>
      </c>
      <c r="AA37" s="394">
        <f t="shared" si="63"/>
        <v>0.24121579941054416</v>
      </c>
      <c r="AB37" s="394">
        <f t="shared" si="63"/>
        <v>0.21550887537620539</v>
      </c>
      <c r="AC37" s="394">
        <f t="shared" si="63"/>
        <v>0.25216484478295687</v>
      </c>
      <c r="AD37" s="394">
        <f t="shared" si="63"/>
        <v>0.27086507901954809</v>
      </c>
      <c r="AE37" s="397">
        <f t="shared" si="63"/>
        <v>0.30247566462900882</v>
      </c>
      <c r="AF37" s="397">
        <f t="shared" si="63"/>
        <v>0.30089190321876125</v>
      </c>
      <c r="AG37" s="397">
        <f t="shared" si="63"/>
        <v>0.31269778597568521</v>
      </c>
      <c r="AH37" s="397">
        <f t="shared" si="63"/>
        <v>0.35889027102416221</v>
      </c>
      <c r="AI37" s="397">
        <f t="shared" si="63"/>
        <v>0.34489226568528519</v>
      </c>
      <c r="AJ37" s="397">
        <f t="shared" si="63"/>
        <v>0.34607538954694278</v>
      </c>
      <c r="AK37" s="398">
        <f t="shared" si="63"/>
        <v>0.3693467902722552</v>
      </c>
      <c r="AL37" s="398">
        <f t="shared" si="63"/>
        <v>0.3794546443017961</v>
      </c>
      <c r="AM37" s="398">
        <f t="shared" si="63"/>
        <v>0.29776173279600249</v>
      </c>
      <c r="AN37" s="398">
        <f t="shared" si="63"/>
        <v>0.29103034394435245</v>
      </c>
      <c r="AO37" s="398">
        <f t="shared" si="63"/>
        <v>0.45516338354882663</v>
      </c>
      <c r="AP37" s="398">
        <f t="shared" si="63"/>
        <v>0.49908290222247714</v>
      </c>
      <c r="AQ37" s="398">
        <f t="shared" si="63"/>
        <v>0.11873006879682901</v>
      </c>
      <c r="AR37" s="398">
        <f t="shared" si="63"/>
        <v>0.27315464855901367</v>
      </c>
      <c r="AS37" s="398">
        <f t="shared" si="63"/>
        <v>0.29867395544777853</v>
      </c>
      <c r="AT37" s="398">
        <f t="shared" si="63"/>
        <v>0.36647588404541659</v>
      </c>
      <c r="AU37" s="398">
        <f t="shared" si="63"/>
        <v>0.19177318185899797</v>
      </c>
      <c r="AV37" s="398">
        <f t="shared" si="63"/>
        <v>1.7312686031481634</v>
      </c>
      <c r="AW37" s="398">
        <f t="shared" si="63"/>
        <v>-0.45665422956559776</v>
      </c>
      <c r="AX37" s="399">
        <f t="shared" si="63"/>
        <v>0.26273781373027594</v>
      </c>
      <c r="AY37" s="398">
        <f t="shared" si="63"/>
        <v>-7.5889006143458296E-2</v>
      </c>
      <c r="AZ37" s="398">
        <f t="shared" si="63"/>
        <v>-0.4773218682928832</v>
      </c>
      <c r="BA37" s="398">
        <f t="shared" si="63"/>
        <v>0.25490848303642416</v>
      </c>
      <c r="BB37" s="398">
        <f t="shared" si="63"/>
        <v>0.31950231600265466</v>
      </c>
      <c r="BC37" s="398">
        <f t="shared" si="63"/>
        <v>0.17694667618987706</v>
      </c>
      <c r="BD37" s="398">
        <f t="shared" si="63"/>
        <v>0.25564409599325005</v>
      </c>
      <c r="BE37" s="398">
        <f t="shared" si="63"/>
        <v>0.21120735163161686</v>
      </c>
      <c r="BF37" s="398">
        <f t="shared" si="63"/>
        <v>0.38024242610837961</v>
      </c>
      <c r="BG37" s="398">
        <f t="shared" si="63"/>
        <v>0.28629967613839641</v>
      </c>
      <c r="BH37" s="398">
        <f t="shared" si="63"/>
        <v>0.25321908865117332</v>
      </c>
      <c r="BI37" s="398">
        <f t="shared" si="63"/>
        <v>0.3256709025389537</v>
      </c>
      <c r="BJ37" s="398">
        <f t="shared" si="63"/>
        <v>0.3871325867680856</v>
      </c>
      <c r="BK37" s="398">
        <f t="shared" si="63"/>
        <v>0.34074003533210645</v>
      </c>
      <c r="BL37" s="398">
        <f t="shared" ref="BL37:BM37" si="64">BL36/BL18</f>
        <v>0.52574863805005145</v>
      </c>
      <c r="BM37" s="398">
        <f t="shared" si="64"/>
        <v>0.32416545565620497</v>
      </c>
      <c r="BN37" s="6"/>
      <c r="BO37" s="6"/>
      <c r="BP37" s="6"/>
    </row>
    <row r="38" spans="1:68" ht="15" customHeight="1" x14ac:dyDescent="0.25">
      <c r="A38" s="8" t="s">
        <v>663</v>
      </c>
      <c r="C38" s="395">
        <f>C36-C26</f>
        <v>31630</v>
      </c>
      <c r="D38" s="395">
        <f t="shared" ref="D38:BK38" si="65">D36-D26</f>
        <v>43260</v>
      </c>
      <c r="E38" s="395">
        <f t="shared" si="65"/>
        <v>48101</v>
      </c>
      <c r="F38" s="395">
        <f t="shared" si="65"/>
        <v>36789</v>
      </c>
      <c r="G38" s="395">
        <f t="shared" si="65"/>
        <v>36553</v>
      </c>
      <c r="H38" s="395">
        <f t="shared" si="65"/>
        <v>49001</v>
      </c>
      <c r="I38" s="395">
        <f t="shared" si="65"/>
        <v>37241</v>
      </c>
      <c r="J38" s="395">
        <f t="shared" si="65"/>
        <v>54914</v>
      </c>
      <c r="K38" s="395">
        <f t="shared" si="65"/>
        <v>40571</v>
      </c>
      <c r="L38" s="395">
        <f t="shared" si="65"/>
        <v>63556</v>
      </c>
      <c r="M38" s="395">
        <f t="shared" si="65"/>
        <v>140158</v>
      </c>
      <c r="N38" s="395">
        <f t="shared" si="65"/>
        <v>159968</v>
      </c>
      <c r="O38" s="395">
        <f t="shared" si="65"/>
        <v>59230</v>
      </c>
      <c r="P38" s="395">
        <f t="shared" si="65"/>
        <v>47601</v>
      </c>
      <c r="Q38" s="395">
        <f t="shared" si="65"/>
        <v>58222</v>
      </c>
      <c r="R38" s="395">
        <f t="shared" si="65"/>
        <v>73318</v>
      </c>
      <c r="S38" s="395">
        <f t="shared" si="65"/>
        <v>66709</v>
      </c>
      <c r="T38" s="395">
        <f t="shared" si="65"/>
        <v>71956</v>
      </c>
      <c r="U38" s="396">
        <f t="shared" si="65"/>
        <v>90263</v>
      </c>
      <c r="V38" s="396">
        <f t="shared" si="65"/>
        <v>89214.470219999988</v>
      </c>
      <c r="W38" s="396">
        <f t="shared" si="65"/>
        <v>69465</v>
      </c>
      <c r="X38" s="396">
        <f t="shared" si="65"/>
        <v>73085</v>
      </c>
      <c r="Y38" s="396">
        <f t="shared" si="65"/>
        <v>84361</v>
      </c>
      <c r="Z38" s="396">
        <f t="shared" si="65"/>
        <v>69492</v>
      </c>
      <c r="AA38" s="396">
        <f t="shared" si="65"/>
        <v>66559</v>
      </c>
      <c r="AB38" s="396">
        <f t="shared" si="65"/>
        <v>62310</v>
      </c>
      <c r="AC38" s="396">
        <f t="shared" si="65"/>
        <v>67374</v>
      </c>
      <c r="AD38" s="396">
        <f t="shared" si="65"/>
        <v>76272</v>
      </c>
      <c r="AE38" s="395">
        <f t="shared" si="65"/>
        <v>77098</v>
      </c>
      <c r="AF38" s="395">
        <f t="shared" si="65"/>
        <v>77356</v>
      </c>
      <c r="AG38" s="395">
        <f t="shared" si="65"/>
        <v>79805</v>
      </c>
      <c r="AH38" s="395">
        <f t="shared" si="65"/>
        <v>93376</v>
      </c>
      <c r="AI38" s="395">
        <f t="shared" si="65"/>
        <v>85173</v>
      </c>
      <c r="AJ38" s="395">
        <f t="shared" si="65"/>
        <v>87841</v>
      </c>
      <c r="AK38" s="395">
        <f t="shared" si="65"/>
        <v>93047</v>
      </c>
      <c r="AL38" s="395">
        <f t="shared" si="65"/>
        <v>103908</v>
      </c>
      <c r="AM38" s="395">
        <f t="shared" si="65"/>
        <v>80943.086970000004</v>
      </c>
      <c r="AN38" s="395">
        <f t="shared" si="65"/>
        <v>83887.895149999997</v>
      </c>
      <c r="AO38" s="395">
        <f t="shared" si="65"/>
        <v>111698.99465000001</v>
      </c>
      <c r="AP38" s="395">
        <f t="shared" si="65"/>
        <v>132486.01487000001</v>
      </c>
      <c r="AQ38" s="395">
        <f t="shared" si="65"/>
        <v>54927.210099999997</v>
      </c>
      <c r="AR38" s="395">
        <f t="shared" si="65"/>
        <v>80358.047309999994</v>
      </c>
      <c r="AS38" s="395">
        <f t="shared" si="65"/>
        <v>87854.056580000004</v>
      </c>
      <c r="AT38" s="395">
        <f t="shared" si="65"/>
        <v>97433</v>
      </c>
      <c r="AU38" s="395">
        <f t="shared" si="65"/>
        <v>67883.162760000007</v>
      </c>
      <c r="AV38" s="395">
        <f t="shared" si="65"/>
        <v>296086.99598999997</v>
      </c>
      <c r="AW38" s="395">
        <f t="shared" si="65"/>
        <v>-45012.064130000013</v>
      </c>
      <c r="AX38" s="395">
        <f t="shared" si="65"/>
        <v>122722</v>
      </c>
      <c r="AY38" s="395">
        <f t="shared" si="65"/>
        <v>21303</v>
      </c>
      <c r="AZ38" s="395">
        <f t="shared" si="65"/>
        <v>-82208.428999999654</v>
      </c>
      <c r="BA38" s="395">
        <f t="shared" si="65"/>
        <v>105969.09700000034</v>
      </c>
      <c r="BB38" s="395">
        <f t="shared" si="65"/>
        <v>133326</v>
      </c>
      <c r="BC38" s="395">
        <f t="shared" si="65"/>
        <v>92110</v>
      </c>
      <c r="BD38" s="395">
        <f t="shared" si="65"/>
        <v>120857.83943999987</v>
      </c>
      <c r="BE38" s="395">
        <f t="shared" si="65"/>
        <v>102999.8249900002</v>
      </c>
      <c r="BF38" s="395">
        <f t="shared" si="65"/>
        <v>163119.41109999994</v>
      </c>
      <c r="BG38" s="395">
        <f t="shared" si="65"/>
        <v>126371.29337999996</v>
      </c>
      <c r="BH38" s="395">
        <f t="shared" si="65"/>
        <v>123661.97040000022</v>
      </c>
      <c r="BI38" s="395">
        <f t="shared" si="65"/>
        <v>149049.63694000005</v>
      </c>
      <c r="BJ38" s="395">
        <f t="shared" si="65"/>
        <v>195989.99725643368</v>
      </c>
      <c r="BK38" s="395">
        <f t="shared" si="65"/>
        <v>132098.84903000039</v>
      </c>
      <c r="BL38" s="395">
        <f t="shared" ref="BL38:BM38" si="66">BL36-BL26</f>
        <v>241020.72841000048</v>
      </c>
      <c r="BM38" s="395">
        <f t="shared" si="66"/>
        <v>152279.29994719938</v>
      </c>
      <c r="BN38" s="6"/>
      <c r="BO38" s="6"/>
      <c r="BP38" s="6"/>
    </row>
    <row r="39" spans="1:68" ht="15" customHeight="1" x14ac:dyDescent="0.25">
      <c r="A39" s="319" t="s">
        <v>662</v>
      </c>
      <c r="B39" s="75"/>
      <c r="C39" s="335">
        <f>C38/C18</f>
        <v>0.56164213292611465</v>
      </c>
      <c r="D39" s="335">
        <f t="shared" ref="D39:BK39" si="67">D38/D18</f>
        <v>0.64857571214392806</v>
      </c>
      <c r="E39" s="335">
        <f t="shared" si="67"/>
        <v>0.71144801064931218</v>
      </c>
      <c r="F39" s="335">
        <f t="shared" si="67"/>
        <v>0.50428357983907446</v>
      </c>
      <c r="G39" s="335">
        <f t="shared" si="67"/>
        <v>0.53062261384586351</v>
      </c>
      <c r="H39" s="335">
        <f t="shared" si="67"/>
        <v>0.60759854675313407</v>
      </c>
      <c r="I39" s="335">
        <f t="shared" si="67"/>
        <v>0.43938035347695792</v>
      </c>
      <c r="J39" s="335">
        <f t="shared" si="67"/>
        <v>0.57663995967699588</v>
      </c>
      <c r="K39" s="335">
        <f t="shared" si="67"/>
        <v>0.44748742610076769</v>
      </c>
      <c r="L39" s="335">
        <f t="shared" si="67"/>
        <v>0.65472376458953574</v>
      </c>
      <c r="M39" s="335">
        <f t="shared" si="67"/>
        <v>1.3437194408758844</v>
      </c>
      <c r="N39" s="335">
        <f t="shared" si="67"/>
        <v>1.3502029929859805</v>
      </c>
      <c r="O39" s="335">
        <f t="shared" si="67"/>
        <v>0.57786493394993077</v>
      </c>
      <c r="P39" s="335">
        <f t="shared" si="67"/>
        <v>0.44027710977098672</v>
      </c>
      <c r="Q39" s="335">
        <f t="shared" si="67"/>
        <v>0.51499739060440675</v>
      </c>
      <c r="R39" s="335">
        <f t="shared" si="67"/>
        <v>0.52339344098456619</v>
      </c>
      <c r="S39" s="335">
        <f t="shared" si="67"/>
        <v>0.50842174257667216</v>
      </c>
      <c r="T39" s="335">
        <f t="shared" si="67"/>
        <v>0.50026071177791531</v>
      </c>
      <c r="U39" s="400">
        <f t="shared" si="67"/>
        <v>0.60998817367798619</v>
      </c>
      <c r="V39" s="400">
        <f t="shared" si="67"/>
        <v>0.53555888523369866</v>
      </c>
      <c r="W39" s="400">
        <f t="shared" si="67"/>
        <v>0.46676252998528456</v>
      </c>
      <c r="X39" s="400">
        <f t="shared" si="67"/>
        <v>0.4666687950960986</v>
      </c>
      <c r="Y39" s="400">
        <f t="shared" si="67"/>
        <v>0.52850484269085718</v>
      </c>
      <c r="Z39" s="400">
        <f t="shared" si="67"/>
        <v>0.40369466713140467</v>
      </c>
      <c r="AA39" s="400">
        <f t="shared" si="67"/>
        <v>0.41473141126695623</v>
      </c>
      <c r="AB39" s="400">
        <f t="shared" si="67"/>
        <v>0.38271604938271603</v>
      </c>
      <c r="AC39" s="400">
        <f t="shared" si="67"/>
        <v>0.41822007858619342</v>
      </c>
      <c r="AD39" s="400">
        <f t="shared" si="67"/>
        <v>0.41508119639514129</v>
      </c>
      <c r="AE39" s="335">
        <f t="shared" si="67"/>
        <v>0.46070188647676413</v>
      </c>
      <c r="AF39" s="335">
        <f t="shared" si="67"/>
        <v>0.45661194831565466</v>
      </c>
      <c r="AG39" s="335">
        <f t="shared" si="67"/>
        <v>0.47029600862744636</v>
      </c>
      <c r="AH39" s="335">
        <f t="shared" si="67"/>
        <v>0.50282440240599235</v>
      </c>
      <c r="AI39" s="335">
        <f t="shared" si="67"/>
        <v>0.50556775687065947</v>
      </c>
      <c r="AJ39" s="335">
        <f t="shared" si="67"/>
        <v>0.50191702235859459</v>
      </c>
      <c r="AK39" s="335">
        <f t="shared" si="67"/>
        <v>0.52404902170607248</v>
      </c>
      <c r="AL39" s="335">
        <f t="shared" si="67"/>
        <v>0.51826248297945565</v>
      </c>
      <c r="AM39" s="335">
        <f t="shared" si="67"/>
        <v>0.48359139982946464</v>
      </c>
      <c r="AN39" s="335">
        <f t="shared" si="67"/>
        <v>0.46623580824797134</v>
      </c>
      <c r="AO39" s="335">
        <f t="shared" si="67"/>
        <v>0.6375004169793923</v>
      </c>
      <c r="AP39" s="335">
        <f t="shared" si="67"/>
        <v>0.66762414052543306</v>
      </c>
      <c r="AQ39" s="335">
        <f t="shared" si="67"/>
        <v>0.36387875142647069</v>
      </c>
      <c r="AR39" s="335">
        <f t="shared" si="67"/>
        <v>0.50955614515287551</v>
      </c>
      <c r="AS39" s="335">
        <f t="shared" si="67"/>
        <v>0.51104663873527534</v>
      </c>
      <c r="AT39" s="335">
        <f t="shared" si="67"/>
        <v>0.60287102063546083</v>
      </c>
      <c r="AU39" s="335">
        <f t="shared" si="67"/>
        <v>0.423504381650811</v>
      </c>
      <c r="AV39" s="335">
        <f t="shared" si="67"/>
        <v>1.9917863224471801</v>
      </c>
      <c r="AW39" s="335">
        <f t="shared" si="67"/>
        <v>-0.24270505604807108</v>
      </c>
      <c r="AX39" s="336">
        <f t="shared" si="67"/>
        <v>0.38900335364114136</v>
      </c>
      <c r="AY39" s="335">
        <f t="shared" si="67"/>
        <v>9.3281605093421732E-2</v>
      </c>
      <c r="AZ39" s="335">
        <f t="shared" si="67"/>
        <v>-0.32411321701947454</v>
      </c>
      <c r="BA39" s="335">
        <f t="shared" si="67"/>
        <v>0.41677326293160111</v>
      </c>
      <c r="BB39" s="335">
        <f t="shared" si="67"/>
        <v>0.45610542088302303</v>
      </c>
      <c r="BC39" s="335">
        <f t="shared" si="67"/>
        <v>0.34087418630212013</v>
      </c>
      <c r="BD39" s="335">
        <f t="shared" si="67"/>
        <v>0.39930274481305322</v>
      </c>
      <c r="BE39" s="335">
        <f t="shared" si="67"/>
        <v>0.36433554012570374</v>
      </c>
      <c r="BF39" s="335">
        <f t="shared" si="67"/>
        <v>0.51764203573404532</v>
      </c>
      <c r="BG39" s="335">
        <f t="shared" si="67"/>
        <v>0.44630566533878574</v>
      </c>
      <c r="BH39" s="335">
        <f t="shared" si="67"/>
        <v>0.41032715201664743</v>
      </c>
      <c r="BI39" s="335">
        <f t="shared" si="67"/>
        <v>0.47979489585768115</v>
      </c>
      <c r="BJ39" s="335">
        <f t="shared" si="67"/>
        <v>0.53886200618295144</v>
      </c>
      <c r="BK39" s="335">
        <f t="shared" si="67"/>
        <v>0.41879673194433187</v>
      </c>
      <c r="BL39" s="335">
        <f t="shared" ref="BL39:BM39" si="68">BL38/BL18</f>
        <v>0.60600939398718368</v>
      </c>
      <c r="BM39" s="335">
        <f t="shared" si="68"/>
        <v>0.40840386578617782</v>
      </c>
      <c r="BN39" s="6"/>
      <c r="BO39" s="6"/>
      <c r="BP39" s="6"/>
    </row>
    <row r="40" spans="1:68" ht="15" customHeight="1" x14ac:dyDescent="0.25">
      <c r="C40" s="98"/>
      <c r="D40" s="92"/>
      <c r="E40" s="92"/>
      <c r="F40" s="99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AE40" s="92"/>
      <c r="AF40" s="92"/>
      <c r="AG40" s="92"/>
      <c r="AH40" s="274"/>
      <c r="AI40" s="274"/>
      <c r="AJ40" s="274"/>
      <c r="AK40" s="6"/>
      <c r="AL40" s="6"/>
      <c r="AM40" s="6"/>
      <c r="AN40" s="6"/>
      <c r="AO40" s="6"/>
      <c r="AP40" s="6"/>
      <c r="AQ40" s="6"/>
      <c r="AR40" s="275"/>
      <c r="AS40" s="275"/>
      <c r="AT40" s="276"/>
      <c r="AU40" s="6"/>
      <c r="AV40" s="6"/>
      <c r="AW40" s="6"/>
      <c r="AX40" s="237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</row>
    <row r="41" spans="1:68" ht="15" customHeight="1" x14ac:dyDescent="0.25">
      <c r="A41" s="8"/>
      <c r="B41" s="8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</row>
    <row r="42" spans="1:68" ht="15" customHeight="1" x14ac:dyDescent="0.25">
      <c r="A42" s="95" t="s">
        <v>433</v>
      </c>
      <c r="B42" s="95" t="s">
        <v>211</v>
      </c>
      <c r="C42" s="96" t="str">
        <f t="shared" ref="C42:BM42" si="69">C$5</f>
        <v>1Q10</v>
      </c>
      <c r="D42" s="96" t="str">
        <f t="shared" si="69"/>
        <v>2Q10</v>
      </c>
      <c r="E42" s="96" t="str">
        <f t="shared" si="69"/>
        <v>3Q10</v>
      </c>
      <c r="F42" s="96" t="str">
        <f t="shared" si="69"/>
        <v>4Q10</v>
      </c>
      <c r="G42" s="96" t="str">
        <f t="shared" si="69"/>
        <v>1Q11</v>
      </c>
      <c r="H42" s="96" t="str">
        <f t="shared" si="69"/>
        <v>2Q11</v>
      </c>
      <c r="I42" s="96" t="str">
        <f t="shared" si="69"/>
        <v>3Q11</v>
      </c>
      <c r="J42" s="96" t="str">
        <f t="shared" si="69"/>
        <v>4Q11</v>
      </c>
      <c r="K42" s="96" t="str">
        <f t="shared" si="69"/>
        <v>1Q12</v>
      </c>
      <c r="L42" s="96" t="str">
        <f t="shared" si="69"/>
        <v>2Q12</v>
      </c>
      <c r="M42" s="96" t="str">
        <f t="shared" si="69"/>
        <v>3Q12</v>
      </c>
      <c r="N42" s="96" t="str">
        <f t="shared" si="69"/>
        <v>4Q12</v>
      </c>
      <c r="O42" s="96" t="str">
        <f t="shared" si="69"/>
        <v>1Q13</v>
      </c>
      <c r="P42" s="96" t="str">
        <f t="shared" si="69"/>
        <v>2Q13</v>
      </c>
      <c r="Q42" s="96" t="str">
        <f t="shared" si="69"/>
        <v>3Q13</v>
      </c>
      <c r="R42" s="96" t="str">
        <f t="shared" si="69"/>
        <v>4Q13</v>
      </c>
      <c r="S42" s="96" t="str">
        <f t="shared" si="69"/>
        <v>1Q14</v>
      </c>
      <c r="T42" s="96" t="str">
        <f t="shared" si="69"/>
        <v>2Q14</v>
      </c>
      <c r="U42" s="96" t="str">
        <f t="shared" si="69"/>
        <v>3Q14</v>
      </c>
      <c r="V42" s="96" t="str">
        <f t="shared" si="69"/>
        <v>4Q14</v>
      </c>
      <c r="W42" s="96" t="str">
        <f t="shared" si="69"/>
        <v>1Q15</v>
      </c>
      <c r="X42" s="96" t="str">
        <f t="shared" si="69"/>
        <v>2Q15</v>
      </c>
      <c r="Y42" s="96" t="str">
        <f t="shared" si="69"/>
        <v>3Q15</v>
      </c>
      <c r="Z42" s="96" t="str">
        <f t="shared" si="69"/>
        <v>4Q15</v>
      </c>
      <c r="AA42" s="96" t="str">
        <f t="shared" si="69"/>
        <v>1Q16</v>
      </c>
      <c r="AB42" s="96" t="str">
        <f t="shared" si="69"/>
        <v>2Q16</v>
      </c>
      <c r="AC42" s="96" t="str">
        <f t="shared" si="69"/>
        <v>3Q16</v>
      </c>
      <c r="AD42" s="96" t="str">
        <f t="shared" si="69"/>
        <v>4Q16</v>
      </c>
      <c r="AE42" s="96" t="str">
        <f t="shared" si="69"/>
        <v>1Q17</v>
      </c>
      <c r="AF42" s="96" t="str">
        <f t="shared" si="69"/>
        <v>2Q17</v>
      </c>
      <c r="AG42" s="96" t="str">
        <f t="shared" si="69"/>
        <v>3Q17</v>
      </c>
      <c r="AH42" s="96" t="str">
        <f t="shared" si="69"/>
        <v>4Q17</v>
      </c>
      <c r="AI42" s="96" t="str">
        <f t="shared" si="69"/>
        <v>1Q18</v>
      </c>
      <c r="AJ42" s="96" t="str">
        <f t="shared" si="69"/>
        <v>2Q18</v>
      </c>
      <c r="AK42" s="96" t="str">
        <f t="shared" si="69"/>
        <v>3Q18</v>
      </c>
      <c r="AL42" s="96" t="str">
        <f t="shared" si="69"/>
        <v>4Q18</v>
      </c>
      <c r="AM42" s="96" t="str">
        <f t="shared" si="69"/>
        <v>1Q19</v>
      </c>
      <c r="AN42" s="96" t="str">
        <f t="shared" si="69"/>
        <v>2Q19</v>
      </c>
      <c r="AO42" s="96" t="str">
        <f t="shared" si="69"/>
        <v>3Q19</v>
      </c>
      <c r="AP42" s="96" t="str">
        <f t="shared" si="69"/>
        <v>4Q19</v>
      </c>
      <c r="AQ42" s="96" t="str">
        <f t="shared" si="69"/>
        <v>1Q20</v>
      </c>
      <c r="AR42" s="96" t="str">
        <f t="shared" si="69"/>
        <v>2Q20</v>
      </c>
      <c r="AS42" s="96" t="str">
        <f t="shared" si="69"/>
        <v>3Q20</v>
      </c>
      <c r="AT42" s="96" t="str">
        <f t="shared" si="69"/>
        <v>4Q20</v>
      </c>
      <c r="AU42" s="96" t="str">
        <f t="shared" si="69"/>
        <v>1Q21</v>
      </c>
      <c r="AV42" s="96" t="str">
        <f t="shared" si="69"/>
        <v>2Q21</v>
      </c>
      <c r="AW42" s="96" t="str">
        <f t="shared" si="69"/>
        <v>3Q21</v>
      </c>
      <c r="AX42" s="141" t="str">
        <f t="shared" si="69"/>
        <v>4Q21</v>
      </c>
      <c r="AY42" s="96" t="str">
        <f t="shared" si="69"/>
        <v>1Q22</v>
      </c>
      <c r="AZ42" s="96" t="str">
        <f t="shared" si="69"/>
        <v>2Q22</v>
      </c>
      <c r="BA42" s="96" t="str">
        <f t="shared" si="69"/>
        <v>3Q22</v>
      </c>
      <c r="BB42" s="96" t="str">
        <f t="shared" si="69"/>
        <v>4Q22</v>
      </c>
      <c r="BC42" s="96" t="str">
        <f t="shared" si="69"/>
        <v>1Q23</v>
      </c>
      <c r="BD42" s="96" t="str">
        <f t="shared" si="69"/>
        <v>2Q23</v>
      </c>
      <c r="BE42" s="96" t="str">
        <f t="shared" si="69"/>
        <v>3Q23</v>
      </c>
      <c r="BF42" s="96" t="str">
        <f t="shared" si="69"/>
        <v>4Q23</v>
      </c>
      <c r="BG42" s="96" t="str">
        <f t="shared" si="69"/>
        <v>1Q24</v>
      </c>
      <c r="BH42" s="96" t="str">
        <f t="shared" si="69"/>
        <v>2Q24</v>
      </c>
      <c r="BI42" s="96" t="str">
        <f t="shared" si="69"/>
        <v>3Q24</v>
      </c>
      <c r="BJ42" s="96" t="str">
        <f t="shared" si="69"/>
        <v>4Q24</v>
      </c>
      <c r="BK42" s="96" t="str">
        <f t="shared" si="69"/>
        <v>1Q25</v>
      </c>
      <c r="BL42" s="96" t="str">
        <f t="shared" si="69"/>
        <v>2Q25</v>
      </c>
      <c r="BM42" s="96" t="str">
        <f t="shared" si="69"/>
        <v>3Q25</v>
      </c>
      <c r="BN42" s="3"/>
      <c r="BO42" s="3"/>
      <c r="BP42" s="3"/>
    </row>
    <row r="43" spans="1:68" ht="15" customHeight="1" x14ac:dyDescent="0.25">
      <c r="A43" s="4" t="s">
        <v>370</v>
      </c>
      <c r="B43" s="4" t="s">
        <v>377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263">
        <v>137449</v>
      </c>
      <c r="AU43" s="263">
        <v>138981</v>
      </c>
      <c r="AV43" s="263">
        <v>148005</v>
      </c>
      <c r="AW43" s="263">
        <f t="shared" ref="AW43:BE43" si="70">AW8</f>
        <v>156305</v>
      </c>
      <c r="AX43" s="266">
        <f t="shared" si="70"/>
        <v>170717</v>
      </c>
      <c r="AY43" s="263">
        <f t="shared" si="70"/>
        <v>173254</v>
      </c>
      <c r="AZ43" s="263">
        <f t="shared" si="70"/>
        <v>177374.86600000004</v>
      </c>
      <c r="BA43" s="263">
        <f t="shared" si="70"/>
        <v>182763.40300000008</v>
      </c>
      <c r="BB43" s="263">
        <f t="shared" si="70"/>
        <v>195193</v>
      </c>
      <c r="BC43" s="263">
        <f t="shared" si="70"/>
        <v>202018</v>
      </c>
      <c r="BD43" s="263">
        <f t="shared" si="70"/>
        <v>202277.04799999989</v>
      </c>
      <c r="BE43" s="263">
        <f t="shared" si="70"/>
        <v>202852.21099999998</v>
      </c>
      <c r="BF43" s="263">
        <v>199147.69199999989</v>
      </c>
      <c r="BG43" s="263">
        <v>202014.78600000002</v>
      </c>
      <c r="BH43" s="263">
        <v>203537.34899999999</v>
      </c>
      <c r="BI43" s="263">
        <v>203167.43899999993</v>
      </c>
      <c r="BJ43" s="263">
        <v>212280.10499999998</v>
      </c>
      <c r="BK43" s="263">
        <v>210484.17899999992</v>
      </c>
      <c r="BL43" s="263">
        <v>246127.11900000001</v>
      </c>
      <c r="BM43" s="263">
        <v>227249.408</v>
      </c>
      <c r="BN43" s="6"/>
      <c r="BO43" s="6"/>
      <c r="BP43" s="6"/>
    </row>
    <row r="44" spans="1:68" ht="15" customHeight="1" x14ac:dyDescent="0.25">
      <c r="A44" s="4" t="s">
        <v>106</v>
      </c>
      <c r="B44" s="4" t="s">
        <v>378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263">
        <v>14725</v>
      </c>
      <c r="AU44" s="263">
        <v>5787</v>
      </c>
      <c r="AV44" s="263">
        <v>13195</v>
      </c>
      <c r="AW44" s="263">
        <f t="shared" ref="AW44:BE44" si="71">AW9</f>
        <v>14210</v>
      </c>
      <c r="AX44" s="266">
        <f t="shared" si="71"/>
        <v>22510</v>
      </c>
      <c r="AY44" s="263">
        <f t="shared" si="71"/>
        <v>8471</v>
      </c>
      <c r="AZ44" s="263">
        <f t="shared" si="71"/>
        <v>17370.785000000003</v>
      </c>
      <c r="BA44" s="263">
        <f t="shared" si="71"/>
        <v>11691.766999999998</v>
      </c>
      <c r="BB44" s="263">
        <f t="shared" si="71"/>
        <v>16809</v>
      </c>
      <c r="BC44" s="263">
        <f t="shared" si="71"/>
        <v>13215</v>
      </c>
      <c r="BD44" s="263">
        <f t="shared" si="71"/>
        <v>18685.813999999998</v>
      </c>
      <c r="BE44" s="263">
        <f t="shared" si="71"/>
        <v>15986.064000000006</v>
      </c>
      <c r="BF44" s="263">
        <v>23068.157000000007</v>
      </c>
      <c r="BG44" s="263">
        <v>13044.797000000002</v>
      </c>
      <c r="BH44" s="263">
        <v>22004.209000000006</v>
      </c>
      <c r="BI44" s="263">
        <v>19557.135000000009</v>
      </c>
      <c r="BJ44" s="263">
        <v>28290.026999999995</v>
      </c>
      <c r="BK44" s="263">
        <v>15593.897000000001</v>
      </c>
      <c r="BL44" s="263">
        <v>29942.974999999995</v>
      </c>
      <c r="BM44" s="263">
        <v>23817.926999999996</v>
      </c>
      <c r="BN44" s="6"/>
      <c r="BO44" s="6"/>
      <c r="BP44" s="6"/>
    </row>
    <row r="45" spans="1:68" ht="15" customHeight="1" x14ac:dyDescent="0.25">
      <c r="A45" s="4" t="s">
        <v>371</v>
      </c>
      <c r="B45" s="4" t="s">
        <v>379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263">
        <v>11443</v>
      </c>
      <c r="AU45" s="263">
        <v>8118</v>
      </c>
      <c r="AV45" s="263">
        <v>8234</v>
      </c>
      <c r="AW45" s="263">
        <f t="shared" ref="AW45:BE45" si="72">AW10</f>
        <v>12038</v>
      </c>
      <c r="AX45" s="266">
        <f t="shared" si="72"/>
        <v>19564</v>
      </c>
      <c r="AY45" s="263">
        <f t="shared" si="72"/>
        <v>15311</v>
      </c>
      <c r="AZ45" s="263">
        <f t="shared" si="72"/>
        <v>16208.871000000003</v>
      </c>
      <c r="BA45" s="263">
        <f t="shared" si="72"/>
        <v>18594.694999999996</v>
      </c>
      <c r="BB45" s="263">
        <f t="shared" si="72"/>
        <v>23986</v>
      </c>
      <c r="BC45" s="263">
        <f t="shared" si="72"/>
        <v>18429</v>
      </c>
      <c r="BD45" s="263">
        <f t="shared" si="72"/>
        <v>21993.080999999995</v>
      </c>
      <c r="BE45" s="263">
        <f t="shared" si="72"/>
        <v>22145.502999999986</v>
      </c>
      <c r="BF45" s="263">
        <v>32141.422999999999</v>
      </c>
      <c r="BG45" s="263">
        <v>21921.009999999991</v>
      </c>
      <c r="BH45" s="263">
        <v>25363.030000000002</v>
      </c>
      <c r="BI45" s="263">
        <v>25688.416000000012</v>
      </c>
      <c r="BJ45" s="263">
        <v>34795.487999999983</v>
      </c>
      <c r="BK45" s="263">
        <v>23908.807000000008</v>
      </c>
      <c r="BL45" s="263">
        <v>31748.731999999996</v>
      </c>
      <c r="BM45" s="263">
        <v>30136.908000000018</v>
      </c>
      <c r="BN45" s="6"/>
      <c r="BO45" s="6"/>
      <c r="BP45" s="6"/>
    </row>
    <row r="46" spans="1:68" ht="15" customHeight="1" x14ac:dyDescent="0.25">
      <c r="A46" s="4" t="s">
        <v>104</v>
      </c>
      <c r="B46" s="4" t="s">
        <v>380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263">
        <v>11978</v>
      </c>
      <c r="AU46" s="263">
        <v>10322</v>
      </c>
      <c r="AV46" s="263">
        <v>10664</v>
      </c>
      <c r="AW46" s="263">
        <f t="shared" ref="AW46:BE46" si="73">AW11</f>
        <v>12182</v>
      </c>
      <c r="AX46" s="266">
        <f t="shared" si="73"/>
        <v>15226</v>
      </c>
      <c r="AY46" s="263">
        <f t="shared" si="73"/>
        <v>13817</v>
      </c>
      <c r="AZ46" s="263">
        <f t="shared" si="73"/>
        <v>14543.913000000006</v>
      </c>
      <c r="BA46" s="263">
        <f t="shared" si="73"/>
        <v>14988.620000000004</v>
      </c>
      <c r="BB46" s="263">
        <f t="shared" si="73"/>
        <v>17507</v>
      </c>
      <c r="BC46" s="263">
        <f t="shared" si="73"/>
        <v>14843</v>
      </c>
      <c r="BD46" s="263">
        <f t="shared" si="73"/>
        <v>15537.188999999998</v>
      </c>
      <c r="BE46" s="263">
        <f t="shared" si="73"/>
        <v>15545.071000000009</v>
      </c>
      <c r="BF46" s="263">
        <v>17276.010000000002</v>
      </c>
      <c r="BG46" s="263">
        <v>15223.785000000005</v>
      </c>
      <c r="BH46" s="263">
        <v>16053.65</v>
      </c>
      <c r="BI46" s="263">
        <v>16104.987000000008</v>
      </c>
      <c r="BJ46" s="263">
        <v>19873.853000000006</v>
      </c>
      <c r="BK46" s="263">
        <v>19219.21</v>
      </c>
      <c r="BL46" s="263">
        <v>20468.724000000006</v>
      </c>
      <c r="BM46" s="263">
        <v>23377.878000000004</v>
      </c>
      <c r="BN46" s="6"/>
      <c r="BO46" s="6"/>
      <c r="BP46" s="6"/>
    </row>
    <row r="47" spans="1:68" ht="15" customHeight="1" x14ac:dyDescent="0.25">
      <c r="A47" s="4" t="s">
        <v>105</v>
      </c>
      <c r="B47" s="4" t="s">
        <v>232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263">
        <v>27704</v>
      </c>
      <c r="AU47" s="263">
        <v>16061</v>
      </c>
      <c r="AV47" s="263">
        <v>20373</v>
      </c>
      <c r="AW47" s="263">
        <f t="shared" ref="AW47:BE47" si="74">AW12</f>
        <v>28963</v>
      </c>
      <c r="AX47" s="266">
        <f t="shared" si="74"/>
        <v>40852</v>
      </c>
      <c r="AY47" s="263">
        <f t="shared" si="74"/>
        <v>35387</v>
      </c>
      <c r="AZ47" s="263">
        <f t="shared" si="74"/>
        <v>43599.863999999994</v>
      </c>
      <c r="BA47" s="263">
        <f t="shared" si="74"/>
        <v>42987.18</v>
      </c>
      <c r="BB47" s="263">
        <f t="shared" si="74"/>
        <v>48398</v>
      </c>
      <c r="BC47" s="263">
        <f t="shared" si="74"/>
        <v>42978</v>
      </c>
      <c r="BD47" s="263">
        <f t="shared" si="74"/>
        <v>50789.945000000007</v>
      </c>
      <c r="BE47" s="263">
        <f t="shared" si="74"/>
        <v>51204.945999999996</v>
      </c>
      <c r="BF47" s="263">
        <v>58021.88499999998</v>
      </c>
      <c r="BG47" s="263">
        <v>53271.913</v>
      </c>
      <c r="BH47" s="263">
        <v>54386.750000000044</v>
      </c>
      <c r="BI47" s="263">
        <v>55120.792000000009</v>
      </c>
      <c r="BJ47" s="263">
        <v>65534.905000000021</v>
      </c>
      <c r="BK47" s="263">
        <v>60052.239000000038</v>
      </c>
      <c r="BL47" s="263">
        <v>72539.165000000052</v>
      </c>
      <c r="BM47" s="263">
        <v>61312.227999999974</v>
      </c>
      <c r="BN47" s="6"/>
      <c r="BO47" s="6"/>
      <c r="BP47" s="6"/>
    </row>
    <row r="48" spans="1:68" ht="15" customHeight="1" x14ac:dyDescent="0.25">
      <c r="A48" s="4" t="s">
        <v>372</v>
      </c>
      <c r="B48" s="4" t="s">
        <v>381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263">
        <v>24837</v>
      </c>
      <c r="AU48" s="263">
        <v>16853</v>
      </c>
      <c r="AV48" s="263">
        <v>27688</v>
      </c>
      <c r="AW48" s="263">
        <v>31540</v>
      </c>
      <c r="AX48" s="266">
        <f t="shared" ref="AX48:BE48" si="75">AX13</f>
        <v>5535</v>
      </c>
      <c r="AY48" s="263">
        <f t="shared" si="75"/>
        <v>3217</v>
      </c>
      <c r="AZ48" s="263">
        <f t="shared" si="75"/>
        <v>4413.0319999999992</v>
      </c>
      <c r="BA48" s="263">
        <f t="shared" si="75"/>
        <v>3361.3030000000012</v>
      </c>
      <c r="BB48" s="263">
        <f t="shared" si="75"/>
        <v>3167</v>
      </c>
      <c r="BC48" s="263">
        <f t="shared" si="75"/>
        <v>4613</v>
      </c>
      <c r="BD48" s="263">
        <f t="shared" si="75"/>
        <v>4235.9670000000006</v>
      </c>
      <c r="BE48" s="263">
        <f t="shared" si="75"/>
        <v>4454.7959999999985</v>
      </c>
      <c r="BF48" s="263">
        <v>5424.9229999999989</v>
      </c>
      <c r="BG48" s="263">
        <v>10546.018</v>
      </c>
      <c r="BH48" s="263">
        <v>3832.1779999999999</v>
      </c>
      <c r="BI48" s="263">
        <v>5157.5689999999995</v>
      </c>
      <c r="BJ48" s="263">
        <v>6896.4710000000014</v>
      </c>
      <c r="BK48" s="263">
        <v>6755.8690000000006</v>
      </c>
      <c r="BL48" s="263">
        <v>4904.7919999999995</v>
      </c>
      <c r="BM48" s="263">
        <v>6306.1270000000013</v>
      </c>
      <c r="BN48" s="6"/>
      <c r="BO48" s="6"/>
      <c r="BP48" s="6"/>
    </row>
    <row r="49" spans="1:68" ht="15" customHeight="1" x14ac:dyDescent="0.25">
      <c r="A49" s="4" t="s">
        <v>373</v>
      </c>
      <c r="B49" s="4" t="s">
        <v>384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/>
      <c r="AX49" s="217">
        <v>48779</v>
      </c>
      <c r="AY49" s="48">
        <v>25986</v>
      </c>
      <c r="AZ49" s="48">
        <v>32345.756999999991</v>
      </c>
      <c r="BA49" s="48">
        <v>35585.181000000004</v>
      </c>
      <c r="BB49" s="48">
        <v>46092</v>
      </c>
      <c r="BC49" s="48">
        <v>30177</v>
      </c>
      <c r="BD49" s="48">
        <v>39487.920999999995</v>
      </c>
      <c r="BE49" s="48">
        <v>29337.215000000004</v>
      </c>
      <c r="BF49" s="48">
        <v>46994.986000000004</v>
      </c>
      <c r="BG49" s="48">
        <v>25768.088</v>
      </c>
      <c r="BH49" s="48">
        <v>38095.537000000004</v>
      </c>
      <c r="BI49" s="48">
        <v>41821.828000000001</v>
      </c>
      <c r="BJ49" s="48">
        <v>62301.779999999992</v>
      </c>
      <c r="BK49" s="48">
        <v>35426.594999999987</v>
      </c>
      <c r="BL49" s="48">
        <v>53146.754000000001</v>
      </c>
      <c r="BM49" s="48">
        <v>60020.054999999986</v>
      </c>
      <c r="BN49" s="6">
        <v>0</v>
      </c>
      <c r="BO49" s="6">
        <v>0</v>
      </c>
      <c r="BP49" s="6"/>
    </row>
    <row r="50" spans="1:68" s="154" customFormat="1" ht="15" customHeight="1" x14ac:dyDescent="0.25">
      <c r="A50" s="186" t="s">
        <v>6</v>
      </c>
      <c r="B50" s="186" t="s">
        <v>212</v>
      </c>
      <c r="C50" s="264">
        <v>0</v>
      </c>
      <c r="D50" s="264">
        <v>0</v>
      </c>
      <c r="E50" s="264">
        <v>0</v>
      </c>
      <c r="F50" s="264">
        <v>0</v>
      </c>
      <c r="G50" s="264">
        <v>0</v>
      </c>
      <c r="H50" s="264">
        <v>0</v>
      </c>
      <c r="I50" s="264">
        <v>0</v>
      </c>
      <c r="J50" s="264">
        <v>0</v>
      </c>
      <c r="K50" s="264">
        <v>0</v>
      </c>
      <c r="L50" s="264">
        <v>0</v>
      </c>
      <c r="M50" s="264">
        <v>0</v>
      </c>
      <c r="N50" s="264">
        <v>0</v>
      </c>
      <c r="O50" s="264">
        <v>0</v>
      </c>
      <c r="P50" s="264">
        <v>0</v>
      </c>
      <c r="Q50" s="264">
        <v>0</v>
      </c>
      <c r="R50" s="264">
        <v>0</v>
      </c>
      <c r="S50" s="264">
        <v>0</v>
      </c>
      <c r="T50" s="264">
        <v>0</v>
      </c>
      <c r="U50" s="264">
        <v>0</v>
      </c>
      <c r="V50" s="264">
        <v>0</v>
      </c>
      <c r="W50" s="264">
        <v>0</v>
      </c>
      <c r="X50" s="264">
        <v>0</v>
      </c>
      <c r="Y50" s="264">
        <v>0</v>
      </c>
      <c r="Z50" s="264">
        <v>0</v>
      </c>
      <c r="AA50" s="264">
        <v>0</v>
      </c>
      <c r="AB50" s="264">
        <v>0</v>
      </c>
      <c r="AC50" s="264">
        <v>0</v>
      </c>
      <c r="AD50" s="264">
        <v>0</v>
      </c>
      <c r="AE50" s="264">
        <v>0</v>
      </c>
      <c r="AF50" s="264">
        <v>0</v>
      </c>
      <c r="AG50" s="264">
        <v>0</v>
      </c>
      <c r="AH50" s="264">
        <v>0</v>
      </c>
      <c r="AI50" s="264">
        <v>0</v>
      </c>
      <c r="AJ50" s="264">
        <v>0</v>
      </c>
      <c r="AK50" s="264">
        <v>0</v>
      </c>
      <c r="AL50" s="264">
        <v>0</v>
      </c>
      <c r="AM50" s="264">
        <v>0</v>
      </c>
      <c r="AN50" s="264">
        <v>0</v>
      </c>
      <c r="AO50" s="264">
        <v>0</v>
      </c>
      <c r="AP50" s="264">
        <v>0</v>
      </c>
      <c r="AQ50" s="264">
        <v>0</v>
      </c>
      <c r="AR50" s="264">
        <v>0</v>
      </c>
      <c r="AS50" s="264">
        <v>0</v>
      </c>
      <c r="AT50" s="264">
        <f>SUM(AT43:AT49)</f>
        <v>228136</v>
      </c>
      <c r="AU50" s="264">
        <f t="shared" ref="AU50:BL50" si="76">SUM(AU43:AU49)</f>
        <v>196122</v>
      </c>
      <c r="AV50" s="264">
        <f t="shared" si="76"/>
        <v>228159</v>
      </c>
      <c r="AW50" s="264">
        <f t="shared" si="76"/>
        <v>255238</v>
      </c>
      <c r="AX50" s="267">
        <f t="shared" si="76"/>
        <v>323183</v>
      </c>
      <c r="AY50" s="264">
        <f t="shared" si="76"/>
        <v>275443</v>
      </c>
      <c r="AZ50" s="264">
        <f t="shared" si="76"/>
        <v>305857.08800000005</v>
      </c>
      <c r="BA50" s="264">
        <f t="shared" si="76"/>
        <v>309972.14900000009</v>
      </c>
      <c r="BB50" s="264">
        <f t="shared" si="76"/>
        <v>351152</v>
      </c>
      <c r="BC50" s="264">
        <f t="shared" si="76"/>
        <v>326273</v>
      </c>
      <c r="BD50" s="264">
        <f t="shared" si="76"/>
        <v>353006.96499999991</v>
      </c>
      <c r="BE50" s="264">
        <f t="shared" si="76"/>
        <v>341525.80599999998</v>
      </c>
      <c r="BF50" s="264">
        <f t="shared" si="76"/>
        <v>382075.07599999988</v>
      </c>
      <c r="BG50" s="264">
        <f t="shared" si="76"/>
        <v>341790.39699999994</v>
      </c>
      <c r="BH50" s="264">
        <f t="shared" si="76"/>
        <v>363272.7030000001</v>
      </c>
      <c r="BI50" s="264">
        <f t="shared" si="76"/>
        <v>366618.16599999997</v>
      </c>
      <c r="BJ50" s="264">
        <f t="shared" si="76"/>
        <v>429972.62900000002</v>
      </c>
      <c r="BK50" s="264">
        <f t="shared" si="76"/>
        <v>371440.79599999997</v>
      </c>
      <c r="BL50" s="264">
        <f t="shared" si="76"/>
        <v>458878.26100000006</v>
      </c>
      <c r="BM50" s="264">
        <v>432220.53100000002</v>
      </c>
      <c r="BN50" s="6"/>
      <c r="BO50" s="6"/>
      <c r="BP50" s="6"/>
    </row>
    <row r="51" spans="1:68" ht="15" customHeight="1" x14ac:dyDescent="0.25">
      <c r="A51" s="4" t="s">
        <v>32</v>
      </c>
      <c r="B51" s="4" t="s">
        <v>382</v>
      </c>
      <c r="C51" s="263">
        <v>0</v>
      </c>
      <c r="D51" s="263">
        <v>0</v>
      </c>
      <c r="E51" s="263">
        <v>0</v>
      </c>
      <c r="F51" s="263">
        <v>0</v>
      </c>
      <c r="G51" s="263">
        <v>0</v>
      </c>
      <c r="H51" s="263">
        <v>0</v>
      </c>
      <c r="I51" s="263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>
        <v>0</v>
      </c>
      <c r="X51" s="263">
        <v>0</v>
      </c>
      <c r="Y51" s="263">
        <v>0</v>
      </c>
      <c r="Z51" s="263">
        <v>0</v>
      </c>
      <c r="AA51" s="263">
        <v>0</v>
      </c>
      <c r="AB51" s="263">
        <v>0</v>
      </c>
      <c r="AC51" s="263">
        <v>0</v>
      </c>
      <c r="AD51" s="263">
        <v>0</v>
      </c>
      <c r="AE51" s="263">
        <v>0</v>
      </c>
      <c r="AF51" s="263">
        <v>0</v>
      </c>
      <c r="AG51" s="263">
        <v>0</v>
      </c>
      <c r="AH51" s="263">
        <v>0</v>
      </c>
      <c r="AI51" s="263">
        <v>0</v>
      </c>
      <c r="AJ51" s="263">
        <v>0</v>
      </c>
      <c r="AK51" s="263">
        <v>0</v>
      </c>
      <c r="AL51" s="263">
        <v>0</v>
      </c>
      <c r="AM51" s="263">
        <v>0</v>
      </c>
      <c r="AN51" s="263">
        <v>0</v>
      </c>
      <c r="AO51" s="263">
        <v>0</v>
      </c>
      <c r="AP51" s="263">
        <v>0</v>
      </c>
      <c r="AQ51" s="263">
        <v>0</v>
      </c>
      <c r="AR51" s="263">
        <v>0</v>
      </c>
      <c r="AS51" s="263">
        <v>0</v>
      </c>
      <c r="AT51" s="263">
        <v>-58029</v>
      </c>
      <c r="AU51" s="263">
        <v>-54202</v>
      </c>
      <c r="AV51" s="263">
        <v>-60369</v>
      </c>
      <c r="AW51" s="263">
        <v>-57489</v>
      </c>
      <c r="AX51" s="266">
        <v>-64078</v>
      </c>
      <c r="AY51" s="263">
        <v>-42563</v>
      </c>
      <c r="AZ51" s="263">
        <v>-41215</v>
      </c>
      <c r="BA51" s="263">
        <v>-41519</v>
      </c>
      <c r="BB51" s="263">
        <v>-47069</v>
      </c>
      <c r="BC51" s="263">
        <v>-39768</v>
      </c>
      <c r="BD51" s="263">
        <v>-45006</v>
      </c>
      <c r="BE51" s="263">
        <v>-39702</v>
      </c>
      <c r="BF51" s="263">
        <v>-51430.207999999991</v>
      </c>
      <c r="BG51" s="263">
        <v>-37727.981000000007</v>
      </c>
      <c r="BH51" s="263">
        <v>-44739.507999999965</v>
      </c>
      <c r="BI51" s="263">
        <v>-42862.846000000041</v>
      </c>
      <c r="BJ51" s="263">
        <v>-54727.982708900032</v>
      </c>
      <c r="BK51" s="263">
        <v>-41466.255999999987</v>
      </c>
      <c r="BL51" s="263">
        <v>-51713.095000000045</v>
      </c>
      <c r="BM51" s="263">
        <v>-51199.768999999971</v>
      </c>
      <c r="BN51" s="6"/>
      <c r="BO51" s="6"/>
      <c r="BP51" s="6"/>
    </row>
    <row r="52" spans="1:68" ht="15" customHeight="1" x14ac:dyDescent="0.25">
      <c r="A52" s="4" t="s">
        <v>394</v>
      </c>
      <c r="B52" s="4" t="s">
        <v>395</v>
      </c>
      <c r="C52" s="263">
        <v>0</v>
      </c>
      <c r="D52" s="263">
        <v>0</v>
      </c>
      <c r="E52" s="263">
        <v>0</v>
      </c>
      <c r="F52" s="263">
        <v>0</v>
      </c>
      <c r="G52" s="263">
        <v>0</v>
      </c>
      <c r="H52" s="263">
        <v>0</v>
      </c>
      <c r="I52" s="263">
        <v>0</v>
      </c>
      <c r="J52" s="263">
        <v>0</v>
      </c>
      <c r="K52" s="263">
        <v>0</v>
      </c>
      <c r="L52" s="263">
        <v>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0</v>
      </c>
      <c r="U52" s="263">
        <v>0</v>
      </c>
      <c r="V52" s="263">
        <v>0</v>
      </c>
      <c r="W52" s="263">
        <v>0</v>
      </c>
      <c r="X52" s="263">
        <v>0</v>
      </c>
      <c r="Y52" s="263">
        <v>0</v>
      </c>
      <c r="Z52" s="263">
        <v>0</v>
      </c>
      <c r="AA52" s="263">
        <v>0</v>
      </c>
      <c r="AB52" s="263">
        <v>0</v>
      </c>
      <c r="AC52" s="263">
        <v>0</v>
      </c>
      <c r="AD52" s="263">
        <v>0</v>
      </c>
      <c r="AE52" s="263">
        <v>0</v>
      </c>
      <c r="AF52" s="263">
        <v>0</v>
      </c>
      <c r="AG52" s="263">
        <v>0</v>
      </c>
      <c r="AH52" s="263">
        <v>0</v>
      </c>
      <c r="AI52" s="263">
        <v>0</v>
      </c>
      <c r="AJ52" s="263">
        <v>0</v>
      </c>
      <c r="AK52" s="263">
        <v>0</v>
      </c>
      <c r="AL52" s="263">
        <v>0</v>
      </c>
      <c r="AM52" s="263">
        <v>0</v>
      </c>
      <c r="AN52" s="263">
        <v>0</v>
      </c>
      <c r="AO52" s="263">
        <v>0</v>
      </c>
      <c r="AP52" s="263">
        <v>0</v>
      </c>
      <c r="AQ52" s="263">
        <v>0</v>
      </c>
      <c r="AR52" s="263">
        <v>0</v>
      </c>
      <c r="AS52" s="263">
        <v>0</v>
      </c>
      <c r="AT52" s="263">
        <v>0</v>
      </c>
      <c r="AU52" s="263">
        <v>0</v>
      </c>
      <c r="AV52" s="263">
        <v>0</v>
      </c>
      <c r="AW52" s="263">
        <v>0</v>
      </c>
      <c r="AX52" s="266">
        <v>0</v>
      </c>
      <c r="AY52" s="263">
        <v>0</v>
      </c>
      <c r="AZ52" s="263">
        <v>0</v>
      </c>
      <c r="BA52" s="263">
        <v>0</v>
      </c>
      <c r="BB52" s="263">
        <v>0</v>
      </c>
      <c r="BC52" s="263">
        <v>0</v>
      </c>
      <c r="BD52" s="263">
        <v>0</v>
      </c>
      <c r="BE52" s="263">
        <v>0</v>
      </c>
      <c r="BF52" s="263">
        <v>0</v>
      </c>
      <c r="BG52" s="263">
        <v>0</v>
      </c>
      <c r="BH52" s="263">
        <v>0</v>
      </c>
      <c r="BI52" s="263">
        <v>0</v>
      </c>
      <c r="BJ52" s="263">
        <v>0</v>
      </c>
      <c r="BK52" s="263">
        <v>0</v>
      </c>
      <c r="BL52" s="263">
        <v>0</v>
      </c>
      <c r="BM52" s="263"/>
      <c r="BN52" s="6"/>
      <c r="BO52" s="6"/>
      <c r="BP52" s="6"/>
    </row>
    <row r="53" spans="1:68" s="154" customFormat="1" ht="15" customHeight="1" x14ac:dyDescent="0.25">
      <c r="A53" s="186" t="s">
        <v>8</v>
      </c>
      <c r="B53" s="186" t="s">
        <v>214</v>
      </c>
      <c r="C53" s="264">
        <v>0</v>
      </c>
      <c r="D53" s="264">
        <v>0</v>
      </c>
      <c r="E53" s="264">
        <v>0</v>
      </c>
      <c r="F53" s="264">
        <v>0</v>
      </c>
      <c r="G53" s="264">
        <v>0</v>
      </c>
      <c r="H53" s="264">
        <v>0</v>
      </c>
      <c r="I53" s="264">
        <v>0</v>
      </c>
      <c r="J53" s="264">
        <v>0</v>
      </c>
      <c r="K53" s="264">
        <v>0</v>
      </c>
      <c r="L53" s="264">
        <v>0</v>
      </c>
      <c r="M53" s="264">
        <v>0</v>
      </c>
      <c r="N53" s="264">
        <v>0</v>
      </c>
      <c r="O53" s="264">
        <v>0</v>
      </c>
      <c r="P53" s="264">
        <v>0</v>
      </c>
      <c r="Q53" s="264">
        <v>0</v>
      </c>
      <c r="R53" s="264">
        <v>0</v>
      </c>
      <c r="S53" s="264">
        <v>0</v>
      </c>
      <c r="T53" s="264">
        <v>0</v>
      </c>
      <c r="U53" s="264">
        <v>0</v>
      </c>
      <c r="V53" s="264">
        <v>0</v>
      </c>
      <c r="W53" s="264">
        <v>0</v>
      </c>
      <c r="X53" s="264">
        <v>0</v>
      </c>
      <c r="Y53" s="264">
        <v>0</v>
      </c>
      <c r="Z53" s="264">
        <v>0</v>
      </c>
      <c r="AA53" s="264">
        <v>0</v>
      </c>
      <c r="AB53" s="264">
        <v>0</v>
      </c>
      <c r="AC53" s="264">
        <v>0</v>
      </c>
      <c r="AD53" s="264">
        <v>0</v>
      </c>
      <c r="AE53" s="264">
        <v>0</v>
      </c>
      <c r="AF53" s="264">
        <v>0</v>
      </c>
      <c r="AG53" s="264">
        <v>0</v>
      </c>
      <c r="AH53" s="264">
        <v>0</v>
      </c>
      <c r="AI53" s="264">
        <v>0</v>
      </c>
      <c r="AJ53" s="264">
        <v>0</v>
      </c>
      <c r="AK53" s="264">
        <v>0</v>
      </c>
      <c r="AL53" s="264">
        <v>0</v>
      </c>
      <c r="AM53" s="264">
        <v>0</v>
      </c>
      <c r="AN53" s="264">
        <v>0</v>
      </c>
      <c r="AO53" s="264">
        <v>0</v>
      </c>
      <c r="AP53" s="264">
        <v>0</v>
      </c>
      <c r="AQ53" s="264">
        <v>0</v>
      </c>
      <c r="AR53" s="264">
        <v>0</v>
      </c>
      <c r="AS53" s="264">
        <v>0</v>
      </c>
      <c r="AT53" s="264">
        <f>SUM(AT50:AT52)</f>
        <v>170107</v>
      </c>
      <c r="AU53" s="264">
        <f t="shared" ref="AU53:BL53" si="77">SUM(AU50:AU52)</f>
        <v>141920</v>
      </c>
      <c r="AV53" s="264">
        <f t="shared" si="77"/>
        <v>167790</v>
      </c>
      <c r="AW53" s="264">
        <f t="shared" si="77"/>
        <v>197749</v>
      </c>
      <c r="AX53" s="267">
        <f t="shared" si="77"/>
        <v>259105</v>
      </c>
      <c r="AY53" s="264">
        <f t="shared" si="77"/>
        <v>232880</v>
      </c>
      <c r="AZ53" s="264">
        <f t="shared" si="77"/>
        <v>264642.08800000005</v>
      </c>
      <c r="BA53" s="264">
        <f t="shared" si="77"/>
        <v>268453.14900000009</v>
      </c>
      <c r="BB53" s="264">
        <f t="shared" si="77"/>
        <v>304083</v>
      </c>
      <c r="BC53" s="264">
        <f t="shared" si="77"/>
        <v>286505</v>
      </c>
      <c r="BD53" s="264">
        <f t="shared" si="77"/>
        <v>308000.96499999991</v>
      </c>
      <c r="BE53" s="264">
        <f t="shared" si="77"/>
        <v>301823.80599999998</v>
      </c>
      <c r="BF53" s="264">
        <f t="shared" si="77"/>
        <v>330644.8679999999</v>
      </c>
      <c r="BG53" s="264">
        <f t="shared" si="77"/>
        <v>304062.41599999991</v>
      </c>
      <c r="BH53" s="264">
        <f t="shared" si="77"/>
        <v>318533.19500000012</v>
      </c>
      <c r="BI53" s="264">
        <f t="shared" si="77"/>
        <v>323755.31999999995</v>
      </c>
      <c r="BJ53" s="264">
        <f t="shared" si="77"/>
        <v>375244.64629109995</v>
      </c>
      <c r="BK53" s="264">
        <f t="shared" si="77"/>
        <v>329974.53999999998</v>
      </c>
      <c r="BL53" s="264">
        <f t="shared" si="77"/>
        <v>407165.16600000003</v>
      </c>
      <c r="BM53" s="264">
        <v>381020.76200000005</v>
      </c>
      <c r="BN53" s="6"/>
      <c r="BO53" s="6"/>
      <c r="BP53" s="6"/>
    </row>
    <row r="54" spans="1:68" ht="15" customHeight="1" x14ac:dyDescent="0.25">
      <c r="A54" s="4" t="s">
        <v>374</v>
      </c>
      <c r="B54" s="4" t="s">
        <v>398</v>
      </c>
      <c r="C54" s="263">
        <v>0</v>
      </c>
      <c r="D54" s="263">
        <v>0</v>
      </c>
      <c r="E54" s="263">
        <v>0</v>
      </c>
      <c r="F54" s="263">
        <v>0</v>
      </c>
      <c r="G54" s="263">
        <v>0</v>
      </c>
      <c r="H54" s="263">
        <v>0</v>
      </c>
      <c r="I54" s="263">
        <v>0</v>
      </c>
      <c r="J54" s="263">
        <v>0</v>
      </c>
      <c r="K54" s="263">
        <v>0</v>
      </c>
      <c r="L54" s="263">
        <v>0</v>
      </c>
      <c r="M54" s="263">
        <v>0</v>
      </c>
      <c r="N54" s="263">
        <v>0</v>
      </c>
      <c r="O54" s="263">
        <v>0</v>
      </c>
      <c r="P54" s="263">
        <v>0</v>
      </c>
      <c r="Q54" s="263">
        <v>0</v>
      </c>
      <c r="R54" s="263">
        <v>0</v>
      </c>
      <c r="S54" s="263">
        <v>0</v>
      </c>
      <c r="T54" s="263">
        <v>0</v>
      </c>
      <c r="U54" s="263">
        <v>0</v>
      </c>
      <c r="V54" s="263">
        <v>0</v>
      </c>
      <c r="W54" s="263">
        <v>0</v>
      </c>
      <c r="X54" s="263">
        <v>0</v>
      </c>
      <c r="Y54" s="263">
        <v>0</v>
      </c>
      <c r="Z54" s="263">
        <v>0</v>
      </c>
      <c r="AA54" s="263">
        <v>0</v>
      </c>
      <c r="AB54" s="263">
        <v>0</v>
      </c>
      <c r="AC54" s="263">
        <v>0</v>
      </c>
      <c r="AD54" s="263">
        <v>0</v>
      </c>
      <c r="AE54" s="263">
        <v>0</v>
      </c>
      <c r="AF54" s="263">
        <v>0</v>
      </c>
      <c r="AG54" s="263">
        <v>0</v>
      </c>
      <c r="AH54" s="263">
        <v>0</v>
      </c>
      <c r="AI54" s="263">
        <v>0</v>
      </c>
      <c r="AJ54" s="263">
        <v>0</v>
      </c>
      <c r="AK54" s="263">
        <v>0</v>
      </c>
      <c r="AL54" s="263">
        <v>0</v>
      </c>
      <c r="AM54" s="263">
        <v>0</v>
      </c>
      <c r="AN54" s="263">
        <v>0</v>
      </c>
      <c r="AO54" s="263">
        <v>0</v>
      </c>
      <c r="AP54" s="263">
        <v>0</v>
      </c>
      <c r="AQ54" s="263">
        <v>0</v>
      </c>
      <c r="AR54" s="263">
        <v>0</v>
      </c>
      <c r="AS54" s="263">
        <v>0</v>
      </c>
      <c r="AT54" s="263">
        <v>-52890</v>
      </c>
      <c r="AU54" s="263">
        <v>-47286</v>
      </c>
      <c r="AV54" s="263">
        <v>-54020</v>
      </c>
      <c r="AW54" s="263">
        <f t="shared" ref="AW54:AZ55" si="78">AW19</f>
        <v>-62302</v>
      </c>
      <c r="AX54" s="266">
        <f t="shared" si="78"/>
        <v>-77442</v>
      </c>
      <c r="AY54" s="263">
        <f t="shared" si="78"/>
        <v>-63562</v>
      </c>
      <c r="AZ54" s="263">
        <f t="shared" si="78"/>
        <v>-71321.310999999725</v>
      </c>
      <c r="BA54" s="263">
        <v>-68699.117999999842</v>
      </c>
      <c r="BB54" s="263">
        <v>-85318</v>
      </c>
      <c r="BC54" s="263">
        <f t="shared" ref="BC54:BE55" si="79">BC19</f>
        <v>-66614</v>
      </c>
      <c r="BD54" s="263">
        <f t="shared" si="79"/>
        <v>-78529.478999999963</v>
      </c>
      <c r="BE54" s="263">
        <f t="shared" si="79"/>
        <v>-58646.27999999981</v>
      </c>
      <c r="BF54" s="263">
        <v>-68759.184999999896</v>
      </c>
      <c r="BG54" s="263">
        <v>-56265.841999999924</v>
      </c>
      <c r="BH54" s="263">
        <v>-63838.881179999851</v>
      </c>
      <c r="BI54" s="263">
        <v>-63402.672599999903</v>
      </c>
      <c r="BJ54" s="263">
        <v>-67376.568775419131</v>
      </c>
      <c r="BK54" s="263">
        <v>-61040.086500000194</v>
      </c>
      <c r="BL54" s="263">
        <v>-72554.507379999879</v>
      </c>
      <c r="BM54" s="263">
        <v>-70342.341170000247</v>
      </c>
      <c r="BN54" s="6"/>
      <c r="BO54" s="6"/>
      <c r="BP54" s="6"/>
    </row>
    <row r="55" spans="1:68" ht="15" customHeight="1" x14ac:dyDescent="0.25">
      <c r="A55" s="4" t="s">
        <v>440</v>
      </c>
      <c r="B55" s="4" t="s">
        <v>441</v>
      </c>
      <c r="C55" s="263">
        <v>0</v>
      </c>
      <c r="D55" s="263">
        <v>0</v>
      </c>
      <c r="E55" s="263">
        <v>0</v>
      </c>
      <c r="F55" s="263">
        <v>0</v>
      </c>
      <c r="G55" s="263">
        <v>0</v>
      </c>
      <c r="H55" s="263">
        <v>0</v>
      </c>
      <c r="I55" s="263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>
        <v>0</v>
      </c>
      <c r="X55" s="263">
        <v>0</v>
      </c>
      <c r="Y55" s="263">
        <v>0</v>
      </c>
      <c r="Z55" s="263">
        <v>0</v>
      </c>
      <c r="AA55" s="263">
        <v>0</v>
      </c>
      <c r="AB55" s="263">
        <v>0</v>
      </c>
      <c r="AC55" s="263">
        <v>0</v>
      </c>
      <c r="AD55" s="263">
        <v>0</v>
      </c>
      <c r="AE55" s="263">
        <v>0</v>
      </c>
      <c r="AF55" s="263">
        <v>0</v>
      </c>
      <c r="AG55" s="263">
        <v>0</v>
      </c>
      <c r="AH55" s="263">
        <v>0</v>
      </c>
      <c r="AI55" s="263">
        <v>0</v>
      </c>
      <c r="AJ55" s="263">
        <v>0</v>
      </c>
      <c r="AK55" s="263">
        <v>0</v>
      </c>
      <c r="AL55" s="263">
        <v>0</v>
      </c>
      <c r="AM55" s="263">
        <v>0</v>
      </c>
      <c r="AN55" s="263">
        <v>0</v>
      </c>
      <c r="AO55" s="263">
        <v>0</v>
      </c>
      <c r="AP55" s="263">
        <v>0</v>
      </c>
      <c r="AQ55" s="263">
        <v>0</v>
      </c>
      <c r="AR55" s="263">
        <v>0</v>
      </c>
      <c r="AS55" s="263">
        <v>0</v>
      </c>
      <c r="AT55" s="263">
        <v>-15192</v>
      </c>
      <c r="AU55" s="263">
        <v>-16468</v>
      </c>
      <c r="AV55" s="263">
        <v>-20416</v>
      </c>
      <c r="AW55" s="263">
        <f t="shared" si="78"/>
        <v>-19774</v>
      </c>
      <c r="AX55" s="266">
        <f t="shared" si="78"/>
        <v>-25980</v>
      </c>
      <c r="AY55" s="263">
        <f t="shared" si="78"/>
        <v>-21505</v>
      </c>
      <c r="AZ55" s="263">
        <f t="shared" si="78"/>
        <v>-28077.270999999953</v>
      </c>
      <c r="BA55" s="263">
        <f>BA20</f>
        <v>-28270.915999999997</v>
      </c>
      <c r="BB55" s="263">
        <v>-36561</v>
      </c>
      <c r="BC55" s="263">
        <f t="shared" si="79"/>
        <v>-24736</v>
      </c>
      <c r="BD55" s="263">
        <f t="shared" si="79"/>
        <v>-29989.573000000059</v>
      </c>
      <c r="BE55" s="263">
        <f t="shared" si="79"/>
        <v>-26312.487000000008</v>
      </c>
      <c r="BF55" s="263">
        <v>-30913.322000000087</v>
      </c>
      <c r="BG55" s="263">
        <v>-28226.275749999997</v>
      </c>
      <c r="BH55" s="263">
        <v>-28186.916520000006</v>
      </c>
      <c r="BI55" s="263">
        <v>-25340.357140000051</v>
      </c>
      <c r="BJ55" s="263">
        <v>-41827.401729999954</v>
      </c>
      <c r="BK55" s="263">
        <v>-35876.288599999985</v>
      </c>
      <c r="BL55" s="263">
        <v>-32359.430179999992</v>
      </c>
      <c r="BM55" s="263">
        <v>-28239.876350000035</v>
      </c>
      <c r="BN55" s="6"/>
      <c r="BO55" s="6"/>
      <c r="BP55" s="6"/>
    </row>
    <row r="56" spans="1:68" ht="15" customHeight="1" x14ac:dyDescent="0.25">
      <c r="A56" s="4" t="s">
        <v>436</v>
      </c>
      <c r="B56" s="4" t="s">
        <v>437</v>
      </c>
      <c r="C56" s="263">
        <v>0</v>
      </c>
      <c r="D56" s="263">
        <v>0</v>
      </c>
      <c r="E56" s="263">
        <v>0</v>
      </c>
      <c r="F56" s="263">
        <v>0</v>
      </c>
      <c r="G56" s="263">
        <v>0</v>
      </c>
      <c r="H56" s="263">
        <v>0</v>
      </c>
      <c r="I56" s="263">
        <v>0</v>
      </c>
      <c r="J56" s="263">
        <v>0</v>
      </c>
      <c r="K56" s="263">
        <v>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>
        <v>0</v>
      </c>
      <c r="X56" s="263">
        <v>0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0</v>
      </c>
      <c r="AE56" s="263">
        <v>0</v>
      </c>
      <c r="AF56" s="263">
        <v>0</v>
      </c>
      <c r="AG56" s="263">
        <v>0</v>
      </c>
      <c r="AH56" s="263">
        <v>0</v>
      </c>
      <c r="AI56" s="263">
        <v>0</v>
      </c>
      <c r="AJ56" s="263">
        <v>0</v>
      </c>
      <c r="AK56" s="263">
        <v>0</v>
      </c>
      <c r="AL56" s="263">
        <v>0</v>
      </c>
      <c r="AM56" s="263">
        <v>0</v>
      </c>
      <c r="AN56" s="263">
        <v>0</v>
      </c>
      <c r="AO56" s="263">
        <v>0</v>
      </c>
      <c r="AP56" s="263">
        <v>0</v>
      </c>
      <c r="AQ56" s="263">
        <v>0</v>
      </c>
      <c r="AR56" s="263">
        <v>0</v>
      </c>
      <c r="AS56" s="263">
        <v>0</v>
      </c>
      <c r="AT56" s="263"/>
      <c r="AU56" s="263"/>
      <c r="AV56" s="263"/>
      <c r="AW56" s="263"/>
      <c r="AX56" s="266"/>
      <c r="AY56" s="263"/>
      <c r="AZ56" s="263"/>
      <c r="BA56" s="263"/>
      <c r="BB56" s="263"/>
      <c r="BC56" s="263"/>
      <c r="BD56" s="263"/>
      <c r="BE56" s="263"/>
      <c r="BF56" s="263"/>
      <c r="BG56" s="263">
        <v>-492.52125000000001</v>
      </c>
      <c r="BH56" s="263">
        <v>-622.45429999999999</v>
      </c>
      <c r="BI56" s="263">
        <v>-655.98226</v>
      </c>
      <c r="BJ56" s="263">
        <v>-1155.6798899999999</v>
      </c>
      <c r="BK56" s="263">
        <v>-454.76890000000003</v>
      </c>
      <c r="BL56" s="263">
        <v>-1087.9934400000002</v>
      </c>
      <c r="BM56" s="263">
        <v>-269.83047999999997</v>
      </c>
      <c r="BN56" s="6"/>
      <c r="BO56" s="6"/>
      <c r="BP56" s="6"/>
    </row>
    <row r="57" spans="1:68" ht="15" customHeight="1" x14ac:dyDescent="0.25">
      <c r="A57" s="4" t="s">
        <v>375</v>
      </c>
      <c r="B57" s="4" t="s">
        <v>399</v>
      </c>
      <c r="C57" s="263">
        <v>0</v>
      </c>
      <c r="D57" s="263">
        <v>0</v>
      </c>
      <c r="E57" s="263">
        <v>0</v>
      </c>
      <c r="F57" s="263">
        <v>0</v>
      </c>
      <c r="G57" s="263">
        <v>0</v>
      </c>
      <c r="H57" s="263">
        <v>0</v>
      </c>
      <c r="I57" s="263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>
        <v>0</v>
      </c>
      <c r="X57" s="263">
        <v>0</v>
      </c>
      <c r="Y57" s="263">
        <v>0</v>
      </c>
      <c r="Z57" s="263">
        <v>0</v>
      </c>
      <c r="AA57" s="263">
        <v>0</v>
      </c>
      <c r="AB57" s="263">
        <v>0</v>
      </c>
      <c r="AC57" s="263">
        <v>0</v>
      </c>
      <c r="AD57" s="263">
        <v>0</v>
      </c>
      <c r="AE57" s="263">
        <v>0</v>
      </c>
      <c r="AF57" s="263">
        <v>0</v>
      </c>
      <c r="AG57" s="263">
        <v>0</v>
      </c>
      <c r="AH57" s="263">
        <v>0</v>
      </c>
      <c r="AI57" s="263">
        <v>0</v>
      </c>
      <c r="AJ57" s="263">
        <v>0</v>
      </c>
      <c r="AK57" s="263">
        <v>0</v>
      </c>
      <c r="AL57" s="263">
        <v>0</v>
      </c>
      <c r="AM57" s="263">
        <v>0</v>
      </c>
      <c r="AN57" s="263">
        <v>0</v>
      </c>
      <c r="AO57" s="263">
        <v>0</v>
      </c>
      <c r="AP57" s="263">
        <v>0</v>
      </c>
      <c r="AQ57" s="263">
        <v>0</v>
      </c>
      <c r="AR57" s="263">
        <v>0</v>
      </c>
      <c r="AS57" s="263">
        <v>0</v>
      </c>
      <c r="AT57" s="263">
        <v>45583</v>
      </c>
      <c r="AU57" s="263">
        <v>-4432</v>
      </c>
      <c r="AV57" s="263">
        <v>12788</v>
      </c>
      <c r="AW57" s="263">
        <f>AW22</f>
        <v>23166</v>
      </c>
      <c r="AX57" s="266">
        <v>10725</v>
      </c>
      <c r="AY57" s="263">
        <v>3672</v>
      </c>
      <c r="AZ57" s="263">
        <v>10649</v>
      </c>
      <c r="BA57" s="263">
        <v>10467</v>
      </c>
      <c r="BB57" s="263">
        <v>21400</v>
      </c>
      <c r="BC57" s="263">
        <v>3468</v>
      </c>
      <c r="BD57" s="263">
        <v>9138</v>
      </c>
      <c r="BE57" s="263">
        <v>30523</v>
      </c>
      <c r="BF57" s="263">
        <v>32555.447999999931</v>
      </c>
      <c r="BG57" s="263">
        <v>5676.5210000002489</v>
      </c>
      <c r="BH57" s="263">
        <v>6690.3030000001099</v>
      </c>
      <c r="BI57" s="263">
        <v>16060.296000000177</v>
      </c>
      <c r="BJ57" s="263">
        <v>49967.310472871723</v>
      </c>
      <c r="BK57" s="263">
        <v>11292.036000000377</v>
      </c>
      <c r="BL57" s="263">
        <v>143823.95199999984</v>
      </c>
      <c r="BM57" s="263">
        <v>19867.938999999773</v>
      </c>
      <c r="BN57" s="6"/>
      <c r="BO57" s="6"/>
      <c r="BP57" s="6"/>
    </row>
    <row r="58" spans="1:68" ht="15" customHeight="1" x14ac:dyDescent="0.25">
      <c r="A58" s="4" t="s">
        <v>376</v>
      </c>
      <c r="B58" s="4" t="s">
        <v>385</v>
      </c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63">
        <v>0</v>
      </c>
      <c r="AD58" s="263">
        <v>0</v>
      </c>
      <c r="AE58" s="263">
        <v>0</v>
      </c>
      <c r="AF58" s="263">
        <v>0</v>
      </c>
      <c r="AG58" s="263">
        <v>0</v>
      </c>
      <c r="AH58" s="263">
        <v>0</v>
      </c>
      <c r="AI58" s="263">
        <v>0</v>
      </c>
      <c r="AJ58" s="263">
        <v>0</v>
      </c>
      <c r="AK58" s="263">
        <v>0</v>
      </c>
      <c r="AL58" s="263">
        <v>0</v>
      </c>
      <c r="AM58" s="263">
        <v>0</v>
      </c>
      <c r="AN58" s="263">
        <v>0</v>
      </c>
      <c r="AO58" s="263">
        <v>0</v>
      </c>
      <c r="AP58" s="263">
        <v>0</v>
      </c>
      <c r="AQ58" s="263">
        <v>0</v>
      </c>
      <c r="AR58" s="263">
        <v>0</v>
      </c>
      <c r="AS58" s="263">
        <v>0</v>
      </c>
      <c r="AT58" s="263">
        <v>0</v>
      </c>
      <c r="AU58" s="263">
        <v>0</v>
      </c>
      <c r="AV58" s="263">
        <v>0</v>
      </c>
      <c r="AW58" s="263">
        <f>AW23</f>
        <v>0</v>
      </c>
      <c r="AX58" s="266">
        <f>AX23</f>
        <v>0</v>
      </c>
      <c r="AY58" s="263">
        <v>0</v>
      </c>
      <c r="AZ58" s="263">
        <v>0</v>
      </c>
      <c r="BA58" s="263">
        <v>0</v>
      </c>
      <c r="BB58" s="263">
        <v>0</v>
      </c>
      <c r="BC58" s="263">
        <v>0</v>
      </c>
      <c r="BD58" s="263">
        <v>0</v>
      </c>
      <c r="BE58" s="263">
        <v>0</v>
      </c>
      <c r="BF58" s="263">
        <v>0</v>
      </c>
      <c r="BG58" s="263">
        <v>0</v>
      </c>
      <c r="BH58" s="263">
        <v>0</v>
      </c>
      <c r="BI58" s="263">
        <v>0</v>
      </c>
      <c r="BJ58" s="263">
        <v>0</v>
      </c>
      <c r="BK58" s="263">
        <v>0</v>
      </c>
      <c r="BL58" s="263">
        <v>0</v>
      </c>
      <c r="BM58" s="263"/>
      <c r="BN58" s="6"/>
      <c r="BO58" s="6"/>
      <c r="BP58" s="6"/>
    </row>
    <row r="59" spans="1:68" ht="15" customHeight="1" x14ac:dyDescent="0.25">
      <c r="A59" s="4" t="s">
        <v>35</v>
      </c>
      <c r="B59" s="4" t="s">
        <v>383</v>
      </c>
      <c r="C59" s="263">
        <v>0</v>
      </c>
      <c r="D59" s="263">
        <v>0</v>
      </c>
      <c r="E59" s="263">
        <v>0</v>
      </c>
      <c r="F59" s="263">
        <v>0</v>
      </c>
      <c r="G59" s="263">
        <v>0</v>
      </c>
      <c r="H59" s="263">
        <v>0</v>
      </c>
      <c r="I59" s="263">
        <v>0</v>
      </c>
      <c r="J59" s="263">
        <v>0</v>
      </c>
      <c r="K59" s="263">
        <v>0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0</v>
      </c>
      <c r="V59" s="263">
        <v>0</v>
      </c>
      <c r="W59" s="263">
        <v>0</v>
      </c>
      <c r="X59" s="263">
        <v>0</v>
      </c>
      <c r="Y59" s="263">
        <v>0</v>
      </c>
      <c r="Z59" s="263">
        <v>0</v>
      </c>
      <c r="AA59" s="263">
        <v>0</v>
      </c>
      <c r="AB59" s="263">
        <v>0</v>
      </c>
      <c r="AC59" s="263">
        <v>0</v>
      </c>
      <c r="AD59" s="263">
        <v>0</v>
      </c>
      <c r="AE59" s="263">
        <v>0</v>
      </c>
      <c r="AF59" s="263">
        <v>0</v>
      </c>
      <c r="AG59" s="263">
        <v>0</v>
      </c>
      <c r="AH59" s="263">
        <v>0</v>
      </c>
      <c r="AI59" s="263">
        <v>0</v>
      </c>
      <c r="AJ59" s="263">
        <v>0</v>
      </c>
      <c r="AK59" s="263">
        <v>0</v>
      </c>
      <c r="AL59" s="263">
        <v>0</v>
      </c>
      <c r="AM59" s="263">
        <v>0</v>
      </c>
      <c r="AN59" s="263">
        <v>0</v>
      </c>
      <c r="AO59" s="263">
        <v>0</v>
      </c>
      <c r="AP59" s="263">
        <v>0</v>
      </c>
      <c r="AQ59" s="263">
        <v>0</v>
      </c>
      <c r="AR59" s="263">
        <v>0</v>
      </c>
      <c r="AS59" s="263">
        <v>0</v>
      </c>
      <c r="AT59" s="263">
        <v>338</v>
      </c>
      <c r="AU59" s="263">
        <v>236</v>
      </c>
      <c r="AV59" s="263">
        <v>251</v>
      </c>
      <c r="AW59" s="263">
        <f>AW24</f>
        <v>238</v>
      </c>
      <c r="AX59" s="266">
        <f>AX24</f>
        <v>249</v>
      </c>
      <c r="AY59" s="263">
        <v>262</v>
      </c>
      <c r="AZ59" s="263">
        <v>300</v>
      </c>
      <c r="BA59" s="263">
        <v>309</v>
      </c>
      <c r="BB59" s="263">
        <v>308</v>
      </c>
      <c r="BC59" s="263">
        <v>367</v>
      </c>
      <c r="BD59" s="263">
        <v>389</v>
      </c>
      <c r="BE59" s="263">
        <v>387</v>
      </c>
      <c r="BF59" s="263">
        <v>398.67009999999993</v>
      </c>
      <c r="BG59" s="263">
        <v>416.46137999999974</v>
      </c>
      <c r="BH59" s="263">
        <v>418.52340000000004</v>
      </c>
      <c r="BI59" s="263">
        <v>431.64394000000004</v>
      </c>
      <c r="BJ59" s="263">
        <v>399.91217</v>
      </c>
      <c r="BK59" s="263">
        <v>392.96503000000001</v>
      </c>
      <c r="BL59" s="263">
        <v>410.62540999999999</v>
      </c>
      <c r="BM59" s="263">
        <v>404.16460999999993</v>
      </c>
      <c r="BN59" s="6"/>
      <c r="BO59" s="6"/>
      <c r="BP59" s="6"/>
    </row>
    <row r="60" spans="1:68" s="154" customFormat="1" ht="15" customHeight="1" x14ac:dyDescent="0.25">
      <c r="A60" s="186" t="s">
        <v>396</v>
      </c>
      <c r="B60" s="186" t="s">
        <v>401</v>
      </c>
      <c r="C60" s="264">
        <v>0</v>
      </c>
      <c r="D60" s="264">
        <v>0</v>
      </c>
      <c r="E60" s="264">
        <v>0</v>
      </c>
      <c r="F60" s="264">
        <v>0</v>
      </c>
      <c r="G60" s="264">
        <v>0</v>
      </c>
      <c r="H60" s="264">
        <v>0</v>
      </c>
      <c r="I60" s="264">
        <v>0</v>
      </c>
      <c r="J60" s="264">
        <v>0</v>
      </c>
      <c r="K60" s="264">
        <v>0</v>
      </c>
      <c r="L60" s="264">
        <v>0</v>
      </c>
      <c r="M60" s="264">
        <v>0</v>
      </c>
      <c r="N60" s="264">
        <v>0</v>
      </c>
      <c r="O60" s="264">
        <v>0</v>
      </c>
      <c r="P60" s="264">
        <v>0</v>
      </c>
      <c r="Q60" s="264">
        <v>0</v>
      </c>
      <c r="R60" s="264">
        <v>0</v>
      </c>
      <c r="S60" s="264">
        <v>0</v>
      </c>
      <c r="T60" s="264">
        <v>0</v>
      </c>
      <c r="U60" s="264">
        <v>0</v>
      </c>
      <c r="V60" s="264">
        <v>0</v>
      </c>
      <c r="W60" s="264">
        <v>0</v>
      </c>
      <c r="X60" s="264">
        <v>0</v>
      </c>
      <c r="Y60" s="264">
        <v>0</v>
      </c>
      <c r="Z60" s="264">
        <v>0</v>
      </c>
      <c r="AA60" s="264">
        <v>0</v>
      </c>
      <c r="AB60" s="264">
        <v>0</v>
      </c>
      <c r="AC60" s="264">
        <v>0</v>
      </c>
      <c r="AD60" s="264">
        <v>0</v>
      </c>
      <c r="AE60" s="264">
        <v>0</v>
      </c>
      <c r="AF60" s="264">
        <v>0</v>
      </c>
      <c r="AG60" s="264">
        <v>0</v>
      </c>
      <c r="AH60" s="264">
        <v>0</v>
      </c>
      <c r="AI60" s="264">
        <v>0</v>
      </c>
      <c r="AJ60" s="264">
        <v>0</v>
      </c>
      <c r="AK60" s="264">
        <v>0</v>
      </c>
      <c r="AL60" s="264">
        <v>0</v>
      </c>
      <c r="AM60" s="264">
        <v>0</v>
      </c>
      <c r="AN60" s="264">
        <v>0</v>
      </c>
      <c r="AO60" s="264">
        <v>0</v>
      </c>
      <c r="AP60" s="264">
        <v>0</v>
      </c>
      <c r="AQ60" s="264">
        <v>0</v>
      </c>
      <c r="AR60" s="264">
        <v>0</v>
      </c>
      <c r="AS60" s="264">
        <v>0</v>
      </c>
      <c r="AT60" s="264">
        <f>SUM(AT53:AT59)</f>
        <v>147946</v>
      </c>
      <c r="AU60" s="264">
        <f t="shared" ref="AU60:BL60" si="80">SUM(AU53:AU59)</f>
        <v>73970</v>
      </c>
      <c r="AV60" s="264">
        <f t="shared" si="80"/>
        <v>106393</v>
      </c>
      <c r="AW60" s="264">
        <f t="shared" si="80"/>
        <v>139077</v>
      </c>
      <c r="AX60" s="267">
        <f t="shared" si="80"/>
        <v>166657</v>
      </c>
      <c r="AY60" s="264">
        <f t="shared" si="80"/>
        <v>151747</v>
      </c>
      <c r="AZ60" s="264">
        <f t="shared" si="80"/>
        <v>176192.50600000037</v>
      </c>
      <c r="BA60" s="264">
        <f t="shared" si="80"/>
        <v>182259.11500000025</v>
      </c>
      <c r="BB60" s="264">
        <f t="shared" si="80"/>
        <v>203912</v>
      </c>
      <c r="BC60" s="264">
        <f t="shared" si="80"/>
        <v>198990</v>
      </c>
      <c r="BD60" s="264">
        <f t="shared" si="80"/>
        <v>209008.91299999988</v>
      </c>
      <c r="BE60" s="264">
        <f t="shared" si="80"/>
        <v>247775.03900000016</v>
      </c>
      <c r="BF60" s="264">
        <f t="shared" si="80"/>
        <v>263926.47909999982</v>
      </c>
      <c r="BG60" s="264">
        <f t="shared" si="80"/>
        <v>225170.75938000024</v>
      </c>
      <c r="BH60" s="264">
        <f t="shared" si="80"/>
        <v>232993.76940000037</v>
      </c>
      <c r="BI60" s="264">
        <f t="shared" si="80"/>
        <v>250848.24794000018</v>
      </c>
      <c r="BJ60" s="264">
        <f t="shared" si="80"/>
        <v>315252.21853855258</v>
      </c>
      <c r="BK60" s="264">
        <f t="shared" si="80"/>
        <v>244288.39703000017</v>
      </c>
      <c r="BL60" s="264">
        <f t="shared" si="80"/>
        <v>445397.81241000001</v>
      </c>
      <c r="BM60" s="264">
        <v>302440.8176099995</v>
      </c>
      <c r="BN60" s="6"/>
      <c r="BO60" s="6"/>
      <c r="BP60" s="6"/>
    </row>
    <row r="61" spans="1:68" ht="15" customHeight="1" x14ac:dyDescent="0.25">
      <c r="A61" s="4" t="s">
        <v>78</v>
      </c>
      <c r="B61" s="4" t="s">
        <v>304</v>
      </c>
      <c r="C61" s="263">
        <v>0</v>
      </c>
      <c r="D61" s="263">
        <v>0</v>
      </c>
      <c r="E61" s="263">
        <v>0</v>
      </c>
      <c r="F61" s="263">
        <v>0</v>
      </c>
      <c r="G61" s="263">
        <v>0</v>
      </c>
      <c r="H61" s="263">
        <v>0</v>
      </c>
      <c r="I61" s="263">
        <v>0</v>
      </c>
      <c r="J61" s="263">
        <v>0</v>
      </c>
      <c r="K61" s="263">
        <v>0</v>
      </c>
      <c r="L61" s="263">
        <v>0</v>
      </c>
      <c r="M61" s="263">
        <v>0</v>
      </c>
      <c r="N61" s="263">
        <v>0</v>
      </c>
      <c r="O61" s="263">
        <v>0</v>
      </c>
      <c r="P61" s="263">
        <v>0</v>
      </c>
      <c r="Q61" s="263">
        <v>0</v>
      </c>
      <c r="R61" s="263">
        <v>0</v>
      </c>
      <c r="S61" s="263">
        <v>0</v>
      </c>
      <c r="T61" s="263">
        <v>0</v>
      </c>
      <c r="U61" s="263">
        <v>0</v>
      </c>
      <c r="V61" s="263">
        <v>0</v>
      </c>
      <c r="W61" s="263">
        <v>0</v>
      </c>
      <c r="X61" s="263">
        <v>0</v>
      </c>
      <c r="Y61" s="263">
        <v>0</v>
      </c>
      <c r="Z61" s="263">
        <v>0</v>
      </c>
      <c r="AA61" s="263">
        <v>0</v>
      </c>
      <c r="AB61" s="263">
        <v>0</v>
      </c>
      <c r="AC61" s="263">
        <v>0</v>
      </c>
      <c r="AD61" s="263">
        <v>0</v>
      </c>
      <c r="AE61" s="263">
        <v>0</v>
      </c>
      <c r="AF61" s="263">
        <v>0</v>
      </c>
      <c r="AG61" s="263">
        <v>0</v>
      </c>
      <c r="AH61" s="263">
        <v>0</v>
      </c>
      <c r="AI61" s="263">
        <v>0</v>
      </c>
      <c r="AJ61" s="263">
        <v>0</v>
      </c>
      <c r="AK61" s="263">
        <v>0</v>
      </c>
      <c r="AL61" s="263">
        <v>0</v>
      </c>
      <c r="AM61" s="263">
        <v>0</v>
      </c>
      <c r="AN61" s="263">
        <v>0</v>
      </c>
      <c r="AO61" s="263">
        <v>0</v>
      </c>
      <c r="AP61" s="263">
        <v>0</v>
      </c>
      <c r="AQ61" s="263">
        <v>0</v>
      </c>
      <c r="AR61" s="263">
        <v>0</v>
      </c>
      <c r="AS61" s="263">
        <v>0</v>
      </c>
      <c r="AT61" s="263">
        <v>-38205</v>
      </c>
      <c r="AU61" s="263">
        <v>-37144</v>
      </c>
      <c r="AV61" s="263">
        <v>-38727</v>
      </c>
      <c r="AW61" s="263">
        <f t="shared" ref="AW61:BB61" si="81">AW26</f>
        <v>-39679</v>
      </c>
      <c r="AX61" s="266">
        <f t="shared" si="81"/>
        <v>-39834</v>
      </c>
      <c r="AY61" s="263">
        <f t="shared" si="81"/>
        <v>-38634</v>
      </c>
      <c r="AZ61" s="263">
        <f t="shared" si="81"/>
        <v>-38860.008999999962</v>
      </c>
      <c r="BA61" s="263">
        <f t="shared" si="81"/>
        <v>-41155.865999999929</v>
      </c>
      <c r="BB61" s="263">
        <f t="shared" si="81"/>
        <v>-39931</v>
      </c>
      <c r="BC61" s="263">
        <v>-44296</v>
      </c>
      <c r="BD61" s="263">
        <v>-43481</v>
      </c>
      <c r="BE61" s="263">
        <v>-43290</v>
      </c>
      <c r="BF61" s="263">
        <v>-43297.378999999935</v>
      </c>
      <c r="BG61" s="263">
        <v>-45305.639999999847</v>
      </c>
      <c r="BH61" s="263">
        <v>-47348.298999999854</v>
      </c>
      <c r="BI61" s="263">
        <v>-47879.052999999847</v>
      </c>
      <c r="BJ61" s="263">
        <v>-55185.647074073997</v>
      </c>
      <c r="BK61" s="263">
        <v>-24621.012999999984</v>
      </c>
      <c r="BL61" s="263">
        <v>-31921.131999999991</v>
      </c>
      <c r="BM61" s="263">
        <v>-31409.511999999995</v>
      </c>
      <c r="BN61" s="6"/>
      <c r="BO61" s="6"/>
      <c r="BP61" s="6"/>
    </row>
    <row r="62" spans="1:68" s="154" customFormat="1" ht="15" customHeight="1" x14ac:dyDescent="0.25">
      <c r="A62" s="186" t="s">
        <v>39</v>
      </c>
      <c r="B62" s="186" t="s">
        <v>39</v>
      </c>
      <c r="C62" s="264">
        <v>0</v>
      </c>
      <c r="D62" s="264">
        <v>0</v>
      </c>
      <c r="E62" s="264">
        <v>0</v>
      </c>
      <c r="F62" s="264">
        <v>0</v>
      </c>
      <c r="G62" s="264">
        <v>0</v>
      </c>
      <c r="H62" s="264">
        <v>0</v>
      </c>
      <c r="I62" s="264">
        <v>0</v>
      </c>
      <c r="J62" s="264">
        <v>0</v>
      </c>
      <c r="K62" s="264">
        <v>0</v>
      </c>
      <c r="L62" s="264">
        <v>0</v>
      </c>
      <c r="M62" s="264">
        <v>0</v>
      </c>
      <c r="N62" s="264">
        <v>0</v>
      </c>
      <c r="O62" s="264">
        <v>0</v>
      </c>
      <c r="P62" s="264">
        <v>0</v>
      </c>
      <c r="Q62" s="264">
        <v>0</v>
      </c>
      <c r="R62" s="264">
        <v>0</v>
      </c>
      <c r="S62" s="264">
        <v>0</v>
      </c>
      <c r="T62" s="264">
        <v>0</v>
      </c>
      <c r="U62" s="264">
        <v>0</v>
      </c>
      <c r="V62" s="264">
        <v>0</v>
      </c>
      <c r="W62" s="264">
        <v>0</v>
      </c>
      <c r="X62" s="264">
        <v>0</v>
      </c>
      <c r="Y62" s="264">
        <v>0</v>
      </c>
      <c r="Z62" s="264">
        <v>0</v>
      </c>
      <c r="AA62" s="264">
        <v>0</v>
      </c>
      <c r="AB62" s="264">
        <v>0</v>
      </c>
      <c r="AC62" s="264">
        <v>0</v>
      </c>
      <c r="AD62" s="264">
        <v>0</v>
      </c>
      <c r="AE62" s="264">
        <v>0</v>
      </c>
      <c r="AF62" s="264">
        <v>0</v>
      </c>
      <c r="AG62" s="264">
        <v>0</v>
      </c>
      <c r="AH62" s="264">
        <v>0</v>
      </c>
      <c r="AI62" s="264">
        <v>0</v>
      </c>
      <c r="AJ62" s="264">
        <v>0</v>
      </c>
      <c r="AK62" s="264">
        <v>0</v>
      </c>
      <c r="AL62" s="264">
        <v>0</v>
      </c>
      <c r="AM62" s="264">
        <v>0</v>
      </c>
      <c r="AN62" s="264">
        <v>0</v>
      </c>
      <c r="AO62" s="264">
        <v>0</v>
      </c>
      <c r="AP62" s="264">
        <v>0</v>
      </c>
      <c r="AQ62" s="264">
        <v>0</v>
      </c>
      <c r="AR62" s="264">
        <v>0</v>
      </c>
      <c r="AS62" s="264">
        <v>0</v>
      </c>
      <c r="AT62" s="264">
        <f>SUM(AT60:AT61)</f>
        <v>109741</v>
      </c>
      <c r="AU62" s="264">
        <f t="shared" ref="AU62:BL62" si="82">SUM(AU60:AU61)</f>
        <v>36826</v>
      </c>
      <c r="AV62" s="264">
        <f t="shared" si="82"/>
        <v>67666</v>
      </c>
      <c r="AW62" s="264">
        <f t="shared" si="82"/>
        <v>99398</v>
      </c>
      <c r="AX62" s="267">
        <f t="shared" si="82"/>
        <v>126823</v>
      </c>
      <c r="AY62" s="264">
        <f t="shared" si="82"/>
        <v>113113</v>
      </c>
      <c r="AZ62" s="264">
        <f t="shared" si="82"/>
        <v>137332.49700000041</v>
      </c>
      <c r="BA62" s="264">
        <f t="shared" si="82"/>
        <v>141103.24900000033</v>
      </c>
      <c r="BB62" s="264">
        <f t="shared" si="82"/>
        <v>163981</v>
      </c>
      <c r="BC62" s="264">
        <f t="shared" si="82"/>
        <v>154694</v>
      </c>
      <c r="BD62" s="264">
        <f t="shared" si="82"/>
        <v>165527.91299999988</v>
      </c>
      <c r="BE62" s="264">
        <f t="shared" si="82"/>
        <v>204485.03900000016</v>
      </c>
      <c r="BF62" s="264">
        <f t="shared" si="82"/>
        <v>220629.10009999989</v>
      </c>
      <c r="BG62" s="264">
        <f t="shared" si="82"/>
        <v>179865.1193800004</v>
      </c>
      <c r="BH62" s="264">
        <f t="shared" si="82"/>
        <v>185645.47040000051</v>
      </c>
      <c r="BI62" s="264">
        <f t="shared" si="82"/>
        <v>202969.19494000034</v>
      </c>
      <c r="BJ62" s="264">
        <f t="shared" si="82"/>
        <v>260066.57146447859</v>
      </c>
      <c r="BK62" s="264">
        <f t="shared" si="82"/>
        <v>219667.38403000019</v>
      </c>
      <c r="BL62" s="264">
        <f t="shared" si="82"/>
        <v>413476.68041000003</v>
      </c>
      <c r="BM62" s="264">
        <v>271031.30560999952</v>
      </c>
      <c r="BN62" s="6"/>
      <c r="BO62" s="6"/>
      <c r="BP62" s="6"/>
    </row>
    <row r="63" spans="1:68" ht="15" customHeight="1" x14ac:dyDescent="0.25">
      <c r="A63" s="4" t="s">
        <v>160</v>
      </c>
      <c r="B63" s="4" t="s">
        <v>386</v>
      </c>
      <c r="C63" s="263">
        <v>0</v>
      </c>
      <c r="D63" s="263">
        <v>0</v>
      </c>
      <c r="E63" s="263">
        <v>0</v>
      </c>
      <c r="F63" s="263">
        <v>0</v>
      </c>
      <c r="G63" s="263">
        <v>0</v>
      </c>
      <c r="H63" s="263">
        <v>0</v>
      </c>
      <c r="I63" s="263">
        <v>0</v>
      </c>
      <c r="J63" s="263">
        <v>0</v>
      </c>
      <c r="K63" s="263">
        <v>0</v>
      </c>
      <c r="L63" s="263">
        <v>0</v>
      </c>
      <c r="M63" s="263">
        <v>0</v>
      </c>
      <c r="N63" s="263">
        <v>0</v>
      </c>
      <c r="O63" s="263">
        <v>0</v>
      </c>
      <c r="P63" s="263">
        <v>0</v>
      </c>
      <c r="Q63" s="263">
        <v>0</v>
      </c>
      <c r="R63" s="263">
        <v>0</v>
      </c>
      <c r="S63" s="263">
        <v>0</v>
      </c>
      <c r="T63" s="263">
        <v>0</v>
      </c>
      <c r="U63" s="263">
        <v>0</v>
      </c>
      <c r="V63" s="263">
        <v>0</v>
      </c>
      <c r="W63" s="263">
        <v>0</v>
      </c>
      <c r="X63" s="263">
        <v>0</v>
      </c>
      <c r="Y63" s="263">
        <v>0</v>
      </c>
      <c r="Z63" s="263">
        <v>0</v>
      </c>
      <c r="AA63" s="263">
        <v>0</v>
      </c>
      <c r="AB63" s="263">
        <v>0</v>
      </c>
      <c r="AC63" s="263">
        <v>0</v>
      </c>
      <c r="AD63" s="263">
        <v>0</v>
      </c>
      <c r="AE63" s="263">
        <v>0</v>
      </c>
      <c r="AF63" s="263">
        <v>0</v>
      </c>
      <c r="AG63" s="263">
        <v>0</v>
      </c>
      <c r="AH63" s="263">
        <v>0</v>
      </c>
      <c r="AI63" s="263">
        <v>0</v>
      </c>
      <c r="AJ63" s="263">
        <v>0</v>
      </c>
      <c r="AK63" s="263">
        <v>0</v>
      </c>
      <c r="AL63" s="263">
        <v>0</v>
      </c>
      <c r="AM63" s="263">
        <v>0</v>
      </c>
      <c r="AN63" s="263">
        <v>0</v>
      </c>
      <c r="AO63" s="263">
        <v>0</v>
      </c>
      <c r="AP63" s="263">
        <v>0</v>
      </c>
      <c r="AQ63" s="263">
        <v>0</v>
      </c>
      <c r="AR63" s="263">
        <v>0</v>
      </c>
      <c r="AS63" s="263">
        <v>0</v>
      </c>
      <c r="AT63" s="263">
        <v>25566</v>
      </c>
      <c r="AU63" s="263">
        <v>37148</v>
      </c>
      <c r="AV63" s="263">
        <v>450238</v>
      </c>
      <c r="AW63" s="263">
        <f>AW28</f>
        <v>-153144</v>
      </c>
      <c r="AX63" s="266">
        <f>AX28</f>
        <v>40228</v>
      </c>
      <c r="AY63" s="263">
        <f>AY28</f>
        <v>45418.289905254001</v>
      </c>
      <c r="AZ63" s="263">
        <v>21809</v>
      </c>
      <c r="BA63" s="263">
        <f>BA28</f>
        <v>36447.522000000106</v>
      </c>
      <c r="BB63" s="263">
        <v>50264</v>
      </c>
      <c r="BC63" s="263">
        <f>BC28</f>
        <v>45617.396887305214</v>
      </c>
      <c r="BD63" s="263">
        <f>BD28</f>
        <v>53182.58600000001</v>
      </c>
      <c r="BE63" s="263">
        <f>BE28</f>
        <v>31527.060999999994</v>
      </c>
      <c r="BF63" s="263">
        <v>28991.969999999994</v>
      </c>
      <c r="BG63" s="263">
        <v>46379.133000000002</v>
      </c>
      <c r="BH63" s="263">
        <v>35792.408999999963</v>
      </c>
      <c r="BI63" s="263">
        <v>54368.716000000029</v>
      </c>
      <c r="BJ63" s="263">
        <v>31468.606264393482</v>
      </c>
      <c r="BK63" s="263">
        <v>40738.921000000031</v>
      </c>
      <c r="BL63" s="263">
        <v>25674</v>
      </c>
      <c r="BM63" s="263">
        <v>63065.196990699929</v>
      </c>
      <c r="BN63" s="6"/>
      <c r="BO63" s="6"/>
      <c r="BP63" s="6"/>
    </row>
    <row r="64" spans="1:68" ht="15" customHeight="1" x14ac:dyDescent="0.25">
      <c r="A64" s="4" t="s">
        <v>368</v>
      </c>
      <c r="B64" s="4" t="s">
        <v>357</v>
      </c>
      <c r="C64" s="263">
        <v>0</v>
      </c>
      <c r="D64" s="263">
        <v>0</v>
      </c>
      <c r="E64" s="263">
        <v>0</v>
      </c>
      <c r="F64" s="263">
        <v>0</v>
      </c>
      <c r="G64" s="263">
        <v>0</v>
      </c>
      <c r="H64" s="263">
        <v>0</v>
      </c>
      <c r="I64" s="263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>
        <v>0</v>
      </c>
      <c r="W64" s="263">
        <v>0</v>
      </c>
      <c r="X64" s="263">
        <v>0</v>
      </c>
      <c r="Y64" s="263">
        <v>0</v>
      </c>
      <c r="Z64" s="263">
        <v>0</v>
      </c>
      <c r="AA64" s="263">
        <v>0</v>
      </c>
      <c r="AB64" s="263">
        <v>0</v>
      </c>
      <c r="AC64" s="263">
        <v>0</v>
      </c>
      <c r="AD64" s="263">
        <v>0</v>
      </c>
      <c r="AE64" s="263">
        <v>0</v>
      </c>
      <c r="AF64" s="263">
        <v>0</v>
      </c>
      <c r="AG64" s="263">
        <v>0</v>
      </c>
      <c r="AH64" s="263">
        <v>0</v>
      </c>
      <c r="AI64" s="263">
        <v>0</v>
      </c>
      <c r="AJ64" s="263">
        <v>0</v>
      </c>
      <c r="AK64" s="263">
        <v>0</v>
      </c>
      <c r="AL64" s="263">
        <v>0</v>
      </c>
      <c r="AM64" s="263">
        <v>0</v>
      </c>
      <c r="AN64" s="263">
        <v>0</v>
      </c>
      <c r="AO64" s="263">
        <v>0</v>
      </c>
      <c r="AP64" s="263">
        <v>0</v>
      </c>
      <c r="AQ64" s="263">
        <v>0</v>
      </c>
      <c r="AR64" s="263">
        <v>0</v>
      </c>
      <c r="AS64" s="263">
        <v>0</v>
      </c>
      <c r="AT64" s="263">
        <v>0</v>
      </c>
      <c r="AU64" s="263">
        <v>0</v>
      </c>
      <c r="AV64" s="263">
        <v>0</v>
      </c>
      <c r="AW64" s="263">
        <f t="shared" ref="AW64:AX66" si="83">AW29</f>
        <v>0</v>
      </c>
      <c r="AX64" s="266">
        <f t="shared" si="83"/>
        <v>0</v>
      </c>
      <c r="AY64" s="263">
        <v>0</v>
      </c>
      <c r="AZ64" s="263">
        <v>0</v>
      </c>
      <c r="BA64" s="263">
        <v>0</v>
      </c>
      <c r="BB64" s="263">
        <v>0</v>
      </c>
      <c r="BC64" s="263">
        <v>0</v>
      </c>
      <c r="BD64" s="263">
        <v>0</v>
      </c>
      <c r="BE64" s="263">
        <v>0</v>
      </c>
      <c r="BF64" s="263">
        <v>0</v>
      </c>
      <c r="BG64" s="263">
        <v>0</v>
      </c>
      <c r="BH64" s="263">
        <v>0</v>
      </c>
      <c r="BI64" s="263">
        <v>0</v>
      </c>
      <c r="BJ64" s="263">
        <v>0</v>
      </c>
      <c r="BK64" s="263">
        <v>0</v>
      </c>
      <c r="BL64" s="263">
        <v>0</v>
      </c>
      <c r="BM64" s="263"/>
      <c r="BN64" s="6"/>
      <c r="BO64" s="6"/>
      <c r="BP64" s="6"/>
    </row>
    <row r="65" spans="1:68" ht="15" customHeight="1" x14ac:dyDescent="0.25">
      <c r="A65" s="4" t="s">
        <v>161</v>
      </c>
      <c r="B65" s="4" t="s">
        <v>387</v>
      </c>
      <c r="C65" s="263">
        <v>0</v>
      </c>
      <c r="D65" s="263">
        <v>0</v>
      </c>
      <c r="E65" s="263">
        <v>0</v>
      </c>
      <c r="F65" s="263">
        <v>0</v>
      </c>
      <c r="G65" s="263">
        <v>0</v>
      </c>
      <c r="H65" s="263">
        <v>0</v>
      </c>
      <c r="I65" s="263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>
        <v>0</v>
      </c>
      <c r="W65" s="263">
        <v>0</v>
      </c>
      <c r="X65" s="263">
        <v>0</v>
      </c>
      <c r="Y65" s="263">
        <v>0</v>
      </c>
      <c r="Z65" s="263">
        <v>0</v>
      </c>
      <c r="AA65" s="263">
        <v>0</v>
      </c>
      <c r="AB65" s="263">
        <v>0</v>
      </c>
      <c r="AC65" s="263">
        <v>0</v>
      </c>
      <c r="AD65" s="263">
        <v>0</v>
      </c>
      <c r="AE65" s="263">
        <v>0</v>
      </c>
      <c r="AF65" s="263">
        <v>0</v>
      </c>
      <c r="AG65" s="263">
        <v>0</v>
      </c>
      <c r="AH65" s="263">
        <v>0</v>
      </c>
      <c r="AI65" s="263">
        <v>0</v>
      </c>
      <c r="AJ65" s="263">
        <v>0</v>
      </c>
      <c r="AK65" s="263">
        <v>0</v>
      </c>
      <c r="AL65" s="263">
        <v>0</v>
      </c>
      <c r="AM65" s="263">
        <v>0</v>
      </c>
      <c r="AN65" s="263">
        <v>0</v>
      </c>
      <c r="AO65" s="263">
        <v>0</v>
      </c>
      <c r="AP65" s="263">
        <v>0</v>
      </c>
      <c r="AQ65" s="263">
        <v>0</v>
      </c>
      <c r="AR65" s="263">
        <v>0</v>
      </c>
      <c r="AS65" s="263">
        <v>0</v>
      </c>
      <c r="AT65" s="263">
        <v>-52507</v>
      </c>
      <c r="AU65" s="263">
        <v>-44652</v>
      </c>
      <c r="AV65" s="263">
        <v>-84716</v>
      </c>
      <c r="AW65" s="263">
        <f t="shared" si="83"/>
        <v>-58389</v>
      </c>
      <c r="AX65" s="266">
        <f t="shared" si="83"/>
        <v>-90123</v>
      </c>
      <c r="AY65" s="263">
        <f>AY30</f>
        <v>-103711</v>
      </c>
      <c r="AZ65" s="263">
        <v>-108766</v>
      </c>
      <c r="BA65" s="263">
        <v>-117875</v>
      </c>
      <c r="BB65" s="263">
        <v>-119011</v>
      </c>
      <c r="BC65" s="263">
        <f>BC30</f>
        <v>-117079</v>
      </c>
      <c r="BD65" s="263">
        <f>BD30</f>
        <v>-117129.61500000001</v>
      </c>
      <c r="BE65" s="263">
        <v>-109334</v>
      </c>
      <c r="BF65" s="263">
        <v>-97747.78</v>
      </c>
      <c r="BG65" s="263">
        <v>-97583.59699999998</v>
      </c>
      <c r="BH65" s="263">
        <v>-93014.067999999999</v>
      </c>
      <c r="BI65" s="263">
        <v>-112248.69</v>
      </c>
      <c r="BJ65" s="263">
        <v>-91393.284</v>
      </c>
      <c r="BK65" s="263">
        <v>-122778.516</v>
      </c>
      <c r="BL65" s="263">
        <v>-211147.266</v>
      </c>
      <c r="BM65" s="263">
        <v>-165187.80565349991</v>
      </c>
      <c r="BN65" s="6"/>
      <c r="BO65" s="6"/>
      <c r="BP65" s="6"/>
    </row>
    <row r="66" spans="1:68" ht="15" customHeight="1" x14ac:dyDescent="0.25">
      <c r="A66" s="4" t="s">
        <v>162</v>
      </c>
      <c r="B66" s="4" t="s">
        <v>222</v>
      </c>
      <c r="C66" s="263">
        <v>0</v>
      </c>
      <c r="D66" s="263">
        <v>0</v>
      </c>
      <c r="E66" s="263">
        <v>0</v>
      </c>
      <c r="F66" s="263">
        <v>0</v>
      </c>
      <c r="G66" s="263">
        <v>0</v>
      </c>
      <c r="H66" s="263">
        <v>0</v>
      </c>
      <c r="I66" s="263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>
        <v>0</v>
      </c>
      <c r="W66" s="263">
        <v>0</v>
      </c>
      <c r="X66" s="263">
        <v>0</v>
      </c>
      <c r="Y66" s="263">
        <v>0</v>
      </c>
      <c r="Z66" s="263">
        <v>0</v>
      </c>
      <c r="AA66" s="263">
        <v>0</v>
      </c>
      <c r="AB66" s="263">
        <v>0</v>
      </c>
      <c r="AC66" s="263">
        <v>0</v>
      </c>
      <c r="AD66" s="263">
        <v>0</v>
      </c>
      <c r="AE66" s="263">
        <v>0</v>
      </c>
      <c r="AF66" s="263">
        <v>0</v>
      </c>
      <c r="AG66" s="263">
        <v>0</v>
      </c>
      <c r="AH66" s="263">
        <v>0</v>
      </c>
      <c r="AI66" s="263">
        <v>0</v>
      </c>
      <c r="AJ66" s="263">
        <v>0</v>
      </c>
      <c r="AK66" s="263">
        <v>0</v>
      </c>
      <c r="AL66" s="263">
        <v>0</v>
      </c>
      <c r="AM66" s="263">
        <v>0</v>
      </c>
      <c r="AN66" s="263">
        <v>0</v>
      </c>
      <c r="AO66" s="263">
        <v>0</v>
      </c>
      <c r="AP66" s="263">
        <v>0</v>
      </c>
      <c r="AQ66" s="263">
        <v>0</v>
      </c>
      <c r="AR66" s="263">
        <v>0</v>
      </c>
      <c r="AS66" s="263">
        <v>0</v>
      </c>
      <c r="AT66" s="263">
        <v>0</v>
      </c>
      <c r="AU66" s="263">
        <v>0</v>
      </c>
      <c r="AV66" s="263">
        <v>0</v>
      </c>
      <c r="AW66" s="263">
        <f t="shared" si="83"/>
        <v>0</v>
      </c>
      <c r="AX66" s="266">
        <f t="shared" si="83"/>
        <v>29047</v>
      </c>
      <c r="AY66" s="263">
        <v>0</v>
      </c>
      <c r="AZ66" s="263">
        <v>0</v>
      </c>
      <c r="BA66" s="263">
        <v>0</v>
      </c>
      <c r="BB66" s="263">
        <v>0</v>
      </c>
      <c r="BC66" s="263">
        <v>0</v>
      </c>
      <c r="BD66" s="263">
        <v>0</v>
      </c>
      <c r="BE66" s="263">
        <v>0</v>
      </c>
      <c r="BF66" s="263">
        <v>0</v>
      </c>
      <c r="BG66" s="263">
        <v>0</v>
      </c>
      <c r="BH66" s="263">
        <v>0</v>
      </c>
      <c r="BI66" s="263">
        <v>0</v>
      </c>
      <c r="BJ66" s="263">
        <v>0</v>
      </c>
      <c r="BK66" s="263">
        <v>0</v>
      </c>
      <c r="BL66" s="263">
        <v>0</v>
      </c>
      <c r="BM66" s="263"/>
      <c r="BN66" s="6"/>
      <c r="BO66" s="6"/>
      <c r="BP66" s="6"/>
    </row>
    <row r="67" spans="1:68" ht="15" customHeight="1" x14ac:dyDescent="0.25">
      <c r="A67" s="4" t="s">
        <v>42</v>
      </c>
      <c r="B67" s="4" t="s">
        <v>223</v>
      </c>
      <c r="C67" s="263">
        <v>0</v>
      </c>
      <c r="D67" s="263">
        <v>0</v>
      </c>
      <c r="E67" s="263">
        <v>0</v>
      </c>
      <c r="F67" s="263">
        <v>0</v>
      </c>
      <c r="G67" s="263">
        <v>0</v>
      </c>
      <c r="H67" s="263">
        <v>0</v>
      </c>
      <c r="I67" s="263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3">
        <v>0</v>
      </c>
      <c r="X67" s="263">
        <v>0</v>
      </c>
      <c r="Y67" s="263">
        <v>0</v>
      </c>
      <c r="Z67" s="263">
        <v>0</v>
      </c>
      <c r="AA67" s="263">
        <v>0</v>
      </c>
      <c r="AB67" s="263">
        <v>0</v>
      </c>
      <c r="AC67" s="263">
        <v>0</v>
      </c>
      <c r="AD67" s="263">
        <v>0</v>
      </c>
      <c r="AE67" s="263">
        <v>0</v>
      </c>
      <c r="AF67" s="263">
        <v>0</v>
      </c>
      <c r="AG67" s="263">
        <v>0</v>
      </c>
      <c r="AH67" s="263">
        <v>0</v>
      </c>
      <c r="AI67" s="263">
        <v>0</v>
      </c>
      <c r="AJ67" s="263">
        <v>0</v>
      </c>
      <c r="AK67" s="263">
        <v>0</v>
      </c>
      <c r="AL67" s="263">
        <v>0</v>
      </c>
      <c r="AM67" s="263">
        <v>0</v>
      </c>
      <c r="AN67" s="263">
        <v>0</v>
      </c>
      <c r="AO67" s="263">
        <v>0</v>
      </c>
      <c r="AP67" s="263">
        <v>0</v>
      </c>
      <c r="AQ67" s="263">
        <v>0</v>
      </c>
      <c r="AR67" s="263">
        <v>0</v>
      </c>
      <c r="AS67" s="263">
        <v>0</v>
      </c>
      <c r="AT67" s="263">
        <v>-10679</v>
      </c>
      <c r="AU67" s="263">
        <v>-8497</v>
      </c>
      <c r="AV67" s="263">
        <v>-155919</v>
      </c>
      <c r="AW67" s="263">
        <v>44179</v>
      </c>
      <c r="AX67" s="266">
        <v>-35792</v>
      </c>
      <c r="AY67" s="263">
        <v>-15328</v>
      </c>
      <c r="AZ67" s="263">
        <v>-3062</v>
      </c>
      <c r="BA67" s="263">
        <v>-1793</v>
      </c>
      <c r="BB67" s="263">
        <v>29079</v>
      </c>
      <c r="BC67" s="263">
        <v>-15750</v>
      </c>
      <c r="BD67" s="263">
        <v>-14780</v>
      </c>
      <c r="BE67" s="263">
        <v>-23303</v>
      </c>
      <c r="BF67" s="263">
        <v>-16895.301499999998</v>
      </c>
      <c r="BG67" s="263">
        <v>-20272.401500000004</v>
      </c>
      <c r="BH67" s="263">
        <v>-21850.484500000006</v>
      </c>
      <c r="BI67" s="263">
        <v>-26583.751499999995</v>
      </c>
      <c r="BJ67" s="263">
        <v>-36012.105073640887</v>
      </c>
      <c r="BK67" s="263">
        <v>-23702.814499999997</v>
      </c>
      <c r="BL67" s="263">
        <v>-19464.713999999996</v>
      </c>
      <c r="BM67" s="263">
        <v>-39958.704000000012</v>
      </c>
      <c r="BN67" s="6"/>
      <c r="BO67" s="6"/>
      <c r="BP67" s="6"/>
    </row>
    <row r="68" spans="1:68" ht="15" customHeight="1" x14ac:dyDescent="0.25">
      <c r="A68" s="4" t="s">
        <v>434</v>
      </c>
      <c r="B68" s="4" t="s">
        <v>438</v>
      </c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263">
        <v>0</v>
      </c>
      <c r="AA68" s="263">
        <v>0</v>
      </c>
      <c r="AB68" s="263">
        <v>0</v>
      </c>
      <c r="AC68" s="263">
        <v>0</v>
      </c>
      <c r="AD68" s="263">
        <v>0</v>
      </c>
      <c r="AE68" s="263">
        <v>0</v>
      </c>
      <c r="AF68" s="263">
        <v>0</v>
      </c>
      <c r="AG68" s="263">
        <v>0</v>
      </c>
      <c r="AH68" s="263">
        <v>0</v>
      </c>
      <c r="AI68" s="263">
        <v>0</v>
      </c>
      <c r="AJ68" s="263">
        <v>0</v>
      </c>
      <c r="AK68" s="263">
        <v>0</v>
      </c>
      <c r="AL68" s="263">
        <v>0</v>
      </c>
      <c r="AM68" s="263">
        <v>0</v>
      </c>
      <c r="AN68" s="263">
        <v>0</v>
      </c>
      <c r="AO68" s="263">
        <v>0</v>
      </c>
      <c r="AP68" s="263">
        <v>0</v>
      </c>
      <c r="AQ68" s="263">
        <v>0</v>
      </c>
      <c r="AR68" s="263">
        <v>0</v>
      </c>
      <c r="AS68" s="263">
        <v>0</v>
      </c>
      <c r="AT68" s="263"/>
      <c r="AU68" s="263"/>
      <c r="AV68" s="263">
        <v>-11246.244466852168</v>
      </c>
      <c r="AW68" s="263">
        <v>-11730.51242040621</v>
      </c>
      <c r="AX68" s="266">
        <v>-12369.151144389069</v>
      </c>
      <c r="AY68" s="263">
        <v>-19565</v>
      </c>
      <c r="AZ68" s="263">
        <v>-17873.560000000005</v>
      </c>
      <c r="BA68" s="263">
        <v>-19076.647999999997</v>
      </c>
      <c r="BB68" s="263">
        <v>-22008.653999999995</v>
      </c>
      <c r="BC68" s="263">
        <v>-21646</v>
      </c>
      <c r="BD68" s="263">
        <v>-19921.170999999998</v>
      </c>
      <c r="BE68" s="263">
        <v>-15080.105000000001</v>
      </c>
      <c r="BF68" s="263">
        <v>-19921.346999999998</v>
      </c>
      <c r="BG68" s="263">
        <v>-22083.673000000003</v>
      </c>
      <c r="BH68" s="263">
        <v>-19192.054000000004</v>
      </c>
      <c r="BI68" s="263">
        <v>-15290.471999999998</v>
      </c>
      <c r="BJ68" s="263">
        <v>-24367.713000000011</v>
      </c>
      <c r="BK68" s="263">
        <v>-25780.233999999997</v>
      </c>
      <c r="BL68" s="263">
        <v>-36352.027000000009</v>
      </c>
      <c r="BM68" s="263">
        <v>-17997.962000000003</v>
      </c>
      <c r="BN68" s="6"/>
      <c r="BO68" s="6"/>
      <c r="BP68" s="6"/>
    </row>
    <row r="69" spans="1:68" ht="15" customHeight="1" x14ac:dyDescent="0.25">
      <c r="A69" s="4" t="s">
        <v>435</v>
      </c>
      <c r="B69" s="4" t="s">
        <v>439</v>
      </c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3">
        <v>0</v>
      </c>
      <c r="X69" s="263">
        <v>0</v>
      </c>
      <c r="Y69" s="263">
        <v>0</v>
      </c>
      <c r="Z69" s="263">
        <v>0</v>
      </c>
      <c r="AA69" s="263">
        <v>0</v>
      </c>
      <c r="AB69" s="263">
        <v>0</v>
      </c>
      <c r="AC69" s="263">
        <v>0</v>
      </c>
      <c r="AD69" s="263">
        <v>0</v>
      </c>
      <c r="AE69" s="263">
        <v>0</v>
      </c>
      <c r="AF69" s="263">
        <v>0</v>
      </c>
      <c r="AG69" s="263">
        <v>0</v>
      </c>
      <c r="AH69" s="263">
        <v>0</v>
      </c>
      <c r="AI69" s="263">
        <v>0</v>
      </c>
      <c r="AJ69" s="263">
        <v>0</v>
      </c>
      <c r="AK69" s="263">
        <v>0</v>
      </c>
      <c r="AL69" s="263">
        <v>0</v>
      </c>
      <c r="AM69" s="263">
        <v>0</v>
      </c>
      <c r="AN69" s="263">
        <v>0</v>
      </c>
      <c r="AO69" s="263">
        <v>0</v>
      </c>
      <c r="AP69" s="263">
        <v>0</v>
      </c>
      <c r="AQ69" s="263">
        <v>0</v>
      </c>
      <c r="AR69" s="263">
        <v>0</v>
      </c>
      <c r="AS69" s="263">
        <v>0</v>
      </c>
      <c r="AT69" s="263"/>
      <c r="AU69" s="263"/>
      <c r="AV69" s="263">
        <v>-144672.75553314784</v>
      </c>
      <c r="AW69" s="263">
        <v>55909.512420406216</v>
      </c>
      <c r="AX69" s="266">
        <v>-23422.84885561093</v>
      </c>
      <c r="AY69" s="263">
        <v>4236.8125236865008</v>
      </c>
      <c r="AZ69" s="263">
        <v>14811.361629999998</v>
      </c>
      <c r="BA69" s="263">
        <v>17283.996109999996</v>
      </c>
      <c r="BB69" s="263">
        <v>51085.604509999997</v>
      </c>
      <c r="BC69" s="263">
        <v>5896.0475583162261</v>
      </c>
      <c r="BD69" s="263">
        <v>5141.4149199999938</v>
      </c>
      <c r="BE69" s="263">
        <v>-8222.398000000001</v>
      </c>
      <c r="BF69" s="263">
        <v>3026.0455000000011</v>
      </c>
      <c r="BG69" s="263">
        <v>1811.2714999999996</v>
      </c>
      <c r="BH69" s="263">
        <v>-2658.4305000000022</v>
      </c>
      <c r="BI69" s="263">
        <v>-11293.279499999997</v>
      </c>
      <c r="BJ69" s="263">
        <v>-11644.392073640878</v>
      </c>
      <c r="BK69" s="263">
        <v>2077.4195000000009</v>
      </c>
      <c r="BL69" s="263">
        <v>16887.313000000013</v>
      </c>
      <c r="BM69" s="263">
        <v>-21960.742000000006</v>
      </c>
      <c r="BN69" s="6"/>
      <c r="BO69" s="6"/>
      <c r="BP69" s="6"/>
    </row>
    <row r="70" spans="1:68" ht="15" customHeight="1" x14ac:dyDescent="0.25">
      <c r="A70" s="4" t="s">
        <v>163</v>
      </c>
      <c r="B70" s="4" t="s">
        <v>224</v>
      </c>
      <c r="C70" s="263">
        <v>0</v>
      </c>
      <c r="D70" s="263">
        <v>0</v>
      </c>
      <c r="E70" s="263">
        <v>0</v>
      </c>
      <c r="F70" s="263">
        <v>0</v>
      </c>
      <c r="G70" s="263">
        <v>0</v>
      </c>
      <c r="H70" s="263">
        <v>0</v>
      </c>
      <c r="I70" s="263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>
        <v>0</v>
      </c>
      <c r="W70" s="263">
        <v>0</v>
      </c>
      <c r="X70" s="263">
        <v>0</v>
      </c>
      <c r="Y70" s="263">
        <v>0</v>
      </c>
      <c r="Z70" s="263">
        <v>0</v>
      </c>
      <c r="AA70" s="263">
        <v>0</v>
      </c>
      <c r="AB70" s="263">
        <v>0</v>
      </c>
      <c r="AC70" s="263">
        <v>0</v>
      </c>
      <c r="AD70" s="263">
        <v>0</v>
      </c>
      <c r="AE70" s="263">
        <v>0</v>
      </c>
      <c r="AF70" s="263">
        <v>0</v>
      </c>
      <c r="AG70" s="263">
        <v>0</v>
      </c>
      <c r="AH70" s="263">
        <v>0</v>
      </c>
      <c r="AI70" s="263">
        <v>0</v>
      </c>
      <c r="AJ70" s="263">
        <v>0</v>
      </c>
      <c r="AK70" s="263">
        <v>0</v>
      </c>
      <c r="AL70" s="263">
        <v>0</v>
      </c>
      <c r="AM70" s="263">
        <v>0</v>
      </c>
      <c r="AN70" s="263">
        <v>0</v>
      </c>
      <c r="AO70" s="263">
        <v>0</v>
      </c>
      <c r="AP70" s="263">
        <v>0</v>
      </c>
      <c r="AQ70" s="263">
        <v>0</v>
      </c>
      <c r="AR70" s="263">
        <v>0</v>
      </c>
      <c r="AS70" s="263">
        <v>0</v>
      </c>
      <c r="AT70" s="263">
        <v>0</v>
      </c>
      <c r="AU70" s="263">
        <v>0</v>
      </c>
      <c r="AV70" s="263">
        <v>0</v>
      </c>
      <c r="AW70" s="263">
        <f>AW35</f>
        <v>0</v>
      </c>
      <c r="AX70" s="266">
        <f>AX35</f>
        <v>0</v>
      </c>
      <c r="AY70" s="263">
        <v>-979</v>
      </c>
      <c r="AZ70" s="263">
        <v>-1512</v>
      </c>
      <c r="BA70" s="263">
        <v>-1337</v>
      </c>
      <c r="BB70" s="263">
        <v>-1425</v>
      </c>
      <c r="BC70" s="263">
        <v>-990</v>
      </c>
      <c r="BD70" s="263">
        <v>1323</v>
      </c>
      <c r="BE70" s="263">
        <v>-1507</v>
      </c>
      <c r="BF70" s="263">
        <v>-400.54499999999996</v>
      </c>
      <c r="BG70" s="263">
        <v>-25.215000000000003</v>
      </c>
      <c r="BH70" s="263">
        <v>-26.610000000000003</v>
      </c>
      <c r="BI70" s="263">
        <v>-33.722000000000001</v>
      </c>
      <c r="BJ70" s="263">
        <v>-46.179000000000002</v>
      </c>
      <c r="BK70" s="263">
        <v>-26.536999999999999</v>
      </c>
      <c r="BL70" s="263">
        <v>-29.077999999999996</v>
      </c>
      <c r="BM70" s="263">
        <v>-28.362000000000002</v>
      </c>
      <c r="BN70" s="6"/>
      <c r="BO70" s="6"/>
      <c r="BP70" s="6"/>
    </row>
    <row r="71" spans="1:68" s="154" customFormat="1" ht="15" customHeight="1" x14ac:dyDescent="0.25">
      <c r="A71" s="186" t="s">
        <v>397</v>
      </c>
      <c r="B71" s="186" t="s">
        <v>402</v>
      </c>
      <c r="C71" s="264">
        <v>0</v>
      </c>
      <c r="D71" s="264">
        <v>0</v>
      </c>
      <c r="E71" s="264">
        <v>0</v>
      </c>
      <c r="F71" s="264">
        <v>0</v>
      </c>
      <c r="G71" s="264">
        <v>0</v>
      </c>
      <c r="H71" s="264">
        <v>0</v>
      </c>
      <c r="I71" s="264">
        <v>0</v>
      </c>
      <c r="J71" s="264">
        <v>0</v>
      </c>
      <c r="K71" s="264">
        <v>0</v>
      </c>
      <c r="L71" s="264">
        <v>0</v>
      </c>
      <c r="M71" s="264">
        <v>0</v>
      </c>
      <c r="N71" s="264">
        <v>0</v>
      </c>
      <c r="O71" s="264">
        <v>0</v>
      </c>
      <c r="P71" s="264">
        <v>0</v>
      </c>
      <c r="Q71" s="264">
        <v>0</v>
      </c>
      <c r="R71" s="264">
        <v>0</v>
      </c>
      <c r="S71" s="264">
        <v>0</v>
      </c>
      <c r="T71" s="264">
        <v>0</v>
      </c>
      <c r="U71" s="264">
        <v>0</v>
      </c>
      <c r="V71" s="264">
        <v>0</v>
      </c>
      <c r="W71" s="264">
        <v>0</v>
      </c>
      <c r="X71" s="264">
        <v>0</v>
      </c>
      <c r="Y71" s="264">
        <v>0</v>
      </c>
      <c r="Z71" s="264">
        <v>0</v>
      </c>
      <c r="AA71" s="264">
        <v>0</v>
      </c>
      <c r="AB71" s="264">
        <v>0</v>
      </c>
      <c r="AC71" s="264">
        <v>0</v>
      </c>
      <c r="AD71" s="264">
        <v>0</v>
      </c>
      <c r="AE71" s="264">
        <v>0</v>
      </c>
      <c r="AF71" s="264">
        <v>0</v>
      </c>
      <c r="AG71" s="264">
        <v>0</v>
      </c>
      <c r="AH71" s="264">
        <v>0</v>
      </c>
      <c r="AI71" s="264">
        <v>0</v>
      </c>
      <c r="AJ71" s="264">
        <v>0</v>
      </c>
      <c r="AK71" s="264">
        <v>0</v>
      </c>
      <c r="AL71" s="264">
        <v>0</v>
      </c>
      <c r="AM71" s="264">
        <v>0</v>
      </c>
      <c r="AN71" s="264">
        <v>0</v>
      </c>
      <c r="AO71" s="264">
        <v>0</v>
      </c>
      <c r="AP71" s="264">
        <v>0</v>
      </c>
      <c r="AQ71" s="264">
        <v>0</v>
      </c>
      <c r="AR71" s="264">
        <v>0</v>
      </c>
      <c r="AS71" s="264">
        <v>0</v>
      </c>
      <c r="AT71" s="264">
        <f>SUM(AT62:AT67,AT70)</f>
        <v>72121</v>
      </c>
      <c r="AU71" s="264">
        <f t="shared" ref="AU71:BL71" si="84">SUM(AU62:AU67,AU70)</f>
        <v>20825</v>
      </c>
      <c r="AV71" s="264">
        <f t="shared" si="84"/>
        <v>277269</v>
      </c>
      <c r="AW71" s="264">
        <f t="shared" si="84"/>
        <v>-67956</v>
      </c>
      <c r="AX71" s="267">
        <f t="shared" si="84"/>
        <v>70183</v>
      </c>
      <c r="AY71" s="264">
        <f t="shared" si="84"/>
        <v>38513.289905254001</v>
      </c>
      <c r="AZ71" s="264">
        <f t="shared" si="84"/>
        <v>45801.49700000041</v>
      </c>
      <c r="BA71" s="264">
        <f t="shared" si="84"/>
        <v>56545.771000000444</v>
      </c>
      <c r="BB71" s="264">
        <f t="shared" si="84"/>
        <v>122888</v>
      </c>
      <c r="BC71" s="264">
        <f t="shared" si="84"/>
        <v>66492.396887305222</v>
      </c>
      <c r="BD71" s="264">
        <f t="shared" si="84"/>
        <v>88123.883999999889</v>
      </c>
      <c r="BE71" s="264">
        <f t="shared" si="84"/>
        <v>101868.10000000015</v>
      </c>
      <c r="BF71" s="264">
        <f t="shared" si="84"/>
        <v>134577.44359999988</v>
      </c>
      <c r="BG71" s="264">
        <f t="shared" si="84"/>
        <v>108363.03888000041</v>
      </c>
      <c r="BH71" s="264">
        <f t="shared" si="84"/>
        <v>106546.71690000047</v>
      </c>
      <c r="BI71" s="264">
        <f t="shared" si="84"/>
        <v>118471.74744000038</v>
      </c>
      <c r="BJ71" s="264">
        <f t="shared" si="84"/>
        <v>164083.60965523118</v>
      </c>
      <c r="BK71" s="264">
        <f t="shared" si="84"/>
        <v>113898.43753000023</v>
      </c>
      <c r="BL71" s="264">
        <f t="shared" si="84"/>
        <v>208509.62241000001</v>
      </c>
      <c r="BM71" s="264">
        <v>128921.63094719953</v>
      </c>
      <c r="BN71" s="6"/>
      <c r="BO71" s="6"/>
      <c r="BP71" s="6"/>
    </row>
    <row r="72" spans="1:68" s="154" customFormat="1" ht="15" customHeight="1" x14ac:dyDescent="0.25">
      <c r="A72" s="318" t="s">
        <v>457</v>
      </c>
      <c r="B72" s="318" t="s">
        <v>461</v>
      </c>
      <c r="C72" s="263">
        <v>0</v>
      </c>
      <c r="D72" s="263">
        <v>0</v>
      </c>
      <c r="E72" s="263">
        <v>0</v>
      </c>
      <c r="F72" s="263">
        <v>0</v>
      </c>
      <c r="G72" s="263">
        <v>0</v>
      </c>
      <c r="H72" s="263">
        <v>0</v>
      </c>
      <c r="I72" s="263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>
        <v>0</v>
      </c>
      <c r="W72" s="263">
        <v>0</v>
      </c>
      <c r="X72" s="263">
        <v>0</v>
      </c>
      <c r="Y72" s="263">
        <v>0</v>
      </c>
      <c r="Z72" s="263">
        <v>0</v>
      </c>
      <c r="AA72" s="263">
        <v>0</v>
      </c>
      <c r="AB72" s="263">
        <v>0</v>
      </c>
      <c r="AC72" s="263">
        <v>0</v>
      </c>
      <c r="AD72" s="263">
        <v>0</v>
      </c>
      <c r="AE72" s="263">
        <v>0</v>
      </c>
      <c r="AF72" s="263">
        <v>0</v>
      </c>
      <c r="AG72" s="263">
        <v>0</v>
      </c>
      <c r="AH72" s="263">
        <v>0</v>
      </c>
      <c r="AI72" s="263">
        <v>0</v>
      </c>
      <c r="AJ72" s="263">
        <v>0</v>
      </c>
      <c r="AK72" s="263">
        <v>0</v>
      </c>
      <c r="AL72" s="263">
        <v>0</v>
      </c>
      <c r="AM72" s="263">
        <v>0</v>
      </c>
      <c r="AN72" s="263">
        <v>0</v>
      </c>
      <c r="AO72" s="263">
        <v>0</v>
      </c>
      <c r="AP72" s="263">
        <v>0</v>
      </c>
      <c r="AQ72" s="263">
        <v>0</v>
      </c>
      <c r="AR72" s="263">
        <v>0</v>
      </c>
      <c r="AS72" s="263">
        <v>0</v>
      </c>
      <c r="AT72" s="321">
        <f t="shared" ref="AT72:BG72" si="85">AT71/AT53</f>
        <v>0.42397432204436031</v>
      </c>
      <c r="AU72" s="321">
        <f t="shared" si="85"/>
        <v>0.14673759864712513</v>
      </c>
      <c r="AV72" s="321">
        <f t="shared" si="85"/>
        <v>1.6524763096728052</v>
      </c>
      <c r="AW72" s="321">
        <f t="shared" si="85"/>
        <v>-0.34364775548801763</v>
      </c>
      <c r="AX72" s="337">
        <f t="shared" si="85"/>
        <v>0.27086702302155496</v>
      </c>
      <c r="AY72" s="321">
        <f t="shared" si="85"/>
        <v>0.16537826307649434</v>
      </c>
      <c r="AZ72" s="321">
        <f t="shared" si="85"/>
        <v>0.17306958747997939</v>
      </c>
      <c r="BA72" s="321">
        <f t="shared" si="85"/>
        <v>0.21063552880879197</v>
      </c>
      <c r="BB72" s="321">
        <f t="shared" si="85"/>
        <v>0.40412650493450802</v>
      </c>
      <c r="BC72" s="321">
        <f t="shared" si="85"/>
        <v>0.23208110464845369</v>
      </c>
      <c r="BD72" s="321">
        <f t="shared" si="85"/>
        <v>0.28611561005985781</v>
      </c>
      <c r="BE72" s="321">
        <f t="shared" si="85"/>
        <v>0.33750849990938142</v>
      </c>
      <c r="BF72" s="321">
        <f t="shared" si="85"/>
        <v>0.40701506850546348</v>
      </c>
      <c r="BG72" s="321">
        <f t="shared" si="85"/>
        <v>0.35638419343481259</v>
      </c>
      <c r="BH72" s="321">
        <f t="shared" ref="BH72:BM72" si="86">BH71/BH53</f>
        <v>0.33449172196951221</v>
      </c>
      <c r="BI72" s="321">
        <f t="shared" si="86"/>
        <v>0.36592988631044088</v>
      </c>
      <c r="BJ72" s="321">
        <f t="shared" si="86"/>
        <v>0.43727102112455352</v>
      </c>
      <c r="BK72" s="321">
        <f t="shared" si="86"/>
        <v>0.34517341104559229</v>
      </c>
      <c r="BL72" s="321">
        <f t="shared" si="86"/>
        <v>0.51210083725580791</v>
      </c>
      <c r="BM72" s="321">
        <f t="shared" si="86"/>
        <v>0.3383585457928393</v>
      </c>
      <c r="BN72" s="6"/>
      <c r="BO72" s="6"/>
      <c r="BP72" s="6"/>
    </row>
    <row r="73" spans="1:68" s="154" customFormat="1" ht="15" customHeight="1" x14ac:dyDescent="0.25">
      <c r="A73" s="8" t="s">
        <v>458</v>
      </c>
      <c r="B73" s="8" t="s">
        <v>462</v>
      </c>
      <c r="C73" s="263">
        <v>0</v>
      </c>
      <c r="D73" s="263">
        <v>0</v>
      </c>
      <c r="E73" s="263">
        <v>0</v>
      </c>
      <c r="F73" s="263">
        <v>0</v>
      </c>
      <c r="G73" s="263">
        <v>0</v>
      </c>
      <c r="H73" s="263">
        <v>0</v>
      </c>
      <c r="I73" s="263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>
        <v>0</v>
      </c>
      <c r="W73" s="263">
        <v>0</v>
      </c>
      <c r="X73" s="263">
        <v>0</v>
      </c>
      <c r="Y73" s="263">
        <v>0</v>
      </c>
      <c r="Z73" s="263">
        <v>0</v>
      </c>
      <c r="AA73" s="263">
        <v>0</v>
      </c>
      <c r="AB73" s="263">
        <v>0</v>
      </c>
      <c r="AC73" s="263">
        <v>0</v>
      </c>
      <c r="AD73" s="263">
        <v>0</v>
      </c>
      <c r="AE73" s="263">
        <v>0</v>
      </c>
      <c r="AF73" s="263">
        <v>0</v>
      </c>
      <c r="AG73" s="263">
        <v>0</v>
      </c>
      <c r="AH73" s="263">
        <v>0</v>
      </c>
      <c r="AI73" s="263">
        <v>0</v>
      </c>
      <c r="AJ73" s="263">
        <v>0</v>
      </c>
      <c r="AK73" s="263">
        <v>0</v>
      </c>
      <c r="AL73" s="263">
        <v>0</v>
      </c>
      <c r="AM73" s="263">
        <v>0</v>
      </c>
      <c r="AN73" s="263">
        <v>0</v>
      </c>
      <c r="AO73" s="263">
        <v>0</v>
      </c>
      <c r="AP73" s="263">
        <v>0</v>
      </c>
      <c r="AQ73" s="263">
        <v>0</v>
      </c>
      <c r="AR73" s="263">
        <v>0</v>
      </c>
      <c r="AS73" s="263">
        <v>0</v>
      </c>
      <c r="AT73" s="320">
        <f t="shared" ref="AT73:BG73" si="87">AT71-AT61</f>
        <v>110326</v>
      </c>
      <c r="AU73" s="320">
        <f t="shared" si="87"/>
        <v>57969</v>
      </c>
      <c r="AV73" s="320">
        <f t="shared" si="87"/>
        <v>315996</v>
      </c>
      <c r="AW73" s="320">
        <f t="shared" si="87"/>
        <v>-28277</v>
      </c>
      <c r="AX73" s="338">
        <f t="shared" si="87"/>
        <v>110017</v>
      </c>
      <c r="AY73" s="320">
        <f t="shared" si="87"/>
        <v>77147.289905254001</v>
      </c>
      <c r="AZ73" s="320">
        <f t="shared" si="87"/>
        <v>84661.506000000372</v>
      </c>
      <c r="BA73" s="320">
        <f t="shared" si="87"/>
        <v>97701.637000000366</v>
      </c>
      <c r="BB73" s="320">
        <f t="shared" si="87"/>
        <v>162819</v>
      </c>
      <c r="BC73" s="320">
        <f t="shared" si="87"/>
        <v>110788.39688730522</v>
      </c>
      <c r="BD73" s="320">
        <f t="shared" si="87"/>
        <v>131604.8839999999</v>
      </c>
      <c r="BE73" s="320">
        <f t="shared" si="87"/>
        <v>145158.10000000015</v>
      </c>
      <c r="BF73" s="320">
        <f t="shared" si="87"/>
        <v>177874.82259999981</v>
      </c>
      <c r="BG73" s="320">
        <f t="shared" si="87"/>
        <v>153668.67888000025</v>
      </c>
      <c r="BH73" s="320">
        <f t="shared" ref="BH73:BM73" si="88">BH71-BH61</f>
        <v>153895.01590000032</v>
      </c>
      <c r="BI73" s="320">
        <f t="shared" si="88"/>
        <v>166350.80044000022</v>
      </c>
      <c r="BJ73" s="320">
        <f t="shared" si="88"/>
        <v>219269.25672930517</v>
      </c>
      <c r="BK73" s="320">
        <f t="shared" si="88"/>
        <v>138519.45053000021</v>
      </c>
      <c r="BL73" s="320">
        <f t="shared" si="88"/>
        <v>240430.75440999999</v>
      </c>
      <c r="BM73" s="320">
        <f t="shared" si="88"/>
        <v>160331.14294719952</v>
      </c>
      <c r="BN73" s="6"/>
      <c r="BO73" s="6"/>
      <c r="BP73" s="6"/>
    </row>
    <row r="74" spans="1:68" s="154" customFormat="1" ht="15" customHeight="1" x14ac:dyDescent="0.25">
      <c r="A74" s="319" t="s">
        <v>459</v>
      </c>
      <c r="B74" s="319" t="s">
        <v>463</v>
      </c>
      <c r="C74" s="325">
        <v>0</v>
      </c>
      <c r="D74" s="325">
        <v>0</v>
      </c>
      <c r="E74" s="325">
        <v>0</v>
      </c>
      <c r="F74" s="325">
        <v>0</v>
      </c>
      <c r="G74" s="325">
        <v>0</v>
      </c>
      <c r="H74" s="325">
        <v>0</v>
      </c>
      <c r="I74" s="325">
        <v>0</v>
      </c>
      <c r="J74" s="325">
        <v>0</v>
      </c>
      <c r="K74" s="325">
        <v>0</v>
      </c>
      <c r="L74" s="325">
        <v>0</v>
      </c>
      <c r="M74" s="325">
        <v>0</v>
      </c>
      <c r="N74" s="325">
        <v>0</v>
      </c>
      <c r="O74" s="325">
        <v>0</v>
      </c>
      <c r="P74" s="325">
        <v>0</v>
      </c>
      <c r="Q74" s="325">
        <v>0</v>
      </c>
      <c r="R74" s="325">
        <v>0</v>
      </c>
      <c r="S74" s="325">
        <v>0</v>
      </c>
      <c r="T74" s="325">
        <v>0</v>
      </c>
      <c r="U74" s="325">
        <v>0</v>
      </c>
      <c r="V74" s="325">
        <v>0</v>
      </c>
      <c r="W74" s="325">
        <v>0</v>
      </c>
      <c r="X74" s="325">
        <v>0</v>
      </c>
      <c r="Y74" s="325">
        <v>0</v>
      </c>
      <c r="Z74" s="325">
        <v>0</v>
      </c>
      <c r="AA74" s="325">
        <v>0</v>
      </c>
      <c r="AB74" s="325">
        <v>0</v>
      </c>
      <c r="AC74" s="325">
        <v>0</v>
      </c>
      <c r="AD74" s="325">
        <v>0</v>
      </c>
      <c r="AE74" s="325">
        <v>0</v>
      </c>
      <c r="AF74" s="325">
        <v>0</v>
      </c>
      <c r="AG74" s="325">
        <v>0</v>
      </c>
      <c r="AH74" s="325">
        <v>0</v>
      </c>
      <c r="AI74" s="325">
        <v>0</v>
      </c>
      <c r="AJ74" s="325">
        <v>0</v>
      </c>
      <c r="AK74" s="325">
        <v>0</v>
      </c>
      <c r="AL74" s="325">
        <v>0</v>
      </c>
      <c r="AM74" s="325">
        <v>0</v>
      </c>
      <c r="AN74" s="325">
        <v>0</v>
      </c>
      <c r="AO74" s="325">
        <v>0</v>
      </c>
      <c r="AP74" s="325">
        <v>0</v>
      </c>
      <c r="AQ74" s="325">
        <v>0</v>
      </c>
      <c r="AR74" s="325">
        <v>0</v>
      </c>
      <c r="AS74" s="325">
        <v>0</v>
      </c>
      <c r="AT74" s="335">
        <f t="shared" ref="AT74:BG74" si="89">AT73/AT53</f>
        <v>0.64856825409889074</v>
      </c>
      <c r="AU74" s="335">
        <f t="shared" si="89"/>
        <v>0.40846251409244644</v>
      </c>
      <c r="AV74" s="335">
        <f t="shared" si="89"/>
        <v>1.8832826747720364</v>
      </c>
      <c r="AW74" s="335">
        <f t="shared" si="89"/>
        <v>-0.14299440199444752</v>
      </c>
      <c r="AX74" s="336">
        <f t="shared" si="89"/>
        <v>0.4246039250496903</v>
      </c>
      <c r="AY74" s="322">
        <f t="shared" si="89"/>
        <v>0.33127486218333047</v>
      </c>
      <c r="AZ74" s="323">
        <f t="shared" si="89"/>
        <v>0.31990945446289087</v>
      </c>
      <c r="BA74" s="323">
        <f t="shared" si="89"/>
        <v>0.36394297241043105</v>
      </c>
      <c r="BB74" s="323">
        <f t="shared" si="89"/>
        <v>0.53544262586201796</v>
      </c>
      <c r="BC74" s="323">
        <f t="shared" si="89"/>
        <v>0.38668922667075695</v>
      </c>
      <c r="BD74" s="323">
        <f t="shared" si="89"/>
        <v>0.42728724567470089</v>
      </c>
      <c r="BE74" s="323">
        <f t="shared" si="89"/>
        <v>0.48093655011427483</v>
      </c>
      <c r="BF74" s="323">
        <f t="shared" si="89"/>
        <v>0.53796335529393391</v>
      </c>
      <c r="BG74" s="323">
        <f t="shared" si="89"/>
        <v>0.5053853116789031</v>
      </c>
      <c r="BH74" s="323">
        <f t="shared" ref="BH74:BM74" si="90">BH73/BH53</f>
        <v>0.48313650921060286</v>
      </c>
      <c r="BI74" s="323">
        <f t="shared" si="90"/>
        <v>0.51381642297028585</v>
      </c>
      <c r="BJ74" s="323">
        <f t="shared" si="90"/>
        <v>0.58433680239425656</v>
      </c>
      <c r="BK74" s="323">
        <f t="shared" si="90"/>
        <v>0.41978829800020395</v>
      </c>
      <c r="BL74" s="323">
        <f t="shared" si="90"/>
        <v>0.59049932186487675</v>
      </c>
      <c r="BM74" s="323">
        <f t="shared" si="90"/>
        <v>0.42079371765888052</v>
      </c>
      <c r="BN74" s="6"/>
      <c r="BO74" s="6"/>
      <c r="BP74" s="6"/>
    </row>
    <row r="75" spans="1:68" s="154" customFormat="1" ht="15" customHeight="1" x14ac:dyDescent="0.25">
      <c r="A75" s="8" t="s">
        <v>751</v>
      </c>
      <c r="B75" s="8" t="s">
        <v>460</v>
      </c>
      <c r="C75" s="263">
        <v>0</v>
      </c>
      <c r="D75" s="263">
        <v>0</v>
      </c>
      <c r="E75" s="263">
        <v>0</v>
      </c>
      <c r="F75" s="263">
        <v>0</v>
      </c>
      <c r="G75" s="263">
        <v>0</v>
      </c>
      <c r="H75" s="263">
        <v>0</v>
      </c>
      <c r="I75" s="263">
        <v>0</v>
      </c>
      <c r="J75" s="263">
        <v>0</v>
      </c>
      <c r="K75" s="263">
        <v>0</v>
      </c>
      <c r="L75" s="263">
        <v>0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>
        <v>0</v>
      </c>
      <c r="W75" s="263">
        <v>0</v>
      </c>
      <c r="X75" s="263">
        <v>0</v>
      </c>
      <c r="Y75" s="263">
        <v>0</v>
      </c>
      <c r="Z75" s="263">
        <v>0</v>
      </c>
      <c r="AA75" s="263">
        <v>0</v>
      </c>
      <c r="AB75" s="263">
        <v>0</v>
      </c>
      <c r="AC75" s="263">
        <v>0</v>
      </c>
      <c r="AD75" s="263">
        <v>0</v>
      </c>
      <c r="AE75" s="263">
        <v>0</v>
      </c>
      <c r="AF75" s="263">
        <v>0</v>
      </c>
      <c r="AG75" s="263">
        <v>0</v>
      </c>
      <c r="AH75" s="263">
        <v>0</v>
      </c>
      <c r="AI75" s="263">
        <v>0</v>
      </c>
      <c r="AJ75" s="263">
        <v>0</v>
      </c>
      <c r="AK75" s="263">
        <v>0</v>
      </c>
      <c r="AL75" s="263">
        <v>0</v>
      </c>
      <c r="AM75" s="263">
        <v>0</v>
      </c>
      <c r="AN75" s="263">
        <v>0</v>
      </c>
      <c r="AO75" s="263">
        <v>0</v>
      </c>
      <c r="AP75" s="263">
        <v>0</v>
      </c>
      <c r="AQ75" s="263">
        <v>0</v>
      </c>
      <c r="AR75" s="263">
        <v>0</v>
      </c>
      <c r="AS75" s="263">
        <v>0</v>
      </c>
      <c r="AT75" s="263">
        <v>0</v>
      </c>
      <c r="AU75" s="263">
        <v>0</v>
      </c>
      <c r="AV75" s="263">
        <v>0</v>
      </c>
      <c r="AW75" s="263">
        <v>0</v>
      </c>
      <c r="AX75" s="266">
        <v>0</v>
      </c>
      <c r="AY75" s="324">
        <v>156660.32166184438</v>
      </c>
      <c r="AZ75" s="320">
        <v>195720.75707608418</v>
      </c>
      <c r="BA75" s="320">
        <v>196662.50372055019</v>
      </c>
      <c r="BB75" s="320">
        <v>262102.72619660382</v>
      </c>
      <c r="BC75" s="320">
        <v>201386.57728813594</v>
      </c>
      <c r="BD75" s="320">
        <v>237305.81466932321</v>
      </c>
      <c r="BE75" s="320">
        <v>243550.97333766017</v>
      </c>
      <c r="BF75" s="320">
        <v>302336.34909092204</v>
      </c>
      <c r="BG75" s="320">
        <v>233822.6107543768</v>
      </c>
      <c r="BH75" s="320">
        <v>253609.32278779201</v>
      </c>
      <c r="BI75" s="320">
        <v>253125.08425675565</v>
      </c>
      <c r="BJ75" s="320">
        <v>345444.58339861565</v>
      </c>
      <c r="BK75" s="320">
        <v>254750.91624775511</v>
      </c>
      <c r="BL75" s="324">
        <v>329787</v>
      </c>
      <c r="BM75" s="324">
        <v>298016.17287165002</v>
      </c>
      <c r="BN75" s="6"/>
      <c r="BO75" s="6"/>
      <c r="BP75" s="6"/>
    </row>
    <row r="76" spans="1:68" s="154" customFormat="1" ht="15" customHeight="1" x14ac:dyDescent="0.25">
      <c r="A76" s="319" t="s">
        <v>752</v>
      </c>
      <c r="B76" s="319" t="s">
        <v>464</v>
      </c>
      <c r="C76" s="325">
        <v>0</v>
      </c>
      <c r="D76" s="325">
        <v>0</v>
      </c>
      <c r="E76" s="325">
        <v>0</v>
      </c>
      <c r="F76" s="325">
        <v>0</v>
      </c>
      <c r="G76" s="325">
        <v>0</v>
      </c>
      <c r="H76" s="325">
        <v>0</v>
      </c>
      <c r="I76" s="325">
        <v>0</v>
      </c>
      <c r="J76" s="325">
        <v>0</v>
      </c>
      <c r="K76" s="325">
        <v>0</v>
      </c>
      <c r="L76" s="325">
        <v>0</v>
      </c>
      <c r="M76" s="325">
        <v>0</v>
      </c>
      <c r="N76" s="325">
        <v>0</v>
      </c>
      <c r="O76" s="325">
        <v>0</v>
      </c>
      <c r="P76" s="325">
        <v>0</v>
      </c>
      <c r="Q76" s="325">
        <v>0</v>
      </c>
      <c r="R76" s="325">
        <v>0</v>
      </c>
      <c r="S76" s="325">
        <v>0</v>
      </c>
      <c r="T76" s="325">
        <v>0</v>
      </c>
      <c r="U76" s="325">
        <v>0</v>
      </c>
      <c r="V76" s="325">
        <v>0</v>
      </c>
      <c r="W76" s="325">
        <v>0</v>
      </c>
      <c r="X76" s="325">
        <v>0</v>
      </c>
      <c r="Y76" s="325">
        <v>0</v>
      </c>
      <c r="Z76" s="325">
        <v>0</v>
      </c>
      <c r="AA76" s="325">
        <v>0</v>
      </c>
      <c r="AB76" s="325">
        <v>0</v>
      </c>
      <c r="AC76" s="325">
        <v>0</v>
      </c>
      <c r="AD76" s="325">
        <v>0</v>
      </c>
      <c r="AE76" s="325">
        <v>0</v>
      </c>
      <c r="AF76" s="325">
        <v>0</v>
      </c>
      <c r="AG76" s="325">
        <v>0</v>
      </c>
      <c r="AH76" s="325">
        <v>0</v>
      </c>
      <c r="AI76" s="325">
        <v>0</v>
      </c>
      <c r="AJ76" s="325">
        <v>0</v>
      </c>
      <c r="AK76" s="325">
        <v>0</v>
      </c>
      <c r="AL76" s="325">
        <v>0</v>
      </c>
      <c r="AM76" s="325">
        <v>0</v>
      </c>
      <c r="AN76" s="325">
        <v>0</v>
      </c>
      <c r="AO76" s="325">
        <v>0</v>
      </c>
      <c r="AP76" s="325">
        <v>0</v>
      </c>
      <c r="AQ76" s="325">
        <v>0</v>
      </c>
      <c r="AR76" s="325">
        <v>0</v>
      </c>
      <c r="AS76" s="325">
        <v>0</v>
      </c>
      <c r="AT76" s="325">
        <v>0</v>
      </c>
      <c r="AU76" s="325">
        <v>0</v>
      </c>
      <c r="AV76" s="325">
        <v>0</v>
      </c>
      <c r="AW76" s="325">
        <v>0</v>
      </c>
      <c r="AX76" s="326">
        <v>0</v>
      </c>
      <c r="AY76" s="322">
        <v>0.73383742052056311</v>
      </c>
      <c r="AZ76" s="323">
        <v>0.91179013447993251</v>
      </c>
      <c r="BA76" s="323">
        <v>0.89071909981370345</v>
      </c>
      <c r="BB76" s="323">
        <v>0.90407539339720555</v>
      </c>
      <c r="BC76" s="323">
        <v>0.76251638833756163</v>
      </c>
      <c r="BD76" s="323">
        <v>0.9235859871386688</v>
      </c>
      <c r="BE76" s="323">
        <v>0.94232065539086352</v>
      </c>
      <c r="BF76" s="323">
        <v>0.91934851915376448</v>
      </c>
      <c r="BG76" s="323">
        <v>0.90310170483833929</v>
      </c>
      <c r="BH76" s="323">
        <v>0.93188664810703925</v>
      </c>
      <c r="BI76" s="323">
        <v>0.92297828261613457</v>
      </c>
      <c r="BJ76" s="323">
        <v>0.95195175468919357</v>
      </c>
      <c r="BK76" s="323">
        <v>0.91764323380801405</v>
      </c>
      <c r="BL76" s="322">
        <v>0.93799999999999994</v>
      </c>
      <c r="BM76" s="322">
        <v>0.97468094244659553</v>
      </c>
      <c r="BN76" s="6"/>
      <c r="BO76" s="6"/>
      <c r="BP76" s="6"/>
    </row>
    <row r="77" spans="1:68" ht="15" customHeight="1" x14ac:dyDescent="0.25">
      <c r="A77" s="8"/>
      <c r="B77" s="8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4"/>
      <c r="N77" s="265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T77" s="277"/>
      <c r="AX77" s="266"/>
    </row>
    <row r="78" spans="1:68" ht="15" customHeight="1" x14ac:dyDescent="0.25">
      <c r="A78" s="8" t="s">
        <v>425</v>
      </c>
      <c r="B78" s="8" t="s">
        <v>426</v>
      </c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V78" s="299"/>
      <c r="AW78" s="299"/>
    </row>
    <row r="79" spans="1:68" ht="15" customHeight="1" x14ac:dyDescent="0.25">
      <c r="A79" s="8" t="s">
        <v>427</v>
      </c>
      <c r="B79" s="8" t="s">
        <v>428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V79" s="299"/>
      <c r="AW79" s="299"/>
    </row>
    <row r="80" spans="1:68" ht="15" customHeight="1" x14ac:dyDescent="0.25">
      <c r="A80" s="8" t="s">
        <v>649</v>
      </c>
      <c r="B80" s="8" t="s">
        <v>465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V80" s="299"/>
      <c r="AW80" s="299"/>
    </row>
    <row r="81" spans="1:65" ht="15" customHeight="1" x14ac:dyDescent="0.25">
      <c r="A81" s="8" t="s">
        <v>750</v>
      </c>
      <c r="B81" s="8" t="s">
        <v>650</v>
      </c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</row>
    <row r="82" spans="1:65" ht="15" customHeight="1" x14ac:dyDescent="0.25">
      <c r="A82" s="8"/>
      <c r="B82" s="8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</row>
    <row r="83" spans="1:65" ht="15" customHeight="1" x14ac:dyDescent="0.25">
      <c r="A83" s="95" t="s">
        <v>167</v>
      </c>
      <c r="B83" s="95" t="s">
        <v>225</v>
      </c>
      <c r="C83" s="96" t="str">
        <f t="shared" ref="C83:BM83" si="91">C$5</f>
        <v>1Q10</v>
      </c>
      <c r="D83" s="96" t="str">
        <f t="shared" si="91"/>
        <v>2Q10</v>
      </c>
      <c r="E83" s="96" t="str">
        <f t="shared" si="91"/>
        <v>3Q10</v>
      </c>
      <c r="F83" s="96" t="str">
        <f t="shared" si="91"/>
        <v>4Q10</v>
      </c>
      <c r="G83" s="96" t="str">
        <f t="shared" si="91"/>
        <v>1Q11</v>
      </c>
      <c r="H83" s="96" t="str">
        <f t="shared" si="91"/>
        <v>2Q11</v>
      </c>
      <c r="I83" s="96" t="str">
        <f t="shared" si="91"/>
        <v>3Q11</v>
      </c>
      <c r="J83" s="96" t="str">
        <f t="shared" si="91"/>
        <v>4Q11</v>
      </c>
      <c r="K83" s="96" t="str">
        <f t="shared" si="91"/>
        <v>1Q12</v>
      </c>
      <c r="L83" s="96" t="str">
        <f t="shared" si="91"/>
        <v>2Q12</v>
      </c>
      <c r="M83" s="96" t="str">
        <f t="shared" si="91"/>
        <v>3Q12</v>
      </c>
      <c r="N83" s="96" t="str">
        <f t="shared" si="91"/>
        <v>4Q12</v>
      </c>
      <c r="O83" s="96" t="str">
        <f t="shared" si="91"/>
        <v>1Q13</v>
      </c>
      <c r="P83" s="96" t="str">
        <f t="shared" si="91"/>
        <v>2Q13</v>
      </c>
      <c r="Q83" s="96" t="str">
        <f t="shared" si="91"/>
        <v>3Q13</v>
      </c>
      <c r="R83" s="96" t="str">
        <f t="shared" si="91"/>
        <v>4Q13</v>
      </c>
      <c r="S83" s="96" t="str">
        <f t="shared" si="91"/>
        <v>1Q14</v>
      </c>
      <c r="T83" s="96" t="str">
        <f t="shared" si="91"/>
        <v>2Q14</v>
      </c>
      <c r="U83" s="96" t="str">
        <f t="shared" si="91"/>
        <v>3Q14</v>
      </c>
      <c r="V83" s="96" t="str">
        <f t="shared" si="91"/>
        <v>4Q14</v>
      </c>
      <c r="W83" s="96" t="str">
        <f t="shared" si="91"/>
        <v>1Q15</v>
      </c>
      <c r="X83" s="96" t="str">
        <f t="shared" si="91"/>
        <v>2Q15</v>
      </c>
      <c r="Y83" s="96" t="str">
        <f t="shared" si="91"/>
        <v>3Q15</v>
      </c>
      <c r="Z83" s="96" t="str">
        <f t="shared" si="91"/>
        <v>4Q15</v>
      </c>
      <c r="AA83" s="96" t="str">
        <f t="shared" si="91"/>
        <v>1Q16</v>
      </c>
      <c r="AB83" s="96" t="str">
        <f t="shared" si="91"/>
        <v>2Q16</v>
      </c>
      <c r="AC83" s="96" t="str">
        <f t="shared" si="91"/>
        <v>3Q16</v>
      </c>
      <c r="AD83" s="96" t="str">
        <f t="shared" si="91"/>
        <v>4Q16</v>
      </c>
      <c r="AE83" s="96" t="str">
        <f t="shared" si="91"/>
        <v>1Q17</v>
      </c>
      <c r="AF83" s="96" t="str">
        <f t="shared" si="91"/>
        <v>2Q17</v>
      </c>
      <c r="AG83" s="96" t="str">
        <f t="shared" si="91"/>
        <v>3Q17</v>
      </c>
      <c r="AH83" s="96" t="str">
        <f t="shared" si="91"/>
        <v>4Q17</v>
      </c>
      <c r="AI83" s="96" t="str">
        <f t="shared" si="91"/>
        <v>1Q18</v>
      </c>
      <c r="AJ83" s="96" t="str">
        <f t="shared" si="91"/>
        <v>2Q18</v>
      </c>
      <c r="AK83" s="96" t="str">
        <f t="shared" si="91"/>
        <v>3Q18</v>
      </c>
      <c r="AL83" s="96" t="str">
        <f t="shared" si="91"/>
        <v>4Q18</v>
      </c>
      <c r="AM83" s="96" t="str">
        <f t="shared" si="91"/>
        <v>1Q19</v>
      </c>
      <c r="AN83" s="96" t="str">
        <f t="shared" si="91"/>
        <v>2Q19</v>
      </c>
      <c r="AO83" s="96" t="str">
        <f t="shared" si="91"/>
        <v>3Q19</v>
      </c>
      <c r="AP83" s="96" t="str">
        <f t="shared" si="91"/>
        <v>4Q19</v>
      </c>
      <c r="AQ83" s="96" t="str">
        <f t="shared" si="91"/>
        <v>1Q20</v>
      </c>
      <c r="AR83" s="96" t="str">
        <f t="shared" si="91"/>
        <v>2Q20</v>
      </c>
      <c r="AS83" s="96" t="str">
        <f t="shared" si="91"/>
        <v>3Q20</v>
      </c>
      <c r="AT83" s="96" t="str">
        <f t="shared" si="91"/>
        <v>4Q20</v>
      </c>
      <c r="AU83" s="96" t="str">
        <f t="shared" si="91"/>
        <v>1Q21</v>
      </c>
      <c r="AV83" s="96" t="str">
        <f t="shared" si="91"/>
        <v>2Q21</v>
      </c>
      <c r="AW83" s="96" t="str">
        <f t="shared" si="91"/>
        <v>3Q21</v>
      </c>
      <c r="AX83" s="141" t="str">
        <f t="shared" si="91"/>
        <v>4Q21</v>
      </c>
      <c r="AY83" s="96" t="str">
        <f t="shared" si="91"/>
        <v>1Q22</v>
      </c>
      <c r="AZ83" s="96" t="str">
        <f t="shared" si="91"/>
        <v>2Q22</v>
      </c>
      <c r="BA83" s="96" t="str">
        <f t="shared" si="91"/>
        <v>3Q22</v>
      </c>
      <c r="BB83" s="96" t="str">
        <f t="shared" si="91"/>
        <v>4Q22</v>
      </c>
      <c r="BC83" s="96" t="str">
        <f t="shared" si="91"/>
        <v>1Q23</v>
      </c>
      <c r="BD83" s="96" t="str">
        <f t="shared" si="91"/>
        <v>2Q23</v>
      </c>
      <c r="BE83" s="96" t="str">
        <f t="shared" si="91"/>
        <v>3Q23</v>
      </c>
      <c r="BF83" s="96" t="str">
        <f t="shared" si="91"/>
        <v>4Q23</v>
      </c>
      <c r="BG83" s="96" t="str">
        <f t="shared" si="91"/>
        <v>1Q24</v>
      </c>
      <c r="BH83" s="96" t="str">
        <f t="shared" si="91"/>
        <v>2Q24</v>
      </c>
      <c r="BI83" s="96" t="str">
        <f t="shared" si="91"/>
        <v>3Q24</v>
      </c>
      <c r="BJ83" s="96" t="str">
        <f t="shared" si="91"/>
        <v>4Q24</v>
      </c>
      <c r="BK83" s="96" t="str">
        <f t="shared" si="91"/>
        <v>1Q25</v>
      </c>
      <c r="BL83" s="96" t="str">
        <f t="shared" si="91"/>
        <v>2Q25</v>
      </c>
      <c r="BM83" s="96" t="str">
        <f t="shared" si="91"/>
        <v>3Q25</v>
      </c>
    </row>
    <row r="84" spans="1:65" ht="15" customHeight="1" x14ac:dyDescent="0.25">
      <c r="A84" s="8" t="s">
        <v>370</v>
      </c>
      <c r="B84" s="8" t="s">
        <v>377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246">
        <v>170717</v>
      </c>
      <c r="AY84" s="84">
        <v>173254</v>
      </c>
      <c r="AZ84" s="84">
        <v>177374.86600000004</v>
      </c>
      <c r="BA84" s="84">
        <v>182763.40300000008</v>
      </c>
      <c r="BB84" s="268">
        <f t="shared" ref="BB84:BB89" si="92">BB8</f>
        <v>195193</v>
      </c>
      <c r="BC84" s="84">
        <v>202018</v>
      </c>
      <c r="BD84" s="84">
        <v>202277.04799999989</v>
      </c>
      <c r="BE84" s="84">
        <v>202852.21099999998</v>
      </c>
      <c r="BF84" s="84">
        <v>199147.69199999989</v>
      </c>
      <c r="BG84" s="84">
        <v>202014.78600000002</v>
      </c>
      <c r="BH84" s="84">
        <v>203537.34899999999</v>
      </c>
      <c r="BI84" s="84">
        <v>203167.43899999993</v>
      </c>
      <c r="BJ84" s="84">
        <v>212280.10499999998</v>
      </c>
      <c r="BK84" s="84">
        <v>210484.17899999992</v>
      </c>
      <c r="BL84" s="84">
        <v>246127.11900000001</v>
      </c>
      <c r="BM84" s="84">
        <v>227249.408</v>
      </c>
    </row>
    <row r="85" spans="1:65" ht="15" customHeight="1" x14ac:dyDescent="0.25">
      <c r="A85" s="8" t="s">
        <v>106</v>
      </c>
      <c r="B85" s="8" t="s">
        <v>378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246">
        <v>22510</v>
      </c>
      <c r="AY85" s="84">
        <v>8471</v>
      </c>
      <c r="AZ85" s="84">
        <v>17370.785000000003</v>
      </c>
      <c r="BA85" s="84">
        <v>11691.766999999998</v>
      </c>
      <c r="BB85" s="84">
        <f t="shared" si="92"/>
        <v>16809</v>
      </c>
      <c r="BC85" s="84">
        <v>13215</v>
      </c>
      <c r="BD85" s="84">
        <v>18685.813999999998</v>
      </c>
      <c r="BE85" s="84">
        <v>15986.064000000006</v>
      </c>
      <c r="BF85" s="84">
        <v>23068.157000000007</v>
      </c>
      <c r="BG85" s="84">
        <v>13044.797000000002</v>
      </c>
      <c r="BH85" s="84">
        <v>22004.209000000006</v>
      </c>
      <c r="BI85" s="84">
        <v>19557.135000000009</v>
      </c>
      <c r="BJ85" s="84">
        <v>28290.026999999995</v>
      </c>
      <c r="BK85" s="84">
        <v>15593.897000000001</v>
      </c>
      <c r="BL85" s="84">
        <v>29942.974999999995</v>
      </c>
      <c r="BM85" s="84">
        <v>23817.926999999996</v>
      </c>
    </row>
    <row r="86" spans="1:65" ht="15" customHeight="1" x14ac:dyDescent="0.25">
      <c r="A86" s="8" t="s">
        <v>371</v>
      </c>
      <c r="B86" s="8" t="s">
        <v>379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246">
        <v>19564</v>
      </c>
      <c r="AY86" s="84">
        <v>15311</v>
      </c>
      <c r="AZ86" s="84">
        <v>16208.871000000003</v>
      </c>
      <c r="BA86" s="84">
        <v>18594.694999999996</v>
      </c>
      <c r="BB86" s="84">
        <f t="shared" si="92"/>
        <v>23986</v>
      </c>
      <c r="BC86" s="84">
        <v>18429</v>
      </c>
      <c r="BD86" s="84">
        <v>21993.080999999995</v>
      </c>
      <c r="BE86" s="84">
        <v>22145.502999999986</v>
      </c>
      <c r="BF86" s="84">
        <v>32141.422999999999</v>
      </c>
      <c r="BG86" s="84">
        <v>21921.009999999991</v>
      </c>
      <c r="BH86" s="84">
        <v>25363.030000000002</v>
      </c>
      <c r="BI86" s="84">
        <v>25688.416000000012</v>
      </c>
      <c r="BJ86" s="84">
        <v>34795.487999999983</v>
      </c>
      <c r="BK86" s="84">
        <v>23908.807000000008</v>
      </c>
      <c r="BL86" s="84">
        <v>31748.731999999996</v>
      </c>
      <c r="BM86" s="84">
        <v>30136.908000000018</v>
      </c>
    </row>
    <row r="87" spans="1:65" ht="15" customHeight="1" x14ac:dyDescent="0.25">
      <c r="A87" s="8" t="s">
        <v>104</v>
      </c>
      <c r="B87" s="8" t="s">
        <v>380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246">
        <v>15226</v>
      </c>
      <c r="AY87" s="84">
        <v>13817</v>
      </c>
      <c r="AZ87" s="84">
        <v>14543.913000000006</v>
      </c>
      <c r="BA87" s="84">
        <v>14988.620000000004</v>
      </c>
      <c r="BB87" s="84">
        <f t="shared" si="92"/>
        <v>17507</v>
      </c>
      <c r="BC87" s="84">
        <v>14843</v>
      </c>
      <c r="BD87" s="84">
        <v>15537.188999999998</v>
      </c>
      <c r="BE87" s="84">
        <v>15545.071000000009</v>
      </c>
      <c r="BF87" s="84">
        <v>17276.010000000002</v>
      </c>
      <c r="BG87" s="84">
        <v>15223.785000000005</v>
      </c>
      <c r="BH87" s="84">
        <v>16053.65</v>
      </c>
      <c r="BI87" s="84">
        <v>16104.987000000008</v>
      </c>
      <c r="BJ87" s="84">
        <v>19873.853000000006</v>
      </c>
      <c r="BK87" s="84">
        <v>19219.21</v>
      </c>
      <c r="BL87" s="84">
        <v>20468.724000000006</v>
      </c>
      <c r="BM87" s="84">
        <v>23377.878000000004</v>
      </c>
    </row>
    <row r="88" spans="1:65" ht="15" customHeight="1" x14ac:dyDescent="0.25">
      <c r="A88" s="8" t="s">
        <v>105</v>
      </c>
      <c r="B88" s="8" t="s">
        <v>232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246">
        <v>40852</v>
      </c>
      <c r="AY88" s="84">
        <v>35387</v>
      </c>
      <c r="AZ88" s="84">
        <v>43599.863999999994</v>
      </c>
      <c r="BA88" s="84">
        <v>42987.18</v>
      </c>
      <c r="BB88" s="84">
        <f t="shared" si="92"/>
        <v>48398</v>
      </c>
      <c r="BC88" s="84">
        <v>42978</v>
      </c>
      <c r="BD88" s="84">
        <v>50789.945000000007</v>
      </c>
      <c r="BE88" s="84">
        <v>51204.945999999996</v>
      </c>
      <c r="BF88" s="84">
        <v>58021.88499999998</v>
      </c>
      <c r="BG88" s="84">
        <v>53271.913</v>
      </c>
      <c r="BH88" s="84">
        <v>54386.750000000044</v>
      </c>
      <c r="BI88" s="84">
        <v>55120.792000000009</v>
      </c>
      <c r="BJ88" s="84">
        <v>65534.905000000021</v>
      </c>
      <c r="BK88" s="84">
        <v>60052.239000000038</v>
      </c>
      <c r="BL88" s="84">
        <v>72539.165000000052</v>
      </c>
      <c r="BM88" s="84">
        <v>61312.227999999974</v>
      </c>
    </row>
    <row r="89" spans="1:65" ht="15" customHeight="1" x14ac:dyDescent="0.25">
      <c r="A89" s="8" t="s">
        <v>372</v>
      </c>
      <c r="B89" s="8" t="s">
        <v>381</v>
      </c>
      <c r="C89" s="269">
        <v>0</v>
      </c>
      <c r="D89" s="269">
        <v>0</v>
      </c>
      <c r="E89" s="269">
        <v>0</v>
      </c>
      <c r="F89" s="269">
        <v>0</v>
      </c>
      <c r="G89" s="269">
        <v>0</v>
      </c>
      <c r="H89" s="269">
        <v>0</v>
      </c>
      <c r="I89" s="269">
        <v>0</v>
      </c>
      <c r="J89" s="269">
        <v>0</v>
      </c>
      <c r="K89" s="269">
        <v>0</v>
      </c>
      <c r="L89" s="269">
        <v>0</v>
      </c>
      <c r="M89" s="269">
        <v>0</v>
      </c>
      <c r="N89" s="269">
        <v>0</v>
      </c>
      <c r="O89" s="269">
        <v>0</v>
      </c>
      <c r="P89" s="269">
        <v>0</v>
      </c>
      <c r="Q89" s="269">
        <v>0</v>
      </c>
      <c r="R89" s="269">
        <v>0</v>
      </c>
      <c r="S89" s="269">
        <v>0</v>
      </c>
      <c r="T89" s="269">
        <v>0</v>
      </c>
      <c r="U89" s="269">
        <v>0</v>
      </c>
      <c r="V89" s="269">
        <v>0</v>
      </c>
      <c r="W89" s="269">
        <v>0</v>
      </c>
      <c r="X89" s="269">
        <v>0</v>
      </c>
      <c r="Y89" s="269">
        <v>0</v>
      </c>
      <c r="Z89" s="269">
        <v>0</v>
      </c>
      <c r="AA89" s="269">
        <v>0</v>
      </c>
      <c r="AB89" s="269">
        <v>0</v>
      </c>
      <c r="AC89" s="269">
        <v>0</v>
      </c>
      <c r="AD89" s="269">
        <v>0</v>
      </c>
      <c r="AE89" s="269">
        <v>0</v>
      </c>
      <c r="AF89" s="269">
        <v>0</v>
      </c>
      <c r="AG89" s="269">
        <v>0</v>
      </c>
      <c r="AH89" s="269">
        <v>0</v>
      </c>
      <c r="AI89" s="269">
        <v>0</v>
      </c>
      <c r="AJ89" s="269">
        <v>0</v>
      </c>
      <c r="AK89" s="269">
        <v>0</v>
      </c>
      <c r="AL89" s="269">
        <v>0</v>
      </c>
      <c r="AM89" s="269">
        <v>0</v>
      </c>
      <c r="AN89" s="269">
        <v>0</v>
      </c>
      <c r="AO89" s="269">
        <v>0</v>
      </c>
      <c r="AP89" s="269">
        <v>0</v>
      </c>
      <c r="AQ89" s="269">
        <v>0</v>
      </c>
      <c r="AR89" s="269">
        <v>0</v>
      </c>
      <c r="AS89" s="269">
        <v>0</v>
      </c>
      <c r="AT89" s="269">
        <v>0</v>
      </c>
      <c r="AU89" s="269">
        <v>0</v>
      </c>
      <c r="AV89" s="269">
        <v>0</v>
      </c>
      <c r="AW89" s="269">
        <v>0</v>
      </c>
      <c r="AX89" s="246">
        <v>5534.9900500000003</v>
      </c>
      <c r="AY89" s="84">
        <v>3217.2923100000007</v>
      </c>
      <c r="AZ89" s="84">
        <v>4413.0311599999877</v>
      </c>
      <c r="BA89" s="84">
        <v>3361.3005900000062</v>
      </c>
      <c r="BB89" s="84">
        <f t="shared" si="92"/>
        <v>3167</v>
      </c>
      <c r="BC89" s="84">
        <v>4612.7471799999985</v>
      </c>
      <c r="BD89" s="84">
        <v>4235.9670000000115</v>
      </c>
      <c r="BE89" s="84">
        <v>4454.7942800000019</v>
      </c>
      <c r="BF89" s="84">
        <v>5424.9229999999989</v>
      </c>
      <c r="BG89" s="84">
        <v>10546.018</v>
      </c>
      <c r="BH89" s="84">
        <v>3832.1780000000072</v>
      </c>
      <c r="BI89" s="84">
        <v>5157.5690000000031</v>
      </c>
      <c r="BJ89" s="84">
        <v>6896.471000000005</v>
      </c>
      <c r="BK89" s="84">
        <v>6577.4630000000034</v>
      </c>
      <c r="BL89" s="84">
        <v>4717.096000000005</v>
      </c>
      <c r="BM89" s="84">
        <v>6306.1270000000004</v>
      </c>
    </row>
    <row r="90" spans="1:65" s="154" customFormat="1" ht="15" customHeight="1" x14ac:dyDescent="0.25">
      <c r="A90" s="238" t="s">
        <v>6</v>
      </c>
      <c r="B90" s="238" t="s">
        <v>212</v>
      </c>
      <c r="C90" s="270">
        <v>0</v>
      </c>
      <c r="D90" s="270">
        <v>0</v>
      </c>
      <c r="E90" s="270">
        <v>0</v>
      </c>
      <c r="F90" s="270">
        <v>0</v>
      </c>
      <c r="G90" s="270">
        <v>0</v>
      </c>
      <c r="H90" s="270">
        <v>0</v>
      </c>
      <c r="I90" s="270">
        <v>0</v>
      </c>
      <c r="J90" s="270">
        <v>0</v>
      </c>
      <c r="K90" s="270">
        <v>0</v>
      </c>
      <c r="L90" s="270">
        <v>0</v>
      </c>
      <c r="M90" s="270">
        <v>0</v>
      </c>
      <c r="N90" s="270">
        <v>0</v>
      </c>
      <c r="O90" s="270">
        <v>0</v>
      </c>
      <c r="P90" s="270">
        <v>0</v>
      </c>
      <c r="Q90" s="270">
        <v>0</v>
      </c>
      <c r="R90" s="270">
        <v>0</v>
      </c>
      <c r="S90" s="270">
        <v>0</v>
      </c>
      <c r="T90" s="270">
        <v>0</v>
      </c>
      <c r="U90" s="270">
        <v>0</v>
      </c>
      <c r="V90" s="270">
        <v>0</v>
      </c>
      <c r="W90" s="270">
        <v>0</v>
      </c>
      <c r="X90" s="270">
        <v>0</v>
      </c>
      <c r="Y90" s="270">
        <v>0</v>
      </c>
      <c r="Z90" s="270">
        <v>0</v>
      </c>
      <c r="AA90" s="270">
        <v>0</v>
      </c>
      <c r="AB90" s="270">
        <v>0</v>
      </c>
      <c r="AC90" s="270">
        <v>0</v>
      </c>
      <c r="AD90" s="270">
        <v>0</v>
      </c>
      <c r="AE90" s="270">
        <v>0</v>
      </c>
      <c r="AF90" s="270">
        <v>0</v>
      </c>
      <c r="AG90" s="270">
        <v>0</v>
      </c>
      <c r="AH90" s="270">
        <v>0</v>
      </c>
      <c r="AI90" s="270">
        <v>0</v>
      </c>
      <c r="AJ90" s="270">
        <v>0</v>
      </c>
      <c r="AK90" s="270">
        <v>0</v>
      </c>
      <c r="AL90" s="270">
        <v>0</v>
      </c>
      <c r="AM90" s="259"/>
      <c r="AN90" s="259"/>
      <c r="AO90" s="259"/>
      <c r="AP90" s="259"/>
      <c r="AQ90" s="259"/>
      <c r="AR90" s="259"/>
      <c r="AS90" s="259"/>
      <c r="AT90" s="259"/>
      <c r="AU90" s="259"/>
      <c r="AV90" s="259"/>
      <c r="AW90" s="259"/>
      <c r="AX90" s="247">
        <f>SUM(AX84:AX89)</f>
        <v>274403.99005000002</v>
      </c>
      <c r="AY90" s="240">
        <f t="shared" ref="AY90:BL90" si="93">SUM(AY84:AY89)</f>
        <v>249457.29230999999</v>
      </c>
      <c r="AZ90" s="240">
        <f t="shared" si="93"/>
        <v>273511.33016000007</v>
      </c>
      <c r="BA90" s="240">
        <f t="shared" si="93"/>
        <v>274386.96559000009</v>
      </c>
      <c r="BB90" s="240">
        <f t="shared" si="93"/>
        <v>305060</v>
      </c>
      <c r="BC90" s="240">
        <f t="shared" si="93"/>
        <v>296095.74718000001</v>
      </c>
      <c r="BD90" s="240">
        <f t="shared" si="93"/>
        <v>313519.04399999994</v>
      </c>
      <c r="BE90" s="240">
        <f t="shared" si="93"/>
        <v>312188.58927999996</v>
      </c>
      <c r="BF90" s="240">
        <f t="shared" si="93"/>
        <v>335080.08999999991</v>
      </c>
      <c r="BG90" s="240">
        <f t="shared" si="93"/>
        <v>316022.30899999995</v>
      </c>
      <c r="BH90" s="240">
        <f t="shared" si="93"/>
        <v>325177.16600000008</v>
      </c>
      <c r="BI90" s="240">
        <f t="shared" si="93"/>
        <v>324796.33799999999</v>
      </c>
      <c r="BJ90" s="240">
        <f t="shared" si="93"/>
        <v>367670.84900000005</v>
      </c>
      <c r="BK90" s="240">
        <f t="shared" si="93"/>
        <v>335835.79499999998</v>
      </c>
      <c r="BL90" s="240">
        <f t="shared" si="93"/>
        <v>405543.81100000005</v>
      </c>
      <c r="BM90" s="240">
        <v>372200.47600000002</v>
      </c>
    </row>
    <row r="91" spans="1:65" ht="15" customHeight="1" x14ac:dyDescent="0.25">
      <c r="A91" s="8" t="s">
        <v>32</v>
      </c>
      <c r="B91" s="8" t="s">
        <v>382</v>
      </c>
      <c r="C91" s="273">
        <v>0</v>
      </c>
      <c r="D91" s="273">
        <v>0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273">
        <v>0</v>
      </c>
      <c r="P91" s="273">
        <v>0</v>
      </c>
      <c r="Q91" s="273">
        <v>0</v>
      </c>
      <c r="R91" s="273">
        <v>0</v>
      </c>
      <c r="S91" s="273">
        <v>0</v>
      </c>
      <c r="T91" s="273">
        <v>0</v>
      </c>
      <c r="U91" s="273">
        <v>0</v>
      </c>
      <c r="V91" s="273">
        <v>0</v>
      </c>
      <c r="W91" s="273">
        <v>0</v>
      </c>
      <c r="X91" s="273">
        <v>0</v>
      </c>
      <c r="Y91" s="273">
        <v>0</v>
      </c>
      <c r="Z91" s="273">
        <v>0</v>
      </c>
      <c r="AA91" s="273">
        <v>0</v>
      </c>
      <c r="AB91" s="273">
        <v>0</v>
      </c>
      <c r="AC91" s="273">
        <v>0</v>
      </c>
      <c r="AD91" s="273">
        <v>0</v>
      </c>
      <c r="AE91" s="273">
        <v>0</v>
      </c>
      <c r="AF91" s="273">
        <v>0</v>
      </c>
      <c r="AG91" s="273">
        <v>0</v>
      </c>
      <c r="AH91" s="273">
        <v>0</v>
      </c>
      <c r="AI91" s="273">
        <v>0</v>
      </c>
      <c r="AJ91" s="273">
        <v>0</v>
      </c>
      <c r="AK91" s="273">
        <v>0</v>
      </c>
      <c r="AL91" s="273">
        <v>0</v>
      </c>
      <c r="AM91" s="273">
        <v>0</v>
      </c>
      <c r="AN91" s="273">
        <v>0</v>
      </c>
      <c r="AO91" s="273">
        <v>0</v>
      </c>
      <c r="AP91" s="273">
        <v>0</v>
      </c>
      <c r="AQ91" s="273">
        <v>0</v>
      </c>
      <c r="AR91" s="273">
        <v>0</v>
      </c>
      <c r="AS91" s="273">
        <v>0</v>
      </c>
      <c r="AT91" s="273">
        <v>0</v>
      </c>
      <c r="AU91" s="273">
        <v>0</v>
      </c>
      <c r="AV91" s="273">
        <v>0</v>
      </c>
      <c r="AW91" s="273">
        <v>0</v>
      </c>
      <c r="AX91" s="271">
        <v>-53183</v>
      </c>
      <c r="AY91" s="272">
        <v>-35976.325980000001</v>
      </c>
      <c r="AZ91" s="91">
        <v>-33933.142359999998</v>
      </c>
      <c r="BA91" s="91">
        <v>-33285.966469999999</v>
      </c>
      <c r="BB91" s="91">
        <v>-36864</v>
      </c>
      <c r="BC91" s="91">
        <v>-31987.879639999999</v>
      </c>
      <c r="BD91" s="91">
        <v>-36325.304999999978</v>
      </c>
      <c r="BE91" s="91">
        <v>-32543</v>
      </c>
      <c r="BF91" s="91">
        <v>-39204</v>
      </c>
      <c r="BG91" s="91">
        <v>-30850.421999999991</v>
      </c>
      <c r="BH91" s="91">
        <v>-35778.191999999981</v>
      </c>
      <c r="BI91" s="91">
        <v>-31969.611999999961</v>
      </c>
      <c r="BJ91" s="91">
        <v>-38081.779708899987</v>
      </c>
      <c r="BK91" s="91">
        <v>-31861.778000000009</v>
      </c>
      <c r="BL91" s="91">
        <v>-38077.327999999965</v>
      </c>
      <c r="BM91" s="91">
        <v>-35139.062000000005</v>
      </c>
    </row>
    <row r="92" spans="1:65" ht="15" customHeight="1" x14ac:dyDescent="0.25">
      <c r="A92" s="8" t="s">
        <v>151</v>
      </c>
      <c r="B92" s="4" t="s">
        <v>400</v>
      </c>
      <c r="C92" s="269">
        <v>0</v>
      </c>
      <c r="D92" s="269">
        <v>0</v>
      </c>
      <c r="E92" s="269">
        <v>0</v>
      </c>
      <c r="F92" s="269">
        <v>0</v>
      </c>
      <c r="G92" s="269">
        <v>0</v>
      </c>
      <c r="H92" s="269">
        <v>0</v>
      </c>
      <c r="I92" s="269">
        <v>0</v>
      </c>
      <c r="J92" s="269">
        <v>0</v>
      </c>
      <c r="K92" s="269">
        <v>0</v>
      </c>
      <c r="L92" s="269">
        <v>0</v>
      </c>
      <c r="M92" s="269">
        <v>0</v>
      </c>
      <c r="N92" s="269">
        <v>0</v>
      </c>
      <c r="O92" s="269">
        <v>0</v>
      </c>
      <c r="P92" s="269">
        <v>0</v>
      </c>
      <c r="Q92" s="269">
        <v>0</v>
      </c>
      <c r="R92" s="269">
        <v>0</v>
      </c>
      <c r="S92" s="269">
        <v>0</v>
      </c>
      <c r="T92" s="269">
        <v>0</v>
      </c>
      <c r="U92" s="269">
        <v>0</v>
      </c>
      <c r="V92" s="269">
        <v>0</v>
      </c>
      <c r="W92" s="269">
        <v>0</v>
      </c>
      <c r="X92" s="269">
        <v>0</v>
      </c>
      <c r="Y92" s="269">
        <v>0</v>
      </c>
      <c r="Z92" s="269">
        <v>0</v>
      </c>
      <c r="AA92" s="269">
        <v>0</v>
      </c>
      <c r="AB92" s="269">
        <v>0</v>
      </c>
      <c r="AC92" s="269">
        <v>0</v>
      </c>
      <c r="AD92" s="269">
        <v>0</v>
      </c>
      <c r="AE92" s="269">
        <v>0</v>
      </c>
      <c r="AF92" s="269">
        <v>0</v>
      </c>
      <c r="AG92" s="269">
        <v>0</v>
      </c>
      <c r="AH92" s="269">
        <v>0</v>
      </c>
      <c r="AI92" s="269">
        <v>0</v>
      </c>
      <c r="AJ92" s="269">
        <v>0</v>
      </c>
      <c r="AK92" s="269">
        <v>0</v>
      </c>
      <c r="AL92" s="269">
        <v>0</v>
      </c>
      <c r="AM92" s="269">
        <v>0</v>
      </c>
      <c r="AN92" s="269">
        <v>0</v>
      </c>
      <c r="AO92" s="269">
        <v>0</v>
      </c>
      <c r="AP92" s="269">
        <v>0</v>
      </c>
      <c r="AQ92" s="269">
        <v>0</v>
      </c>
      <c r="AR92" s="269">
        <v>0</v>
      </c>
      <c r="AS92" s="269">
        <v>0</v>
      </c>
      <c r="AT92" s="269">
        <v>0</v>
      </c>
      <c r="AU92" s="269">
        <v>0</v>
      </c>
      <c r="AV92" s="269">
        <v>0</v>
      </c>
      <c r="AW92" s="269">
        <v>0</v>
      </c>
      <c r="AX92" s="248">
        <v>60616</v>
      </c>
      <c r="AY92" s="239">
        <v>0</v>
      </c>
      <c r="AZ92" s="239">
        <v>0</v>
      </c>
      <c r="BA92" s="239">
        <v>0</v>
      </c>
      <c r="BB92" s="239">
        <v>0</v>
      </c>
      <c r="BC92" s="239">
        <v>0</v>
      </c>
      <c r="BD92" s="239">
        <v>0</v>
      </c>
      <c r="BE92" s="239">
        <v>0</v>
      </c>
      <c r="BF92" s="239">
        <v>0</v>
      </c>
      <c r="BG92" s="239">
        <v>0</v>
      </c>
      <c r="BH92" s="239">
        <v>0</v>
      </c>
      <c r="BI92" s="239">
        <v>0</v>
      </c>
      <c r="BJ92" s="239">
        <v>0</v>
      </c>
      <c r="BK92" s="239">
        <v>0</v>
      </c>
      <c r="BL92" s="239">
        <v>0</v>
      </c>
      <c r="BM92" s="239"/>
    </row>
    <row r="93" spans="1:65" s="154" customFormat="1" ht="15" customHeight="1" x14ac:dyDescent="0.25">
      <c r="A93" s="238" t="s">
        <v>8</v>
      </c>
      <c r="B93" s="238" t="s">
        <v>214</v>
      </c>
      <c r="C93" s="270">
        <v>0</v>
      </c>
      <c r="D93" s="270">
        <v>0</v>
      </c>
      <c r="E93" s="270">
        <v>0</v>
      </c>
      <c r="F93" s="270">
        <v>0</v>
      </c>
      <c r="G93" s="270">
        <v>0</v>
      </c>
      <c r="H93" s="270">
        <v>0</v>
      </c>
      <c r="I93" s="270">
        <v>0</v>
      </c>
      <c r="J93" s="270">
        <v>0</v>
      </c>
      <c r="K93" s="270">
        <v>0</v>
      </c>
      <c r="L93" s="270">
        <v>0</v>
      </c>
      <c r="M93" s="270">
        <v>0</v>
      </c>
      <c r="N93" s="270">
        <v>0</v>
      </c>
      <c r="O93" s="270">
        <v>0</v>
      </c>
      <c r="P93" s="270">
        <v>0</v>
      </c>
      <c r="Q93" s="270">
        <v>0</v>
      </c>
      <c r="R93" s="270">
        <v>0</v>
      </c>
      <c r="S93" s="270">
        <v>0</v>
      </c>
      <c r="T93" s="270">
        <v>0</v>
      </c>
      <c r="U93" s="270">
        <v>0</v>
      </c>
      <c r="V93" s="270">
        <v>0</v>
      </c>
      <c r="W93" s="270">
        <v>0</v>
      </c>
      <c r="X93" s="270">
        <v>0</v>
      </c>
      <c r="Y93" s="270">
        <v>0</v>
      </c>
      <c r="Z93" s="270">
        <v>0</v>
      </c>
      <c r="AA93" s="270">
        <v>0</v>
      </c>
      <c r="AB93" s="270">
        <v>0</v>
      </c>
      <c r="AC93" s="270">
        <v>0</v>
      </c>
      <c r="AD93" s="270">
        <v>0</v>
      </c>
      <c r="AE93" s="270">
        <v>0</v>
      </c>
      <c r="AF93" s="270">
        <v>0</v>
      </c>
      <c r="AG93" s="270">
        <v>0</v>
      </c>
      <c r="AH93" s="270">
        <v>0</v>
      </c>
      <c r="AI93" s="270">
        <v>0</v>
      </c>
      <c r="AJ93" s="270">
        <v>0</v>
      </c>
      <c r="AK93" s="270">
        <v>0</v>
      </c>
      <c r="AL93" s="270">
        <v>0</v>
      </c>
      <c r="AM93" s="259"/>
      <c r="AN93" s="259"/>
      <c r="AO93" s="259"/>
      <c r="AP93" s="259"/>
      <c r="AQ93" s="259"/>
      <c r="AR93" s="259"/>
      <c r="AS93" s="259"/>
      <c r="AT93" s="259"/>
      <c r="AU93" s="259"/>
      <c r="AV93" s="259"/>
      <c r="AW93" s="259"/>
      <c r="AX93" s="247">
        <f>SUM(AX90:AX92)</f>
        <v>281836.99005000002</v>
      </c>
      <c r="AY93" s="240">
        <f t="shared" ref="AY93:BL93" si="94">SUM(AY90:AY92)</f>
        <v>213480.96633</v>
      </c>
      <c r="AZ93" s="240">
        <f t="shared" si="94"/>
        <v>239578.18780000007</v>
      </c>
      <c r="BA93" s="240">
        <f t="shared" si="94"/>
        <v>241100.99912000011</v>
      </c>
      <c r="BB93" s="240">
        <f t="shared" si="94"/>
        <v>268196</v>
      </c>
      <c r="BC93" s="240">
        <f t="shared" si="94"/>
        <v>264107.86754000001</v>
      </c>
      <c r="BD93" s="240">
        <f t="shared" si="94"/>
        <v>277193.73899999994</v>
      </c>
      <c r="BE93" s="240">
        <f t="shared" si="94"/>
        <v>279645.58927999996</v>
      </c>
      <c r="BF93" s="240">
        <f t="shared" si="94"/>
        <v>295876.08999999991</v>
      </c>
      <c r="BG93" s="240">
        <f t="shared" si="94"/>
        <v>285171.88699999999</v>
      </c>
      <c r="BH93" s="240">
        <f t="shared" si="94"/>
        <v>289398.9740000001</v>
      </c>
      <c r="BI93" s="240">
        <f t="shared" si="94"/>
        <v>292826.72600000002</v>
      </c>
      <c r="BJ93" s="240">
        <f t="shared" si="94"/>
        <v>329589.06929110008</v>
      </c>
      <c r="BK93" s="240">
        <f t="shared" si="94"/>
        <v>303974.01699999999</v>
      </c>
      <c r="BL93" s="240">
        <f t="shared" si="94"/>
        <v>367466.48300000007</v>
      </c>
      <c r="BM93" s="240">
        <v>337061.41399999999</v>
      </c>
    </row>
    <row r="94" spans="1:65" ht="15" customHeight="1" x14ac:dyDescent="0.25">
      <c r="A94" s="8" t="s">
        <v>374</v>
      </c>
      <c r="B94" s="8" t="s">
        <v>398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35">
        <f>SUM(AX19:AX20)-AX107</f>
        <v>-61168.445089999987</v>
      </c>
      <c r="AY94" s="84">
        <v>-30774.80861</v>
      </c>
      <c r="AZ94" s="84">
        <v>-33941.279000000068</v>
      </c>
      <c r="BA94" s="84">
        <v>-35538.422020000005</v>
      </c>
      <c r="BB94" s="84">
        <v>-40369</v>
      </c>
      <c r="BC94" s="84">
        <v>-36848.642769999999</v>
      </c>
      <c r="BD94" s="84">
        <v>-37098.771000000022</v>
      </c>
      <c r="BE94" s="84">
        <v>-34317</v>
      </c>
      <c r="BF94" s="84">
        <v>-38800</v>
      </c>
      <c r="BG94" s="84">
        <v>-35634.707999999955</v>
      </c>
      <c r="BH94" s="84">
        <v>-36781.278179999987</v>
      </c>
      <c r="BI94" s="84">
        <v>-35721.230000000003</v>
      </c>
      <c r="BJ94" s="84">
        <v>-28689.21977541898</v>
      </c>
      <c r="BK94" s="84">
        <v>-34522.630500000072</v>
      </c>
      <c r="BL94" s="84">
        <v>-38256.966379999983</v>
      </c>
      <c r="BM94" s="84">
        <v>-33650.664169999996</v>
      </c>
    </row>
    <row r="95" spans="1:65" ht="15" customHeight="1" x14ac:dyDescent="0.25">
      <c r="A95" s="8" t="s">
        <v>440</v>
      </c>
      <c r="B95" s="8" t="s">
        <v>441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36"/>
      <c r="AY95" s="84">
        <v>-22783</v>
      </c>
      <c r="AZ95" s="84">
        <v>-28077</v>
      </c>
      <c r="BA95" s="84">
        <v>-28271</v>
      </c>
      <c r="BB95" s="84">
        <v>-36561</v>
      </c>
      <c r="BC95" s="84">
        <v>-24736</v>
      </c>
      <c r="BD95" s="84">
        <v>-29989.573000000059</v>
      </c>
      <c r="BE95" s="84">
        <v>-26312</v>
      </c>
      <c r="BF95" s="84">
        <v>-30913</v>
      </c>
      <c r="BG95" s="84">
        <v>-28226.275749999997</v>
      </c>
      <c r="BH95" s="84">
        <v>-28186.916520000006</v>
      </c>
      <c r="BI95" s="84">
        <v>-25340.357140000051</v>
      </c>
      <c r="BJ95" s="84">
        <v>-41827.401729999954</v>
      </c>
      <c r="BK95" s="84">
        <v>-35876.288600000044</v>
      </c>
      <c r="BL95" s="84">
        <v>-32359.430179999992</v>
      </c>
      <c r="BM95" s="84">
        <v>-28239.875349999998</v>
      </c>
    </row>
    <row r="96" spans="1:65" ht="15" customHeight="1" x14ac:dyDescent="0.25">
      <c r="A96" s="8" t="s">
        <v>436</v>
      </c>
      <c r="B96" s="8" t="s">
        <v>437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246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84">
        <v>-492.52125000000001</v>
      </c>
      <c r="BH96" s="84">
        <v>-622.45429999999999</v>
      </c>
      <c r="BI96" s="84">
        <v>-655.98226</v>
      </c>
      <c r="BJ96" s="84">
        <v>-1155.6798899999999</v>
      </c>
      <c r="BK96" s="84">
        <v>-454.76890000000003</v>
      </c>
      <c r="BL96" s="84">
        <v>-1087.9934400000002</v>
      </c>
      <c r="BM96" s="84">
        <v>-269.83047999999997</v>
      </c>
    </row>
    <row r="97" spans="1:68" ht="15" customHeight="1" x14ac:dyDescent="0.25">
      <c r="A97" s="8" t="s">
        <v>153</v>
      </c>
      <c r="B97" s="8" t="s">
        <v>399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246">
        <v>-26290.87254</v>
      </c>
      <c r="AY97" s="84">
        <v>2777.36402</v>
      </c>
      <c r="AZ97" s="84">
        <v>11436.423999999959</v>
      </c>
      <c r="BA97" s="84">
        <v>10172</v>
      </c>
      <c r="BB97" s="84">
        <v>25904</v>
      </c>
      <c r="BC97" s="84">
        <v>3288.9537599999999</v>
      </c>
      <c r="BD97" s="84">
        <v>6393.9059999998153</v>
      </c>
      <c r="BE97" s="84">
        <v>31547</v>
      </c>
      <c r="BF97" s="84">
        <v>32705</v>
      </c>
      <c r="BG97" s="84">
        <v>3792.0830000002034</v>
      </c>
      <c r="BH97" s="84">
        <v>8710.2960000001112</v>
      </c>
      <c r="BI97" s="84">
        <v>15872.043999999994</v>
      </c>
      <c r="BJ97" s="84">
        <v>48968.321472871707</v>
      </c>
      <c r="BK97" s="84">
        <v>10246.851999999993</v>
      </c>
      <c r="BL97" s="84">
        <v>146738.78999999989</v>
      </c>
      <c r="BM97" s="84">
        <v>19159.925999999796</v>
      </c>
    </row>
    <row r="98" spans="1:68" ht="15" customHeight="1" x14ac:dyDescent="0.25">
      <c r="A98" s="8" t="s">
        <v>35</v>
      </c>
      <c r="B98" s="8" t="s">
        <v>383</v>
      </c>
      <c r="C98" s="269">
        <v>0</v>
      </c>
      <c r="D98" s="269">
        <v>0</v>
      </c>
      <c r="E98" s="269">
        <v>0</v>
      </c>
      <c r="F98" s="269">
        <v>0</v>
      </c>
      <c r="G98" s="269">
        <v>0</v>
      </c>
      <c r="H98" s="269">
        <v>0</v>
      </c>
      <c r="I98" s="269">
        <v>0</v>
      </c>
      <c r="J98" s="269">
        <v>0</v>
      </c>
      <c r="K98" s="269">
        <v>0</v>
      </c>
      <c r="L98" s="269">
        <v>0</v>
      </c>
      <c r="M98" s="269">
        <v>0</v>
      </c>
      <c r="N98" s="269">
        <v>0</v>
      </c>
      <c r="O98" s="269">
        <v>0</v>
      </c>
      <c r="P98" s="269">
        <v>0</v>
      </c>
      <c r="Q98" s="269">
        <v>0</v>
      </c>
      <c r="R98" s="269">
        <v>0</v>
      </c>
      <c r="S98" s="269">
        <v>0</v>
      </c>
      <c r="T98" s="269">
        <v>0</v>
      </c>
      <c r="U98" s="269">
        <v>0</v>
      </c>
      <c r="V98" s="269">
        <v>0</v>
      </c>
      <c r="W98" s="269">
        <v>0</v>
      </c>
      <c r="X98" s="269">
        <v>0</v>
      </c>
      <c r="Y98" s="269">
        <v>0</v>
      </c>
      <c r="Z98" s="269">
        <v>0</v>
      </c>
      <c r="AA98" s="269">
        <v>0</v>
      </c>
      <c r="AB98" s="269">
        <v>0</v>
      </c>
      <c r="AC98" s="269">
        <v>0</v>
      </c>
      <c r="AD98" s="269">
        <v>0</v>
      </c>
      <c r="AE98" s="269">
        <v>0</v>
      </c>
      <c r="AF98" s="269">
        <v>0</v>
      </c>
      <c r="AG98" s="269">
        <v>0</v>
      </c>
      <c r="AH98" s="269">
        <v>0</v>
      </c>
      <c r="AI98" s="269">
        <v>0</v>
      </c>
      <c r="AJ98" s="269">
        <v>0</v>
      </c>
      <c r="AK98" s="269">
        <v>0</v>
      </c>
      <c r="AL98" s="269">
        <v>0</v>
      </c>
      <c r="AM98" s="269">
        <v>0</v>
      </c>
      <c r="AN98" s="269">
        <v>0</v>
      </c>
      <c r="AO98" s="269">
        <v>0</v>
      </c>
      <c r="AP98" s="269">
        <v>0</v>
      </c>
      <c r="AQ98" s="269">
        <v>0</v>
      </c>
      <c r="AR98" s="269">
        <v>0</v>
      </c>
      <c r="AS98" s="269">
        <v>0</v>
      </c>
      <c r="AT98" s="269">
        <v>0</v>
      </c>
      <c r="AU98" s="269">
        <v>0</v>
      </c>
      <c r="AV98" s="269">
        <v>0</v>
      </c>
      <c r="AW98" s="269">
        <v>0</v>
      </c>
      <c r="AX98" s="248">
        <v>249</v>
      </c>
      <c r="AY98" s="239">
        <v>262</v>
      </c>
      <c r="AZ98" s="239">
        <v>300</v>
      </c>
      <c r="BA98" s="239">
        <v>309</v>
      </c>
      <c r="BB98" s="239">
        <v>308</v>
      </c>
      <c r="BC98" s="239">
        <v>367</v>
      </c>
      <c r="BD98" s="239">
        <v>389.04844000000048</v>
      </c>
      <c r="BE98" s="239">
        <v>387</v>
      </c>
      <c r="BF98" s="239">
        <v>399</v>
      </c>
      <c r="BG98" s="239">
        <v>416.46137999999974</v>
      </c>
      <c r="BH98" s="239">
        <v>418.52340000000004</v>
      </c>
      <c r="BI98" s="239">
        <v>431.64394000000004</v>
      </c>
      <c r="BJ98" s="239">
        <v>399.91217</v>
      </c>
      <c r="BK98" s="239">
        <v>392.96503000000001</v>
      </c>
      <c r="BL98" s="239">
        <v>410.62540999999999</v>
      </c>
      <c r="BM98" s="239">
        <v>404.16460999999993</v>
      </c>
    </row>
    <row r="99" spans="1:68" s="154" customFormat="1" ht="15" customHeight="1" x14ac:dyDescent="0.25">
      <c r="A99" s="241" t="s">
        <v>36</v>
      </c>
      <c r="B99" s="241" t="s">
        <v>36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249">
        <f>SUM(AX93:AX98)</f>
        <v>194626.67242000002</v>
      </c>
      <c r="AY99" s="242">
        <f t="shared" ref="AY99:BH99" si="95">SUM(AY93:AY98)</f>
        <v>162962.52174</v>
      </c>
      <c r="AZ99" s="242">
        <f t="shared" si="95"/>
        <v>189296.33279999997</v>
      </c>
      <c r="BA99" s="242">
        <f t="shared" si="95"/>
        <v>187772.57710000011</v>
      </c>
      <c r="BB99" s="242">
        <f t="shared" si="95"/>
        <v>217478</v>
      </c>
      <c r="BC99" s="242">
        <f t="shared" si="95"/>
        <v>206179.17853</v>
      </c>
      <c r="BD99" s="242">
        <f t="shared" si="95"/>
        <v>216888.3494399997</v>
      </c>
      <c r="BE99" s="242">
        <f t="shared" si="95"/>
        <v>250950.58927999996</v>
      </c>
      <c r="BF99" s="242">
        <f t="shared" si="95"/>
        <v>259267.08999999991</v>
      </c>
      <c r="BG99" s="242">
        <f t="shared" si="95"/>
        <v>225026.92638000025</v>
      </c>
      <c r="BH99" s="242">
        <f t="shared" si="95"/>
        <v>232937.14440000022</v>
      </c>
      <c r="BI99" s="242">
        <f t="shared" ref="BI99:BJ99" si="96">SUM(BI93:BI98)</f>
        <v>247412.84453999996</v>
      </c>
      <c r="BJ99" s="242">
        <f t="shared" si="96"/>
        <v>307285.00153855287</v>
      </c>
      <c r="BK99" s="242">
        <f t="shared" ref="BK99:BL99" si="97">SUM(BK93:BK98)</f>
        <v>243760.14602999986</v>
      </c>
      <c r="BL99" s="242">
        <f t="shared" si="97"/>
        <v>442911.50841000001</v>
      </c>
      <c r="BM99" s="242">
        <v>294465.13460999978</v>
      </c>
    </row>
    <row r="100" spans="1:68" ht="15" customHeight="1" x14ac:dyDescent="0.25">
      <c r="A100" s="11" t="s">
        <v>37</v>
      </c>
      <c r="B100" s="11" t="s">
        <v>181</v>
      </c>
      <c r="C100" s="269">
        <v>0</v>
      </c>
      <c r="D100" s="269">
        <v>0</v>
      </c>
      <c r="E100" s="269">
        <v>0</v>
      </c>
      <c r="F100" s="269">
        <v>0</v>
      </c>
      <c r="G100" s="269">
        <v>0</v>
      </c>
      <c r="H100" s="269">
        <v>0</v>
      </c>
      <c r="I100" s="269">
        <v>0</v>
      </c>
      <c r="J100" s="269">
        <v>0</v>
      </c>
      <c r="K100" s="269">
        <v>0</v>
      </c>
      <c r="L100" s="269">
        <v>0</v>
      </c>
      <c r="M100" s="269">
        <v>0</v>
      </c>
      <c r="N100" s="269">
        <v>0</v>
      </c>
      <c r="O100" s="269">
        <v>0</v>
      </c>
      <c r="P100" s="269">
        <v>0</v>
      </c>
      <c r="Q100" s="269">
        <v>0</v>
      </c>
      <c r="R100" s="269">
        <v>0</v>
      </c>
      <c r="S100" s="269">
        <v>0</v>
      </c>
      <c r="T100" s="269">
        <v>0</v>
      </c>
      <c r="U100" s="269">
        <v>0</v>
      </c>
      <c r="V100" s="269">
        <v>0</v>
      </c>
      <c r="W100" s="269">
        <v>0</v>
      </c>
      <c r="X100" s="269">
        <v>0</v>
      </c>
      <c r="Y100" s="269">
        <v>0</v>
      </c>
      <c r="Z100" s="269">
        <v>0</v>
      </c>
      <c r="AA100" s="269">
        <v>0</v>
      </c>
      <c r="AB100" s="269">
        <v>0</v>
      </c>
      <c r="AC100" s="269">
        <v>0</v>
      </c>
      <c r="AD100" s="269">
        <v>0</v>
      </c>
      <c r="AE100" s="269">
        <v>0</v>
      </c>
      <c r="AF100" s="269">
        <v>0</v>
      </c>
      <c r="AG100" s="269">
        <v>0</v>
      </c>
      <c r="AH100" s="269">
        <v>0</v>
      </c>
      <c r="AI100" s="269">
        <v>0</v>
      </c>
      <c r="AJ100" s="269">
        <v>0</v>
      </c>
      <c r="AK100" s="269">
        <v>0</v>
      </c>
      <c r="AL100" s="269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50">
        <f>AX99/AX93</f>
        <v>0.69056468558464157</v>
      </c>
      <c r="AY100" s="77">
        <f>AY99/AY93</f>
        <v>0.76335855388668084</v>
      </c>
      <c r="AZ100" s="77">
        <f>AZ99/AZ93</f>
        <v>0.79012340204369769</v>
      </c>
      <c r="BA100" s="77">
        <f t="shared" ref="BA100:BH100" si="98">BA99/BA93</f>
        <v>0.77881293642645788</v>
      </c>
      <c r="BB100" s="77">
        <f t="shared" si="98"/>
        <v>0.81089203418395506</v>
      </c>
      <c r="BC100" s="77">
        <f t="shared" si="98"/>
        <v>0.78066276650684585</v>
      </c>
      <c r="BD100" s="77">
        <f t="shared" si="98"/>
        <v>0.78244317574575428</v>
      </c>
      <c r="BE100" s="77">
        <f t="shared" si="98"/>
        <v>0.89738797570925166</v>
      </c>
      <c r="BF100" s="77">
        <f t="shared" si="98"/>
        <v>0.87626915037304975</v>
      </c>
      <c r="BG100" s="77">
        <f t="shared" si="98"/>
        <v>0.78909225150935114</v>
      </c>
      <c r="BH100" s="77">
        <f t="shared" si="98"/>
        <v>0.8048996897964128</v>
      </c>
      <c r="BI100" s="77">
        <f t="shared" ref="BI100:BJ100" si="99">BI99/BI93</f>
        <v>0.84491210184141441</v>
      </c>
      <c r="BJ100" s="77">
        <f t="shared" si="99"/>
        <v>0.93232764727143369</v>
      </c>
      <c r="BK100" s="77">
        <f t="shared" ref="BK100:BL100" si="100">BK99/BK93</f>
        <v>0.80191112528542152</v>
      </c>
      <c r="BL100" s="77">
        <f t="shared" si="100"/>
        <v>1.2053113110999023</v>
      </c>
      <c r="BM100" s="77">
        <v>0.87362457516421554</v>
      </c>
    </row>
    <row r="101" spans="1:68" ht="15" customHeight="1" x14ac:dyDescent="0.25">
      <c r="A101" s="8"/>
      <c r="B101" s="8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</row>
    <row r="102" spans="1:68" ht="15" customHeight="1" x14ac:dyDescent="0.25">
      <c r="A102" s="8"/>
      <c r="B102" s="8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</row>
    <row r="103" spans="1:68" ht="15" customHeight="1" x14ac:dyDescent="0.25">
      <c r="A103" s="95" t="s">
        <v>152</v>
      </c>
      <c r="B103" s="95" t="s">
        <v>226</v>
      </c>
      <c r="C103" s="96" t="str">
        <f t="shared" ref="C103:AX103" si="101">C$5</f>
        <v>1Q10</v>
      </c>
      <c r="D103" s="96" t="str">
        <f t="shared" si="101"/>
        <v>2Q10</v>
      </c>
      <c r="E103" s="96" t="str">
        <f t="shared" si="101"/>
        <v>3Q10</v>
      </c>
      <c r="F103" s="96" t="str">
        <f t="shared" si="101"/>
        <v>4Q10</v>
      </c>
      <c r="G103" s="96" t="str">
        <f t="shared" si="101"/>
        <v>1Q11</v>
      </c>
      <c r="H103" s="96" t="str">
        <f t="shared" si="101"/>
        <v>2Q11</v>
      </c>
      <c r="I103" s="96" t="str">
        <f t="shared" si="101"/>
        <v>3Q11</v>
      </c>
      <c r="J103" s="96" t="str">
        <f t="shared" si="101"/>
        <v>4Q11</v>
      </c>
      <c r="K103" s="96" t="str">
        <f t="shared" si="101"/>
        <v>1Q12</v>
      </c>
      <c r="L103" s="96" t="str">
        <f t="shared" si="101"/>
        <v>2Q12</v>
      </c>
      <c r="M103" s="96" t="str">
        <f t="shared" si="101"/>
        <v>3Q12</v>
      </c>
      <c r="N103" s="96" t="str">
        <f t="shared" si="101"/>
        <v>4Q12</v>
      </c>
      <c r="O103" s="96" t="str">
        <f t="shared" si="101"/>
        <v>1Q13</v>
      </c>
      <c r="P103" s="96" t="str">
        <f t="shared" si="101"/>
        <v>2Q13</v>
      </c>
      <c r="Q103" s="96" t="str">
        <f t="shared" si="101"/>
        <v>3Q13</v>
      </c>
      <c r="R103" s="96" t="str">
        <f t="shared" si="101"/>
        <v>4Q13</v>
      </c>
      <c r="S103" s="96" t="str">
        <f t="shared" si="101"/>
        <v>1Q14</v>
      </c>
      <c r="T103" s="96" t="str">
        <f t="shared" si="101"/>
        <v>2Q14</v>
      </c>
      <c r="U103" s="96" t="str">
        <f t="shared" si="101"/>
        <v>3Q14</v>
      </c>
      <c r="V103" s="96" t="str">
        <f t="shared" si="101"/>
        <v>4Q14</v>
      </c>
      <c r="W103" s="96" t="str">
        <f t="shared" si="101"/>
        <v>1Q15</v>
      </c>
      <c r="X103" s="96" t="str">
        <f t="shared" si="101"/>
        <v>2Q15</v>
      </c>
      <c r="Y103" s="96" t="str">
        <f t="shared" si="101"/>
        <v>3Q15</v>
      </c>
      <c r="Z103" s="96" t="str">
        <f t="shared" si="101"/>
        <v>4Q15</v>
      </c>
      <c r="AA103" s="96" t="str">
        <f t="shared" si="101"/>
        <v>1Q16</v>
      </c>
      <c r="AB103" s="96" t="str">
        <f t="shared" si="101"/>
        <v>2Q16</v>
      </c>
      <c r="AC103" s="96" t="str">
        <f t="shared" si="101"/>
        <v>3Q16</v>
      </c>
      <c r="AD103" s="96" t="str">
        <f t="shared" si="101"/>
        <v>4Q16</v>
      </c>
      <c r="AE103" s="96" t="str">
        <f t="shared" si="101"/>
        <v>1Q17</v>
      </c>
      <c r="AF103" s="96" t="str">
        <f t="shared" si="101"/>
        <v>2Q17</v>
      </c>
      <c r="AG103" s="96" t="str">
        <f t="shared" si="101"/>
        <v>3Q17</v>
      </c>
      <c r="AH103" s="96" t="str">
        <f t="shared" si="101"/>
        <v>4Q17</v>
      </c>
      <c r="AI103" s="96" t="str">
        <f t="shared" si="101"/>
        <v>1Q18</v>
      </c>
      <c r="AJ103" s="96" t="str">
        <f t="shared" si="101"/>
        <v>2Q18</v>
      </c>
      <c r="AK103" s="96" t="str">
        <f t="shared" si="101"/>
        <v>3Q18</v>
      </c>
      <c r="AL103" s="96" t="str">
        <f t="shared" si="101"/>
        <v>4Q18</v>
      </c>
      <c r="AM103" s="96" t="str">
        <f t="shared" si="101"/>
        <v>1Q19</v>
      </c>
      <c r="AN103" s="96" t="str">
        <f t="shared" si="101"/>
        <v>2Q19</v>
      </c>
      <c r="AO103" s="96" t="str">
        <f t="shared" si="101"/>
        <v>3Q19</v>
      </c>
      <c r="AP103" s="96" t="str">
        <f t="shared" si="101"/>
        <v>4Q19</v>
      </c>
      <c r="AQ103" s="96" t="str">
        <f t="shared" si="101"/>
        <v>1Q20</v>
      </c>
      <c r="AR103" s="96" t="str">
        <f t="shared" si="101"/>
        <v>2Q20</v>
      </c>
      <c r="AS103" s="96" t="str">
        <f t="shared" si="101"/>
        <v>3Q20</v>
      </c>
      <c r="AT103" s="96" t="str">
        <f t="shared" si="101"/>
        <v>4Q20</v>
      </c>
      <c r="AU103" s="96" t="str">
        <f t="shared" si="101"/>
        <v>1Q21</v>
      </c>
      <c r="AV103" s="96" t="str">
        <f t="shared" si="101"/>
        <v>2Q21</v>
      </c>
      <c r="AW103" s="96" t="str">
        <f t="shared" si="101"/>
        <v>3Q21</v>
      </c>
      <c r="AX103" s="141" t="str">
        <f t="shared" si="101"/>
        <v>4Q21</v>
      </c>
      <c r="AY103" s="96" t="str">
        <f t="shared" ref="AY103:BM103" si="102">AY$5</f>
        <v>1Q22</v>
      </c>
      <c r="AZ103" s="96" t="str">
        <f t="shared" si="102"/>
        <v>2Q22</v>
      </c>
      <c r="BA103" s="96" t="str">
        <f t="shared" si="102"/>
        <v>3Q22</v>
      </c>
      <c r="BB103" s="96" t="str">
        <f t="shared" si="102"/>
        <v>4Q22</v>
      </c>
      <c r="BC103" s="96" t="str">
        <f t="shared" si="102"/>
        <v>1Q23</v>
      </c>
      <c r="BD103" s="96" t="str">
        <f t="shared" si="102"/>
        <v>2Q23</v>
      </c>
      <c r="BE103" s="96" t="str">
        <f t="shared" si="102"/>
        <v>3Q23</v>
      </c>
      <c r="BF103" s="96" t="str">
        <f t="shared" si="102"/>
        <v>4Q23</v>
      </c>
      <c r="BG103" s="96" t="str">
        <f t="shared" si="102"/>
        <v>1Q24</v>
      </c>
      <c r="BH103" s="96" t="str">
        <f t="shared" si="102"/>
        <v>2Q24</v>
      </c>
      <c r="BI103" s="96" t="str">
        <f t="shared" si="102"/>
        <v>3Q24</v>
      </c>
      <c r="BJ103" s="96" t="str">
        <f t="shared" si="102"/>
        <v>4Q24</v>
      </c>
      <c r="BK103" s="96" t="str">
        <f t="shared" si="102"/>
        <v>1Q25</v>
      </c>
      <c r="BL103" s="96" t="str">
        <f t="shared" si="102"/>
        <v>2Q25</v>
      </c>
      <c r="BM103" s="96" t="str">
        <f t="shared" si="102"/>
        <v>3Q25</v>
      </c>
    </row>
    <row r="104" spans="1:68" ht="15" customHeight="1" x14ac:dyDescent="0.25">
      <c r="A104" s="82" t="s">
        <v>6</v>
      </c>
      <c r="B104" s="153" t="s">
        <v>212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243">
        <v>48779</v>
      </c>
      <c r="AY104" s="83">
        <v>25985.707689999999</v>
      </c>
      <c r="AZ104" s="83">
        <v>32345.757840000002</v>
      </c>
      <c r="BA104" s="83">
        <v>35585.183409999998</v>
      </c>
      <c r="BB104" s="83">
        <v>46092.255370000006</v>
      </c>
      <c r="BC104" s="83">
        <v>30177.252820000002</v>
      </c>
      <c r="BD104" s="83">
        <v>39487.92099999998</v>
      </c>
      <c r="BE104" s="83">
        <v>29337.216719999997</v>
      </c>
      <c r="BF104" s="83">
        <v>46995</v>
      </c>
      <c r="BG104" s="83">
        <v>25768.088000000003</v>
      </c>
      <c r="BH104" s="83">
        <v>38095.536999999997</v>
      </c>
      <c r="BI104" s="83">
        <v>41821.828000000001</v>
      </c>
      <c r="BJ104" s="83">
        <v>62301.779999999984</v>
      </c>
      <c r="BK104" s="83">
        <v>35605.000999999982</v>
      </c>
      <c r="BL104" s="83">
        <v>53334.45</v>
      </c>
      <c r="BM104" s="83">
        <v>60020.054999999986</v>
      </c>
    </row>
    <row r="105" spans="1:68" ht="15" customHeight="1" x14ac:dyDescent="0.25">
      <c r="A105" s="78" t="s">
        <v>32</v>
      </c>
      <c r="B105" s="8" t="s">
        <v>213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217">
        <v>-15138</v>
      </c>
      <c r="AY105" s="84">
        <v>-6586.8940199999997</v>
      </c>
      <c r="AZ105" s="84">
        <v>-7281.8876399999999</v>
      </c>
      <c r="BA105" s="84">
        <v>-8232.8005400000002</v>
      </c>
      <c r="BB105" s="84">
        <v>-10205.3387</v>
      </c>
      <c r="BC105" s="84">
        <v>-7780.1703600000001</v>
      </c>
      <c r="BD105" s="84">
        <v>-8680.8340000000026</v>
      </c>
      <c r="BE105" s="84">
        <v>-7159.7301399999997</v>
      </c>
      <c r="BF105" s="84">
        <v>-12227</v>
      </c>
      <c r="BG105" s="84">
        <v>-6877.5590000000011</v>
      </c>
      <c r="BH105" s="84">
        <v>-8961.3159999999989</v>
      </c>
      <c r="BI105" s="84">
        <v>-10893.233999999999</v>
      </c>
      <c r="BJ105" s="84">
        <v>-16646.203000000001</v>
      </c>
      <c r="BK105" s="84">
        <v>-9604.4780000000028</v>
      </c>
      <c r="BL105" s="84">
        <v>-13635.767</v>
      </c>
      <c r="BM105" s="84">
        <v>-16060.706999999993</v>
      </c>
    </row>
    <row r="106" spans="1:68" ht="15" customHeight="1" x14ac:dyDescent="0.25">
      <c r="A106" s="82" t="s">
        <v>8</v>
      </c>
      <c r="B106" s="153" t="s">
        <v>214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243">
        <f t="shared" ref="AX106:BH106" si="103">SUM(AX104:AX105)</f>
        <v>33641</v>
      </c>
      <c r="AY106" s="83">
        <f t="shared" si="103"/>
        <v>19398.81367</v>
      </c>
      <c r="AZ106" s="83">
        <f t="shared" si="103"/>
        <v>25063.870200000001</v>
      </c>
      <c r="BA106" s="83">
        <f t="shared" si="103"/>
        <v>27352.382869999998</v>
      </c>
      <c r="BB106" s="83">
        <f t="shared" si="103"/>
        <v>35886.916670000006</v>
      </c>
      <c r="BC106" s="83">
        <f t="shared" si="103"/>
        <v>22397.082460000001</v>
      </c>
      <c r="BD106" s="83">
        <f t="shared" si="103"/>
        <v>30807.086999999978</v>
      </c>
      <c r="BE106" s="83">
        <f t="shared" si="103"/>
        <v>22177.486579999997</v>
      </c>
      <c r="BF106" s="83">
        <f t="shared" si="103"/>
        <v>34768</v>
      </c>
      <c r="BG106" s="83">
        <f t="shared" si="103"/>
        <v>18890.529000000002</v>
      </c>
      <c r="BH106" s="83">
        <f t="shared" si="103"/>
        <v>29134.220999999998</v>
      </c>
      <c r="BI106" s="83">
        <f>SUM(BI104:BI105)</f>
        <v>30928.594000000005</v>
      </c>
      <c r="BJ106" s="83">
        <f>SUM(BJ104:BJ105)</f>
        <v>45655.576999999983</v>
      </c>
      <c r="BK106" s="83">
        <f>SUM(BK104:BK105)</f>
        <v>26000.522999999979</v>
      </c>
      <c r="BL106" s="83">
        <f>SUM(BL104:BL105)</f>
        <v>39698.682999999997</v>
      </c>
      <c r="BM106" s="83">
        <v>43959.347999999991</v>
      </c>
    </row>
    <row r="107" spans="1:68" ht="15" customHeight="1" x14ac:dyDescent="0.25">
      <c r="A107" s="78" t="s">
        <v>33</v>
      </c>
      <c r="B107" s="8" t="s">
        <v>215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217">
        <v>-42253.554910000013</v>
      </c>
      <c r="AY107" s="84">
        <v>-31511.191389999996</v>
      </c>
      <c r="AZ107" s="84">
        <v>-37380.018830000001</v>
      </c>
      <c r="BA107" s="84">
        <v>-33161.577979999995</v>
      </c>
      <c r="BB107" s="84">
        <v>-44948.629969999995</v>
      </c>
      <c r="BC107" s="84">
        <v>-29765.357230000001</v>
      </c>
      <c r="BD107" s="84">
        <v>-41430.70799999989</v>
      </c>
      <c r="BE107" s="84">
        <v>-24329.035309999999</v>
      </c>
      <c r="BF107" s="84">
        <v>-29959</v>
      </c>
      <c r="BG107" s="84">
        <v>-20631.13400000002</v>
      </c>
      <c r="BH107" s="84">
        <v>-27057.603000000032</v>
      </c>
      <c r="BI107" s="84">
        <v>-27681.932999999975</v>
      </c>
      <c r="BJ107" s="84">
        <v>-38687.349000000067</v>
      </c>
      <c r="BK107" s="84">
        <v>-26517.455999999998</v>
      </c>
      <c r="BL107" s="84">
        <v>-34297.540999999983</v>
      </c>
      <c r="BM107" s="84">
        <v>-36691.650000000074</v>
      </c>
      <c r="BN107" s="3"/>
      <c r="BO107" s="3"/>
      <c r="BP107" s="3"/>
    </row>
    <row r="108" spans="1:68" s="154" customFormat="1" ht="15" customHeight="1" x14ac:dyDescent="0.25">
      <c r="A108" s="78" t="s">
        <v>153</v>
      </c>
      <c r="B108" s="8" t="s">
        <v>216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217">
        <v>-107.12745999999999</v>
      </c>
      <c r="AY108" s="84">
        <v>894.6359799999999</v>
      </c>
      <c r="AZ108" s="84">
        <v>-787.91395999999997</v>
      </c>
      <c r="BA108" s="84">
        <v>297.17358000000013</v>
      </c>
      <c r="BB108" s="84">
        <v>-4504.4792299999999</v>
      </c>
      <c r="BC108" s="84">
        <v>179.04624000000007</v>
      </c>
      <c r="BD108" s="84">
        <v>2744.3440000000001</v>
      </c>
      <c r="BE108" s="84">
        <v>-1024.2689799999998</v>
      </c>
      <c r="BF108" s="84">
        <v>-150</v>
      </c>
      <c r="BG108" s="84">
        <v>1884.4380000000001</v>
      </c>
      <c r="BH108" s="84">
        <v>-2019.9929999999995</v>
      </c>
      <c r="BI108" s="84">
        <v>188.25199999999998</v>
      </c>
      <c r="BJ108" s="84">
        <v>998.98900000000003</v>
      </c>
      <c r="BK108" s="84">
        <v>1045.184</v>
      </c>
      <c r="BL108" s="84">
        <v>-2914.8379999999997</v>
      </c>
      <c r="BM108" s="84">
        <v>708.01300000000003</v>
      </c>
      <c r="BN108" s="47"/>
      <c r="BO108" s="47"/>
      <c r="BP108" s="47"/>
    </row>
    <row r="109" spans="1:68" ht="15" customHeight="1" x14ac:dyDescent="0.25">
      <c r="A109" s="78" t="s">
        <v>35</v>
      </c>
      <c r="B109" s="8" t="s">
        <v>217</v>
      </c>
      <c r="C109" s="269">
        <v>0</v>
      </c>
      <c r="D109" s="269">
        <v>0</v>
      </c>
      <c r="E109" s="269">
        <v>0</v>
      </c>
      <c r="F109" s="269">
        <v>0</v>
      </c>
      <c r="G109" s="269">
        <v>0</v>
      </c>
      <c r="H109" s="269">
        <v>0</v>
      </c>
      <c r="I109" s="269">
        <v>0</v>
      </c>
      <c r="J109" s="269">
        <v>0</v>
      </c>
      <c r="K109" s="269">
        <v>0</v>
      </c>
      <c r="L109" s="269">
        <v>0</v>
      </c>
      <c r="M109" s="269">
        <v>0</v>
      </c>
      <c r="N109" s="269">
        <v>0</v>
      </c>
      <c r="O109" s="269">
        <v>0</v>
      </c>
      <c r="P109" s="269">
        <v>0</v>
      </c>
      <c r="Q109" s="269">
        <v>0</v>
      </c>
      <c r="R109" s="269">
        <v>0</v>
      </c>
      <c r="S109" s="269">
        <v>0</v>
      </c>
      <c r="T109" s="269">
        <v>0</v>
      </c>
      <c r="U109" s="269">
        <v>0</v>
      </c>
      <c r="V109" s="269">
        <v>0</v>
      </c>
      <c r="W109" s="269">
        <v>0</v>
      </c>
      <c r="X109" s="269">
        <v>0</v>
      </c>
      <c r="Y109" s="269">
        <v>0</v>
      </c>
      <c r="Z109" s="269">
        <v>0</v>
      </c>
      <c r="AA109" s="269">
        <v>0</v>
      </c>
      <c r="AB109" s="269">
        <v>0</v>
      </c>
      <c r="AC109" s="269">
        <v>0</v>
      </c>
      <c r="AD109" s="269">
        <v>0</v>
      </c>
      <c r="AE109" s="269">
        <v>0</v>
      </c>
      <c r="AF109" s="269">
        <v>0</v>
      </c>
      <c r="AG109" s="269">
        <v>0</v>
      </c>
      <c r="AH109" s="269">
        <v>0</v>
      </c>
      <c r="AI109" s="269">
        <v>0</v>
      </c>
      <c r="AJ109" s="269">
        <v>0</v>
      </c>
      <c r="AK109" s="269">
        <v>0</v>
      </c>
      <c r="AL109" s="269">
        <v>0</v>
      </c>
      <c r="AM109" s="269">
        <v>0</v>
      </c>
      <c r="AN109" s="269">
        <v>0</v>
      </c>
      <c r="AO109" s="269">
        <v>0</v>
      </c>
      <c r="AP109" s="269">
        <v>0</v>
      </c>
      <c r="AQ109" s="269">
        <v>0</v>
      </c>
      <c r="AR109" s="269">
        <v>0</v>
      </c>
      <c r="AS109" s="269">
        <v>0</v>
      </c>
      <c r="AT109" s="269">
        <v>0</v>
      </c>
      <c r="AU109" s="269">
        <v>0</v>
      </c>
      <c r="AV109" s="269">
        <v>0</v>
      </c>
      <c r="AW109" s="269">
        <v>0</v>
      </c>
      <c r="AX109" s="217">
        <v>0</v>
      </c>
      <c r="AY109" s="84">
        <v>0</v>
      </c>
      <c r="AZ109" s="84">
        <v>0</v>
      </c>
      <c r="BA109" s="84">
        <v>0</v>
      </c>
      <c r="BB109" s="84">
        <v>0</v>
      </c>
      <c r="BC109" s="84">
        <v>0</v>
      </c>
      <c r="BD109" s="84">
        <v>0</v>
      </c>
      <c r="BE109" s="84">
        <v>0</v>
      </c>
      <c r="BF109" s="84">
        <v>0</v>
      </c>
      <c r="BG109" s="84">
        <v>0</v>
      </c>
      <c r="BH109" s="84">
        <v>0</v>
      </c>
      <c r="BI109" s="84">
        <v>0</v>
      </c>
      <c r="BJ109" s="84">
        <v>0</v>
      </c>
      <c r="BK109" s="84">
        <v>0</v>
      </c>
      <c r="BL109" s="84">
        <v>0</v>
      </c>
      <c r="BM109" s="84">
        <v>0</v>
      </c>
      <c r="BN109" s="48"/>
      <c r="BO109" s="48"/>
      <c r="BP109" s="48"/>
    </row>
    <row r="110" spans="1:68" s="154" customFormat="1" ht="15" customHeight="1" x14ac:dyDescent="0.25">
      <c r="A110" s="85" t="s">
        <v>36</v>
      </c>
      <c r="B110" s="155" t="s">
        <v>36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244">
        <f>SUM(AX106:AX109)</f>
        <v>-8719.6823700000132</v>
      </c>
      <c r="AY110" s="90">
        <f t="shared" ref="AY110:BL110" si="104">SUM(AY106:AY109)</f>
        <v>-11217.741739999998</v>
      </c>
      <c r="AZ110" s="90">
        <f t="shared" si="104"/>
        <v>-13104.06259</v>
      </c>
      <c r="BA110" s="90">
        <f t="shared" si="104"/>
        <v>-5512.0215299999963</v>
      </c>
      <c r="BB110" s="90">
        <f t="shared" si="104"/>
        <v>-13566.192529999989</v>
      </c>
      <c r="BC110" s="90">
        <f t="shared" si="104"/>
        <v>-7189.2285300000003</v>
      </c>
      <c r="BD110" s="90">
        <f t="shared" si="104"/>
        <v>-7879.2769999999118</v>
      </c>
      <c r="BE110" s="90">
        <f t="shared" si="104"/>
        <v>-3175.8177100000021</v>
      </c>
      <c r="BF110" s="90">
        <f t="shared" si="104"/>
        <v>4659</v>
      </c>
      <c r="BG110" s="90">
        <f t="shared" si="104"/>
        <v>143.83299999998235</v>
      </c>
      <c r="BH110" s="90">
        <f t="shared" si="104"/>
        <v>56.624999999966349</v>
      </c>
      <c r="BI110" s="90">
        <f t="shared" si="104"/>
        <v>3434.9130000000291</v>
      </c>
      <c r="BJ110" s="90">
        <f t="shared" si="104"/>
        <v>7967.2169999999151</v>
      </c>
      <c r="BK110" s="90">
        <f t="shared" si="104"/>
        <v>528.25099999998088</v>
      </c>
      <c r="BL110" s="90">
        <f t="shared" si="104"/>
        <v>2486.3040000000146</v>
      </c>
      <c r="BM110" s="90">
        <v>7975.7109999999166</v>
      </c>
      <c r="BN110" s="47"/>
      <c r="BO110" s="47"/>
      <c r="BP110" s="47"/>
    </row>
    <row r="111" spans="1:68" ht="15" customHeight="1" x14ac:dyDescent="0.25">
      <c r="A111" s="87" t="s">
        <v>37</v>
      </c>
      <c r="B111" s="50" t="s">
        <v>181</v>
      </c>
      <c r="C111" s="269">
        <v>0</v>
      </c>
      <c r="D111" s="269">
        <v>0</v>
      </c>
      <c r="E111" s="269">
        <v>0</v>
      </c>
      <c r="F111" s="269">
        <v>0</v>
      </c>
      <c r="G111" s="269">
        <v>0</v>
      </c>
      <c r="H111" s="269">
        <v>0</v>
      </c>
      <c r="I111" s="269">
        <v>0</v>
      </c>
      <c r="J111" s="269">
        <v>0</v>
      </c>
      <c r="K111" s="269">
        <v>0</v>
      </c>
      <c r="L111" s="269">
        <v>0</v>
      </c>
      <c r="M111" s="269">
        <v>0</v>
      </c>
      <c r="N111" s="269">
        <v>0</v>
      </c>
      <c r="O111" s="269">
        <v>0</v>
      </c>
      <c r="P111" s="269">
        <v>0</v>
      </c>
      <c r="Q111" s="269">
        <v>0</v>
      </c>
      <c r="R111" s="269">
        <v>0</v>
      </c>
      <c r="S111" s="269">
        <v>0</v>
      </c>
      <c r="T111" s="269">
        <v>0</v>
      </c>
      <c r="U111" s="269">
        <v>0</v>
      </c>
      <c r="V111" s="269">
        <v>0</v>
      </c>
      <c r="W111" s="269">
        <v>0</v>
      </c>
      <c r="X111" s="269">
        <v>0</v>
      </c>
      <c r="Y111" s="269">
        <v>0</v>
      </c>
      <c r="Z111" s="269">
        <v>0</v>
      </c>
      <c r="AA111" s="269">
        <v>0</v>
      </c>
      <c r="AB111" s="269">
        <v>0</v>
      </c>
      <c r="AC111" s="269">
        <v>0</v>
      </c>
      <c r="AD111" s="269">
        <v>0</v>
      </c>
      <c r="AE111" s="269">
        <v>0</v>
      </c>
      <c r="AF111" s="269">
        <v>0</v>
      </c>
      <c r="AG111" s="269">
        <v>0</v>
      </c>
      <c r="AH111" s="269">
        <v>0</v>
      </c>
      <c r="AI111" s="269">
        <v>0</v>
      </c>
      <c r="AJ111" s="269">
        <v>0</v>
      </c>
      <c r="AK111" s="269">
        <v>0</v>
      </c>
      <c r="AL111" s="269">
        <v>0</v>
      </c>
      <c r="AM111" s="269">
        <v>0</v>
      </c>
      <c r="AN111" s="269">
        <v>0</v>
      </c>
      <c r="AO111" s="269">
        <v>0</v>
      </c>
      <c r="AP111" s="269">
        <v>0</v>
      </c>
      <c r="AQ111" s="269">
        <v>0</v>
      </c>
      <c r="AR111" s="269">
        <v>0</v>
      </c>
      <c r="AS111" s="269">
        <v>0</v>
      </c>
      <c r="AT111" s="269">
        <v>0</v>
      </c>
      <c r="AU111" s="269">
        <v>0</v>
      </c>
      <c r="AV111" s="269">
        <v>0</v>
      </c>
      <c r="AW111" s="269">
        <v>0</v>
      </c>
      <c r="AX111" s="245">
        <f>AX110/AX106</f>
        <v>-0.25919807288725105</v>
      </c>
      <c r="AY111" s="20">
        <f t="shared" ref="AY111:BL111" si="105">AY110/AY106</f>
        <v>-0.5782694720836502</v>
      </c>
      <c r="AZ111" s="20">
        <f t="shared" si="105"/>
        <v>-0.52282678155586682</v>
      </c>
      <c r="BA111" s="20">
        <f t="shared" si="105"/>
        <v>-0.20151887885590997</v>
      </c>
      <c r="BB111" s="20">
        <f t="shared" si="105"/>
        <v>-0.37802613846011385</v>
      </c>
      <c r="BC111" s="77">
        <f t="shared" si="105"/>
        <v>-0.32098951025606037</v>
      </c>
      <c r="BD111" s="77">
        <f t="shared" si="105"/>
        <v>-0.25576183168502487</v>
      </c>
      <c r="BE111" s="77">
        <f t="shared" si="105"/>
        <v>-0.14320007357659745</v>
      </c>
      <c r="BF111" s="77">
        <f t="shared" si="105"/>
        <v>0.13400253106304649</v>
      </c>
      <c r="BG111" s="77">
        <f t="shared" si="105"/>
        <v>7.6140271137977306E-3</v>
      </c>
      <c r="BH111" s="77">
        <f t="shared" si="105"/>
        <v>1.9435906661093274E-3</v>
      </c>
      <c r="BI111" s="77">
        <f t="shared" si="105"/>
        <v>0.11105946167485106</v>
      </c>
      <c r="BJ111" s="77">
        <f t="shared" si="105"/>
        <v>0.17450698301326731</v>
      </c>
      <c r="BK111" s="77">
        <f t="shared" si="105"/>
        <v>2.0316937470834E-2</v>
      </c>
      <c r="BL111" s="77">
        <f t="shared" si="105"/>
        <v>6.262938244072265E-2</v>
      </c>
      <c r="BM111" s="77">
        <v>0.1814337874164994</v>
      </c>
      <c r="BN111" s="48"/>
      <c r="BO111" s="48"/>
      <c r="BP111" s="48"/>
    </row>
    <row r="112" spans="1:68" ht="15" customHeight="1" x14ac:dyDescent="0.25">
      <c r="A112" s="8"/>
      <c r="B112" s="8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</row>
    <row r="113" spans="1:68" ht="15" customHeight="1" x14ac:dyDescent="0.25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</row>
    <row r="114" spans="1:68" ht="15" customHeight="1" x14ac:dyDescent="0.25">
      <c r="A114" s="95" t="s">
        <v>403</v>
      </c>
      <c r="B114" s="95" t="s">
        <v>227</v>
      </c>
      <c r="C114" s="96" t="str">
        <f t="shared" ref="C114:AN114" si="106">C$5</f>
        <v>1Q10</v>
      </c>
      <c r="D114" s="96" t="str">
        <f t="shared" si="106"/>
        <v>2Q10</v>
      </c>
      <c r="E114" s="96" t="str">
        <f t="shared" si="106"/>
        <v>3Q10</v>
      </c>
      <c r="F114" s="96" t="str">
        <f t="shared" si="106"/>
        <v>4Q10</v>
      </c>
      <c r="G114" s="96" t="str">
        <f t="shared" si="106"/>
        <v>1Q11</v>
      </c>
      <c r="H114" s="96" t="str">
        <f t="shared" si="106"/>
        <v>2Q11</v>
      </c>
      <c r="I114" s="96" t="str">
        <f t="shared" si="106"/>
        <v>3Q11</v>
      </c>
      <c r="J114" s="96" t="str">
        <f t="shared" si="106"/>
        <v>4Q11</v>
      </c>
      <c r="K114" s="96" t="str">
        <f t="shared" si="106"/>
        <v>1Q12</v>
      </c>
      <c r="L114" s="96" t="str">
        <f t="shared" si="106"/>
        <v>2Q12</v>
      </c>
      <c r="M114" s="96" t="str">
        <f t="shared" si="106"/>
        <v>3Q12</v>
      </c>
      <c r="N114" s="96" t="str">
        <f t="shared" si="106"/>
        <v>4Q12</v>
      </c>
      <c r="O114" s="96" t="str">
        <f t="shared" si="106"/>
        <v>1Q13</v>
      </c>
      <c r="P114" s="96" t="str">
        <f t="shared" si="106"/>
        <v>2Q13</v>
      </c>
      <c r="Q114" s="96" t="str">
        <f t="shared" si="106"/>
        <v>3Q13</v>
      </c>
      <c r="R114" s="96" t="str">
        <f t="shared" si="106"/>
        <v>4Q13</v>
      </c>
      <c r="S114" s="96" t="str">
        <f t="shared" si="106"/>
        <v>1Q14</v>
      </c>
      <c r="T114" s="96" t="str">
        <f t="shared" si="106"/>
        <v>2Q14</v>
      </c>
      <c r="U114" s="96" t="str">
        <f t="shared" si="106"/>
        <v>3Q14</v>
      </c>
      <c r="V114" s="96" t="str">
        <f t="shared" si="106"/>
        <v>4Q14</v>
      </c>
      <c r="W114" s="96" t="str">
        <f t="shared" si="106"/>
        <v>1Q15</v>
      </c>
      <c r="X114" s="96" t="str">
        <f t="shared" si="106"/>
        <v>2Q15</v>
      </c>
      <c r="Y114" s="96" t="str">
        <f t="shared" si="106"/>
        <v>3Q15</v>
      </c>
      <c r="Z114" s="96" t="str">
        <f t="shared" si="106"/>
        <v>4Q15</v>
      </c>
      <c r="AA114" s="96" t="str">
        <f t="shared" si="106"/>
        <v>1Q16</v>
      </c>
      <c r="AB114" s="96" t="str">
        <f t="shared" si="106"/>
        <v>2Q16</v>
      </c>
      <c r="AC114" s="96" t="str">
        <f t="shared" si="106"/>
        <v>3Q16</v>
      </c>
      <c r="AD114" s="96" t="str">
        <f t="shared" si="106"/>
        <v>4Q16</v>
      </c>
      <c r="AE114" s="96" t="str">
        <f t="shared" si="106"/>
        <v>1Q17</v>
      </c>
      <c r="AF114" s="96" t="str">
        <f t="shared" si="106"/>
        <v>2Q17</v>
      </c>
      <c r="AG114" s="96" t="str">
        <f t="shared" si="106"/>
        <v>3Q17</v>
      </c>
      <c r="AH114" s="96" t="str">
        <f t="shared" si="106"/>
        <v>4Q17</v>
      </c>
      <c r="AI114" s="96" t="str">
        <f t="shared" si="106"/>
        <v>1Q18</v>
      </c>
      <c r="AJ114" s="96" t="str">
        <f t="shared" si="106"/>
        <v>2Q18</v>
      </c>
      <c r="AK114" s="96" t="str">
        <f t="shared" si="106"/>
        <v>3Q18</v>
      </c>
      <c r="AL114" s="96" t="str">
        <f t="shared" si="106"/>
        <v>4Q18</v>
      </c>
      <c r="AM114" s="96" t="str">
        <f t="shared" si="106"/>
        <v>1Q19</v>
      </c>
      <c r="AN114" s="96" t="str">
        <f t="shared" si="106"/>
        <v>2Q19</v>
      </c>
      <c r="AO114" s="96" t="str">
        <f t="shared" ref="AO114:AX114" si="107">AO$5</f>
        <v>3Q19</v>
      </c>
      <c r="AP114" s="96" t="str">
        <f t="shared" si="107"/>
        <v>4Q19</v>
      </c>
      <c r="AQ114" s="96" t="str">
        <f t="shared" si="107"/>
        <v>1Q20</v>
      </c>
      <c r="AR114" s="96" t="str">
        <f t="shared" si="107"/>
        <v>2Q20</v>
      </c>
      <c r="AS114" s="96" t="str">
        <f t="shared" si="107"/>
        <v>3Q20</v>
      </c>
      <c r="AT114" s="96" t="str">
        <f t="shared" si="107"/>
        <v>4Q20</v>
      </c>
      <c r="AU114" s="96" t="str">
        <f t="shared" si="107"/>
        <v>1Q21</v>
      </c>
      <c r="AV114" s="96" t="str">
        <f t="shared" si="107"/>
        <v>2Q21</v>
      </c>
      <c r="AW114" s="96" t="str">
        <f t="shared" si="107"/>
        <v>3Q21</v>
      </c>
      <c r="AX114" s="141" t="str">
        <f t="shared" si="107"/>
        <v>4Q21</v>
      </c>
      <c r="AY114" s="96" t="str">
        <f t="shared" ref="AY114:BM114" si="108">AY$5</f>
        <v>1Q22</v>
      </c>
      <c r="AZ114" s="96" t="str">
        <f t="shared" si="108"/>
        <v>2Q22</v>
      </c>
      <c r="BA114" s="96" t="str">
        <f t="shared" si="108"/>
        <v>3Q22</v>
      </c>
      <c r="BB114" s="96" t="str">
        <f t="shared" si="108"/>
        <v>4Q22</v>
      </c>
      <c r="BC114" s="96" t="str">
        <f t="shared" si="108"/>
        <v>1Q23</v>
      </c>
      <c r="BD114" s="96" t="str">
        <f t="shared" si="108"/>
        <v>2Q23</v>
      </c>
      <c r="BE114" s="96" t="str">
        <f t="shared" si="108"/>
        <v>3Q23</v>
      </c>
      <c r="BF114" s="96" t="str">
        <f t="shared" si="108"/>
        <v>4Q23</v>
      </c>
      <c r="BG114" s="96" t="str">
        <f t="shared" si="108"/>
        <v>1Q24</v>
      </c>
      <c r="BH114" s="96" t="str">
        <f t="shared" si="108"/>
        <v>2Q24</v>
      </c>
      <c r="BI114" s="96" t="str">
        <f t="shared" si="108"/>
        <v>3Q24</v>
      </c>
      <c r="BJ114" s="96" t="str">
        <f t="shared" si="108"/>
        <v>4Q24</v>
      </c>
      <c r="BK114" s="96" t="str">
        <f t="shared" si="108"/>
        <v>1Q25</v>
      </c>
      <c r="BL114" s="96" t="str">
        <f t="shared" si="108"/>
        <v>2Q25</v>
      </c>
      <c r="BM114" s="96" t="str">
        <f t="shared" si="108"/>
        <v>3Q25</v>
      </c>
      <c r="BN114" s="159"/>
      <c r="BO114" s="159"/>
      <c r="BP114" s="159"/>
    </row>
    <row r="115" spans="1:68" ht="15" customHeight="1" x14ac:dyDescent="0.25">
      <c r="A115" s="153" t="s">
        <v>6</v>
      </c>
      <c r="B115" s="153" t="s">
        <v>212</v>
      </c>
      <c r="C115" s="47">
        <v>62667</v>
      </c>
      <c r="D115" s="47">
        <v>74741</v>
      </c>
      <c r="E115" s="47">
        <v>75554</v>
      </c>
      <c r="F115" s="47">
        <v>81474</v>
      </c>
      <c r="G115" s="47">
        <v>76912</v>
      </c>
      <c r="H115" s="47">
        <v>90095</v>
      </c>
      <c r="I115" s="47">
        <v>95632</v>
      </c>
      <c r="J115" s="47">
        <v>106862</v>
      </c>
      <c r="K115" s="47">
        <v>100614</v>
      </c>
      <c r="L115" s="47">
        <v>105549</v>
      </c>
      <c r="M115" s="47">
        <v>104600</v>
      </c>
      <c r="N115" s="47">
        <v>116290</v>
      </c>
      <c r="O115" s="47">
        <v>103862</v>
      </c>
      <c r="P115" s="47">
        <v>109572</v>
      </c>
      <c r="Q115" s="47">
        <v>113302</v>
      </c>
      <c r="R115" s="47">
        <v>143082</v>
      </c>
      <c r="S115" s="47">
        <v>132637</v>
      </c>
      <c r="T115" s="47">
        <v>158966</v>
      </c>
      <c r="U115" s="47">
        <v>165332</v>
      </c>
      <c r="V115" s="47">
        <v>186892</v>
      </c>
      <c r="W115" s="47">
        <v>165357</v>
      </c>
      <c r="X115" s="47">
        <v>175466</v>
      </c>
      <c r="Y115" s="47">
        <v>177512</v>
      </c>
      <c r="Z115" s="47">
        <v>196329</v>
      </c>
      <c r="AA115" s="47">
        <v>180418</v>
      </c>
      <c r="AB115" s="47">
        <v>188954</v>
      </c>
      <c r="AC115" s="47">
        <v>186755</v>
      </c>
      <c r="AD115" s="47">
        <v>213043</v>
      </c>
      <c r="AE115" s="47">
        <v>192548</v>
      </c>
      <c r="AF115" s="47">
        <v>196793</v>
      </c>
      <c r="AG115" s="47">
        <v>197835</v>
      </c>
      <c r="AH115" s="47">
        <v>218292</v>
      </c>
      <c r="AI115" s="47">
        <v>192285</v>
      </c>
      <c r="AJ115" s="47">
        <v>201163</v>
      </c>
      <c r="AK115" s="47">
        <v>202173</v>
      </c>
      <c r="AL115" s="47">
        <v>230522</v>
      </c>
      <c r="AM115" s="47">
        <v>197009</v>
      </c>
      <c r="AN115" s="47">
        <v>214042</v>
      </c>
      <c r="AO115" s="47">
        <v>209459</v>
      </c>
      <c r="AP115" s="47">
        <v>241018</v>
      </c>
      <c r="AQ115" s="47">
        <v>202352</v>
      </c>
      <c r="AR115" s="47">
        <v>157888</v>
      </c>
      <c r="AS115" s="47">
        <v>177224</v>
      </c>
      <c r="AT115" s="47">
        <v>225440</v>
      </c>
      <c r="AU115" s="47">
        <v>193092</v>
      </c>
      <c r="AV115" s="47">
        <v>225580</v>
      </c>
      <c r="AW115" s="47">
        <v>252355</v>
      </c>
      <c r="AX115" s="243">
        <v>319522</v>
      </c>
      <c r="AY115" s="83">
        <v>272433</v>
      </c>
      <c r="AZ115" s="83">
        <v>302438</v>
      </c>
      <c r="BA115" s="83">
        <v>306596</v>
      </c>
      <c r="BB115" s="83">
        <v>347215</v>
      </c>
      <c r="BC115" s="83">
        <v>322745</v>
      </c>
      <c r="BD115" s="83">
        <v>349282</v>
      </c>
      <c r="BE115" s="83">
        <v>337857</v>
      </c>
      <c r="BF115" s="83">
        <v>377658</v>
      </c>
      <c r="BG115" s="83">
        <v>342312</v>
      </c>
      <c r="BH115" s="83">
        <v>359552</v>
      </c>
      <c r="BI115" s="83">
        <v>362933</v>
      </c>
      <c r="BJ115" s="83">
        <v>416336</v>
      </c>
      <c r="BK115" s="83">
        <v>367841</v>
      </c>
      <c r="BL115" s="83">
        <v>454829</v>
      </c>
      <c r="BM115" s="83">
        <v>428209</v>
      </c>
      <c r="BN115" s="159"/>
      <c r="BO115" s="10"/>
      <c r="BP115" s="10"/>
    </row>
    <row r="116" spans="1:68" ht="15" customHeight="1" x14ac:dyDescent="0.25">
      <c r="A116" s="8" t="s">
        <v>32</v>
      </c>
      <c r="B116" s="8" t="s">
        <v>213</v>
      </c>
      <c r="C116" s="48">
        <v>-6350</v>
      </c>
      <c r="D116" s="48">
        <v>-8041</v>
      </c>
      <c r="E116" s="48">
        <v>-7945</v>
      </c>
      <c r="F116" s="48">
        <v>-8521</v>
      </c>
      <c r="G116" s="48">
        <v>-8025</v>
      </c>
      <c r="H116" s="48">
        <v>-9448</v>
      </c>
      <c r="I116" s="48">
        <v>-10875</v>
      </c>
      <c r="J116" s="48">
        <v>-11631</v>
      </c>
      <c r="K116" s="48">
        <v>-11315</v>
      </c>
      <c r="L116" s="48">
        <v>-10852</v>
      </c>
      <c r="M116" s="48">
        <v>-11701</v>
      </c>
      <c r="N116" s="48">
        <v>-10665</v>
      </c>
      <c r="O116" s="48">
        <v>-11045</v>
      </c>
      <c r="P116" s="48">
        <v>-12663</v>
      </c>
      <c r="Q116" s="48">
        <v>-12122</v>
      </c>
      <c r="R116" s="48">
        <v>-15118</v>
      </c>
      <c r="S116" s="48">
        <v>-13154</v>
      </c>
      <c r="T116" s="48">
        <v>-15366</v>
      </c>
      <c r="U116" s="48">
        <v>-17595</v>
      </c>
      <c r="V116" s="48">
        <v>-20546</v>
      </c>
      <c r="W116" s="48">
        <v>-16765</v>
      </c>
      <c r="X116" s="48">
        <v>-19087</v>
      </c>
      <c r="Y116" s="48">
        <v>-18120</v>
      </c>
      <c r="Z116" s="48">
        <v>-24438</v>
      </c>
      <c r="AA116" s="48">
        <v>-19931</v>
      </c>
      <c r="AB116" s="48">
        <v>-26143</v>
      </c>
      <c r="AC116" s="48">
        <v>-25658</v>
      </c>
      <c r="AD116" s="48">
        <v>-29291</v>
      </c>
      <c r="AE116" s="48">
        <v>-25199</v>
      </c>
      <c r="AF116" s="48">
        <v>-27380</v>
      </c>
      <c r="AG116" s="48">
        <v>-28144</v>
      </c>
      <c r="AH116" s="48">
        <v>-32589</v>
      </c>
      <c r="AI116" s="48">
        <v>-23815</v>
      </c>
      <c r="AJ116" s="48">
        <v>-26153</v>
      </c>
      <c r="AK116" s="48">
        <v>-24619</v>
      </c>
      <c r="AL116" s="48">
        <v>-30029</v>
      </c>
      <c r="AM116" s="48">
        <v>-24016</v>
      </c>
      <c r="AN116" s="48">
        <v>-26369</v>
      </c>
      <c r="AO116" s="48">
        <v>-27080</v>
      </c>
      <c r="AP116" s="48">
        <v>-29793</v>
      </c>
      <c r="AQ116" s="48">
        <v>-47468</v>
      </c>
      <c r="AR116" s="48">
        <v>1157</v>
      </c>
      <c r="AS116" s="48">
        <v>2568</v>
      </c>
      <c r="AT116" s="48">
        <v>-43585</v>
      </c>
      <c r="AU116" s="48">
        <v>-26453</v>
      </c>
      <c r="AV116" s="48">
        <v>-57187</v>
      </c>
      <c r="AW116" s="48">
        <v>-42711</v>
      </c>
      <c r="AX116" s="217">
        <v>-7561</v>
      </c>
      <c r="AY116" s="84">
        <v>-46695</v>
      </c>
      <c r="AZ116" s="84">
        <v>-51848</v>
      </c>
      <c r="BA116" s="84">
        <v>-55321</v>
      </c>
      <c r="BB116" s="84">
        <v>-58477</v>
      </c>
      <c r="BC116" s="84">
        <v>-55613</v>
      </c>
      <c r="BD116" s="84">
        <v>-50008</v>
      </c>
      <c r="BE116" s="84">
        <v>-58311</v>
      </c>
      <c r="BF116" s="84">
        <v>-66447</v>
      </c>
      <c r="BG116" s="84">
        <v>-58682</v>
      </c>
      <c r="BH116" s="84">
        <v>-61518</v>
      </c>
      <c r="BI116" s="84">
        <v>-55602</v>
      </c>
      <c r="BJ116" s="84">
        <v>-65359</v>
      </c>
      <c r="BK116" s="84">
        <v>-55723</v>
      </c>
      <c r="BL116" s="84">
        <v>-60847</v>
      </c>
      <c r="BM116" s="84">
        <v>-59100</v>
      </c>
      <c r="BN116" s="159"/>
      <c r="BO116" s="10"/>
      <c r="BP116" s="10"/>
    </row>
    <row r="117" spans="1:68" ht="15" customHeight="1" x14ac:dyDescent="0.25">
      <c r="A117" s="153" t="s">
        <v>8</v>
      </c>
      <c r="B117" s="153" t="s">
        <v>214</v>
      </c>
      <c r="C117" s="47">
        <f t="shared" ref="C117:BH117" si="109">SUM(C115:C116)</f>
        <v>56317</v>
      </c>
      <c r="D117" s="47">
        <f t="shared" si="109"/>
        <v>66700</v>
      </c>
      <c r="E117" s="47">
        <f t="shared" si="109"/>
        <v>67609</v>
      </c>
      <c r="F117" s="47">
        <f t="shared" si="109"/>
        <v>72953</v>
      </c>
      <c r="G117" s="47">
        <f t="shared" si="109"/>
        <v>68887</v>
      </c>
      <c r="H117" s="47">
        <f t="shared" si="109"/>
        <v>80647</v>
      </c>
      <c r="I117" s="47">
        <f t="shared" si="109"/>
        <v>84757</v>
      </c>
      <c r="J117" s="47">
        <f t="shared" si="109"/>
        <v>95231</v>
      </c>
      <c r="K117" s="47">
        <f t="shared" si="109"/>
        <v>89299</v>
      </c>
      <c r="L117" s="47">
        <f t="shared" si="109"/>
        <v>94697</v>
      </c>
      <c r="M117" s="47">
        <f t="shared" si="109"/>
        <v>92899</v>
      </c>
      <c r="N117" s="47">
        <f t="shared" si="109"/>
        <v>105625</v>
      </c>
      <c r="O117" s="47">
        <f t="shared" si="109"/>
        <v>92817</v>
      </c>
      <c r="P117" s="47">
        <f t="shared" si="109"/>
        <v>96909</v>
      </c>
      <c r="Q117" s="47">
        <f t="shared" si="109"/>
        <v>101180</v>
      </c>
      <c r="R117" s="47">
        <f t="shared" si="109"/>
        <v>127964</v>
      </c>
      <c r="S117" s="47">
        <f t="shared" si="109"/>
        <v>119483</v>
      </c>
      <c r="T117" s="47">
        <f t="shared" si="109"/>
        <v>143600</v>
      </c>
      <c r="U117" s="47">
        <f t="shared" si="109"/>
        <v>147737</v>
      </c>
      <c r="V117" s="47">
        <f t="shared" si="109"/>
        <v>166346</v>
      </c>
      <c r="W117" s="47">
        <f t="shared" si="109"/>
        <v>148592</v>
      </c>
      <c r="X117" s="47">
        <f t="shared" si="109"/>
        <v>156379</v>
      </c>
      <c r="Y117" s="47">
        <f t="shared" si="109"/>
        <v>159392</v>
      </c>
      <c r="Z117" s="47">
        <f t="shared" si="109"/>
        <v>171891</v>
      </c>
      <c r="AA117" s="47">
        <f t="shared" si="109"/>
        <v>160487</v>
      </c>
      <c r="AB117" s="47">
        <f t="shared" si="109"/>
        <v>162811</v>
      </c>
      <c r="AC117" s="47">
        <f t="shared" si="109"/>
        <v>161097</v>
      </c>
      <c r="AD117" s="47">
        <f t="shared" si="109"/>
        <v>183752</v>
      </c>
      <c r="AE117" s="47">
        <f t="shared" si="109"/>
        <v>167349</v>
      </c>
      <c r="AF117" s="47">
        <f t="shared" si="109"/>
        <v>169413</v>
      </c>
      <c r="AG117" s="47">
        <f t="shared" si="109"/>
        <v>169691</v>
      </c>
      <c r="AH117" s="47">
        <f t="shared" si="109"/>
        <v>185703</v>
      </c>
      <c r="AI117" s="47">
        <f t="shared" si="109"/>
        <v>168470</v>
      </c>
      <c r="AJ117" s="47">
        <f t="shared" si="109"/>
        <v>175010</v>
      </c>
      <c r="AK117" s="47">
        <f t="shared" si="109"/>
        <v>177554</v>
      </c>
      <c r="AL117" s="47">
        <f t="shared" si="109"/>
        <v>200493</v>
      </c>
      <c r="AM117" s="47">
        <f t="shared" si="109"/>
        <v>172993</v>
      </c>
      <c r="AN117" s="47">
        <f t="shared" si="109"/>
        <v>187673</v>
      </c>
      <c r="AO117" s="47">
        <f t="shared" si="109"/>
        <v>182379</v>
      </c>
      <c r="AP117" s="47">
        <f t="shared" si="109"/>
        <v>211225</v>
      </c>
      <c r="AQ117" s="47">
        <f t="shared" si="109"/>
        <v>154884</v>
      </c>
      <c r="AR117" s="47">
        <f t="shared" si="109"/>
        <v>159045</v>
      </c>
      <c r="AS117" s="47">
        <f t="shared" si="109"/>
        <v>179792</v>
      </c>
      <c r="AT117" s="47">
        <f t="shared" si="109"/>
        <v>181855</v>
      </c>
      <c r="AU117" s="47">
        <f t="shared" si="109"/>
        <v>166639</v>
      </c>
      <c r="AV117" s="47">
        <f t="shared" si="109"/>
        <v>168393</v>
      </c>
      <c r="AW117" s="47">
        <f t="shared" si="109"/>
        <v>209644</v>
      </c>
      <c r="AX117" s="243">
        <f t="shared" si="109"/>
        <v>311961</v>
      </c>
      <c r="AY117" s="83">
        <f t="shared" si="109"/>
        <v>225738</v>
      </c>
      <c r="AZ117" s="83">
        <f t="shared" si="109"/>
        <v>250590</v>
      </c>
      <c r="BA117" s="83">
        <f t="shared" si="109"/>
        <v>251275</v>
      </c>
      <c r="BB117" s="83">
        <f t="shared" si="109"/>
        <v>288738</v>
      </c>
      <c r="BC117" s="83">
        <f t="shared" si="109"/>
        <v>267132</v>
      </c>
      <c r="BD117" s="83">
        <f t="shared" si="109"/>
        <v>299274</v>
      </c>
      <c r="BE117" s="83">
        <f t="shared" si="109"/>
        <v>279546</v>
      </c>
      <c r="BF117" s="83">
        <f t="shared" si="109"/>
        <v>311211</v>
      </c>
      <c r="BG117" s="83">
        <f t="shared" si="109"/>
        <v>283630</v>
      </c>
      <c r="BH117" s="83">
        <f t="shared" si="109"/>
        <v>298034</v>
      </c>
      <c r="BI117" s="83">
        <f>SUM(BI115:BI116)</f>
        <v>307331</v>
      </c>
      <c r="BJ117" s="83">
        <f>SUM(BJ115:BJ116)</f>
        <v>350977</v>
      </c>
      <c r="BK117" s="83">
        <f>SUM(BK115:BK116)</f>
        <v>312118</v>
      </c>
      <c r="BL117" s="83">
        <f>SUM(BL115:BL116)</f>
        <v>393982</v>
      </c>
      <c r="BM117" s="83">
        <v>369110</v>
      </c>
      <c r="BN117" s="159"/>
      <c r="BO117" s="10"/>
      <c r="BP117" s="10"/>
    </row>
    <row r="118" spans="1:68" ht="15" customHeight="1" x14ac:dyDescent="0.25">
      <c r="A118" s="8" t="s">
        <v>33</v>
      </c>
      <c r="B118" s="8" t="s">
        <v>215</v>
      </c>
      <c r="C118" s="48">
        <v>-21357</v>
      </c>
      <c r="D118" s="48">
        <v>-19795</v>
      </c>
      <c r="E118" s="48">
        <v>-17400</v>
      </c>
      <c r="F118" s="48">
        <v>-19617</v>
      </c>
      <c r="G118" s="48">
        <v>-18456</v>
      </c>
      <c r="H118" s="48">
        <v>-19967</v>
      </c>
      <c r="I118" s="48">
        <v>-40514</v>
      </c>
      <c r="J118" s="48">
        <v>-43064</v>
      </c>
      <c r="K118" s="48">
        <v>-26893</v>
      </c>
      <c r="L118" s="48">
        <v>-30897</v>
      </c>
      <c r="M118" s="48">
        <v>-45608</v>
      </c>
      <c r="N118" s="48">
        <v>-44515</v>
      </c>
      <c r="O118" s="48">
        <v>-32915</v>
      </c>
      <c r="P118" s="48">
        <v>-36848</v>
      </c>
      <c r="Q118" s="48">
        <v>-39591</v>
      </c>
      <c r="R118" s="48">
        <v>-55584</v>
      </c>
      <c r="S118" s="48">
        <v>-39471</v>
      </c>
      <c r="T118" s="48">
        <v>-46728</v>
      </c>
      <c r="U118" s="48">
        <v>-45824</v>
      </c>
      <c r="V118" s="48">
        <v>-47113</v>
      </c>
      <c r="W118" s="48">
        <v>-44666</v>
      </c>
      <c r="X118" s="48">
        <v>-46735</v>
      </c>
      <c r="Y118" s="48">
        <v>-44260</v>
      </c>
      <c r="Z118" s="48">
        <v>-54124</v>
      </c>
      <c r="AA118" s="48">
        <v>-41035</v>
      </c>
      <c r="AB118" s="48">
        <v>-45981</v>
      </c>
      <c r="AC118" s="48">
        <v>-38439</v>
      </c>
      <c r="AD118" s="48">
        <v>-41324</v>
      </c>
      <c r="AE118" s="48">
        <v>-41704</v>
      </c>
      <c r="AF118" s="48">
        <v>-46684</v>
      </c>
      <c r="AG118" s="48">
        <v>-40645</v>
      </c>
      <c r="AH118" s="48">
        <v>-46044</v>
      </c>
      <c r="AI118" s="48">
        <v>-45463</v>
      </c>
      <c r="AJ118" s="48">
        <v>-48636</v>
      </c>
      <c r="AK118" s="48">
        <v>-46469</v>
      </c>
      <c r="AL118" s="48">
        <v>-57352</v>
      </c>
      <c r="AM118" s="48">
        <v>-48521</v>
      </c>
      <c r="AN118" s="48">
        <v>-54663</v>
      </c>
      <c r="AO118" s="48">
        <v>-53644</v>
      </c>
      <c r="AP118" s="48">
        <v>-63345</v>
      </c>
      <c r="AQ118" s="48">
        <v>-51128</v>
      </c>
      <c r="AR118" s="48">
        <v>-38846</v>
      </c>
      <c r="AS118" s="48">
        <v>-52382</v>
      </c>
      <c r="AT118" s="48">
        <v>-67806</v>
      </c>
      <c r="AU118" s="48">
        <v>-63607</v>
      </c>
      <c r="AV118" s="48">
        <v>-74214</v>
      </c>
      <c r="AW118" s="48">
        <v>-81884</v>
      </c>
      <c r="AX118" s="217">
        <v>-102906</v>
      </c>
      <c r="AY118" s="84">
        <v>-83431</v>
      </c>
      <c r="AZ118" s="84">
        <v>-99161</v>
      </c>
      <c r="BA118" s="84">
        <v>-96771</v>
      </c>
      <c r="BB118" s="84">
        <v>-121143</v>
      </c>
      <c r="BC118" s="84">
        <v>-91188</v>
      </c>
      <c r="BD118" s="84">
        <v>-108340</v>
      </c>
      <c r="BE118" s="84">
        <v>-84736</v>
      </c>
      <c r="BF118" s="84">
        <v>-99310</v>
      </c>
      <c r="BG118" s="84">
        <v>-84996</v>
      </c>
      <c r="BH118" s="84">
        <v>-92452</v>
      </c>
      <c r="BI118" s="84">
        <v>-89133</v>
      </c>
      <c r="BJ118" s="84">
        <v>-107824.35292592601</v>
      </c>
      <c r="BK118" s="84">
        <v>-97089</v>
      </c>
      <c r="BL118" s="84">
        <v>-105886</v>
      </c>
      <c r="BM118" s="84">
        <v>-98614</v>
      </c>
      <c r="BN118" s="159"/>
      <c r="BO118" s="48"/>
      <c r="BP118" s="48"/>
    </row>
    <row r="119" spans="1:68" ht="15" customHeight="1" x14ac:dyDescent="0.25">
      <c r="A119" s="8" t="s">
        <v>34</v>
      </c>
      <c r="B119" s="8" t="s">
        <v>216</v>
      </c>
      <c r="C119" s="48">
        <v>189</v>
      </c>
      <c r="D119" s="48">
        <v>11402</v>
      </c>
      <c r="E119" s="48">
        <v>13286</v>
      </c>
      <c r="F119" s="48">
        <v>7077</v>
      </c>
      <c r="G119" s="48">
        <v>509</v>
      </c>
      <c r="H119" s="48">
        <v>8522</v>
      </c>
      <c r="I119" s="48">
        <v>20824</v>
      </c>
      <c r="J119" s="48">
        <v>18721</v>
      </c>
      <c r="K119" s="48">
        <v>1145</v>
      </c>
      <c r="L119" s="48">
        <v>22509</v>
      </c>
      <c r="M119" s="48">
        <v>110853</v>
      </c>
      <c r="N119" s="48">
        <v>27776</v>
      </c>
      <c r="O119" s="48">
        <v>14487</v>
      </c>
      <c r="P119" s="48">
        <v>2571</v>
      </c>
      <c r="Q119" s="48">
        <v>6148</v>
      </c>
      <c r="R119" s="48">
        <v>34581</v>
      </c>
      <c r="S119" s="48">
        <v>8650</v>
      </c>
      <c r="T119" s="48">
        <v>3084</v>
      </c>
      <c r="U119" s="48">
        <v>10324</v>
      </c>
      <c r="V119" s="48">
        <v>23737</v>
      </c>
      <c r="W119" s="48">
        <v>-1460</v>
      </c>
      <c r="X119" s="48">
        <v>12520</v>
      </c>
      <c r="Y119" s="48">
        <v>19384</v>
      </c>
      <c r="Z119" s="48">
        <v>26013</v>
      </c>
      <c r="AA119" s="48">
        <v>9354</v>
      </c>
      <c r="AB119" s="48">
        <v>4534</v>
      </c>
      <c r="AC119" s="48">
        <v>5010</v>
      </c>
      <c r="AD119" s="48">
        <v>91</v>
      </c>
      <c r="AE119" s="48">
        <v>-180</v>
      </c>
      <c r="AF119" s="48">
        <v>7444</v>
      </c>
      <c r="AG119" s="48">
        <v>4499</v>
      </c>
      <c r="AH119" s="48">
        <v>10526</v>
      </c>
      <c r="AI119" s="48">
        <v>2493</v>
      </c>
      <c r="AJ119" s="48">
        <v>5852</v>
      </c>
      <c r="AK119" s="48">
        <v>9828</v>
      </c>
      <c r="AL119" s="48">
        <v>15621</v>
      </c>
      <c r="AM119" s="48">
        <v>4636</v>
      </c>
      <c r="AN119" s="48">
        <v>4369</v>
      </c>
      <c r="AO119" s="48">
        <v>39491</v>
      </c>
      <c r="AP119" s="48">
        <v>52013</v>
      </c>
      <c r="AQ119" s="48">
        <v>-2962</v>
      </c>
      <c r="AR119" s="48">
        <v>-7307</v>
      </c>
      <c r="AS119" s="48">
        <v>4022</v>
      </c>
      <c r="AT119" s="48">
        <v>45553</v>
      </c>
      <c r="AU119" s="48">
        <v>-4320</v>
      </c>
      <c r="AV119" s="48">
        <v>12802</v>
      </c>
      <c r="AW119" s="48">
        <v>23344</v>
      </c>
      <c r="AX119" s="217">
        <v>-26079</v>
      </c>
      <c r="AY119" s="84">
        <v>4491</v>
      </c>
      <c r="AZ119" s="84">
        <v>11964</v>
      </c>
      <c r="BA119" s="84">
        <v>8365</v>
      </c>
      <c r="BB119" s="84">
        <v>19207</v>
      </c>
      <c r="BC119" s="84">
        <v>5196</v>
      </c>
      <c r="BD119" s="84">
        <v>5681</v>
      </c>
      <c r="BE119" s="84">
        <v>12881</v>
      </c>
      <c r="BF119" s="84">
        <v>32947</v>
      </c>
      <c r="BG119" s="84">
        <v>7731</v>
      </c>
      <c r="BH119" s="84">
        <v>5674</v>
      </c>
      <c r="BI119" s="84">
        <v>5815</v>
      </c>
      <c r="BJ119" s="84">
        <v>46601</v>
      </c>
      <c r="BK119" s="84">
        <v>14681</v>
      </c>
      <c r="BL119" s="84">
        <v>145170</v>
      </c>
      <c r="BM119" s="84">
        <v>17122</v>
      </c>
      <c r="BN119" s="159"/>
      <c r="BO119" s="48"/>
      <c r="BP119" s="48"/>
    </row>
    <row r="120" spans="1:68" ht="15" customHeight="1" x14ac:dyDescent="0.25">
      <c r="A120" s="8" t="s">
        <v>35</v>
      </c>
      <c r="B120" s="8" t="s">
        <v>217</v>
      </c>
      <c r="C120" s="48" t="s">
        <v>14</v>
      </c>
      <c r="D120" s="48" t="s">
        <v>14</v>
      </c>
      <c r="E120" s="48" t="s">
        <v>14</v>
      </c>
      <c r="F120" s="48" t="s">
        <v>14</v>
      </c>
      <c r="G120" s="48" t="s">
        <v>14</v>
      </c>
      <c r="H120" s="48" t="s">
        <v>14</v>
      </c>
      <c r="I120" s="48" t="s">
        <v>14</v>
      </c>
      <c r="J120" s="48" t="s">
        <v>14</v>
      </c>
      <c r="K120" s="48">
        <v>-2942</v>
      </c>
      <c r="L120" s="48">
        <v>-3848</v>
      </c>
      <c r="M120" s="48">
        <v>4279</v>
      </c>
      <c r="N120" s="48">
        <v>5585</v>
      </c>
      <c r="O120" s="48">
        <v>5152</v>
      </c>
      <c r="P120" s="48">
        <v>5730</v>
      </c>
      <c r="Q120" s="48">
        <v>6978</v>
      </c>
      <c r="R120" s="48">
        <v>6462</v>
      </c>
      <c r="S120" s="48">
        <v>6757</v>
      </c>
      <c r="T120" s="48">
        <v>195</v>
      </c>
      <c r="U120" s="48">
        <v>187</v>
      </c>
      <c r="V120" s="48">
        <v>187</v>
      </c>
      <c r="W120" s="48">
        <v>183</v>
      </c>
      <c r="X120" s="48">
        <v>177</v>
      </c>
      <c r="Y120" s="48">
        <v>190</v>
      </c>
      <c r="Z120" s="48">
        <v>227</v>
      </c>
      <c r="AA120" s="48">
        <v>218</v>
      </c>
      <c r="AB120" s="48">
        <v>223</v>
      </c>
      <c r="AC120" s="48">
        <v>257</v>
      </c>
      <c r="AD120" s="48">
        <v>241</v>
      </c>
      <c r="AE120" s="48">
        <v>299</v>
      </c>
      <c r="AF120" s="48">
        <v>299</v>
      </c>
      <c r="AG120" s="48">
        <v>298</v>
      </c>
      <c r="AH120" s="48">
        <v>294</v>
      </c>
      <c r="AI120" s="48">
        <v>279</v>
      </c>
      <c r="AJ120" s="48">
        <v>287</v>
      </c>
      <c r="AK120" s="48">
        <v>281</v>
      </c>
      <c r="AL120" s="48">
        <v>277</v>
      </c>
      <c r="AM120" s="48">
        <v>305</v>
      </c>
      <c r="AN120" s="48">
        <v>292</v>
      </c>
      <c r="AO120" s="48">
        <v>293</v>
      </c>
      <c r="AP120" s="48">
        <v>299</v>
      </c>
      <c r="AQ120" s="48">
        <v>270</v>
      </c>
      <c r="AR120" s="48">
        <v>564</v>
      </c>
      <c r="AS120" s="48">
        <v>1204</v>
      </c>
      <c r="AT120" s="48">
        <v>1276</v>
      </c>
      <c r="AU120" s="48">
        <v>1615</v>
      </c>
      <c r="AV120" s="48">
        <v>352</v>
      </c>
      <c r="AW120" s="48">
        <v>349</v>
      </c>
      <c r="AX120" s="217">
        <v>513</v>
      </c>
      <c r="AY120" s="84">
        <v>-373</v>
      </c>
      <c r="AZ120" s="84">
        <v>-294</v>
      </c>
      <c r="BA120" s="84">
        <v>-963</v>
      </c>
      <c r="BB120" s="84">
        <v>-2770</v>
      </c>
      <c r="BC120" s="84">
        <v>-6615</v>
      </c>
      <c r="BD120" s="84">
        <v>-5116</v>
      </c>
      <c r="BE120" s="84">
        <v>-570</v>
      </c>
      <c r="BF120" s="84">
        <v>-21486</v>
      </c>
      <c r="BG120" s="84">
        <v>-7921</v>
      </c>
      <c r="BH120" s="84">
        <v>-3810</v>
      </c>
      <c r="BI120" s="84">
        <v>-276</v>
      </c>
      <c r="BJ120" s="84">
        <v>845</v>
      </c>
      <c r="BK120" s="84">
        <v>-475</v>
      </c>
      <c r="BL120" s="84">
        <v>-247</v>
      </c>
      <c r="BM120" s="84">
        <v>-882</v>
      </c>
      <c r="BN120" s="159"/>
      <c r="BO120" s="10"/>
      <c r="BP120" s="10"/>
    </row>
    <row r="121" spans="1:68" ht="15" customHeight="1" x14ac:dyDescent="0.25">
      <c r="A121" s="155" t="s">
        <v>36</v>
      </c>
      <c r="B121" s="155" t="s">
        <v>36</v>
      </c>
      <c r="C121" s="156">
        <f t="shared" ref="C121:BH121" si="110">SUM(C117:C120)</f>
        <v>35149</v>
      </c>
      <c r="D121" s="156">
        <f t="shared" si="110"/>
        <v>58307</v>
      </c>
      <c r="E121" s="156">
        <f t="shared" si="110"/>
        <v>63495</v>
      </c>
      <c r="F121" s="156">
        <f t="shared" si="110"/>
        <v>60413</v>
      </c>
      <c r="G121" s="156">
        <f t="shared" si="110"/>
        <v>50940</v>
      </c>
      <c r="H121" s="156">
        <f t="shared" si="110"/>
        <v>69202</v>
      </c>
      <c r="I121" s="156">
        <f t="shared" si="110"/>
        <v>65067</v>
      </c>
      <c r="J121" s="157">
        <f t="shared" si="110"/>
        <v>70888</v>
      </c>
      <c r="K121" s="157">
        <f t="shared" si="110"/>
        <v>60609</v>
      </c>
      <c r="L121" s="157">
        <f t="shared" si="110"/>
        <v>82461</v>
      </c>
      <c r="M121" s="157">
        <f t="shared" si="110"/>
        <v>162423</v>
      </c>
      <c r="N121" s="157">
        <f t="shared" si="110"/>
        <v>94471</v>
      </c>
      <c r="O121" s="157">
        <f t="shared" si="110"/>
        <v>79541</v>
      </c>
      <c r="P121" s="157">
        <f t="shared" si="110"/>
        <v>68362</v>
      </c>
      <c r="Q121" s="157">
        <f t="shared" si="110"/>
        <v>74715</v>
      </c>
      <c r="R121" s="157">
        <f t="shared" si="110"/>
        <v>113423</v>
      </c>
      <c r="S121" s="157">
        <f t="shared" si="110"/>
        <v>95419</v>
      </c>
      <c r="T121" s="157">
        <f t="shared" si="110"/>
        <v>100151</v>
      </c>
      <c r="U121" s="157">
        <f t="shared" si="110"/>
        <v>112424</v>
      </c>
      <c r="V121" s="157">
        <f t="shared" si="110"/>
        <v>143157</v>
      </c>
      <c r="W121" s="157">
        <f t="shared" si="110"/>
        <v>102649</v>
      </c>
      <c r="X121" s="157">
        <f t="shared" si="110"/>
        <v>122341</v>
      </c>
      <c r="Y121" s="157">
        <f t="shared" si="110"/>
        <v>134706</v>
      </c>
      <c r="Z121" s="157">
        <f t="shared" si="110"/>
        <v>144007</v>
      </c>
      <c r="AA121" s="157">
        <f t="shared" si="110"/>
        <v>129024</v>
      </c>
      <c r="AB121" s="157">
        <f t="shared" si="110"/>
        <v>121587</v>
      </c>
      <c r="AC121" s="157">
        <f t="shared" si="110"/>
        <v>127925</v>
      </c>
      <c r="AD121" s="158">
        <f t="shared" si="110"/>
        <v>142760</v>
      </c>
      <c r="AE121" s="158">
        <f t="shared" si="110"/>
        <v>125764</v>
      </c>
      <c r="AF121" s="158">
        <f t="shared" si="110"/>
        <v>130472</v>
      </c>
      <c r="AG121" s="158">
        <f t="shared" si="110"/>
        <v>133843</v>
      </c>
      <c r="AH121" s="158">
        <f t="shared" si="110"/>
        <v>150479</v>
      </c>
      <c r="AI121" s="158">
        <f t="shared" si="110"/>
        <v>125779</v>
      </c>
      <c r="AJ121" s="158">
        <f t="shared" si="110"/>
        <v>132513</v>
      </c>
      <c r="AK121" s="158">
        <f t="shared" si="110"/>
        <v>141194</v>
      </c>
      <c r="AL121" s="158">
        <f t="shared" si="110"/>
        <v>159039</v>
      </c>
      <c r="AM121" s="158">
        <f t="shared" si="110"/>
        <v>129413</v>
      </c>
      <c r="AN121" s="158">
        <f t="shared" si="110"/>
        <v>137671</v>
      </c>
      <c r="AO121" s="158">
        <f t="shared" si="110"/>
        <v>168519</v>
      </c>
      <c r="AP121" s="158">
        <f t="shared" si="110"/>
        <v>200192</v>
      </c>
      <c r="AQ121" s="158">
        <f t="shared" si="110"/>
        <v>101064</v>
      </c>
      <c r="AR121" s="158">
        <f t="shared" si="110"/>
        <v>113456</v>
      </c>
      <c r="AS121" s="158">
        <f t="shared" si="110"/>
        <v>132636</v>
      </c>
      <c r="AT121" s="158">
        <f t="shared" si="110"/>
        <v>160878</v>
      </c>
      <c r="AU121" s="158">
        <f t="shared" si="110"/>
        <v>100327</v>
      </c>
      <c r="AV121" s="158">
        <f t="shared" si="110"/>
        <v>107333</v>
      </c>
      <c r="AW121" s="158">
        <f t="shared" si="110"/>
        <v>151453</v>
      </c>
      <c r="AX121" s="253">
        <f t="shared" si="110"/>
        <v>183489</v>
      </c>
      <c r="AY121" s="86">
        <f t="shared" si="110"/>
        <v>146425</v>
      </c>
      <c r="AZ121" s="86">
        <f t="shared" si="110"/>
        <v>163099</v>
      </c>
      <c r="BA121" s="86">
        <f t="shared" si="110"/>
        <v>161906</v>
      </c>
      <c r="BB121" s="86">
        <f t="shared" si="110"/>
        <v>184032</v>
      </c>
      <c r="BC121" s="86">
        <f t="shared" si="110"/>
        <v>174525</v>
      </c>
      <c r="BD121" s="86">
        <f t="shared" si="110"/>
        <v>191499</v>
      </c>
      <c r="BE121" s="86">
        <f t="shared" si="110"/>
        <v>207121</v>
      </c>
      <c r="BF121" s="158">
        <f t="shared" si="110"/>
        <v>223362</v>
      </c>
      <c r="BG121" s="86">
        <f t="shared" si="110"/>
        <v>198444</v>
      </c>
      <c r="BH121" s="86">
        <f t="shared" si="110"/>
        <v>207446</v>
      </c>
      <c r="BI121" s="86">
        <f>SUM(BI117:BI120)</f>
        <v>223737</v>
      </c>
      <c r="BJ121" s="86">
        <f>SUM(BJ117:BJ120)</f>
        <v>290598.64707407402</v>
      </c>
      <c r="BK121" s="86">
        <f>SUM(BK117:BK120)</f>
        <v>229235</v>
      </c>
      <c r="BL121" s="86">
        <f>SUM(BL117:BL120)</f>
        <v>433019</v>
      </c>
      <c r="BM121" s="86">
        <v>286736</v>
      </c>
      <c r="BN121" s="159"/>
      <c r="BO121" s="48"/>
      <c r="BP121" s="48"/>
    </row>
    <row r="122" spans="1:68" ht="15" customHeight="1" x14ac:dyDescent="0.25">
      <c r="A122" s="8" t="s">
        <v>37</v>
      </c>
      <c r="B122" s="8" t="s">
        <v>181</v>
      </c>
      <c r="C122" s="10">
        <f>C121/C117</f>
        <v>0.62412770566613984</v>
      </c>
      <c r="D122" s="10">
        <f t="shared" ref="D122:BH122" si="111">D121/D117</f>
        <v>0.87416791604197897</v>
      </c>
      <c r="E122" s="10">
        <f t="shared" si="111"/>
        <v>0.93915011315061603</v>
      </c>
      <c r="F122" s="10">
        <f t="shared" si="111"/>
        <v>0.82810850821761961</v>
      </c>
      <c r="G122" s="10">
        <f t="shared" si="111"/>
        <v>0.73947188874533654</v>
      </c>
      <c r="H122" s="10">
        <f t="shared" si="111"/>
        <v>0.85808523565662698</v>
      </c>
      <c r="I122" s="10">
        <f t="shared" si="111"/>
        <v>0.76768880446452803</v>
      </c>
      <c r="J122" s="10">
        <f t="shared" si="111"/>
        <v>0.74437945626949209</v>
      </c>
      <c r="K122" s="10">
        <f t="shared" si="111"/>
        <v>0.67871980649279384</v>
      </c>
      <c r="L122" s="10">
        <f t="shared" si="111"/>
        <v>0.87078788134787799</v>
      </c>
      <c r="M122" s="10">
        <f t="shared" si="111"/>
        <v>1.7483826521275794</v>
      </c>
      <c r="N122" s="10">
        <f t="shared" si="111"/>
        <v>0.89439999999999997</v>
      </c>
      <c r="O122" s="10">
        <f t="shared" si="111"/>
        <v>0.85696585754764754</v>
      </c>
      <c r="P122" s="10">
        <f t="shared" si="111"/>
        <v>0.70542467675860854</v>
      </c>
      <c r="Q122" s="10">
        <f t="shared" si="111"/>
        <v>0.73843644989128288</v>
      </c>
      <c r="R122" s="10">
        <f t="shared" si="111"/>
        <v>0.88636647807195779</v>
      </c>
      <c r="S122" s="10">
        <f t="shared" si="111"/>
        <v>0.79859896386933704</v>
      </c>
      <c r="T122" s="10">
        <f t="shared" si="111"/>
        <v>0.69743036211699161</v>
      </c>
      <c r="U122" s="10">
        <f t="shared" si="111"/>
        <v>0.76097389279598204</v>
      </c>
      <c r="V122" s="10">
        <f t="shared" si="111"/>
        <v>0.86059779014824522</v>
      </c>
      <c r="W122" s="10">
        <f t="shared" si="111"/>
        <v>0.69081108000430713</v>
      </c>
      <c r="X122" s="10">
        <f t="shared" si="111"/>
        <v>0.78233650298313717</v>
      </c>
      <c r="Y122" s="10">
        <f t="shared" si="111"/>
        <v>0.84512397109014259</v>
      </c>
      <c r="Z122" s="10">
        <f t="shared" si="111"/>
        <v>0.83778091930351206</v>
      </c>
      <c r="AA122" s="10">
        <f t="shared" si="111"/>
        <v>0.80395296815318373</v>
      </c>
      <c r="AB122" s="10">
        <f t="shared" si="111"/>
        <v>0.74679843499517851</v>
      </c>
      <c r="AC122" s="10">
        <f t="shared" si="111"/>
        <v>0.79408679242940594</v>
      </c>
      <c r="AD122" s="10">
        <f t="shared" si="111"/>
        <v>0.77691671383168615</v>
      </c>
      <c r="AE122" s="10">
        <f t="shared" si="111"/>
        <v>0.75150732899509409</v>
      </c>
      <c r="AF122" s="10">
        <f t="shared" si="111"/>
        <v>0.77014160660634068</v>
      </c>
      <c r="AG122" s="10">
        <f t="shared" si="111"/>
        <v>0.78874542550871873</v>
      </c>
      <c r="AH122" s="10">
        <f t="shared" si="111"/>
        <v>0.81032078103207805</v>
      </c>
      <c r="AI122" s="10">
        <f t="shared" si="111"/>
        <v>0.74659583308600941</v>
      </c>
      <c r="AJ122" s="10">
        <f t="shared" si="111"/>
        <v>0.75717387577852691</v>
      </c>
      <c r="AK122" s="10">
        <f t="shared" si="111"/>
        <v>0.79521722968786956</v>
      </c>
      <c r="AL122" s="10">
        <f t="shared" si="111"/>
        <v>0.79323966422767878</v>
      </c>
      <c r="AM122" s="10">
        <f t="shared" si="111"/>
        <v>0.74808229234708923</v>
      </c>
      <c r="AN122" s="10">
        <f t="shared" si="111"/>
        <v>0.73356849413607716</v>
      </c>
      <c r="AO122" s="10">
        <f t="shared" si="111"/>
        <v>0.92400440840228315</v>
      </c>
      <c r="AP122" s="10">
        <f t="shared" si="111"/>
        <v>0.94776659959758547</v>
      </c>
      <c r="AQ122" s="10">
        <f t="shared" si="111"/>
        <v>0.65251413961416282</v>
      </c>
      <c r="AR122" s="10">
        <f t="shared" si="111"/>
        <v>0.71335785469521207</v>
      </c>
      <c r="AS122" s="10">
        <f t="shared" si="111"/>
        <v>0.73771914211978284</v>
      </c>
      <c r="AT122" s="10">
        <f t="shared" si="111"/>
        <v>0.88464985840367327</v>
      </c>
      <c r="AU122" s="10">
        <f t="shared" si="111"/>
        <v>0.60206194228241883</v>
      </c>
      <c r="AV122" s="10">
        <f t="shared" si="111"/>
        <v>0.63739585374688967</v>
      </c>
      <c r="AW122" s="10">
        <f t="shared" si="111"/>
        <v>0.72242945183263052</v>
      </c>
      <c r="AX122" s="254">
        <f t="shared" si="111"/>
        <v>0.58817929164222449</v>
      </c>
      <c r="AY122" s="16">
        <f t="shared" si="111"/>
        <v>0.64865020510503324</v>
      </c>
      <c r="AZ122" s="16">
        <f t="shared" si="111"/>
        <v>0.65085997046969157</v>
      </c>
      <c r="BA122" s="16">
        <f t="shared" si="111"/>
        <v>0.64433787682817634</v>
      </c>
      <c r="BB122" s="16">
        <f t="shared" si="111"/>
        <v>0.63736674770899571</v>
      </c>
      <c r="BC122" s="16">
        <f t="shared" si="111"/>
        <v>0.65332869143344863</v>
      </c>
      <c r="BD122" s="16">
        <f t="shared" si="111"/>
        <v>0.63987850598448248</v>
      </c>
      <c r="BE122" s="16">
        <f t="shared" si="111"/>
        <v>0.74091920471049488</v>
      </c>
      <c r="BF122" s="16">
        <f t="shared" si="111"/>
        <v>0.71771884669886343</v>
      </c>
      <c r="BG122" s="16">
        <f t="shared" si="111"/>
        <v>0.69965800514755139</v>
      </c>
      <c r="BH122" s="16">
        <f t="shared" si="111"/>
        <v>0.69604810189441468</v>
      </c>
      <c r="BI122" s="16">
        <v>0.72799921908046727</v>
      </c>
      <c r="BJ122" s="16">
        <v>0.72799921908046727</v>
      </c>
      <c r="BK122" s="16">
        <v>0.72799921908046727</v>
      </c>
      <c r="BL122" s="16">
        <v>0.72799921908046727</v>
      </c>
      <c r="BM122" s="16">
        <v>0.77683075505946741</v>
      </c>
      <c r="BN122" s="159"/>
      <c r="BO122" s="48"/>
      <c r="BP122" s="48"/>
    </row>
    <row r="123" spans="1:68" s="154" customFormat="1" ht="15" customHeight="1" outlineLevel="1" x14ac:dyDescent="0.25">
      <c r="A123" s="49" t="s">
        <v>404</v>
      </c>
      <c r="B123" s="49" t="s">
        <v>230</v>
      </c>
      <c r="C123" s="10" t="s">
        <v>14</v>
      </c>
      <c r="D123" s="10" t="s">
        <v>14</v>
      </c>
      <c r="E123" s="10" t="s">
        <v>14</v>
      </c>
      <c r="F123" s="10" t="s">
        <v>14</v>
      </c>
      <c r="G123" s="10" t="s">
        <v>14</v>
      </c>
      <c r="H123" s="10" t="s">
        <v>14</v>
      </c>
      <c r="I123" s="10" t="s">
        <v>14</v>
      </c>
      <c r="J123" s="10" t="s">
        <v>14</v>
      </c>
      <c r="K123" s="10" t="s">
        <v>14</v>
      </c>
      <c r="L123" s="10" t="s">
        <v>14</v>
      </c>
      <c r="M123" s="163">
        <v>54218</v>
      </c>
      <c r="N123" s="10" t="s">
        <v>14</v>
      </c>
      <c r="O123" s="10" t="s">
        <v>14</v>
      </c>
      <c r="P123" s="10" t="s">
        <v>14</v>
      </c>
      <c r="Q123" s="10" t="s">
        <v>14</v>
      </c>
      <c r="R123" s="10" t="s">
        <v>14</v>
      </c>
      <c r="S123" s="10" t="s">
        <v>14</v>
      </c>
      <c r="T123" s="10" t="s">
        <v>14</v>
      </c>
      <c r="U123" s="10" t="s">
        <v>14</v>
      </c>
      <c r="V123" s="10" t="s">
        <v>14</v>
      </c>
      <c r="W123" s="10" t="s">
        <v>14</v>
      </c>
      <c r="X123" s="10" t="s">
        <v>14</v>
      </c>
      <c r="Y123" s="10" t="s">
        <v>14</v>
      </c>
      <c r="Z123" s="10" t="s">
        <v>14</v>
      </c>
      <c r="AA123" s="10" t="s">
        <v>14</v>
      </c>
      <c r="AB123" s="10" t="s">
        <v>14</v>
      </c>
      <c r="AC123" s="10" t="s">
        <v>14</v>
      </c>
      <c r="AD123" s="10" t="s">
        <v>14</v>
      </c>
      <c r="AE123" s="10" t="s">
        <v>14</v>
      </c>
      <c r="AF123" s="10" t="s">
        <v>14</v>
      </c>
      <c r="AG123" s="10" t="s">
        <v>14</v>
      </c>
      <c r="AH123" s="10" t="s">
        <v>14</v>
      </c>
      <c r="AI123" s="10" t="s">
        <v>14</v>
      </c>
      <c r="AJ123" s="10" t="s">
        <v>14</v>
      </c>
      <c r="AK123" s="10" t="s">
        <v>14</v>
      </c>
      <c r="AL123" s="10" t="s">
        <v>14</v>
      </c>
      <c r="AM123" s="10" t="s">
        <v>14</v>
      </c>
      <c r="AN123" s="10" t="s">
        <v>14</v>
      </c>
      <c r="AO123" s="159">
        <v>154956</v>
      </c>
      <c r="AP123" s="159">
        <v>153054</v>
      </c>
      <c r="AQ123" s="10" t="s">
        <v>14</v>
      </c>
      <c r="AR123" s="10" t="s">
        <v>14</v>
      </c>
      <c r="AS123" s="10" t="s">
        <v>14</v>
      </c>
      <c r="AT123" s="10" t="s">
        <v>14</v>
      </c>
      <c r="AU123" s="10" t="s">
        <v>14</v>
      </c>
      <c r="AV123" s="10" t="s">
        <v>14</v>
      </c>
      <c r="AW123" s="10" t="s">
        <v>14</v>
      </c>
      <c r="AX123" s="258" t="s">
        <v>14</v>
      </c>
      <c r="AY123" s="16" t="s">
        <v>14</v>
      </c>
      <c r="AZ123" s="16" t="s">
        <v>14</v>
      </c>
      <c r="BA123" s="16" t="s">
        <v>14</v>
      </c>
      <c r="BB123" s="16" t="s">
        <v>14</v>
      </c>
      <c r="BC123" s="16" t="s">
        <v>14</v>
      </c>
      <c r="BD123" s="16" t="s">
        <v>14</v>
      </c>
      <c r="BE123" s="16" t="s">
        <v>14</v>
      </c>
      <c r="BF123" s="16" t="s">
        <v>14</v>
      </c>
      <c r="BG123" s="16" t="s">
        <v>14</v>
      </c>
      <c r="BH123" s="16" t="s">
        <v>14</v>
      </c>
      <c r="BI123" s="16" t="s">
        <v>14</v>
      </c>
      <c r="BJ123" s="16" t="s">
        <v>14</v>
      </c>
      <c r="BK123" s="16" t="s">
        <v>14</v>
      </c>
      <c r="BL123" s="16"/>
      <c r="BM123" s="16"/>
      <c r="BN123" s="159"/>
      <c r="BO123" s="47"/>
      <c r="BP123" s="47"/>
    </row>
    <row r="124" spans="1:68" ht="15" customHeight="1" outlineLevel="1" x14ac:dyDescent="0.25">
      <c r="A124" s="8" t="s">
        <v>114</v>
      </c>
      <c r="B124" s="8" t="s">
        <v>231</v>
      </c>
      <c r="C124" s="21" t="s">
        <v>14</v>
      </c>
      <c r="D124" s="21" t="s">
        <v>14</v>
      </c>
      <c r="E124" s="21" t="s">
        <v>14</v>
      </c>
      <c r="F124" s="21" t="s">
        <v>14</v>
      </c>
      <c r="G124" s="21" t="s">
        <v>14</v>
      </c>
      <c r="H124" s="21" t="s">
        <v>14</v>
      </c>
      <c r="I124" s="21" t="s">
        <v>14</v>
      </c>
      <c r="J124" s="21" t="s">
        <v>14</v>
      </c>
      <c r="K124" s="21" t="s">
        <v>14</v>
      </c>
      <c r="L124" s="21" t="s">
        <v>14</v>
      </c>
      <c r="M124" s="21">
        <v>0.58399999999999996</v>
      </c>
      <c r="N124" s="21" t="s">
        <v>14</v>
      </c>
      <c r="O124" s="21" t="s">
        <v>14</v>
      </c>
      <c r="P124" s="21" t="s">
        <v>14</v>
      </c>
      <c r="Q124" s="21" t="s">
        <v>14</v>
      </c>
      <c r="R124" s="21" t="s">
        <v>14</v>
      </c>
      <c r="S124" s="21" t="s">
        <v>14</v>
      </c>
      <c r="T124" s="21" t="s">
        <v>14</v>
      </c>
      <c r="U124" s="21" t="s">
        <v>14</v>
      </c>
      <c r="V124" s="21" t="s">
        <v>14</v>
      </c>
      <c r="W124" s="21" t="s">
        <v>14</v>
      </c>
      <c r="X124" s="21" t="s">
        <v>14</v>
      </c>
      <c r="Y124" s="21" t="s">
        <v>14</v>
      </c>
      <c r="Z124" s="21" t="s">
        <v>14</v>
      </c>
      <c r="AA124" s="21" t="s">
        <v>14</v>
      </c>
      <c r="AB124" s="10" t="s">
        <v>14</v>
      </c>
      <c r="AC124" s="10" t="s">
        <v>14</v>
      </c>
      <c r="AD124" s="10" t="s">
        <v>14</v>
      </c>
      <c r="AE124" s="10" t="s">
        <v>14</v>
      </c>
      <c r="AF124" s="10" t="s">
        <v>14</v>
      </c>
      <c r="AG124" s="10" t="s">
        <v>14</v>
      </c>
      <c r="AH124" s="10" t="s">
        <v>14</v>
      </c>
      <c r="AI124" s="10" t="s">
        <v>14</v>
      </c>
      <c r="AJ124" s="10" t="s">
        <v>14</v>
      </c>
      <c r="AK124" s="10" t="s">
        <v>14</v>
      </c>
      <c r="AL124" s="10" t="s">
        <v>14</v>
      </c>
      <c r="AM124" s="10" t="s">
        <v>14</v>
      </c>
      <c r="AN124" s="10" t="s">
        <v>14</v>
      </c>
      <c r="AO124" s="10">
        <v>0.84964195242847274</v>
      </c>
      <c r="AP124" s="10">
        <v>0.72460172801514977</v>
      </c>
      <c r="AQ124" s="10" t="s">
        <v>14</v>
      </c>
      <c r="AR124" s="10" t="s">
        <v>14</v>
      </c>
      <c r="AS124" s="10" t="s">
        <v>14</v>
      </c>
      <c r="AT124" s="10" t="s">
        <v>14</v>
      </c>
      <c r="AU124" s="10" t="s">
        <v>14</v>
      </c>
      <c r="AV124" s="10" t="s">
        <v>14</v>
      </c>
      <c r="AW124" s="10" t="s">
        <v>14</v>
      </c>
      <c r="AX124" s="257" t="s">
        <v>14</v>
      </c>
      <c r="AY124" s="16" t="s">
        <v>14</v>
      </c>
      <c r="AZ124" s="16" t="s">
        <v>14</v>
      </c>
      <c r="BA124" s="16" t="s">
        <v>14</v>
      </c>
      <c r="BB124" s="16" t="s">
        <v>14</v>
      </c>
      <c r="BC124" s="16" t="s">
        <v>14</v>
      </c>
      <c r="BD124" s="16" t="s">
        <v>14</v>
      </c>
      <c r="BE124" s="16" t="s">
        <v>14</v>
      </c>
      <c r="BF124" s="16" t="s">
        <v>14</v>
      </c>
      <c r="BG124" s="16" t="s">
        <v>14</v>
      </c>
      <c r="BH124" s="16" t="s">
        <v>14</v>
      </c>
      <c r="BI124" s="16" t="s">
        <v>14</v>
      </c>
      <c r="BJ124" s="16" t="s">
        <v>14</v>
      </c>
      <c r="BK124" s="16" t="s">
        <v>14</v>
      </c>
      <c r="BL124" s="16"/>
      <c r="BM124" s="16"/>
      <c r="BN124" s="159"/>
      <c r="BO124" s="10"/>
      <c r="BP124" s="10"/>
    </row>
    <row r="125" spans="1:68" s="154" customFormat="1" ht="15" customHeight="1" x14ac:dyDescent="0.25">
      <c r="A125" s="143" t="s">
        <v>38</v>
      </c>
      <c r="B125" s="143" t="s">
        <v>218</v>
      </c>
      <c r="C125" s="160">
        <v>-8300</v>
      </c>
      <c r="D125" s="160">
        <v>-5537</v>
      </c>
      <c r="E125" s="160">
        <v>-5209</v>
      </c>
      <c r="F125" s="160">
        <v>-5275</v>
      </c>
      <c r="G125" s="160">
        <v>-5056</v>
      </c>
      <c r="H125" s="160">
        <v>-6010</v>
      </c>
      <c r="I125" s="160">
        <v>-6523</v>
      </c>
      <c r="J125" s="160">
        <v>-8142</v>
      </c>
      <c r="K125" s="160">
        <v>-8029</v>
      </c>
      <c r="L125" s="160">
        <v>-9801</v>
      </c>
      <c r="M125" s="160">
        <v>-9750</v>
      </c>
      <c r="N125" s="160">
        <v>-10061</v>
      </c>
      <c r="O125" s="160">
        <v>-10318</v>
      </c>
      <c r="P125" s="160">
        <v>-10269</v>
      </c>
      <c r="Q125" s="160">
        <v>-11445</v>
      </c>
      <c r="R125" s="160">
        <v>-15040</v>
      </c>
      <c r="S125" s="160">
        <v>-16719</v>
      </c>
      <c r="T125" s="160">
        <v>-21825</v>
      </c>
      <c r="U125" s="160">
        <v>-23180</v>
      </c>
      <c r="V125" s="160">
        <v>-23856</v>
      </c>
      <c r="W125" s="160">
        <v>-24336</v>
      </c>
      <c r="X125" s="160">
        <v>-25184</v>
      </c>
      <c r="Y125" s="160">
        <v>-25918</v>
      </c>
      <c r="Z125" s="160">
        <v>-27307</v>
      </c>
      <c r="AA125" s="160">
        <v>-27847</v>
      </c>
      <c r="AB125" s="160">
        <v>-27223</v>
      </c>
      <c r="AC125" s="160">
        <v>-26751</v>
      </c>
      <c r="AD125" s="160">
        <v>-26500</v>
      </c>
      <c r="AE125" s="160">
        <v>-26479</v>
      </c>
      <c r="AF125" s="160">
        <v>-26381</v>
      </c>
      <c r="AG125" s="160">
        <v>-26743</v>
      </c>
      <c r="AH125" s="160">
        <v>-26729</v>
      </c>
      <c r="AI125" s="160">
        <v>-27069</v>
      </c>
      <c r="AJ125" s="160">
        <v>-27274</v>
      </c>
      <c r="AK125" s="160">
        <v>-27468</v>
      </c>
      <c r="AL125" s="160">
        <v>-27830</v>
      </c>
      <c r="AM125" s="160">
        <v>-31104</v>
      </c>
      <c r="AN125" s="160">
        <v>-31524</v>
      </c>
      <c r="AO125" s="160">
        <v>-31948</v>
      </c>
      <c r="AP125" s="160">
        <v>-33446</v>
      </c>
      <c r="AQ125" s="160">
        <v>-37004</v>
      </c>
      <c r="AR125" s="160">
        <v>-37282</v>
      </c>
      <c r="AS125" s="160">
        <v>-36509</v>
      </c>
      <c r="AT125" s="160">
        <v>-38205</v>
      </c>
      <c r="AU125" s="160">
        <v>-37144</v>
      </c>
      <c r="AV125" s="160">
        <v>-38727</v>
      </c>
      <c r="AW125" s="160">
        <v>-39679</v>
      </c>
      <c r="AX125" s="255">
        <v>-39834</v>
      </c>
      <c r="AY125" s="91">
        <v>-38636</v>
      </c>
      <c r="AZ125" s="91">
        <v>-38860</v>
      </c>
      <c r="BA125" s="91">
        <v>-41155</v>
      </c>
      <c r="BB125" s="91">
        <v>-40378</v>
      </c>
      <c r="BC125" s="91">
        <v>-44297</v>
      </c>
      <c r="BD125" s="91">
        <v>-43482</v>
      </c>
      <c r="BE125" s="91">
        <v>-43290</v>
      </c>
      <c r="BF125" s="91">
        <v>-43307</v>
      </c>
      <c r="BG125" s="91">
        <v>-45306</v>
      </c>
      <c r="BH125" s="91">
        <v>-47346</v>
      </c>
      <c r="BI125" s="91">
        <v>-47878</v>
      </c>
      <c r="BJ125" s="91">
        <v>-55185.647074073997</v>
      </c>
      <c r="BK125" s="91">
        <v>-24620</v>
      </c>
      <c r="BL125" s="160">
        <v>-31897.2934100005</v>
      </c>
      <c r="BM125" s="160">
        <v>-31408</v>
      </c>
      <c r="BN125" s="159"/>
      <c r="BO125" s="47"/>
      <c r="BP125" s="47"/>
    </row>
    <row r="126" spans="1:68" ht="15" customHeight="1" x14ac:dyDescent="0.25">
      <c r="A126" s="153" t="s">
        <v>39</v>
      </c>
      <c r="B126" s="153" t="s">
        <v>39</v>
      </c>
      <c r="C126" s="47">
        <v>26849</v>
      </c>
      <c r="D126" s="47">
        <v>44136</v>
      </c>
      <c r="E126" s="47">
        <v>50101</v>
      </c>
      <c r="F126" s="47">
        <v>39482</v>
      </c>
      <c r="G126" s="47">
        <v>36243</v>
      </c>
      <c r="H126" s="47">
        <v>51721</v>
      </c>
      <c r="I126" s="47">
        <v>58544</v>
      </c>
      <c r="J126" s="47">
        <v>62746</v>
      </c>
      <c r="K126" s="47">
        <v>52580</v>
      </c>
      <c r="L126" s="47">
        <v>72660</v>
      </c>
      <c r="M126" s="47">
        <v>152673</v>
      </c>
      <c r="N126" s="47">
        <v>84410</v>
      </c>
      <c r="O126" s="47">
        <v>69223</v>
      </c>
      <c r="P126" s="47">
        <v>58093</v>
      </c>
      <c r="Q126" s="47">
        <v>63270</v>
      </c>
      <c r="R126" s="47">
        <v>98381</v>
      </c>
      <c r="S126" s="47">
        <v>78700</v>
      </c>
      <c r="T126" s="47">
        <v>78326</v>
      </c>
      <c r="U126" s="47">
        <v>89244</v>
      </c>
      <c r="V126" s="47">
        <v>119301</v>
      </c>
      <c r="W126" s="47">
        <v>78313</v>
      </c>
      <c r="X126" s="47">
        <v>97157</v>
      </c>
      <c r="Y126" s="47">
        <v>108788</v>
      </c>
      <c r="Z126" s="47">
        <v>116700</v>
      </c>
      <c r="AA126" s="47">
        <v>101177</v>
      </c>
      <c r="AB126" s="47">
        <v>94364</v>
      </c>
      <c r="AC126" s="47">
        <v>101174</v>
      </c>
      <c r="AD126" s="47">
        <v>116260</v>
      </c>
      <c r="AE126" s="47">
        <v>99285</v>
      </c>
      <c r="AF126" s="47">
        <v>104091</v>
      </c>
      <c r="AG126" s="47">
        <v>107099</v>
      </c>
      <c r="AH126" s="47">
        <v>123751</v>
      </c>
      <c r="AI126" s="47">
        <v>98710</v>
      </c>
      <c r="AJ126" s="47">
        <v>105240</v>
      </c>
      <c r="AK126" s="47">
        <v>113725</v>
      </c>
      <c r="AL126" s="47">
        <v>131208</v>
      </c>
      <c r="AM126" s="47">
        <v>98309</v>
      </c>
      <c r="AN126" s="47">
        <v>106148</v>
      </c>
      <c r="AO126" s="47">
        <v>136570</v>
      </c>
      <c r="AP126" s="47">
        <v>166746</v>
      </c>
      <c r="AQ126" s="47">
        <v>64060</v>
      </c>
      <c r="AR126" s="47">
        <v>76174</v>
      </c>
      <c r="AS126" s="47">
        <v>96127</v>
      </c>
      <c r="AT126" s="47">
        <v>122673</v>
      </c>
      <c r="AU126" s="47">
        <v>63183</v>
      </c>
      <c r="AV126" s="47">
        <v>68606</v>
      </c>
      <c r="AW126" s="47">
        <v>111774</v>
      </c>
      <c r="AX126" s="243">
        <v>143655</v>
      </c>
      <c r="AY126" s="83">
        <v>107789</v>
      </c>
      <c r="AZ126" s="83">
        <v>124238</v>
      </c>
      <c r="BA126" s="83">
        <v>120752</v>
      </c>
      <c r="BB126" s="83">
        <v>143654</v>
      </c>
      <c r="BC126" s="83">
        <v>130229</v>
      </c>
      <c r="BD126" s="83">
        <v>148016</v>
      </c>
      <c r="BE126" s="83">
        <v>163832</v>
      </c>
      <c r="BF126" s="83">
        <v>180054</v>
      </c>
      <c r="BG126" s="83">
        <v>153138</v>
      </c>
      <c r="BH126" s="83">
        <v>160101</v>
      </c>
      <c r="BI126" s="83">
        <f>BI121+BI125</f>
        <v>175859</v>
      </c>
      <c r="BJ126" s="83">
        <f>BJ121+BJ125</f>
        <v>235413.00000000003</v>
      </c>
      <c r="BK126" s="83">
        <f>BK121+BK125</f>
        <v>204615</v>
      </c>
      <c r="BL126" s="83">
        <f>BL121+BL125</f>
        <v>401121.70658999949</v>
      </c>
      <c r="BM126" s="83">
        <v>255328</v>
      </c>
      <c r="BN126" s="159"/>
      <c r="BO126" s="10"/>
      <c r="BP126" s="10"/>
    </row>
    <row r="127" spans="1:68" ht="15" customHeight="1" x14ac:dyDescent="0.25">
      <c r="A127" s="8" t="s">
        <v>40</v>
      </c>
      <c r="B127" s="8" t="s">
        <v>219</v>
      </c>
      <c r="C127" s="10">
        <v>0.47674769607756096</v>
      </c>
      <c r="D127" s="10">
        <v>0.66170914542728632</v>
      </c>
      <c r="E127" s="10">
        <v>0.74104039403038058</v>
      </c>
      <c r="F127" s="10">
        <v>0.54119775746028265</v>
      </c>
      <c r="G127" s="10">
        <v>0.52612249045538351</v>
      </c>
      <c r="H127" s="10">
        <v>0.64132577777226685</v>
      </c>
      <c r="I127" s="10">
        <v>0.69099999999999995</v>
      </c>
      <c r="J127" s="10">
        <v>0.65900000000000003</v>
      </c>
      <c r="K127" s="10">
        <v>0.58899999999999997</v>
      </c>
      <c r="L127" s="10">
        <v>0.76700000000000002</v>
      </c>
      <c r="M127" s="10">
        <v>1.643</v>
      </c>
      <c r="N127" s="10">
        <v>0.79900000000000004</v>
      </c>
      <c r="O127" s="10">
        <v>0.746</v>
      </c>
      <c r="P127" s="10">
        <v>0.59899999999999998</v>
      </c>
      <c r="Q127" s="10">
        <v>0.625</v>
      </c>
      <c r="R127" s="10">
        <v>0.76900000000000002</v>
      </c>
      <c r="S127" s="10">
        <v>0.65900000000000003</v>
      </c>
      <c r="T127" s="10">
        <v>0.54500000000000004</v>
      </c>
      <c r="U127" s="10">
        <v>0.60399999999999998</v>
      </c>
      <c r="V127" s="10">
        <v>0.71718586560542485</v>
      </c>
      <c r="W127" s="10">
        <v>0.5270337568644341</v>
      </c>
      <c r="X127" s="10">
        <v>0.62129186143919579</v>
      </c>
      <c r="Y127" s="10">
        <v>0.68251857056815901</v>
      </c>
      <c r="Z127" s="10">
        <v>0.67891861703056011</v>
      </c>
      <c r="AA127" s="10">
        <v>0.63043735629677167</v>
      </c>
      <c r="AB127" s="10">
        <v>0.57959228799036921</v>
      </c>
      <c r="AC127" s="10">
        <v>0.62803155862616933</v>
      </c>
      <c r="AD127" s="10">
        <v>0.632700596456093</v>
      </c>
      <c r="AE127" s="10">
        <v>0.59328110714733884</v>
      </c>
      <c r="AF127" s="10">
        <v>0.61442156150944738</v>
      </c>
      <c r="AG127" s="10">
        <v>0.63114502917084092</v>
      </c>
      <c r="AH127" s="10">
        <v>0.66638844612932413</v>
      </c>
      <c r="AI127" s="10">
        <v>0.58592034190063513</v>
      </c>
      <c r="AJ127" s="10">
        <v>0.60133363045751409</v>
      </c>
      <c r="AK127" s="10">
        <v>0.64051297359098414</v>
      </c>
      <c r="AL127" s="10">
        <v>0.65443010194920492</v>
      </c>
      <c r="AM127" s="10">
        <v>0.56828310972120255</v>
      </c>
      <c r="AN127" s="10">
        <v>0.56559779191576887</v>
      </c>
      <c r="AO127" s="10">
        <v>0.74882935441774778</v>
      </c>
      <c r="AP127" s="10">
        <v>0.78942360042608595</v>
      </c>
      <c r="AQ127" s="10">
        <v>0.41359985537563598</v>
      </c>
      <c r="AR127" s="10">
        <v>0.478946210192084</v>
      </c>
      <c r="AS127" s="10">
        <v>0.5346567144255584</v>
      </c>
      <c r="AT127" s="10">
        <v>0.67456490060762697</v>
      </c>
      <c r="AU127" s="10">
        <v>0.37916094071615886</v>
      </c>
      <c r="AV127" s="10">
        <v>0.40741598522503902</v>
      </c>
      <c r="AW127" s="10">
        <v>0.53316097765736203</v>
      </c>
      <c r="AX127" s="254">
        <v>0.460490253589391</v>
      </c>
      <c r="AY127" s="16">
        <v>0.47749603522667872</v>
      </c>
      <c r="AZ127" s="16">
        <v>0.49578393305372542</v>
      </c>
      <c r="BA127" s="16">
        <v>0.480555246024292</v>
      </c>
      <c r="BB127" s="16">
        <v>0.49752370661291551</v>
      </c>
      <c r="BC127" s="16">
        <v>0.48750622349166894</v>
      </c>
      <c r="BD127" s="16">
        <v>0.49458521149585832</v>
      </c>
      <c r="BE127" s="16">
        <v>0.58606245103685606</v>
      </c>
      <c r="BF127" s="16">
        <v>0.57856110022171525</v>
      </c>
      <c r="BG127" s="16">
        <v>0.53992172901315094</v>
      </c>
      <c r="BH127" s="16">
        <v>0.53718858523327795</v>
      </c>
      <c r="BI127" s="16">
        <f>BI126/BI117</f>
        <v>0.57221367190423356</v>
      </c>
      <c r="BJ127" s="16">
        <f>BJ126/BJ117</f>
        <v>0.67073625907110734</v>
      </c>
      <c r="BK127" s="16">
        <f>BK126/BK117</f>
        <v>0.65556936799543764</v>
      </c>
      <c r="BL127" s="16">
        <f>BL126/BL117</f>
        <v>1.0181219106202808</v>
      </c>
      <c r="BM127" s="16">
        <v>0.69173958982417161</v>
      </c>
      <c r="BN127" s="159"/>
    </row>
    <row r="128" spans="1:68" ht="15" customHeight="1" x14ac:dyDescent="0.25">
      <c r="A128" s="8" t="s">
        <v>41</v>
      </c>
      <c r="B128" s="8" t="s">
        <v>228</v>
      </c>
      <c r="C128" s="48">
        <v>-5964</v>
      </c>
      <c r="D128" s="48">
        <v>564</v>
      </c>
      <c r="E128" s="48">
        <v>4153</v>
      </c>
      <c r="F128" s="48">
        <v>-1859</v>
      </c>
      <c r="G128" s="48">
        <v>-4791</v>
      </c>
      <c r="H128" s="48">
        <v>-1702</v>
      </c>
      <c r="I128" s="48">
        <v>-11566</v>
      </c>
      <c r="J128" s="48">
        <v>-12400</v>
      </c>
      <c r="K128" s="48">
        <v>-11046</v>
      </c>
      <c r="L128" s="48">
        <v>-9051</v>
      </c>
      <c r="M128" s="48">
        <v>-13445</v>
      </c>
      <c r="N128" s="48">
        <v>-15861</v>
      </c>
      <c r="O128" s="48">
        <v>-13109</v>
      </c>
      <c r="P128" s="48">
        <v>-11444</v>
      </c>
      <c r="Q128" s="48">
        <v>-8060</v>
      </c>
      <c r="R128" s="48">
        <v>-31399</v>
      </c>
      <c r="S128" s="48">
        <v>-20750</v>
      </c>
      <c r="T128" s="48">
        <v>-21183</v>
      </c>
      <c r="U128" s="48">
        <v>-31485</v>
      </c>
      <c r="V128" s="48">
        <v>-39654</v>
      </c>
      <c r="W128" s="48">
        <v>-28143</v>
      </c>
      <c r="X128" s="48">
        <v>-37759</v>
      </c>
      <c r="Y128" s="48">
        <v>-40123</v>
      </c>
      <c r="Z128" s="48">
        <v>-53931</v>
      </c>
      <c r="AA128" s="48">
        <v>-51853</v>
      </c>
      <c r="AB128" s="48">
        <v>-52919</v>
      </c>
      <c r="AC128" s="48">
        <v>-53816</v>
      </c>
      <c r="AD128" s="48">
        <v>-51179</v>
      </c>
      <c r="AE128" s="48">
        <v>-43478</v>
      </c>
      <c r="AF128" s="48">
        <v>-43387</v>
      </c>
      <c r="AG128" s="48">
        <v>-42827</v>
      </c>
      <c r="AH128" s="48">
        <v>-39688</v>
      </c>
      <c r="AI128" s="48">
        <v>-26175</v>
      </c>
      <c r="AJ128" s="48">
        <v>-30114</v>
      </c>
      <c r="AK128" s="48">
        <v>-31957</v>
      </c>
      <c r="AL128" s="48">
        <v>-31131</v>
      </c>
      <c r="AM128" s="48">
        <v>-27852</v>
      </c>
      <c r="AN128" s="48">
        <v>-29061</v>
      </c>
      <c r="AO128" s="48">
        <v>-27323</v>
      </c>
      <c r="AP128" s="48">
        <v>-23095</v>
      </c>
      <c r="AQ128" s="48">
        <v>-23559</v>
      </c>
      <c r="AR128" s="48">
        <v>-18294</v>
      </c>
      <c r="AS128" s="48">
        <v>-19713</v>
      </c>
      <c r="AT128" s="48">
        <v>-25881</v>
      </c>
      <c r="AU128" s="48">
        <v>-6853</v>
      </c>
      <c r="AV128" s="48">
        <v>366864</v>
      </c>
      <c r="AW128" s="48">
        <v>-209767</v>
      </c>
      <c r="AX128" s="217">
        <v>-18551</v>
      </c>
      <c r="AY128" s="84">
        <v>-103758</v>
      </c>
      <c r="AZ128" s="84">
        <v>-354931</v>
      </c>
      <c r="BA128" s="84">
        <v>-55594</v>
      </c>
      <c r="BB128" s="84">
        <v>-91295</v>
      </c>
      <c r="BC128" s="84">
        <v>-70620</v>
      </c>
      <c r="BD128" s="84">
        <v>-55474</v>
      </c>
      <c r="BE128" s="84">
        <v>-96422</v>
      </c>
      <c r="BF128" s="84">
        <v>-37815</v>
      </c>
      <c r="BG128" s="84">
        <v>-59211</v>
      </c>
      <c r="BH128" s="84">
        <v>-73231</v>
      </c>
      <c r="BI128" s="84">
        <v>-54300</v>
      </c>
      <c r="BJ128" s="84">
        <v>-68468</v>
      </c>
      <c r="BK128" s="84">
        <v>-75447</v>
      </c>
      <c r="BL128" s="84">
        <v>-171503</v>
      </c>
      <c r="BM128" s="84">
        <v>-97615</v>
      </c>
      <c r="BN128" s="159"/>
    </row>
    <row r="129" spans="1:66" ht="15" customHeight="1" x14ac:dyDescent="0.25">
      <c r="A129" s="8" t="s">
        <v>42</v>
      </c>
      <c r="B129" s="8" t="s">
        <v>229</v>
      </c>
      <c r="C129" s="48">
        <v>-8162</v>
      </c>
      <c r="D129" s="48">
        <v>-6989</v>
      </c>
      <c r="E129" s="48">
        <v>-11374</v>
      </c>
      <c r="F129" s="48">
        <v>6128</v>
      </c>
      <c r="G129" s="48">
        <v>9546</v>
      </c>
      <c r="H129" s="48">
        <v>-7040</v>
      </c>
      <c r="I129" s="48">
        <v>-16261</v>
      </c>
      <c r="J129" s="48">
        <v>-3574</v>
      </c>
      <c r="K129" s="48">
        <v>-9320</v>
      </c>
      <c r="L129" s="48">
        <v>-9561</v>
      </c>
      <c r="M129" s="48">
        <v>-10024</v>
      </c>
      <c r="N129" s="48">
        <v>-15585</v>
      </c>
      <c r="O129" s="48">
        <v>-8776</v>
      </c>
      <c r="P129" s="48">
        <v>-11105</v>
      </c>
      <c r="Q129" s="48">
        <v>-10247</v>
      </c>
      <c r="R129" s="48">
        <v>-10543</v>
      </c>
      <c r="S129" s="48">
        <v>-9815</v>
      </c>
      <c r="T129" s="48">
        <v>-7009</v>
      </c>
      <c r="U129" s="48">
        <v>9323</v>
      </c>
      <c r="V129" s="48">
        <v>-14289</v>
      </c>
      <c r="W129" s="48">
        <v>-5042</v>
      </c>
      <c r="X129" s="48">
        <v>-11498</v>
      </c>
      <c r="Y129" s="48">
        <v>-10222</v>
      </c>
      <c r="Z129" s="48">
        <v>-20583</v>
      </c>
      <c r="AA129" s="48">
        <v>-10612</v>
      </c>
      <c r="AB129" s="48">
        <v>-6357</v>
      </c>
      <c r="AC129" s="48">
        <v>-6735</v>
      </c>
      <c r="AD129" s="48">
        <v>-15309</v>
      </c>
      <c r="AE129" s="48">
        <v>-5188</v>
      </c>
      <c r="AF129" s="48">
        <v>-9729</v>
      </c>
      <c r="AG129" s="48">
        <v>-11211</v>
      </c>
      <c r="AH129" s="48">
        <v>-17415</v>
      </c>
      <c r="AI129" s="48">
        <v>-14431</v>
      </c>
      <c r="AJ129" s="48">
        <v>-14559</v>
      </c>
      <c r="AK129" s="48">
        <v>-16190</v>
      </c>
      <c r="AL129" s="48">
        <v>-24000</v>
      </c>
      <c r="AM129" s="48">
        <v>-15004</v>
      </c>
      <c r="AN129" s="48">
        <v>-16975</v>
      </c>
      <c r="AO129" s="48">
        <v>-22332</v>
      </c>
      <c r="AP129" s="48">
        <v>-31830</v>
      </c>
      <c r="AQ129" s="48">
        <v>-28048</v>
      </c>
      <c r="AR129" s="48">
        <v>-11591</v>
      </c>
      <c r="AS129" s="48">
        <v>-14848</v>
      </c>
      <c r="AT129" s="48">
        <v>-14776</v>
      </c>
      <c r="AU129" s="48">
        <v>-16490</v>
      </c>
      <c r="AV129" s="48">
        <v>-156463</v>
      </c>
      <c r="AW129" s="48">
        <v>40036</v>
      </c>
      <c r="AX129" s="217">
        <v>-41911</v>
      </c>
      <c r="AY129" s="84">
        <v>-4000</v>
      </c>
      <c r="AZ129" s="84">
        <v>98898</v>
      </c>
      <c r="BA129" s="84">
        <v>992</v>
      </c>
      <c r="BB129" s="84">
        <v>42462</v>
      </c>
      <c r="BC129" s="84">
        <v>-10803</v>
      </c>
      <c r="BD129" s="84">
        <v>-13840</v>
      </c>
      <c r="BE129" s="84">
        <v>-6197</v>
      </c>
      <c r="BF129" s="84">
        <v>-22026</v>
      </c>
      <c r="BG129" s="84">
        <v>-12839</v>
      </c>
      <c r="BH129" s="84">
        <v>-10525</v>
      </c>
      <c r="BI129" s="84">
        <v>-20357</v>
      </c>
      <c r="BJ129" s="84">
        <v>-25704</v>
      </c>
      <c r="BK129" s="84">
        <v>-21707</v>
      </c>
      <c r="BL129" s="84">
        <v>-20496</v>
      </c>
      <c r="BM129" s="84">
        <v>-36822</v>
      </c>
      <c r="BN129" s="159"/>
    </row>
    <row r="130" spans="1:66" ht="15" customHeight="1" x14ac:dyDescent="0.25">
      <c r="A130" s="161" t="s">
        <v>15</v>
      </c>
      <c r="B130" s="161" t="s">
        <v>182</v>
      </c>
      <c r="C130" s="162">
        <f t="shared" ref="C130:BH130" si="112">SUM(C128:C129,C126)</f>
        <v>12723</v>
      </c>
      <c r="D130" s="162">
        <f t="shared" si="112"/>
        <v>37711</v>
      </c>
      <c r="E130" s="162">
        <f t="shared" si="112"/>
        <v>42880</v>
      </c>
      <c r="F130" s="162">
        <f t="shared" si="112"/>
        <v>43751</v>
      </c>
      <c r="G130" s="162">
        <f t="shared" si="112"/>
        <v>40998</v>
      </c>
      <c r="H130" s="162">
        <f t="shared" si="112"/>
        <v>42979</v>
      </c>
      <c r="I130" s="162">
        <f t="shared" si="112"/>
        <v>30717</v>
      </c>
      <c r="J130" s="162">
        <f t="shared" si="112"/>
        <v>46772</v>
      </c>
      <c r="K130" s="162">
        <f t="shared" si="112"/>
        <v>32214</v>
      </c>
      <c r="L130" s="162">
        <f t="shared" si="112"/>
        <v>54048</v>
      </c>
      <c r="M130" s="162">
        <f t="shared" si="112"/>
        <v>129204</v>
      </c>
      <c r="N130" s="162">
        <f t="shared" si="112"/>
        <v>52964</v>
      </c>
      <c r="O130" s="162">
        <f t="shared" si="112"/>
        <v>47338</v>
      </c>
      <c r="P130" s="162">
        <f t="shared" si="112"/>
        <v>35544</v>
      </c>
      <c r="Q130" s="162">
        <f t="shared" si="112"/>
        <v>44963</v>
      </c>
      <c r="R130" s="162">
        <f t="shared" si="112"/>
        <v>56439</v>
      </c>
      <c r="S130" s="162">
        <f t="shared" si="112"/>
        <v>48135</v>
      </c>
      <c r="T130" s="162">
        <f t="shared" si="112"/>
        <v>50134</v>
      </c>
      <c r="U130" s="162">
        <f t="shared" si="112"/>
        <v>67082</v>
      </c>
      <c r="V130" s="162">
        <f t="shared" si="112"/>
        <v>65358</v>
      </c>
      <c r="W130" s="162">
        <f t="shared" si="112"/>
        <v>45128</v>
      </c>
      <c r="X130" s="162">
        <f t="shared" si="112"/>
        <v>47900</v>
      </c>
      <c r="Y130" s="162">
        <f t="shared" si="112"/>
        <v>58443</v>
      </c>
      <c r="Z130" s="162">
        <f t="shared" si="112"/>
        <v>42186</v>
      </c>
      <c r="AA130" s="162">
        <f t="shared" si="112"/>
        <v>38712</v>
      </c>
      <c r="AB130" s="162">
        <f t="shared" si="112"/>
        <v>35088</v>
      </c>
      <c r="AC130" s="162">
        <f t="shared" si="112"/>
        <v>40623</v>
      </c>
      <c r="AD130" s="162">
        <f t="shared" si="112"/>
        <v>49772</v>
      </c>
      <c r="AE130" s="162">
        <f t="shared" si="112"/>
        <v>50619</v>
      </c>
      <c r="AF130" s="162">
        <f t="shared" si="112"/>
        <v>50975</v>
      </c>
      <c r="AG130" s="162">
        <f t="shared" si="112"/>
        <v>53061</v>
      </c>
      <c r="AH130" s="162">
        <f t="shared" si="112"/>
        <v>66648</v>
      </c>
      <c r="AI130" s="162">
        <f t="shared" si="112"/>
        <v>58104</v>
      </c>
      <c r="AJ130" s="162">
        <f t="shared" si="112"/>
        <v>60567</v>
      </c>
      <c r="AK130" s="162">
        <f t="shared" si="112"/>
        <v>65578</v>
      </c>
      <c r="AL130" s="162">
        <f t="shared" si="112"/>
        <v>76077</v>
      </c>
      <c r="AM130" s="162">
        <f t="shared" si="112"/>
        <v>55453</v>
      </c>
      <c r="AN130" s="162">
        <f t="shared" si="112"/>
        <v>60112</v>
      </c>
      <c r="AO130" s="162">
        <f t="shared" si="112"/>
        <v>86915</v>
      </c>
      <c r="AP130" s="162">
        <f t="shared" si="112"/>
        <v>111821</v>
      </c>
      <c r="AQ130" s="162">
        <f t="shared" si="112"/>
        <v>12453</v>
      </c>
      <c r="AR130" s="162">
        <f t="shared" si="112"/>
        <v>46289</v>
      </c>
      <c r="AS130" s="162">
        <f t="shared" si="112"/>
        <v>61566</v>
      </c>
      <c r="AT130" s="162">
        <f t="shared" si="112"/>
        <v>82016</v>
      </c>
      <c r="AU130" s="162">
        <f t="shared" si="112"/>
        <v>39840</v>
      </c>
      <c r="AV130" s="162">
        <f t="shared" si="112"/>
        <v>279007</v>
      </c>
      <c r="AW130" s="162">
        <f t="shared" si="112"/>
        <v>-57957</v>
      </c>
      <c r="AX130" s="256">
        <f t="shared" si="112"/>
        <v>83193</v>
      </c>
      <c r="AY130" s="89">
        <f t="shared" si="112"/>
        <v>31</v>
      </c>
      <c r="AZ130" s="89">
        <f t="shared" si="112"/>
        <v>-131795</v>
      </c>
      <c r="BA130" s="89">
        <f t="shared" si="112"/>
        <v>66150</v>
      </c>
      <c r="BB130" s="89">
        <f t="shared" si="112"/>
        <v>94821</v>
      </c>
      <c r="BC130" s="89">
        <f t="shared" si="112"/>
        <v>48806</v>
      </c>
      <c r="BD130" s="89">
        <f t="shared" si="112"/>
        <v>78702</v>
      </c>
      <c r="BE130" s="89">
        <f t="shared" si="112"/>
        <v>61213</v>
      </c>
      <c r="BF130" s="89">
        <f t="shared" si="112"/>
        <v>120213</v>
      </c>
      <c r="BG130" s="89">
        <f t="shared" si="112"/>
        <v>81088</v>
      </c>
      <c r="BH130" s="89">
        <f t="shared" si="112"/>
        <v>76345</v>
      </c>
      <c r="BI130" s="89">
        <f>SUM(BI128:BI129,BI126)</f>
        <v>101202</v>
      </c>
      <c r="BJ130" s="89">
        <f>SUM(BJ128:BJ129,BJ126)</f>
        <v>141241.00000000003</v>
      </c>
      <c r="BK130" s="89">
        <f>SUM(BK128:BK129,BK126)</f>
        <v>107461</v>
      </c>
      <c r="BL130" s="89">
        <f>SUM(BL128:BL129,BL126)</f>
        <v>209122.70658999949</v>
      </c>
      <c r="BM130" s="89">
        <v>120891</v>
      </c>
      <c r="BN130" s="159"/>
    </row>
    <row r="131" spans="1:66" ht="15" customHeight="1" x14ac:dyDescent="0.25">
      <c r="A131" s="50" t="s">
        <v>43</v>
      </c>
      <c r="B131" s="50" t="s">
        <v>183</v>
      </c>
      <c r="C131" s="21">
        <f t="shared" ref="C131:BH131" si="113">C130/C117</f>
        <v>0.22591757373439636</v>
      </c>
      <c r="D131" s="21">
        <f t="shared" si="113"/>
        <v>0.56538230884557716</v>
      </c>
      <c r="E131" s="21">
        <f t="shared" si="113"/>
        <v>0.63423508704462428</v>
      </c>
      <c r="F131" s="21">
        <f t="shared" si="113"/>
        <v>0.59971488492591118</v>
      </c>
      <c r="G131" s="21">
        <f t="shared" si="113"/>
        <v>0.59514857665452114</v>
      </c>
      <c r="H131" s="21">
        <f t="shared" si="113"/>
        <v>0.53292744925415703</v>
      </c>
      <c r="I131" s="21">
        <f t="shared" si="113"/>
        <v>0.3624125440966528</v>
      </c>
      <c r="J131" s="21">
        <f t="shared" si="113"/>
        <v>0.49114259012296418</v>
      </c>
      <c r="K131" s="21">
        <f t="shared" si="113"/>
        <v>0.36074312142353215</v>
      </c>
      <c r="L131" s="21">
        <f t="shared" si="113"/>
        <v>0.57074669736105688</v>
      </c>
      <c r="M131" s="21">
        <f t="shared" si="113"/>
        <v>1.3908007621179992</v>
      </c>
      <c r="N131" s="21">
        <f t="shared" si="113"/>
        <v>0.5014343195266272</v>
      </c>
      <c r="O131" s="21">
        <f t="shared" si="113"/>
        <v>0.51001432927157742</v>
      </c>
      <c r="P131" s="21">
        <f t="shared" si="113"/>
        <v>0.3667770795282172</v>
      </c>
      <c r="Q131" s="21">
        <f t="shared" si="113"/>
        <v>0.44438624234038349</v>
      </c>
      <c r="R131" s="21">
        <f t="shared" si="113"/>
        <v>0.44105373386264884</v>
      </c>
      <c r="S131" s="21">
        <f t="shared" si="113"/>
        <v>0.40286065800155668</v>
      </c>
      <c r="T131" s="21">
        <f t="shared" si="113"/>
        <v>0.34912256267409469</v>
      </c>
      <c r="U131" s="21">
        <f t="shared" si="113"/>
        <v>0.45406364011723538</v>
      </c>
      <c r="V131" s="21">
        <f t="shared" si="113"/>
        <v>0.39290394719440203</v>
      </c>
      <c r="W131" s="21">
        <f t="shared" si="113"/>
        <v>0.30370410250888341</v>
      </c>
      <c r="X131" s="21">
        <f t="shared" si="113"/>
        <v>0.30630711284763301</v>
      </c>
      <c r="Y131" s="21">
        <f t="shared" si="113"/>
        <v>0.36666206585023087</v>
      </c>
      <c r="Z131" s="21">
        <f t="shared" si="113"/>
        <v>0.24542297153428627</v>
      </c>
      <c r="AA131" s="21">
        <f t="shared" si="113"/>
        <v>0.24121579941054416</v>
      </c>
      <c r="AB131" s="21">
        <f t="shared" si="113"/>
        <v>0.21551369379218849</v>
      </c>
      <c r="AC131" s="21">
        <f t="shared" si="113"/>
        <v>0.25216484478295687</v>
      </c>
      <c r="AD131" s="21">
        <f t="shared" si="113"/>
        <v>0.27086507901954809</v>
      </c>
      <c r="AE131" s="21">
        <f t="shared" si="113"/>
        <v>0.30247566462900882</v>
      </c>
      <c r="AF131" s="21">
        <f t="shared" si="113"/>
        <v>0.30089190321876125</v>
      </c>
      <c r="AG131" s="21">
        <f t="shared" si="113"/>
        <v>0.31269189291123278</v>
      </c>
      <c r="AH131" s="21">
        <f t="shared" si="113"/>
        <v>0.35889565596678569</v>
      </c>
      <c r="AI131" s="21">
        <f t="shared" si="113"/>
        <v>0.34489226568528519</v>
      </c>
      <c r="AJ131" s="21">
        <f t="shared" si="113"/>
        <v>0.34607736700759956</v>
      </c>
      <c r="AK131" s="21">
        <f t="shared" si="113"/>
        <v>0.36934115818286267</v>
      </c>
      <c r="AL131" s="21">
        <f t="shared" si="113"/>
        <v>0.37944965659648966</v>
      </c>
      <c r="AM131" s="21">
        <f t="shared" si="113"/>
        <v>0.32055054250750031</v>
      </c>
      <c r="AN131" s="21">
        <f t="shared" si="113"/>
        <v>0.32030180153778115</v>
      </c>
      <c r="AO131" s="21">
        <f t="shared" si="113"/>
        <v>0.47656254283662042</v>
      </c>
      <c r="AP131" s="21">
        <f t="shared" si="113"/>
        <v>0.52939282755355666</v>
      </c>
      <c r="AQ131" s="21">
        <f t="shared" si="113"/>
        <v>8.0402107383590299E-2</v>
      </c>
      <c r="AR131" s="21">
        <f t="shared" si="113"/>
        <v>0.2910434153855827</v>
      </c>
      <c r="AS131" s="21">
        <f t="shared" si="113"/>
        <v>0.34242902910029366</v>
      </c>
      <c r="AT131" s="21">
        <f t="shared" si="113"/>
        <v>0.45099667317368231</v>
      </c>
      <c r="AU131" s="21">
        <f t="shared" si="113"/>
        <v>0.23907968722807987</v>
      </c>
      <c r="AV131" s="21">
        <f t="shared" si="113"/>
        <v>1.656880036581093</v>
      </c>
      <c r="AW131" s="21">
        <f t="shared" si="113"/>
        <v>-0.2764543702657839</v>
      </c>
      <c r="AX131" s="245">
        <f t="shared" si="113"/>
        <v>0.26667756546491389</v>
      </c>
      <c r="AY131" s="20">
        <f t="shared" si="113"/>
        <v>1.373273440891653E-4</v>
      </c>
      <c r="AZ131" s="20">
        <f t="shared" si="113"/>
        <v>-0.52593878446865394</v>
      </c>
      <c r="BA131" s="20">
        <f t="shared" si="113"/>
        <v>0.26325738732464432</v>
      </c>
      <c r="BB131" s="20">
        <f t="shared" si="113"/>
        <v>0.32839806329613697</v>
      </c>
      <c r="BC131" s="20">
        <f t="shared" si="113"/>
        <v>0.18270368207477952</v>
      </c>
      <c r="BD131" s="20">
        <f t="shared" si="113"/>
        <v>0.2629764028950059</v>
      </c>
      <c r="BE131" s="20">
        <f t="shared" si="113"/>
        <v>0.21897290606912637</v>
      </c>
      <c r="BF131" s="20">
        <f t="shared" si="113"/>
        <v>0.38627490673530179</v>
      </c>
      <c r="BG131" s="20">
        <f t="shared" si="113"/>
        <v>0.28589359376652679</v>
      </c>
      <c r="BH131" s="20">
        <f t="shared" si="113"/>
        <v>0.2561620486253246</v>
      </c>
      <c r="BI131" s="20">
        <f>BI130/BI117</f>
        <v>0.32929317250781731</v>
      </c>
      <c r="BJ131" s="20">
        <f>BJ130/BJ117</f>
        <v>0.40242238095373778</v>
      </c>
      <c r="BK131" s="20">
        <f>BK130/BK117</f>
        <v>0.34429606751292779</v>
      </c>
      <c r="BL131" s="20">
        <f>BL130/BL117</f>
        <v>0.53079254024295397</v>
      </c>
      <c r="BM131" s="20">
        <v>0.32752025141556718</v>
      </c>
      <c r="BN131" s="159"/>
    </row>
    <row r="132" spans="1:66" ht="15" customHeight="1" x14ac:dyDescent="0.25">
      <c r="A132" s="153" t="s">
        <v>17</v>
      </c>
      <c r="B132" s="153" t="s">
        <v>17</v>
      </c>
      <c r="C132" s="47">
        <f t="shared" ref="C132:BH132" si="114">C130-C125</f>
        <v>21023</v>
      </c>
      <c r="D132" s="47">
        <f t="shared" si="114"/>
        <v>43248</v>
      </c>
      <c r="E132" s="47">
        <f t="shared" si="114"/>
        <v>48089</v>
      </c>
      <c r="F132" s="47">
        <f t="shared" si="114"/>
        <v>49026</v>
      </c>
      <c r="G132" s="47">
        <f t="shared" si="114"/>
        <v>46054</v>
      </c>
      <c r="H132" s="47">
        <f t="shared" si="114"/>
        <v>48989</v>
      </c>
      <c r="I132" s="47">
        <f t="shared" si="114"/>
        <v>37240</v>
      </c>
      <c r="J132" s="47">
        <f t="shared" si="114"/>
        <v>54914</v>
      </c>
      <c r="K132" s="47">
        <f t="shared" si="114"/>
        <v>40243</v>
      </c>
      <c r="L132" s="47">
        <f t="shared" si="114"/>
        <v>63849</v>
      </c>
      <c r="M132" s="47">
        <f t="shared" si="114"/>
        <v>138954</v>
      </c>
      <c r="N132" s="47">
        <f t="shared" si="114"/>
        <v>63025</v>
      </c>
      <c r="O132" s="47">
        <f t="shared" si="114"/>
        <v>57656</v>
      </c>
      <c r="P132" s="47">
        <f t="shared" si="114"/>
        <v>45813</v>
      </c>
      <c r="Q132" s="47">
        <f t="shared" si="114"/>
        <v>56408</v>
      </c>
      <c r="R132" s="47">
        <f t="shared" si="114"/>
        <v>71479</v>
      </c>
      <c r="S132" s="47">
        <f t="shared" si="114"/>
        <v>64854</v>
      </c>
      <c r="T132" s="47">
        <f t="shared" si="114"/>
        <v>71959</v>
      </c>
      <c r="U132" s="47">
        <f t="shared" si="114"/>
        <v>90262</v>
      </c>
      <c r="V132" s="47">
        <f t="shared" si="114"/>
        <v>89214</v>
      </c>
      <c r="W132" s="47">
        <f t="shared" si="114"/>
        <v>69464</v>
      </c>
      <c r="X132" s="47">
        <f t="shared" si="114"/>
        <v>73084</v>
      </c>
      <c r="Y132" s="47">
        <f t="shared" si="114"/>
        <v>84361</v>
      </c>
      <c r="Z132" s="47">
        <f t="shared" si="114"/>
        <v>69493</v>
      </c>
      <c r="AA132" s="47">
        <f t="shared" si="114"/>
        <v>66559</v>
      </c>
      <c r="AB132" s="47">
        <f t="shared" si="114"/>
        <v>62311</v>
      </c>
      <c r="AC132" s="47">
        <f t="shared" si="114"/>
        <v>67374</v>
      </c>
      <c r="AD132" s="47">
        <f t="shared" si="114"/>
        <v>76272</v>
      </c>
      <c r="AE132" s="47">
        <f t="shared" si="114"/>
        <v>77098</v>
      </c>
      <c r="AF132" s="47">
        <f t="shared" si="114"/>
        <v>77356</v>
      </c>
      <c r="AG132" s="47">
        <f t="shared" si="114"/>
        <v>79804</v>
      </c>
      <c r="AH132" s="47">
        <f t="shared" si="114"/>
        <v>93377</v>
      </c>
      <c r="AI132" s="47">
        <f t="shared" si="114"/>
        <v>85173</v>
      </c>
      <c r="AJ132" s="47">
        <f t="shared" si="114"/>
        <v>87841</v>
      </c>
      <c r="AK132" s="47">
        <f t="shared" si="114"/>
        <v>93046</v>
      </c>
      <c r="AL132" s="47">
        <f t="shared" si="114"/>
        <v>103907</v>
      </c>
      <c r="AM132" s="47">
        <f t="shared" si="114"/>
        <v>86557</v>
      </c>
      <c r="AN132" s="47">
        <f t="shared" si="114"/>
        <v>91636</v>
      </c>
      <c r="AO132" s="47">
        <f t="shared" si="114"/>
        <v>118863</v>
      </c>
      <c r="AP132" s="47">
        <f t="shared" si="114"/>
        <v>145267</v>
      </c>
      <c r="AQ132" s="47">
        <f t="shared" si="114"/>
        <v>49457</v>
      </c>
      <c r="AR132" s="47">
        <f t="shared" si="114"/>
        <v>83571</v>
      </c>
      <c r="AS132" s="47">
        <f t="shared" si="114"/>
        <v>98075</v>
      </c>
      <c r="AT132" s="47">
        <f t="shared" si="114"/>
        <v>120221</v>
      </c>
      <c r="AU132" s="47">
        <f t="shared" si="114"/>
        <v>76984</v>
      </c>
      <c r="AV132" s="47">
        <f t="shared" si="114"/>
        <v>317734</v>
      </c>
      <c r="AW132" s="47">
        <f t="shared" si="114"/>
        <v>-18278</v>
      </c>
      <c r="AX132" s="339">
        <f t="shared" si="114"/>
        <v>123027</v>
      </c>
      <c r="AY132" s="83">
        <f t="shared" si="114"/>
        <v>38667</v>
      </c>
      <c r="AZ132" s="83">
        <f t="shared" si="114"/>
        <v>-92935</v>
      </c>
      <c r="BA132" s="83">
        <f t="shared" si="114"/>
        <v>107305</v>
      </c>
      <c r="BB132" s="83">
        <f t="shared" si="114"/>
        <v>135199</v>
      </c>
      <c r="BC132" s="83">
        <f t="shared" si="114"/>
        <v>93103</v>
      </c>
      <c r="BD132" s="83">
        <f t="shared" si="114"/>
        <v>122184</v>
      </c>
      <c r="BE132" s="83">
        <f t="shared" si="114"/>
        <v>104503</v>
      </c>
      <c r="BF132" s="83">
        <f t="shared" si="114"/>
        <v>163520</v>
      </c>
      <c r="BG132" s="83">
        <f t="shared" si="114"/>
        <v>126394</v>
      </c>
      <c r="BH132" s="83">
        <f t="shared" si="114"/>
        <v>123691</v>
      </c>
      <c r="BI132" s="83">
        <f>BI130-BI125</f>
        <v>149080</v>
      </c>
      <c r="BJ132" s="83">
        <f>BJ130-BJ125</f>
        <v>196426.64707407402</v>
      </c>
      <c r="BK132" s="83">
        <f>BK130-BK125</f>
        <v>132081</v>
      </c>
      <c r="BL132" s="47">
        <f>BL130-BL125</f>
        <v>241020</v>
      </c>
      <c r="BM132" s="47">
        <v>152299</v>
      </c>
      <c r="BN132" s="159"/>
    </row>
    <row r="133" spans="1:66" ht="15" customHeight="1" x14ac:dyDescent="0.25">
      <c r="A133" s="50" t="s">
        <v>44</v>
      </c>
      <c r="B133" s="50" t="s">
        <v>184</v>
      </c>
      <c r="C133" s="21">
        <f>C132/C117</f>
        <v>0.3732975833229753</v>
      </c>
      <c r="D133" s="21">
        <f t="shared" ref="D133:BI133" si="115">D132/D117</f>
        <v>0.64839580209895054</v>
      </c>
      <c r="E133" s="21">
        <f t="shared" si="115"/>
        <v>0.71128104246476065</v>
      </c>
      <c r="F133" s="21">
        <f t="shared" si="115"/>
        <v>0.67202171260948829</v>
      </c>
      <c r="G133" s="21">
        <f t="shared" si="115"/>
        <v>0.66854413750054442</v>
      </c>
      <c r="H133" s="21">
        <f t="shared" si="115"/>
        <v>0.60744975014569669</v>
      </c>
      <c r="I133" s="21">
        <f t="shared" si="115"/>
        <v>0.439373739042203</v>
      </c>
      <c r="J133" s="21">
        <f t="shared" si="115"/>
        <v>0.57663995967699588</v>
      </c>
      <c r="K133" s="21">
        <f t="shared" si="115"/>
        <v>0.45065454260406052</v>
      </c>
      <c r="L133" s="21">
        <f t="shared" si="115"/>
        <v>0.67424522424152822</v>
      </c>
      <c r="M133" s="21">
        <f t="shared" si="115"/>
        <v>1.4957534526744098</v>
      </c>
      <c r="N133" s="21">
        <f t="shared" si="115"/>
        <v>0.59668639053254435</v>
      </c>
      <c r="O133" s="21">
        <f t="shared" si="115"/>
        <v>0.62117930982470881</v>
      </c>
      <c r="P133" s="21">
        <f t="shared" si="115"/>
        <v>0.47274246973965267</v>
      </c>
      <c r="Q133" s="21">
        <f t="shared" si="115"/>
        <v>0.55750148250642417</v>
      </c>
      <c r="R133" s="21">
        <f t="shared" si="115"/>
        <v>0.55858679003469724</v>
      </c>
      <c r="S133" s="21">
        <f t="shared" si="115"/>
        <v>0.5427885138471582</v>
      </c>
      <c r="T133" s="21">
        <f t="shared" si="115"/>
        <v>0.50110724233983284</v>
      </c>
      <c r="U133" s="21">
        <f t="shared" si="115"/>
        <v>0.61096407805762942</v>
      </c>
      <c r="V133" s="21">
        <f t="shared" si="115"/>
        <v>0.53631587173722239</v>
      </c>
      <c r="W133" s="21">
        <f t="shared" si="115"/>
        <v>0.46748142564875633</v>
      </c>
      <c r="X133" s="21">
        <f t="shared" si="115"/>
        <v>0.46735175439157434</v>
      </c>
      <c r="Y133" s="21">
        <f t="shared" si="115"/>
        <v>0.52926746637221445</v>
      </c>
      <c r="Z133" s="21">
        <f t="shared" si="115"/>
        <v>0.40428527380723833</v>
      </c>
      <c r="AA133" s="21">
        <f t="shared" si="115"/>
        <v>0.41473141126695623</v>
      </c>
      <c r="AB133" s="21">
        <f t="shared" si="115"/>
        <v>0.38271984079699772</v>
      </c>
      <c r="AC133" s="21">
        <f t="shared" si="115"/>
        <v>0.41822007858619342</v>
      </c>
      <c r="AD133" s="21">
        <f t="shared" si="115"/>
        <v>0.41508119639514129</v>
      </c>
      <c r="AE133" s="21">
        <f t="shared" si="115"/>
        <v>0.46070188647676413</v>
      </c>
      <c r="AF133" s="21">
        <f t="shared" si="115"/>
        <v>0.45661194831565466</v>
      </c>
      <c r="AG133" s="21">
        <f t="shared" si="115"/>
        <v>0.47029011556299394</v>
      </c>
      <c r="AH133" s="21">
        <f t="shared" si="115"/>
        <v>0.50282978734861583</v>
      </c>
      <c r="AI133" s="21">
        <f t="shared" si="115"/>
        <v>0.50556775687065947</v>
      </c>
      <c r="AJ133" s="21">
        <f t="shared" si="115"/>
        <v>0.50191989029198336</v>
      </c>
      <c r="AK133" s="21">
        <f t="shared" si="115"/>
        <v>0.52404338961667996</v>
      </c>
      <c r="AL133" s="21">
        <f t="shared" si="115"/>
        <v>0.51825749527414922</v>
      </c>
      <c r="AM133" s="21">
        <f t="shared" si="115"/>
        <v>0.50034972513338694</v>
      </c>
      <c r="AN133" s="21">
        <f t="shared" si="115"/>
        <v>0.4882748184341914</v>
      </c>
      <c r="AO133" s="21">
        <f t="shared" si="115"/>
        <v>0.65173621963054962</v>
      </c>
      <c r="AP133" s="21">
        <f t="shared" si="115"/>
        <v>0.68773582672505618</v>
      </c>
      <c r="AQ133" s="21">
        <f t="shared" si="115"/>
        <v>0.31931639162211722</v>
      </c>
      <c r="AR133" s="21">
        <f t="shared" si="115"/>
        <v>0.52545505988871077</v>
      </c>
      <c r="AS133" s="21">
        <f t="shared" si="115"/>
        <v>0.54549145679451816</v>
      </c>
      <c r="AT133" s="21">
        <f t="shared" si="115"/>
        <v>0.66108163096972861</v>
      </c>
      <c r="AU133" s="21">
        <f t="shared" si="115"/>
        <v>0.46198068879433984</v>
      </c>
      <c r="AV133" s="21">
        <f t="shared" si="115"/>
        <v>1.8868599051029438</v>
      </c>
      <c r="AW133" s="21">
        <f t="shared" si="115"/>
        <v>-8.7185896090515344E-2</v>
      </c>
      <c r="AX133" s="245">
        <f t="shared" si="115"/>
        <v>0.39436660351774744</v>
      </c>
      <c r="AY133" s="20">
        <f t="shared" si="115"/>
        <v>0.17129149722244372</v>
      </c>
      <c r="AZ133" s="20">
        <f t="shared" si="115"/>
        <v>-0.37086475916836265</v>
      </c>
      <c r="BA133" s="20">
        <f t="shared" si="115"/>
        <v>0.42704208536464033</v>
      </c>
      <c r="BB133" s="20">
        <f t="shared" si="115"/>
        <v>0.46824110439221717</v>
      </c>
      <c r="BC133" s="20">
        <f t="shared" si="115"/>
        <v>0.34852806852043183</v>
      </c>
      <c r="BD133" s="20">
        <f t="shared" si="115"/>
        <v>0.40826800858076545</v>
      </c>
      <c r="BE133" s="20">
        <f t="shared" si="115"/>
        <v>0.3738311404920836</v>
      </c>
      <c r="BF133" s="20">
        <f t="shared" si="115"/>
        <v>0.52543129902220675</v>
      </c>
      <c r="BG133" s="20">
        <f t="shared" si="115"/>
        <v>0.44562986990092729</v>
      </c>
      <c r="BH133" s="20">
        <f t="shared" si="115"/>
        <v>0.41502311816772586</v>
      </c>
      <c r="BI133" s="20">
        <f t="shared" si="115"/>
        <v>0.48507960472584932</v>
      </c>
      <c r="BJ133" s="20">
        <f t="shared" ref="BJ133:BL133" si="116">BJ132/BJ117</f>
        <v>0.55965674979863078</v>
      </c>
      <c r="BK133" s="20">
        <f t="shared" si="116"/>
        <v>0.42317649094252813</v>
      </c>
      <c r="BL133" s="20">
        <f t="shared" si="116"/>
        <v>0.6117538364696864</v>
      </c>
      <c r="BM133" s="20">
        <v>0.41261141665086287</v>
      </c>
      <c r="BN133" s="159"/>
    </row>
    <row r="134" spans="1:66" ht="15" customHeight="1" x14ac:dyDescent="0.25">
      <c r="C134" s="48"/>
      <c r="D134" s="48"/>
      <c r="E134" s="48"/>
      <c r="F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BN134" s="159"/>
    </row>
    <row r="135" spans="1:66" ht="15" customHeight="1" x14ac:dyDescent="0.25">
      <c r="C135" s="48"/>
      <c r="D135" s="48"/>
      <c r="E135" s="48"/>
      <c r="F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BN135" s="159"/>
    </row>
    <row r="136" spans="1:66" ht="15" customHeight="1" x14ac:dyDescent="0.25">
      <c r="C136" s="48"/>
      <c r="D136" s="48"/>
      <c r="E136" s="48"/>
      <c r="F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BN136" s="159"/>
    </row>
    <row r="137" spans="1:66" ht="15" customHeight="1" x14ac:dyDescent="0.25">
      <c r="C137" s="48"/>
      <c r="D137" s="48"/>
      <c r="E137" s="48"/>
      <c r="F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</row>
    <row r="138" spans="1:66" ht="15" customHeight="1" x14ac:dyDescent="0.25">
      <c r="C138" s="48"/>
      <c r="D138" s="48"/>
      <c r="E138" s="48"/>
      <c r="F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</row>
    <row r="139" spans="1:66" ht="15" customHeight="1" x14ac:dyDescent="0.25">
      <c r="C139" s="48"/>
      <c r="D139" s="48"/>
      <c r="E139" s="48"/>
      <c r="F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</row>
    <row r="140" spans="1:66" ht="15" customHeight="1" x14ac:dyDescent="0.25">
      <c r="C140" s="48"/>
      <c r="D140" s="48"/>
      <c r="E140" s="48"/>
      <c r="F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</row>
    <row r="141" spans="1:66" ht="15" customHeight="1" x14ac:dyDescent="0.25">
      <c r="C141" s="48"/>
      <c r="D141" s="48"/>
      <c r="E141" s="48"/>
      <c r="F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</row>
    <row r="142" spans="1:66" ht="15" customHeight="1" x14ac:dyDescent="0.25">
      <c r="C142" s="48"/>
      <c r="D142" s="48"/>
      <c r="E142" s="48"/>
      <c r="F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</row>
    <row r="143" spans="1:66" ht="15" customHeight="1" x14ac:dyDescent="0.25">
      <c r="C143" s="48"/>
      <c r="D143" s="48"/>
      <c r="E143" s="48"/>
      <c r="F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</row>
    <row r="144" spans="1:66" ht="15" customHeight="1" x14ac:dyDescent="0.25">
      <c r="C144" s="48"/>
      <c r="D144" s="48"/>
      <c r="E144" s="48"/>
      <c r="F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</row>
    <row r="145" spans="3:20" ht="15" customHeight="1" x14ac:dyDescent="0.25">
      <c r="C145" s="48"/>
      <c r="D145" s="48"/>
      <c r="E145" s="48"/>
      <c r="F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</row>
    <row r="146" spans="3:20" ht="15" customHeight="1" x14ac:dyDescent="0.25">
      <c r="C146" s="48"/>
      <c r="D146" s="48"/>
      <c r="E146" s="48"/>
      <c r="F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</row>
    <row r="147" spans="3:20" ht="15" customHeight="1" x14ac:dyDescent="0.25">
      <c r="C147" s="48"/>
      <c r="D147" s="48"/>
      <c r="E147" s="48"/>
      <c r="F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</row>
    <row r="148" spans="3:20" ht="15" customHeight="1" x14ac:dyDescent="0.25">
      <c r="C148" s="48"/>
      <c r="D148" s="48"/>
      <c r="E148" s="48"/>
      <c r="F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3:20" ht="15" customHeight="1" x14ac:dyDescent="0.25">
      <c r="C149" s="48"/>
      <c r="D149" s="48"/>
      <c r="E149" s="48"/>
      <c r="F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3:20" ht="15" customHeight="1" x14ac:dyDescent="0.25">
      <c r="C150" s="48"/>
      <c r="D150" s="48"/>
      <c r="E150" s="48"/>
      <c r="F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</row>
    <row r="151" spans="3:20" ht="15" customHeight="1" x14ac:dyDescent="0.25">
      <c r="C151" s="48"/>
      <c r="D151" s="48"/>
      <c r="E151" s="48"/>
      <c r="F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</row>
    <row r="152" spans="3:20" ht="15" customHeight="1" x14ac:dyDescent="0.25">
      <c r="C152" s="48"/>
      <c r="D152" s="48"/>
      <c r="E152" s="48"/>
      <c r="F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</row>
    <row r="153" spans="3:20" ht="15" customHeight="1" x14ac:dyDescent="0.25">
      <c r="C153" s="48"/>
      <c r="D153" s="48"/>
      <c r="E153" s="48"/>
      <c r="F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</row>
    <row r="154" spans="3:20" ht="15" customHeight="1" x14ac:dyDescent="0.25">
      <c r="C154" s="48"/>
      <c r="D154" s="48"/>
      <c r="E154" s="48"/>
      <c r="F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</row>
    <row r="155" spans="3:20" ht="15" customHeight="1" x14ac:dyDescent="0.25">
      <c r="C155" s="48"/>
      <c r="D155" s="48"/>
      <c r="E155" s="48"/>
      <c r="F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</row>
    <row r="156" spans="3:20" ht="15" customHeight="1" x14ac:dyDescent="0.25">
      <c r="C156" s="48"/>
      <c r="D156" s="48"/>
      <c r="E156" s="48"/>
      <c r="F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</row>
    <row r="157" spans="3:20" ht="15" customHeight="1" x14ac:dyDescent="0.25">
      <c r="C157" s="48"/>
      <c r="D157" s="48"/>
      <c r="E157" s="48"/>
      <c r="F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</row>
    <row r="158" spans="3:20" ht="15" customHeight="1" x14ac:dyDescent="0.25">
      <c r="C158" s="48"/>
      <c r="D158" s="48"/>
      <c r="E158" s="48"/>
      <c r="F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</row>
    <row r="159" spans="3:20" ht="15" customHeight="1" x14ac:dyDescent="0.25">
      <c r="C159" s="48"/>
      <c r="D159" s="48"/>
      <c r="E159" s="48"/>
      <c r="F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</row>
    <row r="160" spans="3:20" ht="15" customHeight="1" x14ac:dyDescent="0.25">
      <c r="C160" s="48"/>
      <c r="D160" s="48"/>
      <c r="E160" s="48"/>
      <c r="F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</row>
    <row r="161" spans="3:20" ht="15" customHeight="1" x14ac:dyDescent="0.25">
      <c r="C161" s="48"/>
      <c r="D161" s="48"/>
      <c r="E161" s="48"/>
      <c r="F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</row>
    <row r="162" spans="3:20" ht="15" customHeight="1" x14ac:dyDescent="0.25">
      <c r="C162" s="48"/>
      <c r="D162" s="48"/>
      <c r="E162" s="48"/>
      <c r="F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</row>
    <row r="163" spans="3:20" ht="15" customHeight="1" x14ac:dyDescent="0.25">
      <c r="C163" s="48"/>
      <c r="D163" s="48"/>
      <c r="E163" s="48"/>
      <c r="F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</row>
    <row r="164" spans="3:20" ht="15" customHeight="1" x14ac:dyDescent="0.25">
      <c r="C164" s="48"/>
      <c r="D164" s="48"/>
      <c r="E164" s="48"/>
      <c r="F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</row>
    <row r="165" spans="3:20" ht="15" customHeight="1" x14ac:dyDescent="0.25">
      <c r="C165" s="48"/>
      <c r="D165" s="48"/>
      <c r="E165" s="48"/>
      <c r="F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</row>
    <row r="166" spans="3:20" ht="15" customHeight="1" x14ac:dyDescent="0.25">
      <c r="C166" s="48"/>
      <c r="D166" s="48"/>
      <c r="E166" s="48"/>
      <c r="F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</row>
    <row r="167" spans="3:20" ht="15" customHeight="1" x14ac:dyDescent="0.25">
      <c r="C167" s="48"/>
      <c r="D167" s="48"/>
      <c r="E167" s="48"/>
      <c r="F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</row>
    <row r="168" spans="3:20" ht="15" customHeight="1" x14ac:dyDescent="0.25">
      <c r="C168" s="48"/>
      <c r="D168" s="48"/>
      <c r="E168" s="48"/>
      <c r="F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</row>
    <row r="169" spans="3:20" ht="15" customHeight="1" x14ac:dyDescent="0.25">
      <c r="C169" s="48"/>
      <c r="D169" s="48"/>
      <c r="E169" s="48"/>
      <c r="F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</row>
    <row r="170" spans="3:20" ht="15" customHeight="1" x14ac:dyDescent="0.25">
      <c r="C170" s="48"/>
      <c r="D170" s="48"/>
      <c r="E170" s="48"/>
      <c r="F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</row>
    <row r="171" spans="3:20" ht="15" customHeight="1" x14ac:dyDescent="0.25">
      <c r="C171" s="48"/>
      <c r="D171" s="48"/>
      <c r="E171" s="48"/>
      <c r="F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</row>
    <row r="172" spans="3:20" ht="15" customHeight="1" x14ac:dyDescent="0.25">
      <c r="C172" s="48"/>
      <c r="D172" s="48"/>
      <c r="E172" s="48"/>
      <c r="F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</row>
    <row r="173" spans="3:20" ht="15" customHeight="1" x14ac:dyDescent="0.25">
      <c r="C173" s="48"/>
      <c r="D173" s="48"/>
      <c r="E173" s="48"/>
      <c r="F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</row>
    <row r="174" spans="3:20" ht="15" customHeight="1" x14ac:dyDescent="0.25">
      <c r="C174" s="48"/>
      <c r="D174" s="48"/>
      <c r="E174" s="48"/>
      <c r="F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</row>
    <row r="175" spans="3:20" ht="15" customHeight="1" x14ac:dyDescent="0.25">
      <c r="C175" s="48"/>
      <c r="D175" s="48"/>
      <c r="E175" s="48"/>
      <c r="F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</row>
    <row r="176" spans="3:20" ht="15" customHeight="1" x14ac:dyDescent="0.25">
      <c r="C176" s="48"/>
      <c r="D176" s="48"/>
      <c r="E176" s="48"/>
      <c r="F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</row>
    <row r="177" spans="3:20" ht="15" customHeight="1" x14ac:dyDescent="0.25">
      <c r="C177" s="48"/>
      <c r="D177" s="48"/>
      <c r="E177" s="48"/>
      <c r="F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3:20" ht="15" customHeight="1" x14ac:dyDescent="0.25">
      <c r="C178" s="48"/>
      <c r="D178" s="48"/>
      <c r="E178" s="48"/>
      <c r="F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</row>
    <row r="179" spans="3:20" ht="15" customHeight="1" x14ac:dyDescent="0.25">
      <c r="C179" s="48"/>
      <c r="D179" s="48"/>
      <c r="E179" s="48"/>
      <c r="F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</row>
    <row r="180" spans="3:20" ht="15" customHeight="1" x14ac:dyDescent="0.25">
      <c r="C180" s="48"/>
      <c r="D180" s="48"/>
      <c r="E180" s="48"/>
      <c r="F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</row>
    <row r="181" spans="3:20" ht="15" customHeight="1" x14ac:dyDescent="0.25">
      <c r="C181" s="48"/>
      <c r="D181" s="48"/>
      <c r="E181" s="48"/>
      <c r="F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</row>
    <row r="182" spans="3:20" ht="15" customHeight="1" x14ac:dyDescent="0.25">
      <c r="C182" s="48"/>
      <c r="D182" s="48"/>
      <c r="E182" s="48"/>
      <c r="F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</row>
    <row r="183" spans="3:20" ht="15" customHeight="1" x14ac:dyDescent="0.25">
      <c r="C183" s="48"/>
      <c r="D183" s="48"/>
      <c r="E183" s="48"/>
      <c r="F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</row>
    <row r="184" spans="3:20" ht="15" customHeight="1" x14ac:dyDescent="0.25">
      <c r="C184" s="48"/>
      <c r="D184" s="48"/>
      <c r="E184" s="48"/>
      <c r="F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</row>
    <row r="185" spans="3:20" ht="15" customHeight="1" x14ac:dyDescent="0.25">
      <c r="C185" s="48"/>
      <c r="D185" s="48"/>
      <c r="E185" s="48"/>
      <c r="F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</row>
    <row r="186" spans="3:20" ht="15" customHeight="1" x14ac:dyDescent="0.25">
      <c r="C186" s="48"/>
      <c r="D186" s="48"/>
      <c r="E186" s="48"/>
      <c r="F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</row>
    <row r="187" spans="3:20" ht="15" customHeight="1" x14ac:dyDescent="0.25">
      <c r="C187" s="48"/>
      <c r="D187" s="48"/>
      <c r="E187" s="48"/>
      <c r="F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</row>
    <row r="188" spans="3:20" ht="15" customHeight="1" x14ac:dyDescent="0.25">
      <c r="C188" s="48"/>
      <c r="D188" s="48"/>
      <c r="E188" s="48"/>
      <c r="F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</row>
    <row r="189" spans="3:20" ht="15" customHeight="1" x14ac:dyDescent="0.25">
      <c r="C189" s="48"/>
      <c r="D189" s="48"/>
      <c r="E189" s="48"/>
      <c r="F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</row>
    <row r="190" spans="3:20" ht="15" customHeight="1" x14ac:dyDescent="0.25">
      <c r="C190" s="48"/>
      <c r="D190" s="48"/>
      <c r="E190" s="48"/>
      <c r="F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</row>
    <row r="191" spans="3:20" ht="15" customHeight="1" x14ac:dyDescent="0.25">
      <c r="C191" s="48"/>
      <c r="D191" s="48"/>
      <c r="E191" s="48"/>
      <c r="F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</row>
    <row r="192" spans="3:20" ht="15" customHeight="1" x14ac:dyDescent="0.25">
      <c r="C192" s="48"/>
      <c r="D192" s="48"/>
      <c r="E192" s="48"/>
      <c r="F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</row>
    <row r="193" spans="1:20" ht="15" customHeight="1" x14ac:dyDescent="0.25">
      <c r="C193" s="48"/>
      <c r="D193" s="48"/>
      <c r="E193" s="48"/>
      <c r="F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</row>
    <row r="194" spans="1:20" ht="15" customHeight="1" x14ac:dyDescent="0.25">
      <c r="C194" s="48"/>
      <c r="D194" s="48"/>
      <c r="E194" s="48"/>
      <c r="F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</row>
    <row r="195" spans="1:20" ht="15" customHeight="1" x14ac:dyDescent="0.25">
      <c r="C195" s="48"/>
      <c r="D195" s="48"/>
      <c r="E195" s="48"/>
      <c r="F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</row>
    <row r="196" spans="1:20" ht="15" customHeight="1" x14ac:dyDescent="0.25">
      <c r="C196" s="48"/>
      <c r="D196" s="48"/>
      <c r="E196" s="48"/>
      <c r="F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5" customHeight="1" x14ac:dyDescent="0.25">
      <c r="C197" s="48"/>
      <c r="D197" s="48"/>
      <c r="E197" s="48"/>
      <c r="F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</row>
    <row r="198" spans="1:20" ht="15" customHeight="1" x14ac:dyDescent="0.25">
      <c r="A198" s="4" t="s">
        <v>132</v>
      </c>
      <c r="B198" s="4" t="s">
        <v>132</v>
      </c>
      <c r="C198" s="48"/>
      <c r="D198" s="48"/>
      <c r="E198" s="48"/>
      <c r="F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</row>
    <row r="199" spans="1:20" ht="15" customHeight="1" x14ac:dyDescent="0.25">
      <c r="A199" s="8" t="s">
        <v>45</v>
      </c>
      <c r="B199" s="8" t="s">
        <v>45</v>
      </c>
      <c r="C199" s="48"/>
      <c r="D199" s="48"/>
      <c r="E199" s="48"/>
      <c r="F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</row>
    <row r="200" spans="1:20" ht="15" customHeight="1" x14ac:dyDescent="0.25">
      <c r="A200" s="8" t="s">
        <v>140</v>
      </c>
      <c r="B200" s="8" t="s">
        <v>140</v>
      </c>
      <c r="C200" s="48"/>
      <c r="D200" s="48"/>
      <c r="E200" s="48"/>
      <c r="F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</row>
    <row r="201" spans="1:20" ht="15" customHeight="1" x14ac:dyDescent="0.25">
      <c r="A201" s="8"/>
      <c r="B201" s="8"/>
      <c r="C201" s="48"/>
      <c r="D201" s="48"/>
      <c r="E201" s="48"/>
      <c r="F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</row>
    <row r="202" spans="1:20" ht="15" customHeight="1" x14ac:dyDescent="0.25">
      <c r="A202" s="8"/>
      <c r="B202" s="8"/>
      <c r="C202" s="48"/>
      <c r="D202" s="48"/>
      <c r="E202" s="48"/>
      <c r="F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</row>
    <row r="203" spans="1:20" ht="15" customHeight="1" x14ac:dyDescent="0.25">
      <c r="A203" s="8"/>
      <c r="B203" s="8"/>
      <c r="C203" s="48"/>
      <c r="D203" s="48"/>
      <c r="E203" s="48"/>
      <c r="F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</row>
    <row r="204" spans="1:20" ht="15" customHeight="1" x14ac:dyDescent="0.25">
      <c r="A204" s="8"/>
      <c r="B204" s="8"/>
      <c r="C204" s="48"/>
      <c r="D204" s="48"/>
      <c r="E204" s="48"/>
      <c r="F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</row>
    <row r="205" spans="1:20" ht="15" customHeight="1" x14ac:dyDescent="0.25">
      <c r="A205" s="8"/>
      <c r="B205" s="8"/>
      <c r="C205" s="48"/>
      <c r="D205" s="48"/>
      <c r="E205" s="48"/>
      <c r="F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</row>
    <row r="206" spans="1:20" ht="15" customHeight="1" x14ac:dyDescent="0.25">
      <c r="A206" s="8"/>
      <c r="B206" s="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</row>
    <row r="207" spans="1:20" ht="15" customHeight="1" x14ac:dyDescent="0.25">
      <c r="A207" s="8"/>
      <c r="B207" s="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</row>
    <row r="208" spans="1:20" ht="15" customHeight="1" x14ac:dyDescent="0.25">
      <c r="A208" s="8"/>
      <c r="B208" s="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</row>
    <row r="209" spans="1:20" ht="15" customHeight="1" x14ac:dyDescent="0.25">
      <c r="A209" s="8"/>
      <c r="B209" s="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</row>
    <row r="210" spans="1:20" ht="15" customHeight="1" x14ac:dyDescent="0.25">
      <c r="A210" s="8"/>
      <c r="B210" s="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</row>
    <row r="211" spans="1:20" ht="15" customHeight="1" x14ac:dyDescent="0.25">
      <c r="A211" s="8"/>
      <c r="B211" s="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</row>
    <row r="212" spans="1:20" ht="15" customHeight="1" x14ac:dyDescent="0.25">
      <c r="A212" s="8"/>
      <c r="B212" s="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</row>
    <row r="213" spans="1:20" ht="15" customHeight="1" x14ac:dyDescent="0.25">
      <c r="A213" s="8"/>
      <c r="B213" s="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</row>
    <row r="214" spans="1:20" ht="15" customHeight="1" x14ac:dyDescent="0.25">
      <c r="A214" s="8"/>
      <c r="B214" s="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</row>
    <row r="215" spans="1:20" ht="15" customHeight="1" x14ac:dyDescent="0.25">
      <c r="A215" s="8"/>
      <c r="B215" s="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</row>
    <row r="216" spans="1:20" ht="15" customHeight="1" x14ac:dyDescent="0.25">
      <c r="A216" s="8"/>
      <c r="B216" s="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</row>
    <row r="217" spans="1:20" ht="15" customHeight="1" x14ac:dyDescent="0.25">
      <c r="A217" s="8"/>
      <c r="B217" s="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</row>
    <row r="218" spans="1:20" ht="15" customHeight="1" x14ac:dyDescent="0.25">
      <c r="A218" s="8"/>
      <c r="B218" s="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</row>
    <row r="219" spans="1:20" ht="15" customHeight="1" x14ac:dyDescent="0.25">
      <c r="A219" s="8"/>
      <c r="B219" s="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</row>
    <row r="220" spans="1:20" ht="15" customHeight="1" x14ac:dyDescent="0.25">
      <c r="A220" s="8"/>
      <c r="B220" s="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</row>
    <row r="221" spans="1:20" ht="15" customHeight="1" x14ac:dyDescent="0.25">
      <c r="A221" s="8"/>
      <c r="B221" s="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</row>
    <row r="222" spans="1:20" x14ac:dyDescent="0.25">
      <c r="A222" s="39"/>
      <c r="B222" s="39"/>
    </row>
    <row r="223" spans="1:20" x14ac:dyDescent="0.25">
      <c r="A223" s="39"/>
      <c r="B223" s="39"/>
    </row>
    <row r="224" spans="1:20" x14ac:dyDescent="0.25">
      <c r="A224" s="39"/>
      <c r="B224" s="39"/>
    </row>
    <row r="225" spans="1:2" x14ac:dyDescent="0.25">
      <c r="A225" s="39"/>
      <c r="B225" s="39"/>
    </row>
    <row r="226" spans="1:2" x14ac:dyDescent="0.25">
      <c r="A226" s="39"/>
      <c r="B226" s="39"/>
    </row>
    <row r="227" spans="1:2" x14ac:dyDescent="0.25">
      <c r="A227" s="39"/>
      <c r="B227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BP59"/>
  <sheetViews>
    <sheetView showGridLines="0" zoomScale="55" zoomScaleNormal="55" workbookViewId="0">
      <pane xSplit="2" ySplit="5" topLeftCell="BA6" activePane="bottomRight" state="frozen"/>
      <selection pane="topRight" activeCell="C1" sqref="C1"/>
      <selection pane="bottomLeft" activeCell="A6" sqref="A6"/>
      <selection pane="bottomRight" activeCell="BT39" sqref="BT39"/>
    </sheetView>
  </sheetViews>
  <sheetFormatPr defaultColWidth="11.7265625" defaultRowHeight="13" x14ac:dyDescent="0.25"/>
  <cols>
    <col min="1" max="2" width="43.7265625" style="4" customWidth="1"/>
    <col min="3" max="5" width="13.7265625" style="24" customWidth="1"/>
    <col min="6" max="6" width="14.81640625" style="24" bestFit="1" customWidth="1"/>
    <col min="7" max="7" width="13" style="24" bestFit="1" customWidth="1"/>
    <col min="8" max="11" width="14" style="24" bestFit="1" customWidth="1"/>
    <col min="12" max="14" width="14.81640625" style="24" bestFit="1" customWidth="1"/>
    <col min="15" max="15" width="14" style="24" bestFit="1" customWidth="1"/>
    <col min="16" max="18" width="14.81640625" style="24" bestFit="1" customWidth="1"/>
    <col min="19" max="19" width="14" style="24" bestFit="1" customWidth="1"/>
    <col min="20" max="22" width="14.81640625" style="24" bestFit="1" customWidth="1"/>
    <col min="23" max="23" width="13.453125" style="24" bestFit="1" customWidth="1"/>
    <col min="24" max="26" width="14.453125" style="24" bestFit="1" customWidth="1"/>
    <col min="27" max="27" width="14" style="24" bestFit="1" customWidth="1"/>
    <col min="28" max="30" width="14.81640625" style="24" bestFit="1" customWidth="1"/>
    <col min="31" max="31" width="13.453125" style="24" bestFit="1" customWidth="1"/>
    <col min="32" max="34" width="14.453125" style="24" bestFit="1" customWidth="1"/>
    <col min="35" max="35" width="14" style="24" bestFit="1" customWidth="1"/>
    <col min="36" max="38" width="14.81640625" style="24" bestFit="1" customWidth="1"/>
    <col min="39" max="39" width="14" style="24" bestFit="1" customWidth="1"/>
    <col min="40" max="43" width="14.81640625" style="24" bestFit="1" customWidth="1"/>
    <col min="44" max="46" width="15.81640625" style="24" bestFit="1" customWidth="1"/>
    <col min="47" max="47" width="14" style="24" bestFit="1" customWidth="1"/>
    <col min="48" max="51" width="14.81640625" style="24" bestFit="1" customWidth="1"/>
    <col min="52" max="52" width="15.81640625" style="24" bestFit="1" customWidth="1"/>
    <col min="53" max="53" width="19" style="24" bestFit="1" customWidth="1"/>
    <col min="54" max="54" width="15.81640625" style="24" bestFit="1" customWidth="1"/>
    <col min="55" max="55" width="14.81640625" style="24" bestFit="1" customWidth="1"/>
    <col min="56" max="58" width="15.81640625" style="24" bestFit="1" customWidth="1"/>
    <col min="59" max="59" width="14.81640625" style="24" bestFit="1" customWidth="1"/>
    <col min="60" max="65" width="15.81640625" style="24" customWidth="1"/>
    <col min="66" max="315" width="13.7265625" style="24" customWidth="1"/>
    <col min="316" max="16384" width="11.7265625" style="24"/>
  </cols>
  <sheetData>
    <row r="1" spans="1:68" ht="6" customHeight="1" x14ac:dyDescent="0.25"/>
    <row r="2" spans="1:68" ht="26.15" customHeight="1" x14ac:dyDescent="0.25"/>
    <row r="3" spans="1:68" ht="6" customHeight="1" x14ac:dyDescent="0.25"/>
    <row r="4" spans="1:68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2" t="s">
        <v>175</v>
      </c>
      <c r="AZ4" s="433"/>
      <c r="BA4" s="433"/>
      <c r="BB4" s="433"/>
      <c r="BC4" s="432" t="s">
        <v>175</v>
      </c>
      <c r="BD4" s="433"/>
      <c r="BE4" s="433"/>
      <c r="BF4" s="433"/>
      <c r="BG4" s="431" t="s">
        <v>175</v>
      </c>
      <c r="BH4" s="431"/>
      <c r="BI4" s="431"/>
      <c r="BJ4" s="431"/>
      <c r="BK4" s="415"/>
      <c r="BL4" s="415"/>
      <c r="BM4" s="415"/>
    </row>
    <row r="5" spans="1:68" ht="15" customHeight="1" x14ac:dyDescent="0.25">
      <c r="A5" s="7" t="s">
        <v>467</v>
      </c>
      <c r="B5" s="7" t="s">
        <v>543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">
        <v>610</v>
      </c>
      <c r="BJ5" s="414" t="s">
        <v>726</v>
      </c>
      <c r="BK5" s="414" t="s">
        <v>731</v>
      </c>
      <c r="BL5" s="414" t="s">
        <v>742</v>
      </c>
      <c r="BM5" s="414" t="s">
        <v>755</v>
      </c>
      <c r="BN5" s="3"/>
      <c r="BO5" s="3"/>
      <c r="BP5" s="3"/>
    </row>
    <row r="6" spans="1:68" ht="15" customHeight="1" x14ac:dyDescent="0.25"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8" s="23" customFormat="1" ht="15" customHeight="1" x14ac:dyDescent="0.25">
      <c r="A7" s="107" t="s">
        <v>133</v>
      </c>
      <c r="B7" s="107" t="s">
        <v>235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96" t="str">
        <f t="shared" ref="BL7:BM7" si="1">BL5</f>
        <v>2Q25</v>
      </c>
      <c r="BM7" s="96" t="str">
        <f t="shared" si="1"/>
        <v>3Q25</v>
      </c>
      <c r="BN7" s="3"/>
      <c r="BO7" s="3"/>
    </row>
    <row r="8" spans="1:68" s="154" customFormat="1" ht="15" customHeight="1" x14ac:dyDescent="0.25">
      <c r="A8" s="167" t="s">
        <v>124</v>
      </c>
      <c r="B8" s="167" t="s">
        <v>236</v>
      </c>
      <c r="C8" s="51">
        <v>-10000</v>
      </c>
      <c r="D8" s="51">
        <v>-15577</v>
      </c>
      <c r="E8" s="51">
        <v>-13451</v>
      </c>
      <c r="F8" s="51">
        <v>-16097</v>
      </c>
      <c r="G8" s="51">
        <v>-14367</v>
      </c>
      <c r="H8" s="51">
        <v>-15888</v>
      </c>
      <c r="I8" s="51">
        <v>-14753</v>
      </c>
      <c r="J8" s="51">
        <v>-21881</v>
      </c>
      <c r="K8" s="51">
        <v>-17212</v>
      </c>
      <c r="L8" s="51">
        <v>-20150</v>
      </c>
      <c r="M8" s="51">
        <v>-25800</v>
      </c>
      <c r="N8" s="51">
        <v>-23859</v>
      </c>
      <c r="O8" s="51">
        <v>-20764</v>
      </c>
      <c r="P8" s="51">
        <v>-21348</v>
      </c>
      <c r="Q8" s="51">
        <v>-20699</v>
      </c>
      <c r="R8" s="51">
        <v>-28359</v>
      </c>
      <c r="S8" s="51">
        <v>-24106</v>
      </c>
      <c r="T8" s="51">
        <v>-28945</v>
      </c>
      <c r="U8" s="51">
        <v>-29187</v>
      </c>
      <c r="V8" s="51">
        <v>-31894.463530000008</v>
      </c>
      <c r="W8" s="51">
        <v>-29632.890129999996</v>
      </c>
      <c r="X8" s="51">
        <v>-31603.222870000001</v>
      </c>
      <c r="Y8" s="51">
        <v>-30344.398899999982</v>
      </c>
      <c r="Z8" s="51">
        <v>-35281.835509999997</v>
      </c>
      <c r="AA8" s="51">
        <v>-27267</v>
      </c>
      <c r="AB8" s="51">
        <v>-32741</v>
      </c>
      <c r="AC8" s="51">
        <v>-27822</v>
      </c>
      <c r="AD8" s="51">
        <v>-32936</v>
      </c>
      <c r="AE8" s="51">
        <v>-30195</v>
      </c>
      <c r="AF8" s="51">
        <v>-32774</v>
      </c>
      <c r="AG8" s="51">
        <v>-28932</v>
      </c>
      <c r="AH8" s="51">
        <v>-29641</v>
      </c>
      <c r="AI8" s="51">
        <v>-29332</v>
      </c>
      <c r="AJ8" s="51">
        <v>-30714</v>
      </c>
      <c r="AK8" s="51">
        <v>-29766</v>
      </c>
      <c r="AL8" s="51">
        <v>-33037</v>
      </c>
      <c r="AM8" s="51">
        <v>-33510</v>
      </c>
      <c r="AN8" s="51">
        <v>-34773</v>
      </c>
      <c r="AO8" s="51">
        <v>-35646</v>
      </c>
      <c r="AP8" s="51">
        <v>-44158</v>
      </c>
      <c r="AQ8" s="51">
        <v>-34790</v>
      </c>
      <c r="AR8" s="51">
        <v>-27434</v>
      </c>
      <c r="AS8" s="51">
        <v>-38998</v>
      </c>
      <c r="AT8" s="51">
        <v>-52890</v>
      </c>
      <c r="AU8" s="51">
        <v>-47286</v>
      </c>
      <c r="AV8" s="51">
        <v>-54020</v>
      </c>
      <c r="AW8" s="51">
        <v>-62302</v>
      </c>
      <c r="AX8" s="208">
        <v>-77442</v>
      </c>
      <c r="AY8" s="51">
        <f t="shared" ref="AY8:BH8" si="2">SUM(AY9:AY17)</f>
        <v>-63562</v>
      </c>
      <c r="AZ8" s="51">
        <f t="shared" si="2"/>
        <v>-71323</v>
      </c>
      <c r="BA8" s="51">
        <f t="shared" si="2"/>
        <v>-68698.931000000011</v>
      </c>
      <c r="BB8" s="51">
        <f t="shared" si="2"/>
        <v>-85318</v>
      </c>
      <c r="BC8" s="51">
        <f t="shared" si="2"/>
        <v>-66614</v>
      </c>
      <c r="BD8" s="51">
        <f t="shared" si="2"/>
        <v>-78529.478999999992</v>
      </c>
      <c r="BE8" s="51">
        <f t="shared" si="2"/>
        <v>-58646.279999999992</v>
      </c>
      <c r="BF8" s="51">
        <f t="shared" si="2"/>
        <v>-68760</v>
      </c>
      <c r="BG8" s="51">
        <f t="shared" si="2"/>
        <v>-56265</v>
      </c>
      <c r="BH8" s="51">
        <f t="shared" si="2"/>
        <v>-63840</v>
      </c>
      <c r="BI8" s="51">
        <f>SUM(BI9:BI17)</f>
        <v>-63402.672599999976</v>
      </c>
      <c r="BJ8" s="51">
        <f>SUM(BJ9:BJ17)</f>
        <v>-67376.613379999981</v>
      </c>
      <c r="BK8" s="51">
        <f>SUM(BK9:BK17)</f>
        <v>-61040.020499999984</v>
      </c>
      <c r="BL8" s="51">
        <f>SUM(BL9:BL17)</f>
        <v>-72554.507379999995</v>
      </c>
      <c r="BM8" s="51">
        <v>-70341.894779999988</v>
      </c>
      <c r="BN8" s="51"/>
      <c r="BO8" s="51"/>
    </row>
    <row r="9" spans="1:68" ht="15" customHeight="1" x14ac:dyDescent="0.25">
      <c r="A9" s="64" t="s">
        <v>141</v>
      </c>
      <c r="B9" s="64" t="s">
        <v>237</v>
      </c>
      <c r="C9" s="263">
        <v>0</v>
      </c>
      <c r="D9" s="263">
        <v>0</v>
      </c>
      <c r="E9" s="263">
        <v>0</v>
      </c>
      <c r="F9" s="263">
        <v>0</v>
      </c>
      <c r="G9" s="263">
        <v>0</v>
      </c>
      <c r="H9" s="263">
        <v>0</v>
      </c>
      <c r="I9" s="263">
        <v>0</v>
      </c>
      <c r="J9" s="263">
        <v>0</v>
      </c>
      <c r="K9" s="263">
        <v>0</v>
      </c>
      <c r="L9" s="263">
        <v>0</v>
      </c>
      <c r="M9" s="263">
        <v>0</v>
      </c>
      <c r="N9" s="263">
        <v>0</v>
      </c>
      <c r="O9" s="263">
        <v>0</v>
      </c>
      <c r="P9" s="263">
        <v>0</v>
      </c>
      <c r="Q9" s="263">
        <v>0</v>
      </c>
      <c r="R9" s="263">
        <v>0</v>
      </c>
      <c r="S9" s="263">
        <v>0</v>
      </c>
      <c r="T9" s="263">
        <v>0</v>
      </c>
      <c r="U9" s="263">
        <v>0</v>
      </c>
      <c r="V9" s="263">
        <v>0</v>
      </c>
      <c r="W9" s="263">
        <v>0</v>
      </c>
      <c r="X9" s="263">
        <v>0</v>
      </c>
      <c r="Y9" s="263">
        <v>0</v>
      </c>
      <c r="Z9" s="263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209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>
        <v>-9870.1389999999883</v>
      </c>
      <c r="BM9" s="9">
        <v>-8727.5989999999874</v>
      </c>
      <c r="BN9" s="9"/>
      <c r="BO9" s="9"/>
    </row>
    <row r="10" spans="1:68" ht="15" customHeight="1" x14ac:dyDescent="0.25">
      <c r="A10" s="64" t="s">
        <v>142</v>
      </c>
      <c r="B10" s="64" t="s">
        <v>238</v>
      </c>
      <c r="C10" s="263">
        <v>0</v>
      </c>
      <c r="D10" s="263">
        <v>0</v>
      </c>
      <c r="E10" s="263">
        <v>0</v>
      </c>
      <c r="F10" s="263">
        <v>0</v>
      </c>
      <c r="G10" s="263">
        <v>0</v>
      </c>
      <c r="H10" s="263">
        <v>0</v>
      </c>
      <c r="I10" s="263">
        <v>0</v>
      </c>
      <c r="J10" s="263">
        <v>0</v>
      </c>
      <c r="K10" s="263">
        <v>0</v>
      </c>
      <c r="L10" s="263">
        <v>0</v>
      </c>
      <c r="M10" s="263">
        <v>0</v>
      </c>
      <c r="N10" s="263">
        <v>0</v>
      </c>
      <c r="O10" s="263">
        <v>0</v>
      </c>
      <c r="P10" s="263">
        <v>0</v>
      </c>
      <c r="Q10" s="263">
        <v>0</v>
      </c>
      <c r="R10" s="263">
        <v>0</v>
      </c>
      <c r="S10" s="263">
        <v>0</v>
      </c>
      <c r="T10" s="263">
        <v>0</v>
      </c>
      <c r="U10" s="263">
        <v>0</v>
      </c>
      <c r="V10" s="263">
        <v>0</v>
      </c>
      <c r="W10" s="263">
        <v>0</v>
      </c>
      <c r="X10" s="263">
        <v>0</v>
      </c>
      <c r="Y10" s="263">
        <v>0</v>
      </c>
      <c r="Z10" s="263">
        <v>0</v>
      </c>
      <c r="AA10" s="263">
        <v>0</v>
      </c>
      <c r="AB10" s="263">
        <v>0</v>
      </c>
      <c r="AC10" s="263">
        <v>0</v>
      </c>
      <c r="AD10" s="263">
        <v>0</v>
      </c>
      <c r="AE10" s="263">
        <v>0</v>
      </c>
      <c r="AF10" s="263">
        <v>0</v>
      </c>
      <c r="AG10" s="263">
        <v>0</v>
      </c>
      <c r="AH10" s="263">
        <v>0</v>
      </c>
      <c r="AI10" s="263">
        <v>0</v>
      </c>
      <c r="AJ10" s="263">
        <v>0</v>
      </c>
      <c r="AK10" s="263">
        <v>0</v>
      </c>
      <c r="AL10" s="263">
        <v>0</v>
      </c>
      <c r="AM10" s="263">
        <v>0</v>
      </c>
      <c r="AN10" s="263">
        <v>0</v>
      </c>
      <c r="AO10" s="263">
        <v>0</v>
      </c>
      <c r="AP10" s="263">
        <v>0</v>
      </c>
      <c r="AQ10" s="263">
        <v>0</v>
      </c>
      <c r="AR10" s="263">
        <v>0</v>
      </c>
      <c r="AS10" s="263">
        <v>0</v>
      </c>
      <c r="AT10" s="263">
        <v>0</v>
      </c>
      <c r="AU10" s="263">
        <v>0</v>
      </c>
      <c r="AV10" s="263">
        <v>0</v>
      </c>
      <c r="AW10" s="263">
        <v>0</v>
      </c>
      <c r="AX10" s="266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</v>
      </c>
      <c r="BE10" s="72">
        <v>0</v>
      </c>
      <c r="BF10" s="72" t="s">
        <v>444</v>
      </c>
      <c r="BG10" s="72" t="s">
        <v>444</v>
      </c>
      <c r="BH10" s="72" t="s">
        <v>444</v>
      </c>
      <c r="BI10" s="72" t="s">
        <v>444</v>
      </c>
      <c r="BJ10" s="72" t="s">
        <v>444</v>
      </c>
      <c r="BK10" s="72" t="s">
        <v>444</v>
      </c>
      <c r="BL10" s="72" t="s">
        <v>444</v>
      </c>
      <c r="BM10" s="72"/>
      <c r="BN10" s="9"/>
      <c r="BO10" s="9"/>
    </row>
    <row r="11" spans="1:68" ht="15" customHeight="1" x14ac:dyDescent="0.25">
      <c r="A11" s="64" t="s">
        <v>143</v>
      </c>
      <c r="B11" s="64" t="s">
        <v>239</v>
      </c>
      <c r="C11" s="263">
        <v>0</v>
      </c>
      <c r="D11" s="263">
        <v>0</v>
      </c>
      <c r="E11" s="263">
        <v>0</v>
      </c>
      <c r="F11" s="263">
        <v>0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>
        <v>0</v>
      </c>
      <c r="W11" s="263">
        <v>0</v>
      </c>
      <c r="X11" s="263">
        <v>0</v>
      </c>
      <c r="Y11" s="263">
        <v>0</v>
      </c>
      <c r="Z11" s="263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209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>
        <v>-4769.3433800000021</v>
      </c>
      <c r="BM11" s="9">
        <v>-3416.9637800000023</v>
      </c>
      <c r="BN11" s="9"/>
      <c r="BO11" s="9"/>
    </row>
    <row r="12" spans="1:68" ht="15" customHeight="1" x14ac:dyDescent="0.25">
      <c r="A12" s="64" t="s">
        <v>144</v>
      </c>
      <c r="B12" s="64" t="s">
        <v>240</v>
      </c>
      <c r="C12" s="263">
        <v>0</v>
      </c>
      <c r="D12" s="263">
        <v>0</v>
      </c>
      <c r="E12" s="263">
        <v>0</v>
      </c>
      <c r="F12" s="263">
        <v>0</v>
      </c>
      <c r="G12" s="263">
        <v>0</v>
      </c>
      <c r="H12" s="263">
        <v>0</v>
      </c>
      <c r="I12" s="263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>
        <v>0</v>
      </c>
      <c r="W12" s="263">
        <v>0</v>
      </c>
      <c r="X12" s="263">
        <v>0</v>
      </c>
      <c r="Y12" s="263">
        <v>0</v>
      </c>
      <c r="Z12" s="263">
        <v>0</v>
      </c>
      <c r="AA12" s="263">
        <v>0</v>
      </c>
      <c r="AB12" s="263">
        <v>0</v>
      </c>
      <c r="AC12" s="263">
        <v>0</v>
      </c>
      <c r="AD12" s="263">
        <v>0</v>
      </c>
      <c r="AE12" s="263">
        <v>0</v>
      </c>
      <c r="AF12" s="263">
        <v>0</v>
      </c>
      <c r="AG12" s="263">
        <v>0</v>
      </c>
      <c r="AH12" s="263">
        <v>0</v>
      </c>
      <c r="AI12" s="263">
        <v>0</v>
      </c>
      <c r="AJ12" s="263">
        <v>0</v>
      </c>
      <c r="AK12" s="263">
        <v>0</v>
      </c>
      <c r="AL12" s="263">
        <v>0</v>
      </c>
      <c r="AM12" s="263">
        <v>0</v>
      </c>
      <c r="AN12" s="263">
        <v>0</v>
      </c>
      <c r="AO12" s="263">
        <v>0</v>
      </c>
      <c r="AP12" s="263">
        <v>0</v>
      </c>
      <c r="AQ12" s="263">
        <v>0</v>
      </c>
      <c r="AR12" s="263">
        <v>0</v>
      </c>
      <c r="AS12" s="263">
        <v>0</v>
      </c>
      <c r="AT12" s="263">
        <v>0</v>
      </c>
      <c r="AU12" s="263">
        <v>0</v>
      </c>
      <c r="AV12" s="263">
        <v>0</v>
      </c>
      <c r="AW12" s="263">
        <v>0</v>
      </c>
      <c r="AX12" s="266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</v>
      </c>
      <c r="BE12" s="72">
        <v>0</v>
      </c>
      <c r="BF12" s="72" t="s">
        <v>444</v>
      </c>
      <c r="BG12" s="72" t="s">
        <v>444</v>
      </c>
      <c r="BH12" s="72" t="s">
        <v>444</v>
      </c>
      <c r="BI12" s="72" t="s">
        <v>444</v>
      </c>
      <c r="BJ12" s="72" t="s">
        <v>444</v>
      </c>
      <c r="BK12" s="72" t="s">
        <v>444</v>
      </c>
      <c r="BL12" s="72" t="s">
        <v>444</v>
      </c>
      <c r="BM12" s="72"/>
      <c r="BN12" s="9"/>
      <c r="BO12" s="9"/>
    </row>
    <row r="13" spans="1:68" ht="15" customHeight="1" x14ac:dyDescent="0.25">
      <c r="A13" s="64" t="s">
        <v>145</v>
      </c>
      <c r="B13" s="64" t="s">
        <v>241</v>
      </c>
      <c r="C13" s="263">
        <v>0</v>
      </c>
      <c r="D13" s="263">
        <v>0</v>
      </c>
      <c r="E13" s="263">
        <v>0</v>
      </c>
      <c r="F13" s="263">
        <v>0</v>
      </c>
      <c r="G13" s="263">
        <v>0</v>
      </c>
      <c r="H13" s="263">
        <v>0</v>
      </c>
      <c r="I13" s="263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>
        <v>0</v>
      </c>
      <c r="W13" s="263">
        <v>0</v>
      </c>
      <c r="X13" s="263">
        <v>0</v>
      </c>
      <c r="Y13" s="263">
        <v>0</v>
      </c>
      <c r="Z13" s="263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209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>
        <v>-1230.0940000000003</v>
      </c>
      <c r="BM13" s="9">
        <v>-1019.8830000000006</v>
      </c>
      <c r="BN13" s="9"/>
      <c r="BO13" s="9"/>
    </row>
    <row r="14" spans="1:68" ht="15" customHeight="1" x14ac:dyDescent="0.25">
      <c r="A14" s="64" t="s">
        <v>146</v>
      </c>
      <c r="B14" s="64" t="s">
        <v>232</v>
      </c>
      <c r="C14" s="263">
        <v>0</v>
      </c>
      <c r="D14" s="263">
        <v>0</v>
      </c>
      <c r="E14" s="263">
        <v>0</v>
      </c>
      <c r="F14" s="263">
        <v>0</v>
      </c>
      <c r="G14" s="263">
        <v>0</v>
      </c>
      <c r="H14" s="263">
        <v>0</v>
      </c>
      <c r="I14" s="263">
        <v>0</v>
      </c>
      <c r="J14" s="263">
        <v>0</v>
      </c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3">
        <v>0</v>
      </c>
      <c r="X14" s="263">
        <v>0</v>
      </c>
      <c r="Y14" s="263">
        <v>0</v>
      </c>
      <c r="Z14" s="263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209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>
        <v>-11503.039000000001</v>
      </c>
      <c r="BM14" s="9">
        <v>-10314.798999999995</v>
      </c>
      <c r="BN14" s="9"/>
      <c r="BO14" s="9"/>
    </row>
    <row r="15" spans="1:68" ht="15" customHeight="1" x14ac:dyDescent="0.25">
      <c r="A15" s="64" t="s">
        <v>147</v>
      </c>
      <c r="B15" s="64" t="s">
        <v>242</v>
      </c>
      <c r="C15" s="263">
        <v>0</v>
      </c>
      <c r="D15" s="263">
        <v>0</v>
      </c>
      <c r="E15" s="263">
        <v>0</v>
      </c>
      <c r="F15" s="263">
        <v>0</v>
      </c>
      <c r="G15" s="263">
        <v>0</v>
      </c>
      <c r="H15" s="263">
        <v>0</v>
      </c>
      <c r="I15" s="263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>
        <v>0</v>
      </c>
      <c r="X15" s="263">
        <v>0</v>
      </c>
      <c r="Y15" s="263">
        <v>0</v>
      </c>
      <c r="Z15" s="263">
        <v>0</v>
      </c>
      <c r="AA15" s="263">
        <v>0</v>
      </c>
      <c r="AB15" s="263">
        <v>0</v>
      </c>
      <c r="AC15" s="263">
        <v>0</v>
      </c>
      <c r="AD15" s="263">
        <v>0</v>
      </c>
      <c r="AE15" s="263">
        <v>0</v>
      </c>
      <c r="AF15" s="263">
        <v>0</v>
      </c>
      <c r="AG15" s="263">
        <v>0</v>
      </c>
      <c r="AH15" s="263">
        <v>0</v>
      </c>
      <c r="AI15" s="263">
        <v>0</v>
      </c>
      <c r="AJ15" s="263">
        <v>0</v>
      </c>
      <c r="AK15" s="263">
        <v>0</v>
      </c>
      <c r="AL15" s="263">
        <v>0</v>
      </c>
      <c r="AM15" s="263">
        <v>0</v>
      </c>
      <c r="AN15" s="263">
        <v>0</v>
      </c>
      <c r="AO15" s="263">
        <v>0</v>
      </c>
      <c r="AP15" s="263">
        <v>0</v>
      </c>
      <c r="AQ15" s="263">
        <v>0</v>
      </c>
      <c r="AR15" s="263">
        <v>0</v>
      </c>
      <c r="AS15" s="263">
        <v>0</v>
      </c>
      <c r="AT15" s="263">
        <v>0</v>
      </c>
      <c r="AU15" s="263">
        <v>0</v>
      </c>
      <c r="AV15" s="263">
        <v>0</v>
      </c>
      <c r="AW15" s="263">
        <v>0</v>
      </c>
      <c r="AX15" s="266">
        <v>0</v>
      </c>
      <c r="AY15" s="72">
        <v>0</v>
      </c>
      <c r="AZ15" s="72">
        <v>0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72">
        <v>0</v>
      </c>
      <c r="BK15" s="72">
        <v>0</v>
      </c>
      <c r="BL15" s="72">
        <v>0</v>
      </c>
      <c r="BM15" s="72"/>
      <c r="BN15" s="9"/>
      <c r="BO15" s="9"/>
    </row>
    <row r="16" spans="1:68" ht="15" customHeight="1" x14ac:dyDescent="0.25">
      <c r="A16" s="64" t="s">
        <v>0</v>
      </c>
      <c r="B16" s="64" t="s">
        <v>243</v>
      </c>
      <c r="C16" s="263">
        <v>0</v>
      </c>
      <c r="D16" s="263">
        <v>0</v>
      </c>
      <c r="E16" s="263">
        <v>0</v>
      </c>
      <c r="F16" s="263">
        <v>0</v>
      </c>
      <c r="G16" s="263">
        <v>0</v>
      </c>
      <c r="H16" s="263">
        <v>0</v>
      </c>
      <c r="I16" s="263">
        <v>0</v>
      </c>
      <c r="J16" s="263">
        <v>0</v>
      </c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>
        <v>0</v>
      </c>
      <c r="W16" s="263">
        <v>0</v>
      </c>
      <c r="X16" s="263">
        <v>0</v>
      </c>
      <c r="Y16" s="263">
        <v>0</v>
      </c>
      <c r="Z16" s="263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209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>
        <v>-10884.351000000013</v>
      </c>
      <c r="BM16" s="9">
        <v>-10171</v>
      </c>
      <c r="BN16" s="9"/>
      <c r="BO16" s="9"/>
    </row>
    <row r="17" spans="1:67" ht="15" customHeight="1" x14ac:dyDescent="0.25">
      <c r="A17" s="64" t="s">
        <v>154</v>
      </c>
      <c r="B17" s="64" t="s">
        <v>234</v>
      </c>
      <c r="C17" s="263">
        <v>0</v>
      </c>
      <c r="D17" s="263">
        <v>0</v>
      </c>
      <c r="E17" s="263">
        <v>0</v>
      </c>
      <c r="F17" s="263">
        <v>0</v>
      </c>
      <c r="G17" s="263">
        <v>0</v>
      </c>
      <c r="H17" s="263">
        <v>0</v>
      </c>
      <c r="I17" s="263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>
        <v>0</v>
      </c>
      <c r="W17" s="263">
        <v>0</v>
      </c>
      <c r="X17" s="263">
        <v>0</v>
      </c>
      <c r="Y17" s="263">
        <v>0</v>
      </c>
      <c r="Z17" s="263">
        <v>0</v>
      </c>
      <c r="AA17" s="263">
        <v>0</v>
      </c>
      <c r="AB17" s="263">
        <v>0</v>
      </c>
      <c r="AC17" s="263">
        <v>0</v>
      </c>
      <c r="AD17" s="263">
        <v>0</v>
      </c>
      <c r="AE17" s="263">
        <v>0</v>
      </c>
      <c r="AF17" s="263">
        <v>0</v>
      </c>
      <c r="AG17" s="263">
        <v>0</v>
      </c>
      <c r="AH17" s="263">
        <v>0</v>
      </c>
      <c r="AI17" s="263">
        <v>0</v>
      </c>
      <c r="AJ17" s="263">
        <v>0</v>
      </c>
      <c r="AK17" s="263">
        <v>0</v>
      </c>
      <c r="AL17" s="263">
        <v>0</v>
      </c>
      <c r="AM17" s="263">
        <v>0</v>
      </c>
      <c r="AN17" s="263">
        <v>0</v>
      </c>
      <c r="AO17" s="263">
        <v>0</v>
      </c>
      <c r="AP17" s="263">
        <v>0</v>
      </c>
      <c r="AQ17" s="263">
        <v>0</v>
      </c>
      <c r="AR17" s="263">
        <v>0</v>
      </c>
      <c r="AS17" s="263">
        <v>0</v>
      </c>
      <c r="AT17" s="263">
        <v>0</v>
      </c>
      <c r="AU17" s="263">
        <v>0</v>
      </c>
      <c r="AV17" s="263">
        <v>0</v>
      </c>
      <c r="AW17" s="263">
        <v>0</v>
      </c>
      <c r="AX17" s="209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>
        <v>-34297.540999999983</v>
      </c>
      <c r="BM17" s="9">
        <v>-36691.65</v>
      </c>
      <c r="BN17" s="9"/>
      <c r="BO17" s="9"/>
    </row>
    <row r="18" spans="1:67" s="154" customFormat="1" ht="15" customHeight="1" x14ac:dyDescent="0.25">
      <c r="A18" s="167" t="s">
        <v>121</v>
      </c>
      <c r="B18" s="167" t="s">
        <v>244</v>
      </c>
      <c r="C18" s="51">
        <v>-11357</v>
      </c>
      <c r="D18" s="51">
        <v>-12840</v>
      </c>
      <c r="E18" s="51">
        <v>-12123</v>
      </c>
      <c r="F18" s="51">
        <v>-19157</v>
      </c>
      <c r="G18" s="51">
        <v>-13721</v>
      </c>
      <c r="H18" s="51">
        <v>-15538</v>
      </c>
      <c r="I18" s="51">
        <v>-25761</v>
      </c>
      <c r="J18" s="51">
        <v>-21183</v>
      </c>
      <c r="K18" s="51">
        <v>-13679</v>
      </c>
      <c r="L18" s="51">
        <v>-17128</v>
      </c>
      <c r="M18" s="51">
        <v>-24016</v>
      </c>
      <c r="N18" s="51">
        <v>-23780</v>
      </c>
      <c r="O18" s="51">
        <v>-14127</v>
      </c>
      <c r="P18" s="51">
        <v>-17984</v>
      </c>
      <c r="Q18" s="51">
        <v>-21442</v>
      </c>
      <c r="R18" s="51">
        <v>-29107</v>
      </c>
      <c r="S18" s="51">
        <v>-17269</v>
      </c>
      <c r="T18" s="51">
        <v>-17803</v>
      </c>
      <c r="U18" s="51">
        <v>-16662</v>
      </c>
      <c r="V18" s="51">
        <v>-15098.066249999996</v>
      </c>
      <c r="W18" s="51">
        <v>-15055.106160000003</v>
      </c>
      <c r="X18" s="51">
        <v>-15160.317910000003</v>
      </c>
      <c r="Y18" s="51">
        <v>-13931.292050000004</v>
      </c>
      <c r="Z18" s="51">
        <v>-18838.386130000017</v>
      </c>
      <c r="AA18" s="51">
        <v>-13768</v>
      </c>
      <c r="AB18" s="51">
        <v>-13240</v>
      </c>
      <c r="AC18" s="51">
        <v>-10617</v>
      </c>
      <c r="AD18" s="51">
        <v>-8388</v>
      </c>
      <c r="AE18" s="51">
        <v>-11509</v>
      </c>
      <c r="AF18" s="51">
        <v>-13910</v>
      </c>
      <c r="AG18" s="51">
        <v>-11713</v>
      </c>
      <c r="AH18" s="51">
        <v>-16403</v>
      </c>
      <c r="AI18" s="51">
        <v>-16131</v>
      </c>
      <c r="AJ18" s="51">
        <v>-17922</v>
      </c>
      <c r="AK18" s="51">
        <v>-16703</v>
      </c>
      <c r="AL18" s="51">
        <v>-24315</v>
      </c>
      <c r="AM18" s="51">
        <v>-15011</v>
      </c>
      <c r="AN18" s="51">
        <v>-19890</v>
      </c>
      <c r="AO18" s="51">
        <v>-17998</v>
      </c>
      <c r="AP18" s="51">
        <v>-19187</v>
      </c>
      <c r="AQ18" s="51">
        <v>-16445</v>
      </c>
      <c r="AR18" s="51">
        <v>-11495</v>
      </c>
      <c r="AS18" s="51">
        <v>-13465</v>
      </c>
      <c r="AT18" s="51">
        <v>-15192</v>
      </c>
      <c r="AU18" s="51">
        <v>-16468</v>
      </c>
      <c r="AV18" s="51">
        <v>-20416</v>
      </c>
      <c r="AW18" s="51">
        <v>-19774</v>
      </c>
      <c r="AX18" s="208">
        <v>-25980</v>
      </c>
      <c r="AY18" s="51">
        <f t="shared" ref="AY18:BH18" si="3">SUM(AY19:AY26)</f>
        <v>-21505</v>
      </c>
      <c r="AZ18" s="51">
        <f t="shared" si="3"/>
        <v>-28075.959000000003</v>
      </c>
      <c r="BA18" s="51">
        <f t="shared" si="3"/>
        <v>-28270.916000000001</v>
      </c>
      <c r="BB18" s="51">
        <f t="shared" si="3"/>
        <v>-36561</v>
      </c>
      <c r="BC18" s="51">
        <f t="shared" si="3"/>
        <v>-24736</v>
      </c>
      <c r="BD18" s="51">
        <f t="shared" si="3"/>
        <v>-29989.572999999986</v>
      </c>
      <c r="BE18" s="51">
        <f t="shared" si="3"/>
        <v>-26312.487000000016</v>
      </c>
      <c r="BF18" s="51">
        <f t="shared" si="3"/>
        <v>-30913</v>
      </c>
      <c r="BG18" s="51">
        <f t="shared" si="3"/>
        <v>-28226.275749999997</v>
      </c>
      <c r="BH18" s="51">
        <f t="shared" si="3"/>
        <v>-28188</v>
      </c>
      <c r="BI18" s="51">
        <f>SUM(BI19:BI26)</f>
        <v>-25340.357139999996</v>
      </c>
      <c r="BJ18" s="51">
        <f>SUM(BJ19:BJ26)</f>
        <v>-41827.401730000027</v>
      </c>
      <c r="BK18" s="51">
        <f>SUM(BK19:BK26)</f>
        <v>-35876.2886</v>
      </c>
      <c r="BL18" s="51">
        <f>SUM(BL19:BL26)</f>
        <v>-32359.430179999978</v>
      </c>
      <c r="BM18" s="51">
        <v>-28239.876349999999</v>
      </c>
      <c r="BN18" s="51"/>
      <c r="BO18" s="51"/>
    </row>
    <row r="19" spans="1:67" ht="15" customHeight="1" x14ac:dyDescent="0.25">
      <c r="A19" s="64" t="s">
        <v>141</v>
      </c>
      <c r="B19" s="64" t="s">
        <v>237</v>
      </c>
      <c r="C19" s="263">
        <v>0</v>
      </c>
      <c r="D19" s="263">
        <v>0</v>
      </c>
      <c r="E19" s="263">
        <v>0</v>
      </c>
      <c r="F19" s="263">
        <v>0</v>
      </c>
      <c r="G19" s="263">
        <v>0</v>
      </c>
      <c r="H19" s="263">
        <v>0</v>
      </c>
      <c r="I19" s="263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>
        <v>0</v>
      </c>
      <c r="W19" s="263">
        <v>0</v>
      </c>
      <c r="X19" s="263">
        <v>0</v>
      </c>
      <c r="Y19" s="263">
        <v>0</v>
      </c>
      <c r="Z19" s="263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209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>
        <v>-18642.694999999974</v>
      </c>
      <c r="BM19" s="9">
        <v>-13982.231</v>
      </c>
      <c r="BN19" s="9"/>
      <c r="BO19" s="9"/>
    </row>
    <row r="20" spans="1:67" ht="15" customHeight="1" x14ac:dyDescent="0.25">
      <c r="A20" s="168" t="s">
        <v>142</v>
      </c>
      <c r="B20" s="168" t="s">
        <v>238</v>
      </c>
      <c r="C20" s="263">
        <v>0</v>
      </c>
      <c r="D20" s="263">
        <v>0</v>
      </c>
      <c r="E20" s="263">
        <v>0</v>
      </c>
      <c r="F20" s="263">
        <v>0</v>
      </c>
      <c r="G20" s="263">
        <v>0</v>
      </c>
      <c r="H20" s="263">
        <v>0</v>
      </c>
      <c r="I20" s="263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>
        <v>0</v>
      </c>
      <c r="W20" s="263">
        <v>0</v>
      </c>
      <c r="X20" s="263">
        <v>0</v>
      </c>
      <c r="Y20" s="263">
        <v>0</v>
      </c>
      <c r="Z20" s="263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209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>
        <v>-3948.75</v>
      </c>
      <c r="BM20" s="9">
        <v>-5770.415</v>
      </c>
      <c r="BN20" s="9"/>
      <c r="BO20" s="9"/>
    </row>
    <row r="21" spans="1:67" ht="15" customHeight="1" x14ac:dyDescent="0.25">
      <c r="A21" s="168" t="s">
        <v>143</v>
      </c>
      <c r="B21" s="168" t="s">
        <v>239</v>
      </c>
      <c r="C21" s="263">
        <v>0</v>
      </c>
      <c r="D21" s="263">
        <v>0</v>
      </c>
      <c r="E21" s="263">
        <v>0</v>
      </c>
      <c r="F21" s="263">
        <v>0</v>
      </c>
      <c r="G21" s="263">
        <v>0</v>
      </c>
      <c r="H21" s="263">
        <v>0</v>
      </c>
      <c r="I21" s="263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>
        <v>0</v>
      </c>
      <c r="W21" s="263">
        <v>0</v>
      </c>
      <c r="X21" s="263">
        <v>0</v>
      </c>
      <c r="Y21" s="263">
        <v>0</v>
      </c>
      <c r="Z21" s="263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209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>
        <v>-5394.5263500000019</v>
      </c>
      <c r="BM21" s="9">
        <v>-4167.5850999999993</v>
      </c>
      <c r="BN21" s="9"/>
      <c r="BO21" s="9"/>
    </row>
    <row r="22" spans="1:67" ht="15" customHeight="1" x14ac:dyDescent="0.25">
      <c r="A22" s="168" t="s">
        <v>144</v>
      </c>
      <c r="B22" s="168" t="s">
        <v>240</v>
      </c>
      <c r="C22" s="263">
        <v>0</v>
      </c>
      <c r="D22" s="263">
        <v>0</v>
      </c>
      <c r="E22" s="263">
        <v>0</v>
      </c>
      <c r="F22" s="263">
        <v>0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>
        <v>0</v>
      </c>
      <c r="W22" s="263">
        <v>0</v>
      </c>
      <c r="X22" s="263">
        <v>0</v>
      </c>
      <c r="Y22" s="263">
        <v>0</v>
      </c>
      <c r="Z22" s="263">
        <v>0</v>
      </c>
      <c r="AA22" s="263">
        <v>0</v>
      </c>
      <c r="AB22" s="263">
        <v>0</v>
      </c>
      <c r="AC22" s="263">
        <v>0</v>
      </c>
      <c r="AD22" s="263">
        <v>0</v>
      </c>
      <c r="AE22" s="263">
        <v>0</v>
      </c>
      <c r="AF22" s="263">
        <v>0</v>
      </c>
      <c r="AG22" s="263">
        <v>0</v>
      </c>
      <c r="AH22" s="263">
        <v>0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0</v>
      </c>
      <c r="AU22" s="263">
        <v>0</v>
      </c>
      <c r="AV22" s="263">
        <v>0</v>
      </c>
      <c r="AW22" s="263">
        <v>0</v>
      </c>
      <c r="AX22" s="266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 t="s">
        <v>444</v>
      </c>
      <c r="BG22" s="72" t="s">
        <v>444</v>
      </c>
      <c r="BH22" s="72" t="s">
        <v>444</v>
      </c>
      <c r="BI22" s="72" t="s">
        <v>444</v>
      </c>
      <c r="BJ22" s="72" t="s">
        <v>444</v>
      </c>
      <c r="BK22" s="72" t="s">
        <v>444</v>
      </c>
      <c r="BL22" s="72"/>
      <c r="BM22" s="72"/>
      <c r="BN22" s="9"/>
      <c r="BO22" s="9"/>
    </row>
    <row r="23" spans="1:67" ht="15" customHeight="1" x14ac:dyDescent="0.25">
      <c r="A23" s="168" t="s">
        <v>145</v>
      </c>
      <c r="B23" s="168" t="s">
        <v>241</v>
      </c>
      <c r="C23" s="263">
        <v>0</v>
      </c>
      <c r="D23" s="263">
        <v>0</v>
      </c>
      <c r="E23" s="263">
        <v>0</v>
      </c>
      <c r="F23" s="263">
        <v>0</v>
      </c>
      <c r="G23" s="263">
        <v>0</v>
      </c>
      <c r="H23" s="263">
        <v>0</v>
      </c>
      <c r="I23" s="263">
        <v>0</v>
      </c>
      <c r="J23" s="263">
        <v>0</v>
      </c>
      <c r="K23" s="263">
        <v>0</v>
      </c>
      <c r="L23" s="263">
        <v>0</v>
      </c>
      <c r="M23" s="263">
        <v>0</v>
      </c>
      <c r="N23" s="263">
        <v>0</v>
      </c>
      <c r="O23" s="263">
        <v>0</v>
      </c>
      <c r="P23" s="263">
        <v>0</v>
      </c>
      <c r="Q23" s="263">
        <v>0</v>
      </c>
      <c r="R23" s="263">
        <v>0</v>
      </c>
      <c r="S23" s="263">
        <v>0</v>
      </c>
      <c r="T23" s="263">
        <v>0</v>
      </c>
      <c r="U23" s="263">
        <v>0</v>
      </c>
      <c r="V23" s="263">
        <v>0</v>
      </c>
      <c r="W23" s="263">
        <v>0</v>
      </c>
      <c r="X23" s="263">
        <v>0</v>
      </c>
      <c r="Y23" s="263">
        <v>0</v>
      </c>
      <c r="Z23" s="263">
        <v>0</v>
      </c>
      <c r="AA23" s="263">
        <v>0</v>
      </c>
      <c r="AB23" s="263">
        <v>0</v>
      </c>
      <c r="AC23" s="263">
        <v>0</v>
      </c>
      <c r="AD23" s="263">
        <v>0</v>
      </c>
      <c r="AE23" s="263">
        <v>0</v>
      </c>
      <c r="AF23" s="263">
        <v>0</v>
      </c>
      <c r="AG23" s="263">
        <v>0</v>
      </c>
      <c r="AH23" s="263">
        <v>0</v>
      </c>
      <c r="AI23" s="263">
        <v>0</v>
      </c>
      <c r="AJ23" s="263">
        <v>0</v>
      </c>
      <c r="AK23" s="263">
        <v>0</v>
      </c>
      <c r="AL23" s="263">
        <v>0</v>
      </c>
      <c r="AM23" s="263">
        <v>0</v>
      </c>
      <c r="AN23" s="263">
        <v>0</v>
      </c>
      <c r="AO23" s="263">
        <v>0</v>
      </c>
      <c r="AP23" s="263">
        <v>0</v>
      </c>
      <c r="AQ23" s="263">
        <v>0</v>
      </c>
      <c r="AR23" s="263">
        <v>0</v>
      </c>
      <c r="AS23" s="263">
        <v>0</v>
      </c>
      <c r="AT23" s="263">
        <v>0</v>
      </c>
      <c r="AU23" s="263">
        <v>0</v>
      </c>
      <c r="AV23" s="263">
        <v>0</v>
      </c>
      <c r="AW23" s="263">
        <v>0</v>
      </c>
      <c r="AX23" s="266">
        <v>0</v>
      </c>
      <c r="AY23" s="72">
        <v>0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 t="s">
        <v>444</v>
      </c>
      <c r="BG23" s="72" t="s">
        <v>444</v>
      </c>
      <c r="BH23" s="72" t="s">
        <v>444</v>
      </c>
      <c r="BI23" s="72" t="s">
        <v>444</v>
      </c>
      <c r="BJ23" s="72" t="s">
        <v>444</v>
      </c>
      <c r="BK23" s="72" t="s">
        <v>444</v>
      </c>
      <c r="BL23" s="72"/>
      <c r="BM23" s="72"/>
      <c r="BN23" s="9"/>
      <c r="BO23" s="9"/>
    </row>
    <row r="24" spans="1:67" ht="15" customHeight="1" x14ac:dyDescent="0.25">
      <c r="A24" s="168" t="s">
        <v>146</v>
      </c>
      <c r="B24" s="168" t="s">
        <v>232</v>
      </c>
      <c r="C24" s="263">
        <v>0</v>
      </c>
      <c r="D24" s="263">
        <v>0</v>
      </c>
      <c r="E24" s="263">
        <v>0</v>
      </c>
      <c r="F24" s="263">
        <v>0</v>
      </c>
      <c r="G24" s="263">
        <v>0</v>
      </c>
      <c r="H24" s="263">
        <v>0</v>
      </c>
      <c r="I24" s="263">
        <v>0</v>
      </c>
      <c r="J24" s="263">
        <v>0</v>
      </c>
      <c r="K24" s="263">
        <v>0</v>
      </c>
      <c r="L24" s="263">
        <v>0</v>
      </c>
      <c r="M24" s="263">
        <v>0</v>
      </c>
      <c r="N24" s="263">
        <v>0</v>
      </c>
      <c r="O24" s="263">
        <v>0</v>
      </c>
      <c r="P24" s="263">
        <v>0</v>
      </c>
      <c r="Q24" s="263">
        <v>0</v>
      </c>
      <c r="R24" s="263">
        <v>0</v>
      </c>
      <c r="S24" s="263">
        <v>0</v>
      </c>
      <c r="T24" s="263">
        <v>0</v>
      </c>
      <c r="U24" s="263">
        <v>0</v>
      </c>
      <c r="V24" s="263">
        <v>0</v>
      </c>
      <c r="W24" s="263">
        <v>0</v>
      </c>
      <c r="X24" s="263">
        <v>0</v>
      </c>
      <c r="Y24" s="263">
        <v>0</v>
      </c>
      <c r="Z24" s="263">
        <v>0</v>
      </c>
      <c r="AA24" s="263">
        <v>0</v>
      </c>
      <c r="AB24" s="263">
        <v>0</v>
      </c>
      <c r="AC24" s="263">
        <v>0</v>
      </c>
      <c r="AD24" s="263">
        <v>0</v>
      </c>
      <c r="AE24" s="263">
        <v>0</v>
      </c>
      <c r="AF24" s="263">
        <v>0</v>
      </c>
      <c r="AG24" s="263">
        <v>0</v>
      </c>
      <c r="AH24" s="263">
        <v>0</v>
      </c>
      <c r="AI24" s="263">
        <v>0</v>
      </c>
      <c r="AJ24" s="263">
        <v>0</v>
      </c>
      <c r="AK24" s="263">
        <v>0</v>
      </c>
      <c r="AL24" s="263">
        <v>0</v>
      </c>
      <c r="AM24" s="263">
        <v>0</v>
      </c>
      <c r="AN24" s="263">
        <v>0</v>
      </c>
      <c r="AO24" s="263">
        <v>0</v>
      </c>
      <c r="AP24" s="263">
        <v>0</v>
      </c>
      <c r="AQ24" s="263">
        <v>0</v>
      </c>
      <c r="AR24" s="263">
        <v>0</v>
      </c>
      <c r="AS24" s="263">
        <v>0</v>
      </c>
      <c r="AT24" s="263">
        <v>0</v>
      </c>
      <c r="AU24" s="263">
        <v>0</v>
      </c>
      <c r="AV24" s="263">
        <v>0</v>
      </c>
      <c r="AW24" s="263">
        <v>0</v>
      </c>
      <c r="AX24" s="266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 t="s">
        <v>444</v>
      </c>
      <c r="BG24" s="72" t="s">
        <v>444</v>
      </c>
      <c r="BH24" s="72" t="s">
        <v>444</v>
      </c>
      <c r="BI24" s="72" t="s">
        <v>444</v>
      </c>
      <c r="BJ24" s="72" t="s">
        <v>444</v>
      </c>
      <c r="BK24" s="72" t="s">
        <v>444</v>
      </c>
      <c r="BL24" s="72"/>
      <c r="BM24" s="72"/>
      <c r="BN24" s="9"/>
      <c r="BO24" s="9"/>
    </row>
    <row r="25" spans="1:67" ht="15" customHeight="1" x14ac:dyDescent="0.25">
      <c r="A25" s="168" t="s">
        <v>147</v>
      </c>
      <c r="B25" s="168" t="s">
        <v>245</v>
      </c>
      <c r="C25" s="263">
        <v>0</v>
      </c>
      <c r="D25" s="263">
        <v>0</v>
      </c>
      <c r="E25" s="263">
        <v>0</v>
      </c>
      <c r="F25" s="263">
        <v>0</v>
      </c>
      <c r="G25" s="263">
        <v>0</v>
      </c>
      <c r="H25" s="263">
        <v>0</v>
      </c>
      <c r="I25" s="263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>
        <v>0</v>
      </c>
      <c r="W25" s="263">
        <v>0</v>
      </c>
      <c r="X25" s="263">
        <v>0</v>
      </c>
      <c r="Y25" s="263">
        <v>0</v>
      </c>
      <c r="Z25" s="263">
        <v>0</v>
      </c>
      <c r="AA25" s="263">
        <v>0</v>
      </c>
      <c r="AB25" s="263">
        <v>0</v>
      </c>
      <c r="AC25" s="263">
        <v>0</v>
      </c>
      <c r="AD25" s="263">
        <v>0</v>
      </c>
      <c r="AE25" s="263">
        <v>0</v>
      </c>
      <c r="AF25" s="263">
        <v>0</v>
      </c>
      <c r="AG25" s="263">
        <v>0</v>
      </c>
      <c r="AH25" s="263">
        <v>0</v>
      </c>
      <c r="AI25" s="263">
        <v>0</v>
      </c>
      <c r="AJ25" s="263">
        <v>0</v>
      </c>
      <c r="AK25" s="263">
        <v>0</v>
      </c>
      <c r="AL25" s="263">
        <v>0</v>
      </c>
      <c r="AM25" s="263">
        <v>0</v>
      </c>
      <c r="AN25" s="263">
        <v>0</v>
      </c>
      <c r="AO25" s="263">
        <v>0</v>
      </c>
      <c r="AP25" s="263">
        <v>0</v>
      </c>
      <c r="AQ25" s="263">
        <v>0</v>
      </c>
      <c r="AR25" s="263">
        <v>0</v>
      </c>
      <c r="AS25" s="263">
        <v>0</v>
      </c>
      <c r="AT25" s="263">
        <v>0</v>
      </c>
      <c r="AU25" s="263">
        <v>0</v>
      </c>
      <c r="AV25" s="263">
        <v>0</v>
      </c>
      <c r="AW25" s="263">
        <v>0</v>
      </c>
      <c r="AX25" s="266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 t="s">
        <v>444</v>
      </c>
      <c r="BG25" s="72" t="s">
        <v>444</v>
      </c>
      <c r="BH25" s="72" t="s">
        <v>444</v>
      </c>
      <c r="BI25" s="72" t="s">
        <v>444</v>
      </c>
      <c r="BJ25" s="72" t="s">
        <v>444</v>
      </c>
      <c r="BK25" s="72" t="s">
        <v>444</v>
      </c>
      <c r="BL25" s="72"/>
      <c r="BM25" s="72"/>
      <c r="BN25" s="9"/>
      <c r="BO25" s="9"/>
    </row>
    <row r="26" spans="1:67" ht="15" customHeight="1" x14ac:dyDescent="0.25">
      <c r="A26" s="168" t="s">
        <v>0</v>
      </c>
      <c r="B26" s="168" t="s">
        <v>243</v>
      </c>
      <c r="C26" s="263">
        <v>0</v>
      </c>
      <c r="D26" s="263">
        <v>0</v>
      </c>
      <c r="E26" s="263">
        <v>0</v>
      </c>
      <c r="F26" s="263">
        <v>0</v>
      </c>
      <c r="G26" s="263">
        <v>0</v>
      </c>
      <c r="H26" s="263">
        <v>0</v>
      </c>
      <c r="I26" s="263">
        <v>0</v>
      </c>
      <c r="J26" s="263">
        <v>0</v>
      </c>
      <c r="K26" s="263">
        <v>0</v>
      </c>
      <c r="L26" s="263">
        <v>0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0</v>
      </c>
      <c r="S26" s="263">
        <v>0</v>
      </c>
      <c r="T26" s="263">
        <v>0</v>
      </c>
      <c r="U26" s="263">
        <v>0</v>
      </c>
      <c r="V26" s="263">
        <v>0</v>
      </c>
      <c r="W26" s="263">
        <v>0</v>
      </c>
      <c r="X26" s="263">
        <v>0</v>
      </c>
      <c r="Y26" s="263">
        <v>0</v>
      </c>
      <c r="Z26" s="263">
        <v>0</v>
      </c>
      <c r="AA26" s="52">
        <v>-3027</v>
      </c>
      <c r="AB26" s="52">
        <v>-2789</v>
      </c>
      <c r="AC26" s="52">
        <v>-2702</v>
      </c>
      <c r="AD26" s="52">
        <v>-3093</v>
      </c>
      <c r="AE26" s="52">
        <v>-3038</v>
      </c>
      <c r="AF26" s="52">
        <v>-3175</v>
      </c>
      <c r="AG26" s="52">
        <v>-2666</v>
      </c>
      <c r="AH26" s="52">
        <v>-3070</v>
      </c>
      <c r="AI26" s="52">
        <v>-3034</v>
      </c>
      <c r="AJ26" s="52">
        <v>-3507</v>
      </c>
      <c r="AK26" s="52">
        <v>-3038</v>
      </c>
      <c r="AL26" s="52">
        <v>-3741</v>
      </c>
      <c r="AM26" s="52">
        <v>-3250</v>
      </c>
      <c r="AN26" s="52">
        <v>-2114</v>
      </c>
      <c r="AO26" s="52">
        <v>-1789</v>
      </c>
      <c r="AP26" s="52">
        <v>-2778</v>
      </c>
      <c r="AQ26" s="52">
        <v>-2682</v>
      </c>
      <c r="AR26" s="52">
        <v>-2193</v>
      </c>
      <c r="AS26" s="52">
        <v>-2111</v>
      </c>
      <c r="AT26" s="52">
        <v>-2312</v>
      </c>
      <c r="AU26" s="52">
        <v>-2499</v>
      </c>
      <c r="AV26" s="52">
        <v>-1995</v>
      </c>
      <c r="AW26" s="52">
        <v>-2725</v>
      </c>
      <c r="AX26" s="219">
        <v>-3164</v>
      </c>
      <c r="AY26" s="52">
        <v>-3352</v>
      </c>
      <c r="AZ26" s="52">
        <v>-3108.1930000000011</v>
      </c>
      <c r="BA26" s="52">
        <v>-4053.0740000000001</v>
      </c>
      <c r="BB26" s="52">
        <v>-3625</v>
      </c>
      <c r="BC26" s="53">
        <v>-3735</v>
      </c>
      <c r="BD26" s="53">
        <v>-3274.4250000000002</v>
      </c>
      <c r="BE26" s="53">
        <v>-5335.1860000000015</v>
      </c>
      <c r="BF26" s="53">
        <v>-3894</v>
      </c>
      <c r="BG26" s="53">
        <v>-3605.2757499999971</v>
      </c>
      <c r="BH26" s="53">
        <v>-4263</v>
      </c>
      <c r="BI26" s="53">
        <v>-3715.5200000000013</v>
      </c>
      <c r="BJ26" s="53">
        <v>-4128.0352600000006</v>
      </c>
      <c r="BK26" s="53">
        <v>-4657.1465999999964</v>
      </c>
      <c r="BL26" s="53">
        <v>-4373.4588299999996</v>
      </c>
      <c r="BM26" s="53">
        <v>-4319.6452499999987</v>
      </c>
      <c r="BN26" s="53"/>
      <c r="BO26" s="53"/>
    </row>
    <row r="27" spans="1:67" s="171" customFormat="1" ht="15" customHeight="1" x14ac:dyDescent="0.25">
      <c r="A27" s="169" t="s">
        <v>246</v>
      </c>
      <c r="B27" s="169" t="s">
        <v>246</v>
      </c>
      <c r="C27" s="54">
        <v>-21357</v>
      </c>
      <c r="D27" s="54">
        <v>-28417</v>
      </c>
      <c r="E27" s="54">
        <v>-25574</v>
      </c>
      <c r="F27" s="54">
        <v>-35254</v>
      </c>
      <c r="G27" s="54">
        <v>-28088</v>
      </c>
      <c r="H27" s="54">
        <v>-31426</v>
      </c>
      <c r="I27" s="54">
        <v>-40514</v>
      </c>
      <c r="J27" s="54">
        <v>-43064</v>
      </c>
      <c r="K27" s="54">
        <v>-30891</v>
      </c>
      <c r="L27" s="54">
        <v>-37278</v>
      </c>
      <c r="M27" s="54">
        <v>-49816</v>
      </c>
      <c r="N27" s="54">
        <v>-47639</v>
      </c>
      <c r="O27" s="54">
        <v>-34891</v>
      </c>
      <c r="P27" s="54">
        <v>-39332</v>
      </c>
      <c r="Q27" s="54">
        <v>-42141</v>
      </c>
      <c r="R27" s="54">
        <v>-57465</v>
      </c>
      <c r="S27" s="54">
        <v>-41375</v>
      </c>
      <c r="T27" s="54">
        <v>-46748</v>
      </c>
      <c r="U27" s="54">
        <v>-45849</v>
      </c>
      <c r="V27" s="54">
        <v>-46992.529780000004</v>
      </c>
      <c r="W27" s="54">
        <v>-44687.996289999995</v>
      </c>
      <c r="X27" s="54">
        <v>-46763.540780000003</v>
      </c>
      <c r="Y27" s="54">
        <v>-44275.690949999989</v>
      </c>
      <c r="Z27" s="54">
        <v>-54120.221640000018</v>
      </c>
      <c r="AA27" s="54">
        <v>-41035</v>
      </c>
      <c r="AB27" s="54">
        <v>-45981</v>
      </c>
      <c r="AC27" s="54">
        <v>-38439</v>
      </c>
      <c r="AD27" s="54">
        <v>-41324</v>
      </c>
      <c r="AE27" s="54">
        <v>-41704</v>
      </c>
      <c r="AF27" s="54">
        <v>-46684</v>
      </c>
      <c r="AG27" s="54">
        <v>-40645</v>
      </c>
      <c r="AH27" s="54">
        <v>-46044</v>
      </c>
      <c r="AI27" s="54">
        <v>-45463</v>
      </c>
      <c r="AJ27" s="54">
        <v>-48636</v>
      </c>
      <c r="AK27" s="54">
        <v>-46469</v>
      </c>
      <c r="AL27" s="54">
        <v>-57352</v>
      </c>
      <c r="AM27" s="54">
        <v>-48521</v>
      </c>
      <c r="AN27" s="54">
        <v>-54663</v>
      </c>
      <c r="AO27" s="54">
        <v>-53644</v>
      </c>
      <c r="AP27" s="54">
        <v>-63345</v>
      </c>
      <c r="AQ27" s="54">
        <v>-51235</v>
      </c>
      <c r="AR27" s="54">
        <v>-38929</v>
      </c>
      <c r="AS27" s="54">
        <v>-52463</v>
      </c>
      <c r="AT27" s="54">
        <v>-68082</v>
      </c>
      <c r="AU27" s="54">
        <v>-63754</v>
      </c>
      <c r="AV27" s="54">
        <v>-74436</v>
      </c>
      <c r="AW27" s="54">
        <v>-82076</v>
      </c>
      <c r="AX27" s="220">
        <v>-103422</v>
      </c>
      <c r="AY27" s="218">
        <f t="shared" ref="AY27:BH27" si="4">AY18+AY8</f>
        <v>-85067</v>
      </c>
      <c r="AZ27" s="218">
        <f t="shared" si="4"/>
        <v>-99398.959000000003</v>
      </c>
      <c r="BA27" s="218">
        <f t="shared" si="4"/>
        <v>-96969.847000000009</v>
      </c>
      <c r="BB27" s="218">
        <f t="shared" si="4"/>
        <v>-121879</v>
      </c>
      <c r="BC27" s="218">
        <f t="shared" si="4"/>
        <v>-91350</v>
      </c>
      <c r="BD27" s="218">
        <f t="shared" si="4"/>
        <v>-108519.05199999998</v>
      </c>
      <c r="BE27" s="218">
        <f t="shared" si="4"/>
        <v>-84958.767000000007</v>
      </c>
      <c r="BF27" s="218">
        <f t="shared" si="4"/>
        <v>-99673</v>
      </c>
      <c r="BG27" s="218">
        <f t="shared" si="4"/>
        <v>-84491.275750000001</v>
      </c>
      <c r="BH27" s="218">
        <f t="shared" si="4"/>
        <v>-92028</v>
      </c>
      <c r="BI27" s="218">
        <f>BI18+BI8</f>
        <v>-88743.029739999969</v>
      </c>
      <c r="BJ27" s="218">
        <f>BJ18+BJ8</f>
        <v>-109204.01511000001</v>
      </c>
      <c r="BK27" s="218">
        <f>BK18+BK8</f>
        <v>-96916.309099999984</v>
      </c>
      <c r="BL27" s="218">
        <f>BL18+BL8</f>
        <v>-104913.93755999998</v>
      </c>
      <c r="BM27" s="218">
        <v>-98581.771129999979</v>
      </c>
      <c r="BN27" s="170"/>
      <c r="BO27" s="170"/>
    </row>
    <row r="28" spans="1:67" s="23" customFormat="1" ht="15" customHeight="1" x14ac:dyDescent="0.25">
      <c r="A28" s="8" t="s">
        <v>78</v>
      </c>
      <c r="B28" s="8" t="s">
        <v>218</v>
      </c>
      <c r="C28" s="55">
        <v>-4414</v>
      </c>
      <c r="D28" s="55">
        <v>-5537</v>
      </c>
      <c r="E28" s="55">
        <v>-5209</v>
      </c>
      <c r="F28" s="55">
        <v>-5275</v>
      </c>
      <c r="G28" s="55">
        <v>-5056</v>
      </c>
      <c r="H28" s="55">
        <v>-6010</v>
      </c>
      <c r="I28" s="55">
        <v>-6523</v>
      </c>
      <c r="J28" s="55">
        <v>-8142</v>
      </c>
      <c r="K28" s="55">
        <v>-8357</v>
      </c>
      <c r="L28" s="55">
        <v>-9509</v>
      </c>
      <c r="M28" s="55">
        <v>-11208</v>
      </c>
      <c r="N28" s="55">
        <v>-11594</v>
      </c>
      <c r="O28" s="55">
        <v>-11892</v>
      </c>
      <c r="P28" s="55">
        <v>-12057</v>
      </c>
      <c r="Q28" s="55">
        <v>-13260</v>
      </c>
      <c r="R28" s="55">
        <v>-16879</v>
      </c>
      <c r="S28" s="55">
        <v>-18574</v>
      </c>
      <c r="T28" s="55">
        <v>-21824</v>
      </c>
      <c r="U28" s="55">
        <v>-23180</v>
      </c>
      <c r="V28" s="55">
        <v>-23856.775479999997</v>
      </c>
      <c r="W28" s="55">
        <v>-24335.447370000002</v>
      </c>
      <c r="X28" s="55">
        <v>-25184.53922000001</v>
      </c>
      <c r="Y28" s="55">
        <v>-25917.825549999987</v>
      </c>
      <c r="Z28" s="55">
        <v>-27306.865609999968</v>
      </c>
      <c r="AA28" s="55">
        <v>-27847</v>
      </c>
      <c r="AB28" s="55">
        <v>-27223</v>
      </c>
      <c r="AC28" s="55">
        <v>-26751</v>
      </c>
      <c r="AD28" s="55">
        <v>-26500</v>
      </c>
      <c r="AE28" s="55">
        <v>-26479</v>
      </c>
      <c r="AF28" s="55">
        <v>-26381</v>
      </c>
      <c r="AG28" s="55">
        <v>-26743</v>
      </c>
      <c r="AH28" s="55">
        <v>-26729</v>
      </c>
      <c r="AI28" s="55">
        <v>-27069</v>
      </c>
      <c r="AJ28" s="55">
        <v>-27274</v>
      </c>
      <c r="AK28" s="55">
        <v>-27468</v>
      </c>
      <c r="AL28" s="55">
        <v>-27830</v>
      </c>
      <c r="AM28" s="55">
        <v>-31104</v>
      </c>
      <c r="AN28" s="55">
        <v>-31524</v>
      </c>
      <c r="AO28" s="55">
        <v>-31948</v>
      </c>
      <c r="AP28" s="55">
        <v>-33446</v>
      </c>
      <c r="AQ28" s="55">
        <v>-37005</v>
      </c>
      <c r="AR28" s="55">
        <v>-37281</v>
      </c>
      <c r="AS28" s="55">
        <v>-36509</v>
      </c>
      <c r="AT28" s="55">
        <v>-38205</v>
      </c>
      <c r="AU28" s="55">
        <v>-37144</v>
      </c>
      <c r="AV28" s="55">
        <v>-38727</v>
      </c>
      <c r="AW28" s="55">
        <v>-39679</v>
      </c>
      <c r="AX28" s="55">
        <v>-39834</v>
      </c>
      <c r="AY28" s="350">
        <v>-38635</v>
      </c>
      <c r="AZ28" s="144">
        <v>-38860.008999999962</v>
      </c>
      <c r="BA28" s="144">
        <v>-41155.865999999929</v>
      </c>
      <c r="BB28" s="144">
        <v>-39931</v>
      </c>
      <c r="BC28" s="144">
        <v>-44296</v>
      </c>
      <c r="BD28" s="144">
        <v>-43481.478999999912</v>
      </c>
      <c r="BE28" s="144">
        <v>-43290.249999999905</v>
      </c>
      <c r="BF28" s="144">
        <v>-43297</v>
      </c>
      <c r="BG28" s="144">
        <v>-45306</v>
      </c>
      <c r="BH28" s="144">
        <v>-47348</v>
      </c>
      <c r="BI28" s="144">
        <v>-47879.052999999847</v>
      </c>
      <c r="BJ28" s="144">
        <v>-55185.647074073997</v>
      </c>
      <c r="BK28" s="144">
        <v>-24621.012999999984</v>
      </c>
      <c r="BL28" s="144">
        <v>-31897.2934100005</v>
      </c>
      <c r="BM28" s="144">
        <v>-31409.511999999995</v>
      </c>
      <c r="BN28" s="55"/>
      <c r="BO28" s="55"/>
    </row>
    <row r="29" spans="1:67" s="23" customFormat="1" ht="15" customHeight="1" thickBot="1" x14ac:dyDescent="0.3">
      <c r="A29" s="25" t="s">
        <v>9</v>
      </c>
      <c r="B29" s="25" t="s">
        <v>9</v>
      </c>
      <c r="C29" s="56">
        <v>-25771</v>
      </c>
      <c r="D29" s="56">
        <v>-33954</v>
      </c>
      <c r="E29" s="56">
        <v>-30783</v>
      </c>
      <c r="F29" s="56">
        <v>-40529</v>
      </c>
      <c r="G29" s="56">
        <v>-33144</v>
      </c>
      <c r="H29" s="56">
        <v>-37436</v>
      </c>
      <c r="I29" s="56">
        <v>-47037</v>
      </c>
      <c r="J29" s="56">
        <v>-51206</v>
      </c>
      <c r="K29" s="56">
        <v>-39248</v>
      </c>
      <c r="L29" s="56">
        <v>-46787</v>
      </c>
      <c r="M29" s="56">
        <v>-61024</v>
      </c>
      <c r="N29" s="56">
        <v>-59233</v>
      </c>
      <c r="O29" s="56">
        <v>-46782</v>
      </c>
      <c r="P29" s="56">
        <v>-51389</v>
      </c>
      <c r="Q29" s="56">
        <v>-55401</v>
      </c>
      <c r="R29" s="56">
        <v>-74344</v>
      </c>
      <c r="S29" s="56">
        <v>-59949</v>
      </c>
      <c r="T29" s="56">
        <v>-68572</v>
      </c>
      <c r="U29" s="56">
        <v>-69029</v>
      </c>
      <c r="V29" s="56">
        <v>-70849.305259999994</v>
      </c>
      <c r="W29" s="56">
        <v>-69023.44365999999</v>
      </c>
      <c r="X29" s="56">
        <v>-71948.080000000016</v>
      </c>
      <c r="Y29" s="56">
        <v>-70193.516499999969</v>
      </c>
      <c r="Z29" s="56">
        <v>-81427.087249999982</v>
      </c>
      <c r="AA29" s="56">
        <v>-68882</v>
      </c>
      <c r="AB29" s="56">
        <v>-73204</v>
      </c>
      <c r="AC29" s="56">
        <v>-65190</v>
      </c>
      <c r="AD29" s="56">
        <v>-67824</v>
      </c>
      <c r="AE29" s="56">
        <v>-68183</v>
      </c>
      <c r="AF29" s="56">
        <v>-73065</v>
      </c>
      <c r="AG29" s="56">
        <v>-67388</v>
      </c>
      <c r="AH29" s="56">
        <v>-72773</v>
      </c>
      <c r="AI29" s="56">
        <v>-72532</v>
      </c>
      <c r="AJ29" s="56">
        <v>-75910</v>
      </c>
      <c r="AK29" s="56">
        <v>-73937</v>
      </c>
      <c r="AL29" s="56">
        <v>-85182</v>
      </c>
      <c r="AM29" s="56">
        <v>-79625</v>
      </c>
      <c r="AN29" s="56">
        <v>-86187</v>
      </c>
      <c r="AO29" s="56">
        <v>-85592</v>
      </c>
      <c r="AP29" s="56">
        <v>-96791</v>
      </c>
      <c r="AQ29" s="56">
        <v>-88240</v>
      </c>
      <c r="AR29" s="56">
        <v>-76210</v>
      </c>
      <c r="AS29" s="56">
        <v>-88972</v>
      </c>
      <c r="AT29" s="56">
        <v>-106287</v>
      </c>
      <c r="AU29" s="56">
        <v>-100898</v>
      </c>
      <c r="AV29" s="56">
        <v>-113163</v>
      </c>
      <c r="AW29" s="56">
        <v>-121755</v>
      </c>
      <c r="AX29" s="56">
        <v>-143256</v>
      </c>
      <c r="AY29" s="351">
        <f t="shared" ref="AY29:BH29" si="5">SUM(AY27:AY28)</f>
        <v>-123702</v>
      </c>
      <c r="AZ29" s="56">
        <f t="shared" si="5"/>
        <v>-138258.96799999996</v>
      </c>
      <c r="BA29" s="56">
        <f t="shared" si="5"/>
        <v>-138125.71299999993</v>
      </c>
      <c r="BB29" s="56">
        <f t="shared" si="5"/>
        <v>-161810</v>
      </c>
      <c r="BC29" s="56">
        <f t="shared" si="5"/>
        <v>-135646</v>
      </c>
      <c r="BD29" s="56">
        <f t="shared" si="5"/>
        <v>-152000.5309999999</v>
      </c>
      <c r="BE29" s="56">
        <f t="shared" si="5"/>
        <v>-128249.01699999991</v>
      </c>
      <c r="BF29" s="56">
        <f t="shared" si="5"/>
        <v>-142970</v>
      </c>
      <c r="BG29" s="56">
        <f t="shared" si="5"/>
        <v>-129797.27575</v>
      </c>
      <c r="BH29" s="56">
        <f t="shared" si="5"/>
        <v>-139376</v>
      </c>
      <c r="BI29" s="56">
        <f>SUM(BI27:BI28)</f>
        <v>-136622.08273999981</v>
      </c>
      <c r="BJ29" s="56">
        <f>SUM(BJ27:BJ28)</f>
        <v>-164389.662184074</v>
      </c>
      <c r="BK29" s="56">
        <f>SUM(BK27:BK28)</f>
        <v>-121537.32209999996</v>
      </c>
      <c r="BL29" s="56">
        <f>SUM(BL27:BL28)</f>
        <v>-136811.23097000047</v>
      </c>
      <c r="BM29" s="56">
        <v>-129991.28312999997</v>
      </c>
      <c r="BN29" s="172"/>
      <c r="BO29" s="172"/>
    </row>
    <row r="30" spans="1:67" s="23" customFormat="1" ht="15" customHeight="1" x14ac:dyDescent="0.25">
      <c r="A30" s="28"/>
      <c r="B30" s="28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</row>
    <row r="31" spans="1:67" ht="15" customHeight="1" x14ac:dyDescent="0.25">
      <c r="BN31" s="172"/>
    </row>
    <row r="32" spans="1:67" ht="15" customHeight="1" x14ac:dyDescent="0.25">
      <c r="A32" s="107" t="s">
        <v>406</v>
      </c>
      <c r="B32" s="107" t="s">
        <v>247</v>
      </c>
      <c r="C32" s="96" t="str">
        <f>C7</f>
        <v>1Q10</v>
      </c>
      <c r="D32" s="96" t="str">
        <f t="shared" ref="D32:BK32" si="6">D7</f>
        <v>2Q10</v>
      </c>
      <c r="E32" s="96" t="str">
        <f t="shared" si="6"/>
        <v>3Q10</v>
      </c>
      <c r="F32" s="96" t="str">
        <f t="shared" si="6"/>
        <v>4Q10</v>
      </c>
      <c r="G32" s="96" t="str">
        <f t="shared" si="6"/>
        <v>1Q11</v>
      </c>
      <c r="H32" s="96" t="str">
        <f t="shared" si="6"/>
        <v>2Q11</v>
      </c>
      <c r="I32" s="96" t="str">
        <f t="shared" si="6"/>
        <v>3Q11</v>
      </c>
      <c r="J32" s="96" t="str">
        <f t="shared" si="6"/>
        <v>4Q11</v>
      </c>
      <c r="K32" s="96" t="str">
        <f t="shared" si="6"/>
        <v>1Q12</v>
      </c>
      <c r="L32" s="96" t="str">
        <f t="shared" si="6"/>
        <v>2Q12</v>
      </c>
      <c r="M32" s="96" t="str">
        <f t="shared" si="6"/>
        <v>3Q12</v>
      </c>
      <c r="N32" s="96" t="str">
        <f t="shared" si="6"/>
        <v>4Q12</v>
      </c>
      <c r="O32" s="96" t="str">
        <f t="shared" si="6"/>
        <v>1Q13</v>
      </c>
      <c r="P32" s="96" t="str">
        <f t="shared" si="6"/>
        <v>2Q13</v>
      </c>
      <c r="Q32" s="96" t="str">
        <f t="shared" si="6"/>
        <v>3Q13</v>
      </c>
      <c r="R32" s="96" t="str">
        <f t="shared" si="6"/>
        <v>4Q13</v>
      </c>
      <c r="S32" s="96" t="str">
        <f t="shared" si="6"/>
        <v>1Q14</v>
      </c>
      <c r="T32" s="96" t="str">
        <f t="shared" si="6"/>
        <v>2Q14</v>
      </c>
      <c r="U32" s="96" t="str">
        <f t="shared" si="6"/>
        <v>3Q14</v>
      </c>
      <c r="V32" s="96" t="str">
        <f t="shared" si="6"/>
        <v>4Q14</v>
      </c>
      <c r="W32" s="96" t="str">
        <f t="shared" si="6"/>
        <v>1Q15</v>
      </c>
      <c r="X32" s="96" t="str">
        <f t="shared" si="6"/>
        <v>2Q15</v>
      </c>
      <c r="Y32" s="96" t="str">
        <f t="shared" si="6"/>
        <v>3Q15</v>
      </c>
      <c r="Z32" s="96" t="str">
        <f t="shared" si="6"/>
        <v>4Q15</v>
      </c>
      <c r="AA32" s="96" t="str">
        <f t="shared" si="6"/>
        <v>1Q16</v>
      </c>
      <c r="AB32" s="96" t="str">
        <f t="shared" si="6"/>
        <v>2Q16</v>
      </c>
      <c r="AC32" s="96" t="str">
        <f t="shared" si="6"/>
        <v>3Q16</v>
      </c>
      <c r="AD32" s="96" t="str">
        <f t="shared" si="6"/>
        <v>4Q16</v>
      </c>
      <c r="AE32" s="96" t="str">
        <f t="shared" si="6"/>
        <v>1Q17</v>
      </c>
      <c r="AF32" s="96" t="str">
        <f t="shared" si="6"/>
        <v>2Q17</v>
      </c>
      <c r="AG32" s="96" t="str">
        <f t="shared" si="6"/>
        <v>3Q17</v>
      </c>
      <c r="AH32" s="96" t="str">
        <f t="shared" si="6"/>
        <v>4Q17</v>
      </c>
      <c r="AI32" s="96" t="str">
        <f t="shared" si="6"/>
        <v>1Q18</v>
      </c>
      <c r="AJ32" s="96" t="str">
        <f t="shared" si="6"/>
        <v>2Q18</v>
      </c>
      <c r="AK32" s="96" t="str">
        <f t="shared" si="6"/>
        <v>3Q18</v>
      </c>
      <c r="AL32" s="96" t="str">
        <f t="shared" si="6"/>
        <v>4Q18</v>
      </c>
      <c r="AM32" s="96" t="str">
        <f t="shared" si="6"/>
        <v>1Q19</v>
      </c>
      <c r="AN32" s="96" t="str">
        <f t="shared" si="6"/>
        <v>2Q19</v>
      </c>
      <c r="AO32" s="96" t="str">
        <f t="shared" si="6"/>
        <v>3Q19</v>
      </c>
      <c r="AP32" s="96" t="str">
        <f t="shared" si="6"/>
        <v>4Q19</v>
      </c>
      <c r="AQ32" s="96" t="str">
        <f t="shared" si="6"/>
        <v>1Q20</v>
      </c>
      <c r="AR32" s="96" t="str">
        <f t="shared" si="6"/>
        <v>2Q20</v>
      </c>
      <c r="AS32" s="96" t="str">
        <f t="shared" si="6"/>
        <v>3Q20</v>
      </c>
      <c r="AT32" s="96" t="str">
        <f t="shared" si="6"/>
        <v>4Q20</v>
      </c>
      <c r="AU32" s="96" t="str">
        <f t="shared" si="6"/>
        <v>1Q21</v>
      </c>
      <c r="AV32" s="96" t="str">
        <f t="shared" si="6"/>
        <v>2Q21</v>
      </c>
      <c r="AW32" s="96" t="str">
        <f t="shared" si="6"/>
        <v>3Q21</v>
      </c>
      <c r="AX32" s="141" t="str">
        <f t="shared" si="6"/>
        <v>4Q21</v>
      </c>
      <c r="AY32" s="96" t="str">
        <f t="shared" si="6"/>
        <v>1Q22</v>
      </c>
      <c r="AZ32" s="96" t="str">
        <f t="shared" si="6"/>
        <v>2Q22</v>
      </c>
      <c r="BA32" s="96" t="str">
        <f t="shared" si="6"/>
        <v>3Q22</v>
      </c>
      <c r="BB32" s="96" t="str">
        <f t="shared" si="6"/>
        <v>4Q22</v>
      </c>
      <c r="BC32" s="96" t="str">
        <f t="shared" si="6"/>
        <v>1Q23</v>
      </c>
      <c r="BD32" s="96" t="str">
        <f t="shared" si="6"/>
        <v>2Q23</v>
      </c>
      <c r="BE32" s="96" t="str">
        <f t="shared" si="6"/>
        <v>3Q23</v>
      </c>
      <c r="BF32" s="96" t="str">
        <f t="shared" si="6"/>
        <v>4Q23</v>
      </c>
      <c r="BG32" s="96" t="str">
        <f t="shared" si="6"/>
        <v>1Q24</v>
      </c>
      <c r="BH32" s="96" t="str">
        <f t="shared" si="6"/>
        <v>2Q24</v>
      </c>
      <c r="BI32" s="96" t="str">
        <f t="shared" si="6"/>
        <v>3Q24</v>
      </c>
      <c r="BJ32" s="96" t="str">
        <f t="shared" si="6"/>
        <v>4Q24</v>
      </c>
      <c r="BK32" s="96" t="str">
        <f t="shared" si="6"/>
        <v>1Q25</v>
      </c>
      <c r="BL32" s="96" t="str">
        <f t="shared" ref="BL32:BM32" si="7">BL7</f>
        <v>2Q25</v>
      </c>
      <c r="BM32" s="96" t="str">
        <f t="shared" si="7"/>
        <v>3Q25</v>
      </c>
      <c r="BN32" s="172"/>
    </row>
    <row r="33" spans="1:67" s="23" customFormat="1" ht="15" customHeight="1" x14ac:dyDescent="0.25">
      <c r="A33" s="175" t="s">
        <v>405</v>
      </c>
      <c r="B33" s="175" t="s">
        <v>248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76">
        <v>0</v>
      </c>
      <c r="AN33" s="176">
        <v>0</v>
      </c>
      <c r="AO33" s="9">
        <v>20116</v>
      </c>
      <c r="AP33" s="176">
        <v>0</v>
      </c>
      <c r="AQ33" s="176">
        <v>0</v>
      </c>
      <c r="AR33" s="176">
        <v>0</v>
      </c>
      <c r="AS33" s="176">
        <v>0</v>
      </c>
      <c r="AT33" s="9">
        <v>18925</v>
      </c>
      <c r="AU33" s="176">
        <v>0</v>
      </c>
      <c r="AV33" s="176">
        <v>0</v>
      </c>
      <c r="AW33" s="9">
        <v>19865</v>
      </c>
      <c r="AX33" s="209">
        <v>7829</v>
      </c>
      <c r="AY33" s="68">
        <v>0</v>
      </c>
      <c r="AZ33" s="68">
        <v>0</v>
      </c>
      <c r="BA33" s="68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  <c r="BL33" s="9">
        <v>0</v>
      </c>
      <c r="BM33" s="9">
        <v>0</v>
      </c>
      <c r="BN33" s="172"/>
    </row>
    <row r="34" spans="1:67" ht="15" customHeight="1" x14ac:dyDescent="0.25">
      <c r="A34" s="175" t="s">
        <v>0</v>
      </c>
      <c r="B34" s="175" t="s">
        <v>233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209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>
        <v>2808</v>
      </c>
      <c r="BM34" s="9">
        <v>9825.8789999997698</v>
      </c>
      <c r="BN34" s="172"/>
    </row>
    <row r="35" spans="1:67" ht="15" customHeight="1" x14ac:dyDescent="0.25">
      <c r="A35" s="175" t="s">
        <v>455</v>
      </c>
      <c r="B35" s="175" t="s">
        <v>456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209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  <c r="BL35" s="9">
        <f>4866+'DRE | P&amp;L'!BL23</f>
        <v>6351.9500000002445</v>
      </c>
      <c r="BM35" s="9">
        <v>9334.0470000000023</v>
      </c>
      <c r="BN35" s="172"/>
      <c r="BO35" s="9"/>
    </row>
    <row r="36" spans="1:67" ht="15" customHeight="1" x14ac:dyDescent="0.25">
      <c r="A36" s="177" t="s">
        <v>154</v>
      </c>
      <c r="B36" s="177" t="s">
        <v>234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209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  <c r="BL36" s="9">
        <v>-2914.8379999999997</v>
      </c>
      <c r="BM36" s="9">
        <v>708.01300000000003</v>
      </c>
      <c r="BN36" s="172"/>
    </row>
    <row r="37" spans="1:67" ht="15" customHeight="1" x14ac:dyDescent="0.25">
      <c r="A37" s="175" t="s">
        <v>749</v>
      </c>
      <c r="B37" s="17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20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>
        <v>139065</v>
      </c>
      <c r="BM37" s="9"/>
      <c r="BN37" s="172"/>
    </row>
    <row r="38" spans="1:67" ht="15" customHeight="1" thickBot="1" x14ac:dyDescent="0.3">
      <c r="A38" s="25" t="s">
        <v>9</v>
      </c>
      <c r="B38" s="25" t="s">
        <v>9</v>
      </c>
      <c r="C38" s="56">
        <v>189</v>
      </c>
      <c r="D38" s="56">
        <v>11402</v>
      </c>
      <c r="E38" s="56">
        <v>13286</v>
      </c>
      <c r="F38" s="56">
        <v>7077</v>
      </c>
      <c r="G38" s="56">
        <v>509</v>
      </c>
      <c r="H38" s="56">
        <v>8522</v>
      </c>
      <c r="I38" s="56">
        <v>20824</v>
      </c>
      <c r="J38" s="56">
        <v>18721</v>
      </c>
      <c r="K38" s="56">
        <v>1156</v>
      </c>
      <c r="L38" s="56">
        <v>22579</v>
      </c>
      <c r="M38" s="56">
        <v>110636</v>
      </c>
      <c r="N38" s="56">
        <v>26494</v>
      </c>
      <c r="O38" s="56">
        <v>14418</v>
      </c>
      <c r="P38" s="56">
        <v>2481</v>
      </c>
      <c r="Q38" s="56">
        <v>6765</v>
      </c>
      <c r="R38" s="56">
        <v>34204</v>
      </c>
      <c r="S38" s="56">
        <v>8693</v>
      </c>
      <c r="T38" s="56">
        <v>3084</v>
      </c>
      <c r="U38" s="56">
        <v>10324</v>
      </c>
      <c r="V38" s="56">
        <v>23593</v>
      </c>
      <c r="W38" s="56">
        <v>-1460</v>
      </c>
      <c r="X38" s="56">
        <v>12520</v>
      </c>
      <c r="Y38" s="56">
        <v>19384</v>
      </c>
      <c r="Z38" s="56">
        <v>26013</v>
      </c>
      <c r="AA38" s="56">
        <v>9354</v>
      </c>
      <c r="AB38" s="56">
        <v>4534</v>
      </c>
      <c r="AC38" s="56">
        <v>5010</v>
      </c>
      <c r="AD38" s="56">
        <v>91</v>
      </c>
      <c r="AE38" s="56">
        <v>-180</v>
      </c>
      <c r="AF38" s="56">
        <v>7444</v>
      </c>
      <c r="AG38" s="56">
        <v>4499</v>
      </c>
      <c r="AH38" s="56">
        <v>10526</v>
      </c>
      <c r="AI38" s="56">
        <v>2493</v>
      </c>
      <c r="AJ38" s="56">
        <v>5852</v>
      </c>
      <c r="AK38" s="56">
        <v>9828</v>
      </c>
      <c r="AL38" s="56">
        <v>15621</v>
      </c>
      <c r="AM38" s="56">
        <v>4636</v>
      </c>
      <c r="AN38" s="56">
        <v>4369</v>
      </c>
      <c r="AO38" s="56">
        <v>39491</v>
      </c>
      <c r="AP38" s="56">
        <v>52013</v>
      </c>
      <c r="AQ38" s="56">
        <v>-2984</v>
      </c>
      <c r="AR38" s="56">
        <v>-7394</v>
      </c>
      <c r="AS38" s="56">
        <v>4066</v>
      </c>
      <c r="AT38" s="56">
        <v>45583</v>
      </c>
      <c r="AU38" s="56">
        <v>-4432</v>
      </c>
      <c r="AV38" s="56">
        <v>12788</v>
      </c>
      <c r="AW38" s="56">
        <v>23166</v>
      </c>
      <c r="AX38" s="221">
        <v>-26398</v>
      </c>
      <c r="AY38" s="56">
        <f t="shared" ref="AY38:BH38" si="8">SUM(AY33:AY36)</f>
        <v>4247</v>
      </c>
      <c r="AZ38" s="56">
        <f t="shared" si="8"/>
        <v>12118</v>
      </c>
      <c r="BA38" s="56">
        <f t="shared" si="8"/>
        <v>8255</v>
      </c>
      <c r="BB38" s="56">
        <f t="shared" si="8"/>
        <v>19226</v>
      </c>
      <c r="BC38" s="56">
        <f t="shared" si="8"/>
        <v>5232</v>
      </c>
      <c r="BD38" s="56">
        <f t="shared" si="8"/>
        <v>5688</v>
      </c>
      <c r="BE38" s="56">
        <f t="shared" si="8"/>
        <v>13082</v>
      </c>
      <c r="BF38" s="56">
        <f t="shared" si="8"/>
        <v>32946</v>
      </c>
      <c r="BG38" s="56">
        <f t="shared" si="8"/>
        <v>7733.0599999999995</v>
      </c>
      <c r="BH38" s="56">
        <f t="shared" si="8"/>
        <v>5707.0070000000005</v>
      </c>
      <c r="BI38" s="56">
        <f>SUM(BI33:BI36)</f>
        <v>5802.2960000000003</v>
      </c>
      <c r="BJ38" s="56">
        <f>SUM(BJ33:BJ36)</f>
        <v>47282.210000000094</v>
      </c>
      <c r="BK38" s="56">
        <f>SUM(BK33:BK36)</f>
        <v>14685.281000000507</v>
      </c>
      <c r="BL38" s="56">
        <f>SUM(BL33:BL37)</f>
        <v>145310.11200000026</v>
      </c>
      <c r="BM38" s="56">
        <f>SUM(BM33:BM37)</f>
        <v>19867.938999999773</v>
      </c>
    </row>
    <row r="39" spans="1:67" ht="15" customHeight="1" x14ac:dyDescent="0.25">
      <c r="AM39" s="9"/>
      <c r="AX39" s="166"/>
      <c r="BN39" s="9"/>
      <c r="BO39" s="60"/>
    </row>
    <row r="40" spans="1:67" ht="15" customHeight="1" x14ac:dyDescent="0.25">
      <c r="A40" s="4" t="s">
        <v>429</v>
      </c>
      <c r="B40" s="38" t="s">
        <v>430</v>
      </c>
    </row>
    <row r="41" spans="1:67" ht="15" customHeight="1" x14ac:dyDescent="0.25">
      <c r="A41" s="38" t="s">
        <v>431</v>
      </c>
      <c r="B41" s="38" t="s">
        <v>432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1:67" ht="15" customHeight="1" x14ac:dyDescent="0.25">
      <c r="A42" s="38"/>
      <c r="B42" s="3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1:67" ht="15" customHeight="1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7" ht="15" customHeight="1" x14ac:dyDescent="0.25"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</row>
    <row r="45" spans="1:67" ht="15" customHeight="1" x14ac:dyDescent="0.25"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</row>
    <row r="46" spans="1:67" ht="15" customHeight="1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</row>
    <row r="47" spans="1:67" ht="15" customHeight="1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</row>
    <row r="48" spans="1:67" ht="15" customHeight="1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3:65" ht="15" customHeight="1" x14ac:dyDescent="0.25"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0"/>
      <c r="AL49" s="300"/>
      <c r="AM49" s="300"/>
      <c r="AN49" s="300"/>
      <c r="AO49" s="300"/>
      <c r="AP49" s="300"/>
      <c r="AQ49" s="300"/>
      <c r="AR49" s="300"/>
      <c r="AS49" s="300"/>
      <c r="AT49" s="300"/>
      <c r="AU49" s="300"/>
      <c r="AV49" s="300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</row>
    <row r="50" spans="3:65" ht="15" customHeight="1" x14ac:dyDescent="0.25"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/>
      <c r="AO50" s="300"/>
      <c r="AP50" s="300"/>
      <c r="AQ50" s="300"/>
      <c r="AR50" s="300"/>
      <c r="AS50" s="300"/>
      <c r="AT50" s="300"/>
      <c r="AU50" s="300"/>
      <c r="AV50" s="300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</row>
    <row r="51" spans="3:65" ht="15" customHeight="1" x14ac:dyDescent="0.25"/>
    <row r="52" spans="3:65" ht="15" customHeight="1" x14ac:dyDescent="0.25"/>
    <row r="53" spans="3:65" ht="15" customHeight="1" x14ac:dyDescent="0.25">
      <c r="AI53" s="8"/>
      <c r="AJ53" s="174"/>
    </row>
    <row r="54" spans="3:65" x14ac:dyDescent="0.25">
      <c r="AI54" s="8"/>
      <c r="AJ54" s="174"/>
    </row>
    <row r="55" spans="3:65" x14ac:dyDescent="0.25">
      <c r="AI55" s="8"/>
    </row>
    <row r="56" spans="3:65" x14ac:dyDescent="0.25">
      <c r="AI56" s="8"/>
    </row>
    <row r="57" spans="3:65" x14ac:dyDescent="0.25">
      <c r="AG57" s="173"/>
      <c r="AH57" s="173"/>
      <c r="AI57" s="8"/>
    </row>
    <row r="58" spans="3:65" x14ac:dyDescent="0.25">
      <c r="AI58" s="8"/>
    </row>
    <row r="59" spans="3:65" x14ac:dyDescent="0.25">
      <c r="AI59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sheetPr>
    <tabColor theme="0" tint="-0.14999847407452621"/>
  </sheetPr>
  <dimension ref="A1:BV83"/>
  <sheetViews>
    <sheetView showGridLines="0" zoomScale="80" zoomScaleNormal="80" workbookViewId="0">
      <pane xSplit="2" ySplit="5" topLeftCell="BD6" activePane="bottomRight" state="frozen"/>
      <selection pane="topRight" activeCell="C1" sqref="C1"/>
      <selection pane="bottomLeft" activeCell="A6" sqref="A6"/>
      <selection pane="bottomRight" activeCell="BM34" sqref="BM34"/>
    </sheetView>
  </sheetViews>
  <sheetFormatPr defaultColWidth="11.7265625" defaultRowHeight="13" outlineLevelCol="1" x14ac:dyDescent="0.25"/>
  <cols>
    <col min="1" max="1" width="39" style="4" customWidth="1"/>
    <col min="2" max="2" width="37.453125" style="4" customWidth="1"/>
    <col min="3" max="50" width="13.7265625" style="24" customWidth="1" outlineLevel="1"/>
    <col min="51" max="56" width="13.7265625" style="24" customWidth="1"/>
    <col min="57" max="16384" width="11.7265625" style="24"/>
  </cols>
  <sheetData>
    <row r="1" spans="1:74" ht="6" customHeight="1" x14ac:dyDescent="0.25"/>
    <row r="2" spans="1:74" ht="26.15" customHeight="1" x14ac:dyDescent="0.25"/>
    <row r="3" spans="1:74" ht="6" customHeight="1" x14ac:dyDescent="0.25"/>
    <row r="4" spans="1:74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7" t="s">
        <v>175</v>
      </c>
      <c r="AZ4" s="431"/>
      <c r="BA4" s="431"/>
      <c r="BB4" s="431"/>
      <c r="BC4" s="437" t="s">
        <v>175</v>
      </c>
      <c r="BD4" s="431"/>
      <c r="BE4" s="431"/>
      <c r="BF4" s="431"/>
      <c r="BG4" s="431" t="s">
        <v>175</v>
      </c>
      <c r="BH4" s="431"/>
      <c r="BI4" s="431"/>
      <c r="BJ4" s="431"/>
      <c r="BK4" s="415"/>
      <c r="BL4" s="415"/>
      <c r="BM4" s="415"/>
    </row>
    <row r="5" spans="1:74" ht="15" customHeight="1" x14ac:dyDescent="0.25">
      <c r="A5" s="7" t="s">
        <v>365</v>
      </c>
      <c r="B5" s="7" t="s">
        <v>354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">
        <v>610</v>
      </c>
      <c r="BJ5" s="328" t="s">
        <v>726</v>
      </c>
      <c r="BK5" s="328" t="s">
        <v>731</v>
      </c>
      <c r="BL5" s="328" t="s">
        <v>742</v>
      </c>
      <c r="BM5" s="328" t="s">
        <v>755</v>
      </c>
      <c r="BN5" s="3"/>
      <c r="BO5" s="3"/>
      <c r="BP5" s="3"/>
      <c r="BQ5" s="3"/>
      <c r="BR5" s="3"/>
      <c r="BS5" s="3"/>
      <c r="BT5" s="3"/>
      <c r="BU5" s="3"/>
      <c r="BV5" s="3"/>
    </row>
    <row r="6" spans="1:74" ht="15" customHeight="1" x14ac:dyDescent="0.25"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s="23" customFormat="1" ht="15" customHeight="1" x14ac:dyDescent="0.25">
      <c r="A7" s="107" t="s">
        <v>366</v>
      </c>
      <c r="B7" s="107" t="s">
        <v>355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96" t="str">
        <f t="shared" ref="BL7:BM7" si="1">BL5</f>
        <v>2Q25</v>
      </c>
      <c r="BM7" s="96" t="str">
        <f t="shared" si="1"/>
        <v>3Q25</v>
      </c>
      <c r="BN7" s="3"/>
      <c r="BO7" s="3"/>
      <c r="BP7" s="3"/>
      <c r="BQ7" s="3"/>
      <c r="BR7" s="3"/>
      <c r="BS7" s="3"/>
      <c r="BT7" s="3"/>
    </row>
    <row r="8" spans="1:74" s="154" customFormat="1" ht="15" customHeight="1" x14ac:dyDescent="0.25">
      <c r="A8" s="167" t="s">
        <v>160</v>
      </c>
      <c r="B8" s="167" t="s">
        <v>220</v>
      </c>
      <c r="C8" s="51">
        <v>14983</v>
      </c>
      <c r="D8" s="51">
        <v>14517</v>
      </c>
      <c r="E8" s="51">
        <v>16615</v>
      </c>
      <c r="F8" s="51">
        <v>16817</v>
      </c>
      <c r="G8" s="51">
        <v>18925</v>
      </c>
      <c r="H8" s="51">
        <v>25628</v>
      </c>
      <c r="I8" s="51">
        <v>33306</v>
      </c>
      <c r="J8" s="51">
        <v>24746</v>
      </c>
      <c r="K8" s="51">
        <v>24435</v>
      </c>
      <c r="L8" s="51">
        <v>27501</v>
      </c>
      <c r="M8" s="51">
        <v>19536</v>
      </c>
      <c r="N8" s="51">
        <v>18093</v>
      </c>
      <c r="O8" s="51">
        <v>19654</v>
      </c>
      <c r="P8" s="51">
        <v>29217</v>
      </c>
      <c r="Q8" s="51">
        <v>32260</v>
      </c>
      <c r="R8" s="51">
        <v>32030</v>
      </c>
      <c r="S8" s="51">
        <v>28946</v>
      </c>
      <c r="T8" s="51">
        <v>32667</v>
      </c>
      <c r="U8" s="51">
        <v>27129</v>
      </c>
      <c r="V8" s="51">
        <v>20126</v>
      </c>
      <c r="W8" s="51">
        <v>29910</v>
      </c>
      <c r="X8" s="51">
        <v>18930</v>
      </c>
      <c r="Y8" s="51">
        <v>28504</v>
      </c>
      <c r="Z8" s="51">
        <v>18544</v>
      </c>
      <c r="AA8" s="51">
        <v>19282</v>
      </c>
      <c r="AB8" s="51">
        <v>17586</v>
      </c>
      <c r="AC8" s="51">
        <v>24619</v>
      </c>
      <c r="AD8" s="51">
        <v>22297</v>
      </c>
      <c r="AE8" s="51">
        <v>17067</v>
      </c>
      <c r="AF8" s="51">
        <v>11577</v>
      </c>
      <c r="AG8" s="51">
        <v>12364</v>
      </c>
      <c r="AH8" s="51">
        <v>13037</v>
      </c>
      <c r="AI8" s="51">
        <v>14488</v>
      </c>
      <c r="AJ8" s="51">
        <v>7189</v>
      </c>
      <c r="AK8" s="51">
        <v>13601</v>
      </c>
      <c r="AL8" s="51">
        <v>14244</v>
      </c>
      <c r="AM8" s="207">
        <v>15366</v>
      </c>
      <c r="AN8" s="207">
        <v>15076</v>
      </c>
      <c r="AO8" s="51">
        <v>13476</v>
      </c>
      <c r="AP8" s="51">
        <v>14372</v>
      </c>
      <c r="AQ8" s="51">
        <v>15706</v>
      </c>
      <c r="AR8" s="51">
        <v>8257</v>
      </c>
      <c r="AS8" s="51">
        <v>16594</v>
      </c>
      <c r="AT8" s="51">
        <v>25566</v>
      </c>
      <c r="AU8" s="51">
        <v>37148</v>
      </c>
      <c r="AV8" s="51">
        <v>450238</v>
      </c>
      <c r="AW8" s="51">
        <v>-153144</v>
      </c>
      <c r="AX8" s="208">
        <v>40228</v>
      </c>
      <c r="AY8" s="27">
        <f t="shared" ref="AY8:BH8" si="2">SUM(AY9:AY11)</f>
        <v>63980.289905254001</v>
      </c>
      <c r="AZ8" s="27">
        <f t="shared" si="2"/>
        <v>18126.518999999997</v>
      </c>
      <c r="BA8" s="27">
        <f t="shared" si="2"/>
        <v>46117.054000000106</v>
      </c>
      <c r="BB8" s="27">
        <f t="shared" si="2"/>
        <v>28467.718729657754</v>
      </c>
      <c r="BC8" s="27">
        <f t="shared" si="2"/>
        <v>51090.396887305214</v>
      </c>
      <c r="BD8" s="27">
        <f t="shared" si="2"/>
        <v>60202.343000000008</v>
      </c>
      <c r="BE8" s="27">
        <f t="shared" si="2"/>
        <v>9195.2339999999949</v>
      </c>
      <c r="BF8" s="27">
        <f t="shared" si="2"/>
        <v>56515.319999999992</v>
      </c>
      <c r="BG8" s="27">
        <f t="shared" si="2"/>
        <v>38217.192999999999</v>
      </c>
      <c r="BH8" s="27">
        <f t="shared" si="2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27">
        <f>SUM(BL9:BL11)</f>
        <v>35614.536</v>
      </c>
      <c r="BM8" s="27">
        <v>63065.196990699929</v>
      </c>
      <c r="BN8" s="51"/>
      <c r="BO8" s="51"/>
      <c r="BP8" s="51"/>
      <c r="BQ8" s="51"/>
      <c r="BR8" s="51"/>
      <c r="BS8" s="51"/>
      <c r="BT8" s="51"/>
    </row>
    <row r="9" spans="1:74" ht="15" customHeight="1" x14ac:dyDescent="0.25">
      <c r="A9" s="175" t="s">
        <v>367</v>
      </c>
      <c r="B9" s="175" t="s">
        <v>356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217">
        <v>0</v>
      </c>
      <c r="AY9" s="61">
        <v>45418.289905254001</v>
      </c>
      <c r="AZ9" s="61">
        <v>33873.199999999997</v>
      </c>
      <c r="BA9" s="61">
        <v>42187.09500000011</v>
      </c>
      <c r="BB9" s="61">
        <v>53799.718729657754</v>
      </c>
      <c r="BC9" s="61">
        <v>43793.448347999998</v>
      </c>
      <c r="BD9" s="61">
        <v>45413.669000000009</v>
      </c>
      <c r="BE9" s="61">
        <v>33310.636999999995</v>
      </c>
      <c r="BF9" s="61">
        <v>41668.545999999995</v>
      </c>
      <c r="BG9" s="61">
        <v>42612.653000000006</v>
      </c>
      <c r="BH9" s="61">
        <v>34602.016999999971</v>
      </c>
      <c r="BI9" s="61">
        <v>58062.691000000028</v>
      </c>
      <c r="BJ9" s="61">
        <v>31643.968264393498</v>
      </c>
      <c r="BK9" s="61">
        <v>46058.346000000034</v>
      </c>
      <c r="BL9" s="61">
        <v>42537</v>
      </c>
      <c r="BM9" s="61">
        <v>56227.960180699927</v>
      </c>
      <c r="BN9" s="9"/>
      <c r="BO9" s="9"/>
      <c r="BP9" s="9"/>
      <c r="BQ9" s="9"/>
      <c r="BR9" s="9"/>
      <c r="BS9" s="9"/>
      <c r="BT9" s="9"/>
    </row>
    <row r="10" spans="1:74" ht="15" customHeight="1" x14ac:dyDescent="0.25">
      <c r="A10" s="175" t="s">
        <v>368</v>
      </c>
      <c r="B10" s="175" t="s">
        <v>357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217">
        <v>0</v>
      </c>
      <c r="AY10" s="60">
        <v>18562</v>
      </c>
      <c r="AZ10" s="60">
        <v>-3682.4119999999984</v>
      </c>
      <c r="BA10" s="60">
        <v>9669.5320000000011</v>
      </c>
      <c r="BB10" s="60">
        <v>-14958</v>
      </c>
      <c r="BC10" s="60">
        <v>5473</v>
      </c>
      <c r="BD10" s="60">
        <v>7019.7569999999996</v>
      </c>
      <c r="BE10" s="60">
        <v>-22331.827000000001</v>
      </c>
      <c r="BF10" s="60">
        <v>27523.35</v>
      </c>
      <c r="BG10" s="60">
        <v>-8161.9400000000005</v>
      </c>
      <c r="BH10" s="60">
        <v>-19067.360999999997</v>
      </c>
      <c r="BI10" s="60">
        <v>307.03500000000122</v>
      </c>
      <c r="BJ10" s="60">
        <v>-19114.250000000004</v>
      </c>
      <c r="BK10" s="60">
        <v>2949.7439999999992</v>
      </c>
      <c r="BL10" s="60">
        <v>9940.5360000000001</v>
      </c>
      <c r="BM10" s="60">
        <v>0</v>
      </c>
      <c r="BN10" s="9"/>
      <c r="BO10" s="9"/>
      <c r="BP10" s="9"/>
      <c r="BQ10" s="9"/>
      <c r="BR10" s="9"/>
      <c r="BS10" s="9"/>
      <c r="BT10" s="9"/>
    </row>
    <row r="11" spans="1:74" ht="15" customHeight="1" x14ac:dyDescent="0.25">
      <c r="A11" s="177" t="s">
        <v>0</v>
      </c>
      <c r="B11" s="177" t="s">
        <v>233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217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14">
        <v>-16863</v>
      </c>
      <c r="BM11" s="14">
        <v>6837.2368100000003</v>
      </c>
      <c r="BN11" s="9"/>
      <c r="BO11" s="9"/>
      <c r="BP11" s="9"/>
      <c r="BQ11" s="9"/>
      <c r="BR11" s="9"/>
      <c r="BS11" s="9"/>
      <c r="BT11" s="9"/>
    </row>
    <row r="12" spans="1:74" s="23" customFormat="1" ht="15" customHeight="1" x14ac:dyDescent="0.25">
      <c r="A12" s="28" t="s">
        <v>161</v>
      </c>
      <c r="B12" s="28" t="s">
        <v>221</v>
      </c>
      <c r="C12" s="172">
        <v>-9019</v>
      </c>
      <c r="D12" s="172">
        <v>-13953</v>
      </c>
      <c r="E12" s="172">
        <v>-12462</v>
      </c>
      <c r="F12" s="172">
        <v>-18676</v>
      </c>
      <c r="G12" s="172">
        <v>-14134</v>
      </c>
      <c r="H12" s="172">
        <v>-27330</v>
      </c>
      <c r="I12" s="172">
        <v>-44872</v>
      </c>
      <c r="J12" s="172">
        <v>-37146</v>
      </c>
      <c r="K12" s="172">
        <v>-35329</v>
      </c>
      <c r="L12" s="172">
        <v>-36522</v>
      </c>
      <c r="M12" s="172">
        <v>-33235</v>
      </c>
      <c r="N12" s="172">
        <v>-33704</v>
      </c>
      <c r="O12" s="172">
        <v>-32454</v>
      </c>
      <c r="P12" s="172">
        <v>-40394</v>
      </c>
      <c r="Q12" s="172">
        <v>-40001</v>
      </c>
      <c r="R12" s="172">
        <v>-63218</v>
      </c>
      <c r="S12" s="172">
        <v>-49537</v>
      </c>
      <c r="T12" s="172">
        <v>-53849</v>
      </c>
      <c r="U12" s="172">
        <v>-58614</v>
      </c>
      <c r="V12" s="172">
        <v>-59779</v>
      </c>
      <c r="W12" s="172">
        <v>-58053</v>
      </c>
      <c r="X12" s="172">
        <v>-56689</v>
      </c>
      <c r="Y12" s="172">
        <v>-68627</v>
      </c>
      <c r="Z12" s="172">
        <v>-72475</v>
      </c>
      <c r="AA12" s="172">
        <v>-71135</v>
      </c>
      <c r="AB12" s="172">
        <v>-70505</v>
      </c>
      <c r="AC12" s="172">
        <v>-78435</v>
      </c>
      <c r="AD12" s="172">
        <v>-73476</v>
      </c>
      <c r="AE12" s="172">
        <v>-60545</v>
      </c>
      <c r="AF12" s="172">
        <v>-54964</v>
      </c>
      <c r="AG12" s="172">
        <v>-55191</v>
      </c>
      <c r="AH12" s="172">
        <v>-52725</v>
      </c>
      <c r="AI12" s="172">
        <v>-40663</v>
      </c>
      <c r="AJ12" s="172">
        <v>-37303</v>
      </c>
      <c r="AK12" s="172">
        <v>-45558</v>
      </c>
      <c r="AL12" s="172">
        <v>-45375</v>
      </c>
      <c r="AM12" s="172">
        <v>-43218</v>
      </c>
      <c r="AN12" s="172">
        <v>-44137</v>
      </c>
      <c r="AO12" s="172">
        <v>-40799</v>
      </c>
      <c r="AP12" s="172">
        <v>-37467</v>
      </c>
      <c r="AQ12" s="172">
        <v>-40893</v>
      </c>
      <c r="AR12" s="172">
        <v>-27819</v>
      </c>
      <c r="AS12" s="172">
        <v>-37463</v>
      </c>
      <c r="AT12" s="172">
        <v>-52507</v>
      </c>
      <c r="AU12" s="172">
        <v>-44652</v>
      </c>
      <c r="AV12" s="172">
        <v>-84716</v>
      </c>
      <c r="AW12" s="172">
        <v>-58389</v>
      </c>
      <c r="AX12" s="210">
        <v>-90123</v>
      </c>
      <c r="AY12" s="63">
        <f t="shared" ref="AY12:BH12" si="3">SUM(AY13:AY14)</f>
        <v>-103711</v>
      </c>
      <c r="AZ12" s="63">
        <f t="shared" si="3"/>
        <v>-105880.88099999999</v>
      </c>
      <c r="BA12" s="63">
        <f t="shared" si="3"/>
        <v>-138073.65200000003</v>
      </c>
      <c r="BB12" s="63">
        <f t="shared" si="3"/>
        <v>-112173</v>
      </c>
      <c r="BC12" s="63">
        <f t="shared" si="3"/>
        <v>-117079</v>
      </c>
      <c r="BD12" s="63">
        <f t="shared" si="3"/>
        <v>-117129.61500000001</v>
      </c>
      <c r="BE12" s="63">
        <f t="shared" si="3"/>
        <v>-109334.33299999997</v>
      </c>
      <c r="BF12" s="63">
        <f t="shared" si="3"/>
        <v>-97747.78</v>
      </c>
      <c r="BG12" s="63">
        <f t="shared" si="3"/>
        <v>-97583.59699999998</v>
      </c>
      <c r="BH12" s="63">
        <f t="shared" si="3"/>
        <v>-93014.067999999999</v>
      </c>
      <c r="BI12" s="63">
        <f>SUM(BI13:BI14)</f>
        <v>-112248.69</v>
      </c>
      <c r="BJ12" s="63">
        <f>SUM(BJ13:BJ14)</f>
        <v>-91393.284</v>
      </c>
      <c r="BK12" s="63">
        <f>SUM(BK13:BK14)</f>
        <v>-119678.516</v>
      </c>
      <c r="BL12" s="63">
        <f>SUM(BL13:BL14)</f>
        <v>-211147.266</v>
      </c>
      <c r="BM12" s="63">
        <v>-165187.80565349991</v>
      </c>
      <c r="BN12" s="172"/>
      <c r="BO12" s="172"/>
      <c r="BP12" s="172"/>
      <c r="BQ12" s="172"/>
      <c r="BR12" s="172"/>
      <c r="BS12" s="172"/>
      <c r="BT12" s="172"/>
    </row>
    <row r="13" spans="1:74" ht="15" customHeight="1" x14ac:dyDescent="0.25">
      <c r="A13" s="4" t="s">
        <v>369</v>
      </c>
      <c r="B13" s="4" t="s">
        <v>358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217">
        <v>0</v>
      </c>
      <c r="AY13" s="60">
        <v>-92749</v>
      </c>
      <c r="AZ13" s="60">
        <v>-108320.97899999999</v>
      </c>
      <c r="BA13" s="60">
        <v>-122001.66600000001</v>
      </c>
      <c r="BB13" s="60">
        <v>-112173</v>
      </c>
      <c r="BC13" s="60">
        <v>-116372</v>
      </c>
      <c r="BD13" s="60">
        <v>-116328.921</v>
      </c>
      <c r="BE13" s="60">
        <v>-110849.101</v>
      </c>
      <c r="BF13" s="60">
        <v>-96909.67300000001</v>
      </c>
      <c r="BG13" s="60">
        <v>-97967.861999999994</v>
      </c>
      <c r="BH13" s="60">
        <v>-95109.327000000005</v>
      </c>
      <c r="BI13" s="60">
        <v>-115261.478</v>
      </c>
      <c r="BJ13" s="60">
        <v>-102804.891</v>
      </c>
      <c r="BK13" s="60">
        <v>-116828.727</v>
      </c>
      <c r="BL13" s="60">
        <v>-144600.12099999998</v>
      </c>
      <c r="BM13" s="60">
        <v>-151754.4840404999</v>
      </c>
    </row>
    <row r="14" spans="1:74" ht="15" customHeight="1" x14ac:dyDescent="0.25">
      <c r="A14" s="38" t="s">
        <v>0</v>
      </c>
      <c r="B14" s="38" t="s">
        <v>233</v>
      </c>
      <c r="C14" s="48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>
        <v>0</v>
      </c>
      <c r="K14" s="269">
        <v>0</v>
      </c>
      <c r="L14" s="269">
        <v>0</v>
      </c>
      <c r="M14" s="269">
        <v>0</v>
      </c>
      <c r="N14" s="269">
        <v>0</v>
      </c>
      <c r="O14" s="269">
        <v>0</v>
      </c>
      <c r="P14" s="269">
        <v>0</v>
      </c>
      <c r="Q14" s="269">
        <v>0</v>
      </c>
      <c r="R14" s="269">
        <v>0</v>
      </c>
      <c r="S14" s="269">
        <v>0</v>
      </c>
      <c r="T14" s="269">
        <v>0</v>
      </c>
      <c r="U14" s="269">
        <v>0</v>
      </c>
      <c r="V14" s="269">
        <v>0</v>
      </c>
      <c r="W14" s="269">
        <v>0</v>
      </c>
      <c r="X14" s="269">
        <v>0</v>
      </c>
      <c r="Y14" s="269">
        <v>0</v>
      </c>
      <c r="Z14" s="269">
        <v>0</v>
      </c>
      <c r="AA14" s="269">
        <v>0</v>
      </c>
      <c r="AB14" s="269">
        <v>0</v>
      </c>
      <c r="AC14" s="269">
        <v>0</v>
      </c>
      <c r="AD14" s="269">
        <v>0</v>
      </c>
      <c r="AE14" s="269">
        <v>0</v>
      </c>
      <c r="AF14" s="269">
        <v>0</v>
      </c>
      <c r="AG14" s="269">
        <v>0</v>
      </c>
      <c r="AH14" s="269">
        <v>0</v>
      </c>
      <c r="AI14" s="269">
        <v>0</v>
      </c>
      <c r="AJ14" s="269">
        <v>0</v>
      </c>
      <c r="AK14" s="269">
        <v>0</v>
      </c>
      <c r="AL14" s="269">
        <v>0</v>
      </c>
      <c r="AM14" s="269">
        <v>0</v>
      </c>
      <c r="AN14" s="269">
        <v>0</v>
      </c>
      <c r="AO14" s="269">
        <v>0</v>
      </c>
      <c r="AP14" s="269">
        <v>0</v>
      </c>
      <c r="AQ14" s="269">
        <v>0</v>
      </c>
      <c r="AR14" s="269">
        <v>0</v>
      </c>
      <c r="AS14" s="269">
        <v>0</v>
      </c>
      <c r="AT14" s="269">
        <v>0</v>
      </c>
      <c r="AU14" s="269">
        <v>0</v>
      </c>
      <c r="AV14" s="269">
        <v>0</v>
      </c>
      <c r="AW14" s="269">
        <v>0</v>
      </c>
      <c r="AX14" s="282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  <c r="BL14" s="14">
        <v>-66547.145000000004</v>
      </c>
      <c r="BM14" s="14">
        <v>-13433.321613</v>
      </c>
    </row>
    <row r="15" spans="1:74" s="171" customFormat="1" ht="15" customHeight="1" x14ac:dyDescent="0.25">
      <c r="A15" s="206" t="s">
        <v>9</v>
      </c>
      <c r="B15" s="206" t="s">
        <v>9</v>
      </c>
      <c r="C15" s="281">
        <v>5964</v>
      </c>
      <c r="D15" s="281">
        <v>564</v>
      </c>
      <c r="E15" s="281">
        <v>4153</v>
      </c>
      <c r="F15" s="281">
        <v>-1859</v>
      </c>
      <c r="G15" s="281">
        <v>4791</v>
      </c>
      <c r="H15" s="281">
        <v>-1702</v>
      </c>
      <c r="I15" s="281">
        <v>-11566</v>
      </c>
      <c r="J15" s="281">
        <v>-12400</v>
      </c>
      <c r="K15" s="281">
        <v>-10894</v>
      </c>
      <c r="L15" s="281">
        <v>-9021</v>
      </c>
      <c r="M15" s="281">
        <v>-13699</v>
      </c>
      <c r="N15" s="281">
        <v>-15611</v>
      </c>
      <c r="O15" s="281">
        <v>-12800</v>
      </c>
      <c r="P15" s="281">
        <v>-11177</v>
      </c>
      <c r="Q15" s="281">
        <v>-7741</v>
      </c>
      <c r="R15" s="281">
        <v>-31188</v>
      </c>
      <c r="S15" s="281">
        <v>-20591</v>
      </c>
      <c r="T15" s="281">
        <v>-21182</v>
      </c>
      <c r="U15" s="281">
        <v>-31485</v>
      </c>
      <c r="V15" s="281">
        <v>-39653</v>
      </c>
      <c r="W15" s="281">
        <v>-28143</v>
      </c>
      <c r="X15" s="281">
        <v>-37759</v>
      </c>
      <c r="Y15" s="281">
        <v>-40123</v>
      </c>
      <c r="Z15" s="281">
        <v>-53931</v>
      </c>
      <c r="AA15" s="281">
        <v>-51853</v>
      </c>
      <c r="AB15" s="281">
        <v>-52919</v>
      </c>
      <c r="AC15" s="281">
        <v>-53816</v>
      </c>
      <c r="AD15" s="281">
        <v>-51179</v>
      </c>
      <c r="AE15" s="281">
        <v>-43478</v>
      </c>
      <c r="AF15" s="281">
        <v>-43387</v>
      </c>
      <c r="AG15" s="281">
        <v>-42827</v>
      </c>
      <c r="AH15" s="281">
        <v>-39688</v>
      </c>
      <c r="AI15" s="281">
        <v>-26175</v>
      </c>
      <c r="AJ15" s="281">
        <v>-30114</v>
      </c>
      <c r="AK15" s="281">
        <v>-31957</v>
      </c>
      <c r="AL15" s="281">
        <v>-31131</v>
      </c>
      <c r="AM15" s="281">
        <v>-27852</v>
      </c>
      <c r="AN15" s="281">
        <v>-29061</v>
      </c>
      <c r="AO15" s="281">
        <v>-27323</v>
      </c>
      <c r="AP15" s="281">
        <v>-23095</v>
      </c>
      <c r="AQ15" s="281">
        <v>-25187</v>
      </c>
      <c r="AR15" s="281">
        <v>-19562</v>
      </c>
      <c r="AS15" s="281">
        <v>-20869</v>
      </c>
      <c r="AT15" s="281">
        <v>-26941</v>
      </c>
      <c r="AU15" s="281">
        <v>-7504</v>
      </c>
      <c r="AV15" s="281">
        <v>365522</v>
      </c>
      <c r="AW15" s="281">
        <v>-211533</v>
      </c>
      <c r="AX15" s="334">
        <v>-49895</v>
      </c>
      <c r="AY15" s="66">
        <f t="shared" ref="AY15:BH15" si="4">SUM(AY12,AY8)</f>
        <v>-39730.710094745999</v>
      </c>
      <c r="AZ15" s="66">
        <f t="shared" si="4"/>
        <v>-87754.361999999994</v>
      </c>
      <c r="BA15" s="66">
        <f t="shared" si="4"/>
        <v>-91956.597999999925</v>
      </c>
      <c r="BB15" s="66">
        <f t="shared" si="4"/>
        <v>-83705.281270342239</v>
      </c>
      <c r="BC15" s="66">
        <f t="shared" si="4"/>
        <v>-65988.603112694778</v>
      </c>
      <c r="BD15" s="66">
        <f t="shared" si="4"/>
        <v>-56927.271999999997</v>
      </c>
      <c r="BE15" s="66">
        <f t="shared" si="4"/>
        <v>-100139.09899999997</v>
      </c>
      <c r="BF15" s="66">
        <f t="shared" si="4"/>
        <v>-41232.460000000006</v>
      </c>
      <c r="BG15" s="66">
        <f t="shared" si="4"/>
        <v>-59366.40399999998</v>
      </c>
      <c r="BH15" s="66">
        <f t="shared" si="4"/>
        <v>-76289.020000000033</v>
      </c>
      <c r="BI15" s="66">
        <f>SUM(BI12,BI8)</f>
        <v>-57572.938999999969</v>
      </c>
      <c r="BJ15" s="66">
        <f>SUM(BJ12,BJ8)</f>
        <v>-79038.927735606499</v>
      </c>
      <c r="BK15" s="66">
        <f>SUM(BK12,BK8)</f>
        <v>-79089.850999999966</v>
      </c>
      <c r="BL15" s="66">
        <f>SUM(BL12,BL8)</f>
        <v>-175532.73</v>
      </c>
      <c r="BM15" s="66">
        <v>-102122.60866279998</v>
      </c>
    </row>
    <row r="16" spans="1:74" ht="15" customHeight="1" x14ac:dyDescent="0.25">
      <c r="A16" s="167"/>
      <c r="R16" s="9"/>
    </row>
    <row r="17" spans="1:65" ht="15" customHeight="1" x14ac:dyDescent="0.25">
      <c r="A17" s="167"/>
      <c r="BL17" s="60"/>
      <c r="BM17" s="60"/>
    </row>
    <row r="18" spans="1:65" ht="15" customHeight="1" x14ac:dyDescent="0.25">
      <c r="A18" s="167"/>
      <c r="AY18" s="51"/>
      <c r="AZ18" s="51"/>
      <c r="BA18" s="51"/>
      <c r="BB18" s="51"/>
    </row>
    <row r="19" spans="1:65" ht="15" customHeight="1" x14ac:dyDescent="0.25">
      <c r="A19" s="175"/>
      <c r="BA19" s="9"/>
      <c r="BB19" s="9"/>
    </row>
    <row r="20" spans="1:65" ht="15" customHeight="1" x14ac:dyDescent="0.25">
      <c r="A20" s="175"/>
      <c r="BA20" s="9"/>
      <c r="BB20" s="9"/>
    </row>
    <row r="21" spans="1:65" ht="15" customHeight="1" x14ac:dyDescent="0.25">
      <c r="A21" s="17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</row>
    <row r="22" spans="1:65" ht="15" customHeight="1" x14ac:dyDescent="0.25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</row>
    <row r="23" spans="1:65" ht="15" customHeight="1" x14ac:dyDescent="0.2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</row>
    <row r="24" spans="1:65" ht="15" customHeight="1" x14ac:dyDescent="0.25"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9"/>
      <c r="BA24" s="300"/>
      <c r="BB24" s="300"/>
      <c r="BC24" s="300"/>
      <c r="BD24" s="300"/>
      <c r="BE24" s="300"/>
      <c r="BF24" s="300"/>
      <c r="BG24" s="300"/>
      <c r="BH24" s="300"/>
      <c r="BI24" s="300"/>
      <c r="BJ24" s="300"/>
      <c r="BK24" s="300"/>
      <c r="BL24" s="300"/>
      <c r="BM24" s="300"/>
    </row>
    <row r="25" spans="1:65" ht="15" customHeight="1" x14ac:dyDescent="0.25"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9"/>
      <c r="BA25" s="300"/>
      <c r="BB25" s="300"/>
      <c r="BC25" s="300"/>
      <c r="BD25" s="300"/>
      <c r="BE25" s="300"/>
      <c r="BF25" s="300"/>
      <c r="BG25" s="300"/>
      <c r="BH25" s="300"/>
      <c r="BI25" s="300"/>
      <c r="BJ25" s="300"/>
      <c r="BK25" s="300"/>
      <c r="BL25" s="300"/>
      <c r="BM25" s="300"/>
    </row>
    <row r="26" spans="1:65" ht="15" customHeight="1" x14ac:dyDescent="0.25">
      <c r="A26" s="38"/>
      <c r="AZ26" s="9"/>
    </row>
    <row r="27" spans="1:65" ht="15" customHeight="1" x14ac:dyDescent="0.25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</row>
    <row r="28" spans="1:65" ht="15" customHeight="1" x14ac:dyDescent="0.25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</row>
    <row r="29" spans="1:65" ht="15" customHeight="1" x14ac:dyDescent="0.25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</row>
    <row r="30" spans="1:65" ht="15" customHeight="1" x14ac:dyDescent="0.25"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9"/>
      <c r="BA30" s="300"/>
      <c r="BB30" s="300"/>
      <c r="BC30" s="300"/>
      <c r="BD30" s="300"/>
      <c r="BE30" s="300"/>
      <c r="BF30" s="300"/>
      <c r="BG30" s="300"/>
      <c r="BH30" s="300"/>
      <c r="BI30" s="300"/>
      <c r="BJ30" s="300"/>
      <c r="BK30" s="300"/>
      <c r="BL30" s="300"/>
      <c r="BM30" s="300"/>
    </row>
    <row r="31" spans="1:65" ht="15" customHeight="1" x14ac:dyDescent="0.25"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9"/>
      <c r="BA31" s="300"/>
      <c r="BB31" s="300"/>
      <c r="BC31" s="300"/>
      <c r="BD31" s="300"/>
      <c r="BE31" s="300"/>
      <c r="BF31" s="300"/>
      <c r="BG31" s="300"/>
      <c r="BH31" s="300"/>
      <c r="BI31" s="300"/>
      <c r="BJ31" s="300"/>
      <c r="BK31" s="300"/>
      <c r="BL31" s="300"/>
      <c r="BM31" s="300"/>
    </row>
    <row r="32" spans="1:65" ht="15" customHeight="1" x14ac:dyDescent="0.25">
      <c r="AZ32" s="9"/>
    </row>
    <row r="33" spans="3:65" ht="15" customHeight="1" x14ac:dyDescent="0.25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</row>
    <row r="34" spans="3:65" ht="15" customHeight="1" x14ac:dyDescent="0.25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</row>
    <row r="35" spans="3:65" ht="15" customHeight="1" x14ac:dyDescent="0.25"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300"/>
      <c r="BC35" s="300"/>
      <c r="BD35" s="300"/>
      <c r="BE35" s="300"/>
      <c r="BF35" s="300"/>
      <c r="BG35" s="300"/>
      <c r="BH35" s="300"/>
      <c r="BI35" s="300"/>
      <c r="BJ35" s="300"/>
      <c r="BK35" s="300"/>
      <c r="BL35" s="300"/>
      <c r="BM35" s="300"/>
    </row>
    <row r="36" spans="3:65" ht="15" customHeight="1" x14ac:dyDescent="0.25"/>
    <row r="37" spans="3:65" ht="15" customHeight="1" x14ac:dyDescent="0.25"/>
    <row r="38" spans="3:65" ht="15" customHeight="1" x14ac:dyDescent="0.25"/>
    <row r="39" spans="3:65" ht="15" customHeight="1" x14ac:dyDescent="0.25"/>
    <row r="40" spans="3:65" ht="15" customHeight="1" x14ac:dyDescent="0.25"/>
    <row r="41" spans="3:65" ht="15" customHeight="1" x14ac:dyDescent="0.25"/>
    <row r="42" spans="3:65" ht="15" customHeight="1" x14ac:dyDescent="0.25"/>
    <row r="43" spans="3:65" ht="15" customHeight="1" x14ac:dyDescent="0.25"/>
    <row r="44" spans="3:65" ht="15" customHeight="1" x14ac:dyDescent="0.25"/>
    <row r="45" spans="3:65" ht="15" customHeight="1" x14ac:dyDescent="0.25"/>
    <row r="46" spans="3:65" ht="15" customHeight="1" x14ac:dyDescent="0.25"/>
    <row r="47" spans="3:65" ht="15" customHeight="1" x14ac:dyDescent="0.25"/>
    <row r="48" spans="3:6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BU184"/>
  <sheetViews>
    <sheetView showGridLines="0" tabSelected="1" zoomScale="70" zoomScaleNormal="70" workbookViewId="0">
      <pane xSplit="2" ySplit="5" topLeftCell="BH71" activePane="bottomRight" state="frozen"/>
      <selection pane="topRight" activeCell="C1" sqref="C1"/>
      <selection pane="bottomLeft" activeCell="A6" sqref="A6"/>
      <selection pane="bottomRight" activeCell="BJ79" sqref="BJ79"/>
    </sheetView>
  </sheetViews>
  <sheetFormatPr defaultColWidth="11.7265625" defaultRowHeight="13" outlineLevelCol="1" x14ac:dyDescent="0.25"/>
  <cols>
    <col min="1" max="1" width="48.81640625" style="4" bestFit="1" customWidth="1"/>
    <col min="2" max="2" width="57" style="4" bestFit="1" customWidth="1"/>
    <col min="3" max="3" width="14.81640625" style="24" customWidth="1" outlineLevel="1"/>
    <col min="4" max="6" width="15.7265625" style="24" bestFit="1" customWidth="1" outlineLevel="1"/>
    <col min="7" max="11" width="14.81640625" style="24" customWidth="1" outlineLevel="1"/>
    <col min="12" max="14" width="15.7265625" style="24" bestFit="1" customWidth="1" outlineLevel="1"/>
    <col min="15" max="15" width="14.81640625" style="24" customWidth="1" outlineLevel="1"/>
    <col min="16" max="18" width="15.7265625" style="24" bestFit="1" customWidth="1" outlineLevel="1"/>
    <col min="19" max="19" width="14.81640625" style="24" customWidth="1" outlineLevel="1"/>
    <col min="20" max="22" width="15.7265625" style="24" bestFit="1" customWidth="1" outlineLevel="1"/>
    <col min="23" max="23" width="14.81640625" style="24" customWidth="1" outlineLevel="1"/>
    <col min="24" max="26" width="15.7265625" style="24" bestFit="1" customWidth="1" outlineLevel="1"/>
    <col min="27" max="27" width="14.81640625" style="24" customWidth="1" outlineLevel="1"/>
    <col min="28" max="29" width="15.7265625" style="24" bestFit="1" customWidth="1" outlineLevel="1"/>
    <col min="30" max="30" width="15.7265625" style="4" bestFit="1" customWidth="1" outlineLevel="1"/>
    <col min="31" max="31" width="14.81640625" style="4" customWidth="1" outlineLevel="1"/>
    <col min="32" max="34" width="15.7265625" style="4" bestFit="1" customWidth="1" outlineLevel="1"/>
    <col min="35" max="35" width="14.81640625" style="4" customWidth="1" outlineLevel="1"/>
    <col min="36" max="38" width="15.7265625" style="4" bestFit="1" customWidth="1" outlineLevel="1"/>
    <col min="39" max="39" width="14.81640625" style="4" customWidth="1" outlineLevel="1"/>
    <col min="40" max="43" width="15.7265625" style="4" bestFit="1" customWidth="1" outlineLevel="1"/>
    <col min="44" max="46" width="16.54296875" style="4" bestFit="1" customWidth="1" outlineLevel="1"/>
    <col min="47" max="47" width="14.81640625" style="4" customWidth="1" outlineLevel="1"/>
    <col min="48" max="50" width="15.7265625" style="4" bestFit="1" customWidth="1" outlineLevel="1"/>
    <col min="51" max="51" width="15.7265625" style="4" bestFit="1" customWidth="1"/>
    <col min="52" max="54" width="16.54296875" style="4" bestFit="1" customWidth="1"/>
    <col min="55" max="55" width="15.7265625" style="4" bestFit="1" customWidth="1"/>
    <col min="56" max="58" width="16.54296875" style="4" bestFit="1" customWidth="1"/>
    <col min="59" max="59" width="15.7265625" style="4" bestFit="1" customWidth="1"/>
    <col min="60" max="65" width="16.54296875" style="4" bestFit="1" customWidth="1"/>
    <col min="66" max="259" width="13.7265625" style="4" customWidth="1"/>
    <col min="260" max="16384" width="11.7265625" style="4"/>
  </cols>
  <sheetData>
    <row r="1" spans="1:73" ht="6" customHeight="1" x14ac:dyDescent="0.25"/>
    <row r="2" spans="1:73" ht="26.15" customHeight="1" x14ac:dyDescent="0.25"/>
    <row r="3" spans="1:73" ht="6" customHeight="1" x14ac:dyDescent="0.25"/>
    <row r="4" spans="1:73" s="24" customFormat="1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7" t="s">
        <v>175</v>
      </c>
      <c r="AZ4" s="431"/>
      <c r="BA4" s="431"/>
      <c r="BB4" s="431"/>
      <c r="BC4" s="431"/>
      <c r="BD4" s="431"/>
      <c r="BE4" s="431"/>
      <c r="BF4" s="431"/>
      <c r="BG4" s="431"/>
      <c r="BH4" s="431"/>
      <c r="BI4" s="431"/>
      <c r="BJ4" s="431"/>
      <c r="BK4" s="415"/>
      <c r="BL4" s="415"/>
      <c r="BM4" s="415"/>
    </row>
    <row r="5" spans="1:73" ht="15" customHeight="1" x14ac:dyDescent="0.25">
      <c r="A5" s="7" t="s">
        <v>74</v>
      </c>
      <c r="B5" s="7" t="s">
        <v>300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8" t="str">
        <f>'Indicadores | Indicators'!N5</f>
        <v>4Q12</v>
      </c>
      <c r="O5" s="328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tr">
        <f>'Indicadores | Indicators'!BI5</f>
        <v>3Q24</v>
      </c>
      <c r="BJ5" s="328" t="s">
        <v>726</v>
      </c>
      <c r="BK5" s="328" t="s">
        <v>731</v>
      </c>
      <c r="BL5" s="328" t="s">
        <v>742</v>
      </c>
      <c r="BM5" s="328" t="s">
        <v>755</v>
      </c>
      <c r="BN5" s="3"/>
      <c r="BO5" s="3"/>
      <c r="BP5" s="3"/>
      <c r="BQ5" s="3"/>
      <c r="BR5" s="3"/>
      <c r="BS5" s="3"/>
      <c r="BT5" s="3"/>
      <c r="BU5" s="3"/>
    </row>
    <row r="6" spans="1:73" ht="15" customHeight="1" x14ac:dyDescent="0.25">
      <c r="A6" s="5"/>
      <c r="B6" s="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6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</row>
    <row r="7" spans="1:73" s="49" customFormat="1" ht="15" customHeight="1" x14ac:dyDescent="0.25">
      <c r="A7" s="95" t="s">
        <v>413</v>
      </c>
      <c r="B7" s="95" t="s">
        <v>414</v>
      </c>
      <c r="C7" s="200" t="str">
        <f>C$5</f>
        <v>1Q10</v>
      </c>
      <c r="D7" s="200" t="str">
        <f t="shared" ref="D7:BM7" si="0">D$5</f>
        <v>2Q10</v>
      </c>
      <c r="E7" s="200" t="str">
        <f t="shared" si="0"/>
        <v>3Q10</v>
      </c>
      <c r="F7" s="200" t="str">
        <f t="shared" si="0"/>
        <v>4Q10</v>
      </c>
      <c r="G7" s="200" t="str">
        <f t="shared" si="0"/>
        <v>1Q11</v>
      </c>
      <c r="H7" s="200" t="str">
        <f t="shared" si="0"/>
        <v>2Q11</v>
      </c>
      <c r="I7" s="200" t="str">
        <f t="shared" si="0"/>
        <v>3Q11</v>
      </c>
      <c r="J7" s="200" t="str">
        <f t="shared" si="0"/>
        <v>4Q11</v>
      </c>
      <c r="K7" s="200" t="str">
        <f t="shared" si="0"/>
        <v>1Q12</v>
      </c>
      <c r="L7" s="200" t="str">
        <f t="shared" si="0"/>
        <v>2Q12</v>
      </c>
      <c r="M7" s="200" t="str">
        <f t="shared" si="0"/>
        <v>3Q12</v>
      </c>
      <c r="N7" s="200" t="str">
        <f t="shared" si="0"/>
        <v>4Q12</v>
      </c>
      <c r="O7" s="200" t="str">
        <f t="shared" si="0"/>
        <v>1Q13</v>
      </c>
      <c r="P7" s="200" t="str">
        <f t="shared" si="0"/>
        <v>2Q13</v>
      </c>
      <c r="Q7" s="200" t="str">
        <f t="shared" si="0"/>
        <v>3Q13</v>
      </c>
      <c r="R7" s="200" t="str">
        <f t="shared" si="0"/>
        <v>4Q13</v>
      </c>
      <c r="S7" s="200" t="str">
        <f t="shared" si="0"/>
        <v>1Q14</v>
      </c>
      <c r="T7" s="200" t="str">
        <f t="shared" si="0"/>
        <v>2Q14</v>
      </c>
      <c r="U7" s="200" t="str">
        <f t="shared" si="0"/>
        <v>3Q14</v>
      </c>
      <c r="V7" s="200" t="str">
        <f t="shared" si="0"/>
        <v>4Q14</v>
      </c>
      <c r="W7" s="200" t="str">
        <f t="shared" si="0"/>
        <v>1Q15</v>
      </c>
      <c r="X7" s="200" t="str">
        <f t="shared" si="0"/>
        <v>2Q15</v>
      </c>
      <c r="Y7" s="200" t="str">
        <f t="shared" si="0"/>
        <v>3Q15</v>
      </c>
      <c r="Z7" s="200" t="str">
        <f t="shared" si="0"/>
        <v>4Q15</v>
      </c>
      <c r="AA7" s="200" t="str">
        <f t="shared" si="0"/>
        <v>1Q16</v>
      </c>
      <c r="AB7" s="200" t="str">
        <f t="shared" si="0"/>
        <v>2Q16</v>
      </c>
      <c r="AC7" s="200" t="str">
        <f t="shared" si="0"/>
        <v>3Q16</v>
      </c>
      <c r="AD7" s="200" t="str">
        <f t="shared" si="0"/>
        <v>4Q16</v>
      </c>
      <c r="AE7" s="200" t="str">
        <f t="shared" si="0"/>
        <v>1Q17</v>
      </c>
      <c r="AF7" s="200" t="str">
        <f t="shared" si="0"/>
        <v>2Q17</v>
      </c>
      <c r="AG7" s="200" t="str">
        <f t="shared" si="0"/>
        <v>3Q17</v>
      </c>
      <c r="AH7" s="200" t="str">
        <f t="shared" si="0"/>
        <v>4Q17</v>
      </c>
      <c r="AI7" s="200" t="str">
        <f t="shared" si="0"/>
        <v>1Q18</v>
      </c>
      <c r="AJ7" s="200" t="str">
        <f t="shared" si="0"/>
        <v>2Q18</v>
      </c>
      <c r="AK7" s="200" t="str">
        <f t="shared" si="0"/>
        <v>3Q18</v>
      </c>
      <c r="AL7" s="200" t="str">
        <f t="shared" si="0"/>
        <v>4Q18</v>
      </c>
      <c r="AM7" s="200" t="str">
        <f t="shared" si="0"/>
        <v>1Q19</v>
      </c>
      <c r="AN7" s="200" t="str">
        <f t="shared" si="0"/>
        <v>2Q19</v>
      </c>
      <c r="AO7" s="200" t="str">
        <f t="shared" si="0"/>
        <v>3Q19</v>
      </c>
      <c r="AP7" s="200" t="str">
        <f t="shared" si="0"/>
        <v>4Q19</v>
      </c>
      <c r="AQ7" s="200" t="str">
        <f t="shared" si="0"/>
        <v>1Q20</v>
      </c>
      <c r="AR7" s="200" t="str">
        <f t="shared" si="0"/>
        <v>2Q20</v>
      </c>
      <c r="AS7" s="200" t="str">
        <f t="shared" si="0"/>
        <v>3Q20</v>
      </c>
      <c r="AT7" s="200" t="str">
        <f t="shared" si="0"/>
        <v>4Q20</v>
      </c>
      <c r="AU7" s="200" t="str">
        <f t="shared" si="0"/>
        <v>1Q21</v>
      </c>
      <c r="AV7" s="200" t="str">
        <f t="shared" si="0"/>
        <v>2Q21</v>
      </c>
      <c r="AW7" s="200" t="str">
        <f t="shared" si="0"/>
        <v>3Q21</v>
      </c>
      <c r="AX7" s="234" t="str">
        <f t="shared" si="0"/>
        <v>4Q21</v>
      </c>
      <c r="AY7" s="200" t="str">
        <f>AY$5</f>
        <v>1Q22</v>
      </c>
      <c r="AZ7" s="200" t="str">
        <f t="shared" si="0"/>
        <v>2Q22</v>
      </c>
      <c r="BA7" s="200" t="str">
        <f t="shared" si="0"/>
        <v>3Q22</v>
      </c>
      <c r="BB7" s="200" t="str">
        <f t="shared" si="0"/>
        <v>4Q22</v>
      </c>
      <c r="BC7" s="200" t="str">
        <f t="shared" si="0"/>
        <v>1Q23</v>
      </c>
      <c r="BD7" s="200" t="str">
        <f t="shared" si="0"/>
        <v>2Q23</v>
      </c>
      <c r="BE7" s="200" t="str">
        <f t="shared" si="0"/>
        <v>3Q23</v>
      </c>
      <c r="BF7" s="200" t="str">
        <f t="shared" si="0"/>
        <v>4Q23</v>
      </c>
      <c r="BG7" s="200" t="str">
        <f t="shared" si="0"/>
        <v>1Q24</v>
      </c>
      <c r="BH7" s="200" t="str">
        <f t="shared" si="0"/>
        <v>2Q24</v>
      </c>
      <c r="BI7" s="200" t="str">
        <f t="shared" si="0"/>
        <v>3Q24</v>
      </c>
      <c r="BJ7" s="200" t="str">
        <f t="shared" si="0"/>
        <v>4Q24</v>
      </c>
      <c r="BK7" s="200" t="str">
        <f t="shared" si="0"/>
        <v>1Q25</v>
      </c>
      <c r="BL7" s="200" t="str">
        <f t="shared" si="0"/>
        <v>2Q25</v>
      </c>
      <c r="BM7" s="200" t="str">
        <f t="shared" si="0"/>
        <v>3Q25</v>
      </c>
      <c r="BN7" s="3"/>
      <c r="BO7" s="3"/>
      <c r="BP7" s="3"/>
      <c r="BQ7" s="3"/>
      <c r="BR7" s="3"/>
      <c r="BS7" s="3"/>
    </row>
    <row r="8" spans="1:73" s="49" customFormat="1" ht="15" customHeight="1" x14ac:dyDescent="0.25">
      <c r="A8" s="153" t="s">
        <v>75</v>
      </c>
      <c r="B8" s="153" t="s">
        <v>332</v>
      </c>
      <c r="C8" s="58">
        <v>58825</v>
      </c>
      <c r="D8" s="58">
        <v>13375</v>
      </c>
      <c r="E8" s="58">
        <v>51877</v>
      </c>
      <c r="F8" s="58">
        <v>82984</v>
      </c>
      <c r="G8" s="58">
        <v>70196</v>
      </c>
      <c r="H8" s="58">
        <v>52006</v>
      </c>
      <c r="I8" s="58">
        <v>43393</v>
      </c>
      <c r="J8" s="58">
        <v>-71257</v>
      </c>
      <c r="K8" s="58">
        <v>47334</v>
      </c>
      <c r="L8" s="58">
        <v>-41727</v>
      </c>
      <c r="M8" s="58">
        <v>39346</v>
      </c>
      <c r="N8" s="58">
        <v>63196</v>
      </c>
      <c r="O8" s="58">
        <v>85126</v>
      </c>
      <c r="P8" s="58">
        <v>35859</v>
      </c>
      <c r="Q8" s="58">
        <v>45380</v>
      </c>
      <c r="R8" s="58">
        <v>65640</v>
      </c>
      <c r="S8" s="58">
        <v>27148</v>
      </c>
      <c r="T8" s="58">
        <v>80133</v>
      </c>
      <c r="U8" s="58">
        <v>-32952</v>
      </c>
      <c r="V8" s="58">
        <v>107466</v>
      </c>
      <c r="W8" s="58">
        <v>15325</v>
      </c>
      <c r="X8" s="58">
        <v>86748</v>
      </c>
      <c r="Y8" s="58">
        <v>62816</v>
      </c>
      <c r="Z8" s="58">
        <v>161006</v>
      </c>
      <c r="AA8" s="58">
        <v>-5619</v>
      </c>
      <c r="AB8" s="58">
        <v>99284</v>
      </c>
      <c r="AC8" s="58">
        <v>64067</v>
      </c>
      <c r="AD8" s="58">
        <v>200871</v>
      </c>
      <c r="AE8" s="58">
        <v>80992</v>
      </c>
      <c r="AF8" s="58">
        <v>206585</v>
      </c>
      <c r="AG8" s="58">
        <v>-6088</v>
      </c>
      <c r="AH8" s="58">
        <v>141495</v>
      </c>
      <c r="AI8" s="58">
        <v>104807</v>
      </c>
      <c r="AJ8" s="58">
        <v>88475</v>
      </c>
      <c r="AK8" s="58">
        <v>59487</v>
      </c>
      <c r="AL8" s="58">
        <v>154940</v>
      </c>
      <c r="AM8" s="58">
        <v>89698</v>
      </c>
      <c r="AN8" s="58">
        <v>106591</v>
      </c>
      <c r="AO8" s="58">
        <v>83680</v>
      </c>
      <c r="AP8" s="58">
        <v>122472</v>
      </c>
      <c r="AQ8" s="58">
        <v>83598</v>
      </c>
      <c r="AR8" s="58">
        <v>-18503</v>
      </c>
      <c r="AS8" s="58">
        <v>-9066</v>
      </c>
      <c r="AT8" s="58">
        <v>82304</v>
      </c>
      <c r="AU8" s="58">
        <v>51016</v>
      </c>
      <c r="AV8" s="58">
        <v>13864</v>
      </c>
      <c r="AW8" s="58">
        <v>29793</v>
      </c>
      <c r="AX8" s="222">
        <v>90163</v>
      </c>
      <c r="AY8" s="58">
        <f t="shared" ref="AY8:BH8" si="1">SUM(AY9,AY27:AY28)</f>
        <v>46574</v>
      </c>
      <c r="AZ8" s="58">
        <f t="shared" si="1"/>
        <v>163274</v>
      </c>
      <c r="BA8" s="58">
        <f t="shared" si="1"/>
        <v>-122992</v>
      </c>
      <c r="BB8" s="58">
        <f t="shared" si="1"/>
        <v>105883</v>
      </c>
      <c r="BC8" s="58">
        <f t="shared" si="1"/>
        <v>66801</v>
      </c>
      <c r="BD8" s="58">
        <f t="shared" si="1"/>
        <v>55234</v>
      </c>
      <c r="BE8" s="58">
        <f t="shared" si="1"/>
        <v>94130</v>
      </c>
      <c r="BF8" s="58">
        <f t="shared" si="1"/>
        <v>161937.77214954409</v>
      </c>
      <c r="BG8" s="58">
        <f t="shared" si="1"/>
        <v>132135</v>
      </c>
      <c r="BH8" s="58">
        <f t="shared" si="1"/>
        <v>90120</v>
      </c>
      <c r="BI8" s="58">
        <f>SUM(BI9,BI27:BI28)</f>
        <v>90544</v>
      </c>
      <c r="BJ8" s="58">
        <f>SUM(BJ9,BJ27:BJ28)</f>
        <v>134308</v>
      </c>
      <c r="BK8" s="58">
        <v>-139634</v>
      </c>
      <c r="BL8" s="58">
        <v>341030</v>
      </c>
      <c r="BM8" s="58">
        <v>133681</v>
      </c>
      <c r="BN8" s="58"/>
      <c r="BO8" s="58"/>
      <c r="BP8" s="58"/>
      <c r="BQ8" s="58"/>
      <c r="BR8" s="58"/>
      <c r="BS8" s="58"/>
    </row>
    <row r="9" spans="1:73" ht="15" customHeight="1" x14ac:dyDescent="0.25">
      <c r="A9" s="59" t="s">
        <v>76</v>
      </c>
      <c r="B9" s="59" t="s">
        <v>333</v>
      </c>
      <c r="C9" s="60">
        <v>36712</v>
      </c>
      <c r="D9" s="60">
        <v>53092</v>
      </c>
      <c r="E9" s="60">
        <v>61459</v>
      </c>
      <c r="F9" s="60">
        <v>49991</v>
      </c>
      <c r="G9" s="60">
        <v>57588</v>
      </c>
      <c r="H9" s="60">
        <v>68162</v>
      </c>
      <c r="I9" s="60">
        <v>107560</v>
      </c>
      <c r="J9" s="60">
        <v>69048</v>
      </c>
      <c r="K9" s="60">
        <v>75962</v>
      </c>
      <c r="L9" s="60">
        <v>99145</v>
      </c>
      <c r="M9" s="60">
        <v>16510</v>
      </c>
      <c r="N9" s="60">
        <v>108340</v>
      </c>
      <c r="O9" s="60">
        <v>85755</v>
      </c>
      <c r="P9" s="60">
        <v>87935</v>
      </c>
      <c r="Q9" s="60">
        <v>99628</v>
      </c>
      <c r="R9" s="60">
        <v>91566</v>
      </c>
      <c r="S9" s="60">
        <v>116776</v>
      </c>
      <c r="T9" s="60">
        <v>124895</v>
      </c>
      <c r="U9" s="60">
        <v>73777</v>
      </c>
      <c r="V9" s="60">
        <v>136076</v>
      </c>
      <c r="W9" s="60">
        <v>109056</v>
      </c>
      <c r="X9" s="60">
        <v>129760</v>
      </c>
      <c r="Y9" s="60">
        <v>105381</v>
      </c>
      <c r="Z9" s="60">
        <v>122597</v>
      </c>
      <c r="AA9" s="60">
        <v>143178</v>
      </c>
      <c r="AB9" s="60">
        <v>128243</v>
      </c>
      <c r="AC9" s="60">
        <v>166453</v>
      </c>
      <c r="AD9" s="60">
        <v>180509</v>
      </c>
      <c r="AE9" s="60">
        <v>159494</v>
      </c>
      <c r="AF9" s="60">
        <v>301540</v>
      </c>
      <c r="AG9" s="60">
        <v>81851</v>
      </c>
      <c r="AH9" s="60">
        <v>144964</v>
      </c>
      <c r="AI9" s="60">
        <v>125244</v>
      </c>
      <c r="AJ9" s="60">
        <v>128800</v>
      </c>
      <c r="AK9" s="60">
        <v>118457</v>
      </c>
      <c r="AL9" s="60">
        <v>195090</v>
      </c>
      <c r="AM9" s="60">
        <v>136221</v>
      </c>
      <c r="AN9" s="60">
        <v>147800</v>
      </c>
      <c r="AO9" s="60">
        <v>170324</v>
      </c>
      <c r="AP9" s="60">
        <v>205582</v>
      </c>
      <c r="AQ9" s="60">
        <v>89703</v>
      </c>
      <c r="AR9" s="60">
        <v>45078</v>
      </c>
      <c r="AS9" s="60">
        <v>68094</v>
      </c>
      <c r="AT9" s="60">
        <v>105229</v>
      </c>
      <c r="AU9" s="60">
        <v>78796</v>
      </c>
      <c r="AV9" s="60">
        <v>83048</v>
      </c>
      <c r="AW9" s="60">
        <v>165495</v>
      </c>
      <c r="AX9" s="191">
        <v>136569</v>
      </c>
      <c r="AY9" s="60">
        <v>153318</v>
      </c>
      <c r="AZ9" s="60">
        <v>125744</v>
      </c>
      <c r="BA9" s="60">
        <v>197372</v>
      </c>
      <c r="BB9" s="60">
        <v>254394</v>
      </c>
      <c r="BC9" s="60">
        <v>182526</v>
      </c>
      <c r="BD9" s="60">
        <v>215024</v>
      </c>
      <c r="BE9" s="60">
        <v>224017</v>
      </c>
      <c r="BF9" s="60">
        <v>260265.77214954409</v>
      </c>
      <c r="BG9" s="60">
        <v>216613</v>
      </c>
      <c r="BH9" s="60">
        <v>227242</v>
      </c>
      <c r="BI9" s="60">
        <v>229643</v>
      </c>
      <c r="BJ9" s="60">
        <v>269941</v>
      </c>
      <c r="BK9" s="60">
        <v>213079</v>
      </c>
      <c r="BL9" s="60">
        <v>94245</v>
      </c>
      <c r="BM9" s="60">
        <v>284904</v>
      </c>
      <c r="BN9" s="60"/>
      <c r="BO9" s="60"/>
      <c r="BP9" s="60"/>
      <c r="BQ9" s="60"/>
      <c r="BR9" s="60"/>
      <c r="BS9" s="60"/>
    </row>
    <row r="10" spans="1:73" ht="15" customHeight="1" x14ac:dyDescent="0.25">
      <c r="A10" s="179" t="s">
        <v>77</v>
      </c>
      <c r="B10" s="179" t="s">
        <v>334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211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>
        <v>209123</v>
      </c>
      <c r="BM10" s="14">
        <v>120892</v>
      </c>
      <c r="BN10" s="14"/>
      <c r="BO10" s="14"/>
      <c r="BP10" s="14"/>
      <c r="BQ10" s="14"/>
      <c r="BR10" s="14"/>
      <c r="BS10" s="14"/>
    </row>
    <row r="11" spans="1:73" ht="15" customHeight="1" x14ac:dyDescent="0.25">
      <c r="A11" s="179" t="s">
        <v>78</v>
      </c>
      <c r="B11" s="179" t="s">
        <v>304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211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>
        <v>31923</v>
      </c>
      <c r="BM11" s="14">
        <v>31408</v>
      </c>
      <c r="BN11" s="14"/>
      <c r="BO11" s="14"/>
      <c r="BP11" s="14"/>
      <c r="BQ11" s="14"/>
      <c r="BR11" s="14"/>
      <c r="BS11" s="14"/>
    </row>
    <row r="12" spans="1:73" ht="15" customHeight="1" x14ac:dyDescent="0.25">
      <c r="A12" s="179" t="s">
        <v>98</v>
      </c>
      <c r="B12" s="179" t="s">
        <v>335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107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211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>
        <v>-268170</v>
      </c>
      <c r="BM12" s="14">
        <v>545</v>
      </c>
      <c r="BN12" s="14"/>
      <c r="BO12" s="14"/>
      <c r="BP12" s="14"/>
      <c r="BQ12" s="14"/>
      <c r="BR12" s="14"/>
      <c r="BS12" s="14"/>
    </row>
    <row r="13" spans="1:73" ht="15" customHeight="1" x14ac:dyDescent="0.25">
      <c r="A13" s="179" t="s">
        <v>35</v>
      </c>
      <c r="B13" s="179" t="s">
        <v>306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107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211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>
        <v>247</v>
      </c>
      <c r="BM13" s="14">
        <v>882</v>
      </c>
      <c r="BN13" s="14"/>
      <c r="BO13" s="14"/>
      <c r="BP13" s="14"/>
      <c r="BQ13" s="14"/>
      <c r="BR13" s="14"/>
      <c r="BS13" s="14"/>
    </row>
    <row r="14" spans="1:73" ht="15" customHeight="1" x14ac:dyDescent="0.25">
      <c r="A14" s="179" t="s">
        <v>79</v>
      </c>
      <c r="B14" s="179" t="s">
        <v>307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211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>
        <v>64320</v>
      </c>
      <c r="BM14" s="14">
        <v>92435</v>
      </c>
      <c r="BN14" s="14"/>
      <c r="BO14" s="14"/>
      <c r="BP14" s="14"/>
      <c r="BQ14" s="14"/>
      <c r="BR14" s="14"/>
      <c r="BS14" s="14"/>
    </row>
    <row r="15" spans="1:73" ht="15" customHeight="1" x14ac:dyDescent="0.25">
      <c r="A15" s="179" t="s">
        <v>80</v>
      </c>
      <c r="B15" s="179" t="s">
        <v>336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211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>
        <v>38921</v>
      </c>
      <c r="BM15" s="14">
        <v>-1211</v>
      </c>
      <c r="BN15" s="14"/>
      <c r="BO15" s="14"/>
      <c r="BP15" s="14"/>
      <c r="BQ15" s="14"/>
      <c r="BR15" s="14"/>
      <c r="BS15" s="14"/>
    </row>
    <row r="16" spans="1:73" ht="15" customHeight="1" x14ac:dyDescent="0.25">
      <c r="A16" s="179" t="s">
        <v>81</v>
      </c>
      <c r="B16" s="179" t="s">
        <v>337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211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>
        <v>-15401</v>
      </c>
      <c r="BM16" s="14">
        <v>19280</v>
      </c>
      <c r="BN16" s="14"/>
      <c r="BO16" s="14"/>
      <c r="BP16" s="14"/>
      <c r="BQ16" s="14"/>
      <c r="BR16" s="14"/>
      <c r="BS16" s="14"/>
    </row>
    <row r="17" spans="1:71" ht="15" customHeight="1" x14ac:dyDescent="0.25">
      <c r="A17" s="179" t="s">
        <v>82</v>
      </c>
      <c r="B17" s="179" t="s">
        <v>310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211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>
        <v>3949</v>
      </c>
      <c r="BM17" s="14">
        <v>5771</v>
      </c>
      <c r="BN17" s="14"/>
      <c r="BO17" s="14"/>
      <c r="BP17" s="14"/>
      <c r="BQ17" s="14"/>
      <c r="BR17" s="14"/>
      <c r="BS17" s="14"/>
    </row>
    <row r="18" spans="1:71" ht="15" customHeight="1" x14ac:dyDescent="0.25">
      <c r="A18" s="179" t="s">
        <v>83</v>
      </c>
      <c r="B18" s="179" t="s">
        <v>338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211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>
        <v>4720</v>
      </c>
      <c r="BM18" s="14">
        <v>5048</v>
      </c>
      <c r="BN18" s="14"/>
      <c r="BO18" s="14"/>
      <c r="BP18" s="14"/>
      <c r="BQ18" s="14"/>
      <c r="BR18" s="14"/>
      <c r="BS18" s="14"/>
    </row>
    <row r="19" spans="1:71" ht="15" customHeight="1" x14ac:dyDescent="0.25">
      <c r="A19" s="64" t="s">
        <v>84</v>
      </c>
      <c r="B19" s="64" t="s">
        <v>312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211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>
        <v>365</v>
      </c>
      <c r="BM19" s="14">
        <v>1389</v>
      </c>
      <c r="BN19" s="14"/>
      <c r="BO19" s="14"/>
      <c r="BP19" s="14"/>
      <c r="BQ19" s="14"/>
      <c r="BR19" s="14"/>
      <c r="BS19" s="14"/>
    </row>
    <row r="20" spans="1:71" ht="15" customHeight="1" x14ac:dyDescent="0.25">
      <c r="A20" s="64" t="s">
        <v>168</v>
      </c>
      <c r="B20" s="64" t="s">
        <v>339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211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>
        <v>0</v>
      </c>
      <c r="BM20" s="14">
        <v>0</v>
      </c>
      <c r="BN20" s="14"/>
      <c r="BO20" s="14"/>
      <c r="BP20" s="14"/>
      <c r="BQ20" s="14"/>
      <c r="BR20" s="14"/>
      <c r="BS20" s="14"/>
    </row>
    <row r="21" spans="1:71" ht="15" customHeight="1" x14ac:dyDescent="0.25">
      <c r="A21" s="64" t="s">
        <v>16</v>
      </c>
      <c r="B21" s="64" t="s">
        <v>340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107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211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/>
      <c r="BO21" s="14"/>
      <c r="BP21" s="14"/>
      <c r="BQ21" s="14"/>
      <c r="BR21" s="14"/>
      <c r="BS21" s="14"/>
    </row>
    <row r="22" spans="1:71" s="49" customFormat="1" ht="15" customHeight="1" x14ac:dyDescent="0.25">
      <c r="A22" s="179" t="s">
        <v>119</v>
      </c>
      <c r="B22" s="179" t="s">
        <v>341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123</v>
      </c>
      <c r="P22" s="14" t="s">
        <v>123</v>
      </c>
      <c r="Q22" s="14" t="s">
        <v>123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211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14">
        <v>2810</v>
      </c>
      <c r="BM22" s="14">
        <v>2462</v>
      </c>
      <c r="BN22" s="60"/>
      <c r="BO22" s="60"/>
      <c r="BP22" s="60"/>
      <c r="BQ22" s="60"/>
      <c r="BR22" s="60"/>
      <c r="BS22" s="60"/>
    </row>
    <row r="23" spans="1:71" s="49" customFormat="1" ht="15" customHeight="1" x14ac:dyDescent="0.25">
      <c r="A23" s="179" t="s">
        <v>73</v>
      </c>
      <c r="B23" s="179" t="s">
        <v>289</v>
      </c>
      <c r="C23" s="60">
        <v>-11</v>
      </c>
      <c r="D23" s="60">
        <v>-12</v>
      </c>
      <c r="E23" s="60">
        <v>11</v>
      </c>
      <c r="F23" s="14">
        <v>-41</v>
      </c>
      <c r="G23" s="60">
        <v>-9</v>
      </c>
      <c r="H23" s="60">
        <v>-12</v>
      </c>
      <c r="I23" s="60">
        <v>18</v>
      </c>
      <c r="J23" s="14">
        <v>-107</v>
      </c>
      <c r="K23" s="60">
        <v>-11</v>
      </c>
      <c r="L23" s="60">
        <v>-5</v>
      </c>
      <c r="M23" s="60">
        <v>-28</v>
      </c>
      <c r="N23" s="14">
        <v>-19</v>
      </c>
      <c r="O23" s="60">
        <v>10</v>
      </c>
      <c r="P23" s="60" t="s">
        <v>123</v>
      </c>
      <c r="Q23" s="60" t="s">
        <v>123</v>
      </c>
      <c r="R23" s="60">
        <v>347</v>
      </c>
      <c r="S23" s="60">
        <v>-56</v>
      </c>
      <c r="T23" s="60">
        <v>502</v>
      </c>
      <c r="U23" s="60">
        <v>487</v>
      </c>
      <c r="V23" s="60">
        <v>530</v>
      </c>
      <c r="W23" s="60">
        <v>-613</v>
      </c>
      <c r="X23" s="60">
        <v>-669</v>
      </c>
      <c r="Y23" s="60">
        <v>-580</v>
      </c>
      <c r="Z23" s="60">
        <v>-704</v>
      </c>
      <c r="AA23" s="60">
        <v>-503</v>
      </c>
      <c r="AB23" s="60">
        <v>-668</v>
      </c>
      <c r="AC23" s="60">
        <v>-567</v>
      </c>
      <c r="AD23" s="60">
        <v>-874</v>
      </c>
      <c r="AE23" s="60">
        <v>-609</v>
      </c>
      <c r="AF23" s="60">
        <v>-1216</v>
      </c>
      <c r="AG23" s="60">
        <v>-645</v>
      </c>
      <c r="AH23" s="60">
        <v>-1286</v>
      </c>
      <c r="AI23" s="60">
        <v>-767</v>
      </c>
      <c r="AJ23" s="60">
        <v>-962</v>
      </c>
      <c r="AK23" s="60">
        <v>-1096</v>
      </c>
      <c r="AL23" s="60">
        <v>2825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191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14"/>
      <c r="BO23" s="14"/>
      <c r="BP23" s="14"/>
      <c r="BQ23" s="14"/>
      <c r="BR23" s="14"/>
      <c r="BS23" s="14"/>
    </row>
    <row r="24" spans="1:71" s="49" customFormat="1" ht="15" customHeight="1" x14ac:dyDescent="0.25">
      <c r="A24" s="179" t="s">
        <v>85</v>
      </c>
      <c r="B24" s="179" t="s">
        <v>342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108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123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211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>
        <v>2449</v>
      </c>
      <c r="BM24" s="14">
        <v>0</v>
      </c>
      <c r="BN24" s="14"/>
      <c r="BO24" s="14"/>
      <c r="BP24" s="14"/>
      <c r="BQ24" s="14"/>
      <c r="BR24" s="14"/>
      <c r="BS24" s="14"/>
    </row>
    <row r="25" spans="1:71" s="49" customFormat="1" ht="15" customHeight="1" x14ac:dyDescent="0.25">
      <c r="A25" s="179" t="s">
        <v>410</v>
      </c>
      <c r="B25" s="179" t="s">
        <v>412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108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211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>
        <v>18989</v>
      </c>
      <c r="BM25" s="14">
        <v>6708</v>
      </c>
      <c r="BN25" s="14"/>
      <c r="BO25" s="14"/>
      <c r="BP25" s="14"/>
      <c r="BQ25" s="14"/>
      <c r="BR25" s="14"/>
      <c r="BS25" s="14"/>
    </row>
    <row r="26" spans="1:71" ht="15" customHeight="1" collapsed="1" x14ac:dyDescent="0.25">
      <c r="A26" s="179" t="s">
        <v>150</v>
      </c>
      <c r="B26" s="179" t="s">
        <v>343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108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211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/>
      <c r="BL26" s="14"/>
      <c r="BM26" s="14"/>
      <c r="BN26" s="14"/>
      <c r="BO26" s="14"/>
      <c r="BP26" s="14"/>
      <c r="BQ26" s="14"/>
      <c r="BR26" s="14"/>
      <c r="BS26" s="14"/>
    </row>
    <row r="27" spans="1:71" ht="15" customHeight="1" x14ac:dyDescent="0.25">
      <c r="A27" s="59" t="s">
        <v>86</v>
      </c>
      <c r="B27" s="59" t="s">
        <v>318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211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-248719</v>
      </c>
      <c r="BL27" s="14">
        <v>398144</v>
      </c>
      <c r="BM27" s="14">
        <v>24520</v>
      </c>
      <c r="BN27" s="14"/>
      <c r="BO27" s="14"/>
      <c r="BP27" s="14"/>
      <c r="BQ27" s="14"/>
      <c r="BR27" s="14"/>
      <c r="BS27" s="14"/>
    </row>
    <row r="28" spans="1:71" ht="15" customHeight="1" x14ac:dyDescent="0.25">
      <c r="A28" s="59" t="s">
        <v>0</v>
      </c>
      <c r="B28" s="59" t="s">
        <v>233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211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14">
        <v>-151359</v>
      </c>
      <c r="BM28" s="14">
        <v>-175743</v>
      </c>
      <c r="BN28" s="27"/>
      <c r="BO28" s="27"/>
      <c r="BP28" s="27"/>
      <c r="BQ28" s="27"/>
      <c r="BR28" s="27"/>
      <c r="BS28" s="27"/>
    </row>
    <row r="29" spans="1:71" s="49" customFormat="1" ht="15" customHeight="1" x14ac:dyDescent="0.25">
      <c r="A29" s="49" t="s">
        <v>87</v>
      </c>
      <c r="B29" s="49" t="s">
        <v>344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24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83">
        <f t="shared" si="2"/>
        <v>-651528</v>
      </c>
      <c r="BI29" s="383">
        <f>SUM(BI30:BI33)</f>
        <v>459265</v>
      </c>
      <c r="BJ29" s="383">
        <f>SUM(BJ30:BJ33)</f>
        <v>-6006</v>
      </c>
      <c r="BK29" s="383">
        <v>-489942</v>
      </c>
      <c r="BL29" s="383">
        <v>-244926</v>
      </c>
      <c r="BM29" s="383">
        <v>101853</v>
      </c>
      <c r="BN29" s="14"/>
      <c r="BO29" s="14"/>
      <c r="BP29" s="14"/>
      <c r="BQ29" s="14"/>
      <c r="BR29" s="14"/>
      <c r="BS29" s="14"/>
    </row>
    <row r="30" spans="1:71" ht="15" customHeight="1" x14ac:dyDescent="0.25">
      <c r="A30" s="180" t="s">
        <v>99</v>
      </c>
      <c r="B30" s="180" t="s">
        <v>624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211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>
        <v>605106</v>
      </c>
      <c r="BM30" s="14">
        <v>-67795</v>
      </c>
      <c r="BN30" s="14"/>
      <c r="BO30" s="14"/>
      <c r="BP30" s="14"/>
      <c r="BQ30" s="14"/>
      <c r="BR30" s="14"/>
      <c r="BS30" s="14"/>
    </row>
    <row r="31" spans="1:71" ht="15" customHeight="1" x14ac:dyDescent="0.25">
      <c r="A31" s="180" t="s">
        <v>411</v>
      </c>
      <c r="B31" s="180" t="s">
        <v>321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211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>
        <v>-1144629</v>
      </c>
      <c r="BM31" s="14">
        <v>-104090</v>
      </c>
      <c r="BN31" s="14"/>
      <c r="BO31" s="14"/>
      <c r="BP31" s="14"/>
      <c r="BQ31" s="14"/>
      <c r="BR31" s="14"/>
      <c r="BS31" s="14"/>
    </row>
    <row r="32" spans="1:71" ht="15" customHeight="1" x14ac:dyDescent="0.25">
      <c r="A32" s="180" t="s">
        <v>615</v>
      </c>
      <c r="B32" s="180" t="s">
        <v>616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211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0</v>
      </c>
      <c r="BL32" s="14">
        <v>294206</v>
      </c>
      <c r="BM32" s="14">
        <v>290116</v>
      </c>
      <c r="BN32" s="14"/>
      <c r="BO32" s="14"/>
      <c r="BP32" s="14"/>
      <c r="BQ32" s="14"/>
      <c r="BR32" s="14"/>
      <c r="BS32" s="14"/>
    </row>
    <row r="33" spans="1:71" ht="15" customHeight="1" x14ac:dyDescent="0.25">
      <c r="A33" s="180" t="s">
        <v>0</v>
      </c>
      <c r="B33" s="180" t="s">
        <v>243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211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14">
        <v>391</v>
      </c>
      <c r="BM33" s="14">
        <v>-16378</v>
      </c>
      <c r="BN33" s="58"/>
      <c r="BO33" s="58"/>
      <c r="BP33" s="58"/>
      <c r="BQ33" s="58"/>
      <c r="BR33" s="58"/>
      <c r="BS33" s="58"/>
    </row>
    <row r="34" spans="1:71" ht="15" customHeight="1" x14ac:dyDescent="0.25">
      <c r="A34" s="49" t="s">
        <v>88</v>
      </c>
      <c r="B34" s="49" t="s">
        <v>345</v>
      </c>
      <c r="C34" s="58">
        <f t="shared" ref="C34:BH34" si="3">SUM(C35:C40)</f>
        <v>13029</v>
      </c>
      <c r="D34" s="58">
        <f t="shared" si="3"/>
        <v>-19795</v>
      </c>
      <c r="E34" s="58">
        <f t="shared" si="3"/>
        <v>56234</v>
      </c>
      <c r="F34" s="27">
        <f t="shared" si="3"/>
        <v>6194</v>
      </c>
      <c r="G34" s="58">
        <f t="shared" si="3"/>
        <v>400339</v>
      </c>
      <c r="H34" s="58">
        <f t="shared" si="3"/>
        <v>-9917</v>
      </c>
      <c r="I34" s="58">
        <f t="shared" si="3"/>
        <v>-69893</v>
      </c>
      <c r="J34" s="27">
        <f t="shared" si="3"/>
        <v>157401</v>
      </c>
      <c r="K34" s="58">
        <f t="shared" si="3"/>
        <v>349149</v>
      </c>
      <c r="L34" s="58">
        <f t="shared" si="3"/>
        <v>-134292</v>
      </c>
      <c r="M34" s="58">
        <f t="shared" si="3"/>
        <v>2783</v>
      </c>
      <c r="N34" s="27">
        <f t="shared" si="3"/>
        <v>114655</v>
      </c>
      <c r="O34" s="58">
        <f t="shared" si="3"/>
        <v>427397</v>
      </c>
      <c r="P34" s="58">
        <f t="shared" si="3"/>
        <v>-239104</v>
      </c>
      <c r="Q34" s="58">
        <f t="shared" si="3"/>
        <v>132659</v>
      </c>
      <c r="R34" s="58">
        <f t="shared" si="3"/>
        <v>13725</v>
      </c>
      <c r="S34" s="58">
        <f t="shared" si="3"/>
        <v>-23134</v>
      </c>
      <c r="T34" s="58">
        <f t="shared" si="3"/>
        <v>-163764</v>
      </c>
      <c r="U34" s="58">
        <f t="shared" si="3"/>
        <v>267205</v>
      </c>
      <c r="V34" s="58">
        <f t="shared" si="3"/>
        <v>-16832</v>
      </c>
      <c r="W34" s="58">
        <f t="shared" si="3"/>
        <v>-185366</v>
      </c>
      <c r="X34" s="58">
        <f t="shared" si="3"/>
        <v>-46574</v>
      </c>
      <c r="Y34" s="58">
        <f t="shared" si="3"/>
        <v>97442</v>
      </c>
      <c r="Z34" s="58">
        <f t="shared" si="3"/>
        <v>-10705</v>
      </c>
      <c r="AA34" s="58">
        <f t="shared" si="3"/>
        <v>-38803</v>
      </c>
      <c r="AB34" s="58">
        <f t="shared" si="3"/>
        <v>-55191</v>
      </c>
      <c r="AC34" s="58">
        <f t="shared" si="3"/>
        <v>141212</v>
      </c>
      <c r="AD34" s="58">
        <f t="shared" si="3"/>
        <v>-81354</v>
      </c>
      <c r="AE34" s="58">
        <f t="shared" si="3"/>
        <v>-232984</v>
      </c>
      <c r="AF34" s="58">
        <f t="shared" si="3"/>
        <v>-354703</v>
      </c>
      <c r="AG34" s="58">
        <f t="shared" si="3"/>
        <v>226621</v>
      </c>
      <c r="AH34" s="58">
        <f t="shared" si="3"/>
        <v>-184703</v>
      </c>
      <c r="AI34" s="58">
        <f t="shared" si="3"/>
        <v>-188386</v>
      </c>
      <c r="AJ34" s="58">
        <f t="shared" si="3"/>
        <v>202686</v>
      </c>
      <c r="AK34" s="58">
        <f t="shared" si="3"/>
        <v>-44288</v>
      </c>
      <c r="AL34" s="58">
        <f t="shared" si="3"/>
        <v>-10885</v>
      </c>
      <c r="AM34" s="58">
        <f t="shared" si="3"/>
        <v>-97500</v>
      </c>
      <c r="AN34" s="58">
        <f t="shared" si="3"/>
        <v>-41773</v>
      </c>
      <c r="AO34" s="58">
        <f t="shared" si="3"/>
        <v>-47013</v>
      </c>
      <c r="AP34" s="58">
        <f t="shared" si="3"/>
        <v>153269</v>
      </c>
      <c r="AQ34" s="58">
        <f t="shared" si="3"/>
        <v>116653</v>
      </c>
      <c r="AR34" s="58">
        <f t="shared" si="3"/>
        <v>277213</v>
      </c>
      <c r="AS34" s="58">
        <f t="shared" si="3"/>
        <v>120928</v>
      </c>
      <c r="AT34" s="58">
        <f t="shared" si="3"/>
        <v>451820</v>
      </c>
      <c r="AU34" s="58">
        <f t="shared" si="3"/>
        <v>-90821</v>
      </c>
      <c r="AV34" s="58">
        <f t="shared" si="3"/>
        <v>-240260</v>
      </c>
      <c r="AW34" s="58">
        <f t="shared" si="3"/>
        <v>203200</v>
      </c>
      <c r="AX34" s="222">
        <f t="shared" si="3"/>
        <v>-84427</v>
      </c>
      <c r="AY34" s="58">
        <f t="shared" si="3"/>
        <v>-83472</v>
      </c>
      <c r="AZ34" s="58">
        <f t="shared" si="3"/>
        <v>-205937</v>
      </c>
      <c r="BA34" s="58">
        <f t="shared" si="3"/>
        <v>691371</v>
      </c>
      <c r="BB34" s="58">
        <f t="shared" si="3"/>
        <v>-170662</v>
      </c>
      <c r="BC34" s="58">
        <f t="shared" si="3"/>
        <v>569510</v>
      </c>
      <c r="BD34" s="58">
        <f t="shared" si="3"/>
        <v>-663291</v>
      </c>
      <c r="BE34" s="58">
        <f t="shared" si="3"/>
        <v>-212990</v>
      </c>
      <c r="BF34" s="58">
        <f t="shared" si="3"/>
        <v>394163</v>
      </c>
      <c r="BG34" s="58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v>595129</v>
      </c>
      <c r="BL34" s="27">
        <v>-99114</v>
      </c>
      <c r="BM34" s="27">
        <v>-238464</v>
      </c>
      <c r="BN34" s="14"/>
      <c r="BO34" s="14"/>
      <c r="BP34" s="14"/>
      <c r="BQ34" s="14"/>
      <c r="BR34" s="14"/>
      <c r="BS34" s="14"/>
    </row>
    <row r="35" spans="1:71" ht="15" customHeight="1" x14ac:dyDescent="0.25">
      <c r="A35" s="180" t="s">
        <v>89</v>
      </c>
      <c r="B35" s="180" t="s">
        <v>323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211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  <c r="BL35" s="14">
        <v>-46178</v>
      </c>
      <c r="BM35" s="14">
        <v>-122780</v>
      </c>
    </row>
    <row r="36" spans="1:71" ht="15" customHeight="1" x14ac:dyDescent="0.25">
      <c r="A36" s="180" t="s">
        <v>90</v>
      </c>
      <c r="B36" s="180" t="s">
        <v>324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107</v>
      </c>
      <c r="L36" s="14">
        <v>-55823</v>
      </c>
      <c r="M36" s="14">
        <v>819</v>
      </c>
      <c r="N36" s="14">
        <v>-819</v>
      </c>
      <c r="O36" s="14" t="s">
        <v>123</v>
      </c>
      <c r="P36" s="14">
        <v>-63707</v>
      </c>
      <c r="Q36" s="14" t="s">
        <v>123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211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70">
        <v>-27465</v>
      </c>
      <c r="BG36" s="70">
        <v>-49934</v>
      </c>
      <c r="BH36" s="14">
        <v>-49935</v>
      </c>
      <c r="BI36" s="14">
        <v>-49934</v>
      </c>
      <c r="BJ36" s="14">
        <v>-49935</v>
      </c>
      <c r="BK36" s="14">
        <v>-49934</v>
      </c>
      <c r="BL36" s="14">
        <v>-49934</v>
      </c>
      <c r="BM36" s="14">
        <v>-49936</v>
      </c>
    </row>
    <row r="37" spans="1:71" ht="15" customHeight="1" x14ac:dyDescent="0.25">
      <c r="A37" s="180" t="s">
        <v>91</v>
      </c>
      <c r="B37" s="180" t="s">
        <v>325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123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211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  <c r="BL37" s="14">
        <v>0</v>
      </c>
      <c r="BM37" s="14">
        <v>0</v>
      </c>
    </row>
    <row r="38" spans="1:71" s="49" customFormat="1" ht="15" customHeight="1" x14ac:dyDescent="0.25">
      <c r="A38" s="180" t="s">
        <v>92</v>
      </c>
      <c r="B38" s="180" t="s">
        <v>346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123</v>
      </c>
      <c r="Q38" s="14" t="s">
        <v>123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211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</row>
    <row r="39" spans="1:71" ht="15" customHeight="1" x14ac:dyDescent="0.25">
      <c r="A39" s="180" t="s">
        <v>93</v>
      </c>
      <c r="B39" s="180" t="s">
        <v>347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123</v>
      </c>
      <c r="P39" s="14" t="s">
        <v>123</v>
      </c>
      <c r="Q39" s="14" t="s">
        <v>123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211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/>
      <c r="BO39" s="14"/>
      <c r="BP39" s="14"/>
      <c r="BQ39" s="14"/>
      <c r="BR39" s="14"/>
      <c r="BS39" s="14"/>
    </row>
    <row r="40" spans="1:71" ht="15" customHeight="1" x14ac:dyDescent="0.25">
      <c r="A40" s="180" t="s">
        <v>0</v>
      </c>
      <c r="B40" s="180" t="s">
        <v>233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123</v>
      </c>
      <c r="P40" s="14" t="s">
        <v>123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211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14">
        <v>-3002</v>
      </c>
      <c r="BM40" s="14">
        <v>-65748</v>
      </c>
      <c r="BN40" s="58"/>
      <c r="BO40" s="58"/>
      <c r="BP40" s="58"/>
      <c r="BQ40" s="58"/>
      <c r="BR40" s="58"/>
      <c r="BS40" s="58"/>
    </row>
    <row r="41" spans="1:71" ht="15" customHeight="1" x14ac:dyDescent="0.25">
      <c r="A41" s="49" t="s">
        <v>95</v>
      </c>
      <c r="B41" s="49" t="s">
        <v>348</v>
      </c>
      <c r="C41" s="58">
        <v>-8234</v>
      </c>
      <c r="D41" s="58">
        <v>-60239</v>
      </c>
      <c r="E41" s="58">
        <v>35043</v>
      </c>
      <c r="F41" s="27">
        <v>35415</v>
      </c>
      <c r="G41" s="58">
        <v>376043</v>
      </c>
      <c r="H41" s="58">
        <v>-61381</v>
      </c>
      <c r="I41" s="58">
        <v>-112347</v>
      </c>
      <c r="J41" s="27">
        <v>-109073</v>
      </c>
      <c r="K41" s="58">
        <v>327478</v>
      </c>
      <c r="L41" s="58">
        <v>-264124</v>
      </c>
      <c r="M41" s="58">
        <v>72231</v>
      </c>
      <c r="N41" s="27">
        <v>80722</v>
      </c>
      <c r="O41" s="58">
        <v>352164</v>
      </c>
      <c r="P41" s="58">
        <v>-484613</v>
      </c>
      <c r="Q41" s="58">
        <v>-336171</v>
      </c>
      <c r="R41" s="58">
        <v>-182886</v>
      </c>
      <c r="S41" s="58">
        <v>-155620</v>
      </c>
      <c r="T41" s="58">
        <v>-57242</v>
      </c>
      <c r="U41" s="58">
        <v>180115</v>
      </c>
      <c r="V41" s="58">
        <v>-6584</v>
      </c>
      <c r="W41" s="58">
        <v>-168249</v>
      </c>
      <c r="X41" s="58">
        <v>-1829</v>
      </c>
      <c r="Y41" s="58">
        <v>101625</v>
      </c>
      <c r="Z41" s="58">
        <v>-40383</v>
      </c>
      <c r="AA41" s="58">
        <v>3607</v>
      </c>
      <c r="AB41" s="58">
        <v>-41156</v>
      </c>
      <c r="AC41" s="58">
        <v>76711</v>
      </c>
      <c r="AD41" s="58">
        <v>15524</v>
      </c>
      <c r="AE41" s="58">
        <v>-29591</v>
      </c>
      <c r="AF41" s="58">
        <v>-148180</v>
      </c>
      <c r="AG41" s="58">
        <v>2869</v>
      </c>
      <c r="AH41" s="58">
        <v>11375</v>
      </c>
      <c r="AI41" s="58">
        <v>-11871</v>
      </c>
      <c r="AJ41" s="58">
        <v>3124</v>
      </c>
      <c r="AK41" s="58">
        <v>4873</v>
      </c>
      <c r="AL41" s="58">
        <v>-22746</v>
      </c>
      <c r="AM41" s="58">
        <v>-10987</v>
      </c>
      <c r="AN41" s="58">
        <v>8668</v>
      </c>
      <c r="AO41" s="58">
        <v>-11010</v>
      </c>
      <c r="AP41" s="58">
        <v>36054</v>
      </c>
      <c r="AQ41" s="58">
        <v>-35796</v>
      </c>
      <c r="AR41" s="58">
        <v>-5026</v>
      </c>
      <c r="AS41" s="58">
        <v>-2983</v>
      </c>
      <c r="AT41" s="58">
        <v>24407</v>
      </c>
      <c r="AU41" s="58">
        <v>-7168</v>
      </c>
      <c r="AV41" s="58">
        <v>13361</v>
      </c>
      <c r="AW41" s="58">
        <v>-10173</v>
      </c>
      <c r="AX41" s="222">
        <v>15065</v>
      </c>
      <c r="AY41" s="58">
        <f>SUM(AY34,AY29,AY8)</f>
        <v>-33285</v>
      </c>
      <c r="AZ41" s="58">
        <f>SUM(AZ34,AZ29,AZ8)</f>
        <v>20196</v>
      </c>
      <c r="BA41" s="58">
        <f>SUM(BA34,BA29,BA8)</f>
        <v>12743</v>
      </c>
      <c r="BB41" s="58">
        <v>13580</v>
      </c>
      <c r="BC41" s="58">
        <f t="shared" ref="BC41:BJ41" si="4">SUM(BC34,BC29,BC8)</f>
        <v>-13826</v>
      </c>
      <c r="BD41" s="58">
        <f t="shared" si="4"/>
        <v>6981</v>
      </c>
      <c r="BE41" s="58">
        <f t="shared" si="4"/>
        <v>-8638</v>
      </c>
      <c r="BF41" s="58">
        <f t="shared" si="4"/>
        <v>22791.772149544093</v>
      </c>
      <c r="BG41" s="58">
        <f t="shared" si="4"/>
        <v>-34998</v>
      </c>
      <c r="BH41" s="58">
        <f t="shared" si="4"/>
        <v>18606</v>
      </c>
      <c r="BI41" s="58">
        <f t="shared" si="4"/>
        <v>-21601</v>
      </c>
      <c r="BJ41" s="58">
        <f t="shared" si="4"/>
        <v>27560</v>
      </c>
      <c r="BK41" s="58">
        <v>-34447</v>
      </c>
      <c r="BL41" s="58">
        <v>-3010</v>
      </c>
      <c r="BM41" s="454">
        <v>37457</v>
      </c>
      <c r="BN41" s="60"/>
      <c r="BO41" s="60"/>
      <c r="BP41" s="60"/>
      <c r="BQ41" s="60"/>
      <c r="BR41" s="60"/>
      <c r="BS41" s="60"/>
    </row>
    <row r="42" spans="1:71" ht="15" customHeight="1" x14ac:dyDescent="0.25">
      <c r="A42" s="4" t="s">
        <v>96</v>
      </c>
      <c r="B42" s="4" t="s">
        <v>349</v>
      </c>
      <c r="C42" s="60">
        <v>626261</v>
      </c>
      <c r="D42" s="60">
        <v>618027</v>
      </c>
      <c r="E42" s="60">
        <v>557788</v>
      </c>
      <c r="F42" s="60">
        <v>592831</v>
      </c>
      <c r="G42" s="60">
        <v>628246</v>
      </c>
      <c r="H42" s="60">
        <v>1004289</v>
      </c>
      <c r="I42" s="60">
        <v>942908</v>
      </c>
      <c r="J42" s="60">
        <v>830561</v>
      </c>
      <c r="K42" s="60">
        <v>721488</v>
      </c>
      <c r="L42" s="60">
        <v>1048966</v>
      </c>
      <c r="M42" s="60">
        <v>784842</v>
      </c>
      <c r="N42" s="60">
        <v>857073</v>
      </c>
      <c r="O42" s="60">
        <v>929742</v>
      </c>
      <c r="P42" s="60">
        <v>1281906</v>
      </c>
      <c r="Q42" s="60">
        <v>797293</v>
      </c>
      <c r="R42" s="60">
        <v>461122</v>
      </c>
      <c r="S42" s="60">
        <v>278236</v>
      </c>
      <c r="T42" s="60">
        <v>122616</v>
      </c>
      <c r="U42" s="60">
        <v>65374</v>
      </c>
      <c r="V42" s="60">
        <v>245489</v>
      </c>
      <c r="W42" s="60">
        <v>238905</v>
      </c>
      <c r="X42" s="60">
        <v>70656</v>
      </c>
      <c r="Y42" s="60">
        <v>68827</v>
      </c>
      <c r="Z42" s="60">
        <v>170452</v>
      </c>
      <c r="AA42" s="60">
        <v>130069</v>
      </c>
      <c r="AB42" s="60">
        <v>133676</v>
      </c>
      <c r="AC42" s="60">
        <v>92520</v>
      </c>
      <c r="AD42" s="60">
        <v>169231</v>
      </c>
      <c r="AE42" s="60">
        <v>184755</v>
      </c>
      <c r="AF42" s="60">
        <v>184755</v>
      </c>
      <c r="AG42" s="60">
        <v>36575</v>
      </c>
      <c r="AH42" s="60">
        <v>39444</v>
      </c>
      <c r="AI42" s="60">
        <v>50819</v>
      </c>
      <c r="AJ42" s="60">
        <v>38948</v>
      </c>
      <c r="AK42" s="60">
        <v>42072</v>
      </c>
      <c r="AL42" s="60">
        <v>46945</v>
      </c>
      <c r="AM42" s="60">
        <v>24199</v>
      </c>
      <c r="AN42" s="60">
        <v>13212</v>
      </c>
      <c r="AO42" s="60">
        <v>21880</v>
      </c>
      <c r="AP42" s="60">
        <v>10870</v>
      </c>
      <c r="AQ42" s="60">
        <v>46924</v>
      </c>
      <c r="AR42" s="60">
        <v>11128</v>
      </c>
      <c r="AS42" s="60">
        <v>6102</v>
      </c>
      <c r="AT42" s="60">
        <v>3119</v>
      </c>
      <c r="AU42" s="60">
        <v>27526</v>
      </c>
      <c r="AV42" s="60">
        <v>20358</v>
      </c>
      <c r="AW42" s="60">
        <v>33719</v>
      </c>
      <c r="AX42" s="191">
        <v>23546</v>
      </c>
      <c r="AY42" s="60">
        <v>38930</v>
      </c>
      <c r="AZ42" s="60">
        <v>5645</v>
      </c>
      <c r="BA42" s="60">
        <v>25841</v>
      </c>
      <c r="BB42" s="60">
        <v>38584</v>
      </c>
      <c r="BC42" s="60">
        <v>52164</v>
      </c>
      <c r="BD42" s="60">
        <v>38338</v>
      </c>
      <c r="BE42" s="60">
        <v>45319</v>
      </c>
      <c r="BF42" s="60">
        <v>36681</v>
      </c>
      <c r="BG42" s="60">
        <v>59473</v>
      </c>
      <c r="BH42" s="60">
        <v>24475</v>
      </c>
      <c r="BI42" s="60">
        <v>43081</v>
      </c>
      <c r="BJ42" s="60">
        <v>21480</v>
      </c>
      <c r="BK42" s="60">
        <v>49040</v>
      </c>
      <c r="BL42" s="60">
        <v>14593</v>
      </c>
      <c r="BM42" s="455">
        <v>11583</v>
      </c>
      <c r="BN42" s="60"/>
      <c r="BO42" s="60"/>
      <c r="BP42" s="60"/>
      <c r="BQ42" s="60"/>
      <c r="BR42" s="60"/>
      <c r="BS42" s="60"/>
    </row>
    <row r="43" spans="1:71" ht="15" customHeight="1" x14ac:dyDescent="0.25">
      <c r="A43" s="75" t="s">
        <v>97</v>
      </c>
      <c r="B43" s="75" t="s">
        <v>350</v>
      </c>
      <c r="C43" s="67">
        <v>618027</v>
      </c>
      <c r="D43" s="67">
        <v>557788</v>
      </c>
      <c r="E43" s="67">
        <v>592831</v>
      </c>
      <c r="F43" s="185">
        <v>628246</v>
      </c>
      <c r="G43" s="67">
        <v>1004289</v>
      </c>
      <c r="H43" s="67">
        <v>942908</v>
      </c>
      <c r="I43" s="67">
        <v>830561</v>
      </c>
      <c r="J43" s="185">
        <v>721488</v>
      </c>
      <c r="K43" s="67">
        <v>1048966</v>
      </c>
      <c r="L43" s="67">
        <v>784842</v>
      </c>
      <c r="M43" s="67">
        <v>857073</v>
      </c>
      <c r="N43" s="185">
        <v>937795</v>
      </c>
      <c r="O43" s="67">
        <v>1281906</v>
      </c>
      <c r="P43" s="67">
        <v>797293</v>
      </c>
      <c r="Q43" s="67">
        <v>461122</v>
      </c>
      <c r="R43" s="67">
        <v>278236</v>
      </c>
      <c r="S43" s="67">
        <v>122616</v>
      </c>
      <c r="T43" s="67">
        <v>65374</v>
      </c>
      <c r="U43" s="67">
        <v>245489</v>
      </c>
      <c r="V43" s="67">
        <v>238905</v>
      </c>
      <c r="W43" s="67">
        <v>70656</v>
      </c>
      <c r="X43" s="67">
        <v>68827</v>
      </c>
      <c r="Y43" s="67">
        <v>170452</v>
      </c>
      <c r="Z43" s="67">
        <v>130069</v>
      </c>
      <c r="AA43" s="67">
        <v>133676</v>
      </c>
      <c r="AB43" s="67">
        <v>92520</v>
      </c>
      <c r="AC43" s="67">
        <v>169231</v>
      </c>
      <c r="AD43" s="67">
        <v>184755</v>
      </c>
      <c r="AE43" s="67">
        <v>155164</v>
      </c>
      <c r="AF43" s="67">
        <v>36575</v>
      </c>
      <c r="AG43" s="67">
        <v>39444</v>
      </c>
      <c r="AH43" s="67">
        <v>50819</v>
      </c>
      <c r="AI43" s="67">
        <v>38948</v>
      </c>
      <c r="AJ43" s="67">
        <v>42072</v>
      </c>
      <c r="AK43" s="67">
        <v>46945</v>
      </c>
      <c r="AL43" s="67">
        <v>24199</v>
      </c>
      <c r="AM43" s="67">
        <v>13212</v>
      </c>
      <c r="AN43" s="67">
        <v>21880</v>
      </c>
      <c r="AO43" s="67">
        <v>10870</v>
      </c>
      <c r="AP43" s="67">
        <v>46924</v>
      </c>
      <c r="AQ43" s="67">
        <v>11128</v>
      </c>
      <c r="AR43" s="67">
        <v>6102</v>
      </c>
      <c r="AS43" s="67">
        <v>3119</v>
      </c>
      <c r="AT43" s="67">
        <v>27526</v>
      </c>
      <c r="AU43" s="67">
        <v>20358</v>
      </c>
      <c r="AV43" s="67">
        <v>33719</v>
      </c>
      <c r="AW43" s="67">
        <v>23546</v>
      </c>
      <c r="AX43" s="235">
        <v>38611</v>
      </c>
      <c r="AY43" s="67">
        <v>5645</v>
      </c>
      <c r="AZ43" s="67">
        <v>25841</v>
      </c>
      <c r="BA43" s="67">
        <v>38584</v>
      </c>
      <c r="BB43" s="67">
        <v>52164</v>
      </c>
      <c r="BC43" s="67">
        <v>38338</v>
      </c>
      <c r="BD43" s="67">
        <v>45319</v>
      </c>
      <c r="BE43" s="67">
        <v>36681</v>
      </c>
      <c r="BF43" s="67">
        <v>59473</v>
      </c>
      <c r="BG43" s="67">
        <v>24475</v>
      </c>
      <c r="BH43" s="67">
        <v>43081</v>
      </c>
      <c r="BI43" s="67">
        <v>21480</v>
      </c>
      <c r="BJ43" s="67">
        <v>49040</v>
      </c>
      <c r="BK43" s="67">
        <v>14593</v>
      </c>
      <c r="BL43" s="67">
        <v>11583</v>
      </c>
      <c r="BM43" s="456">
        <v>49040</v>
      </c>
    </row>
    <row r="44" spans="1:71" ht="15" customHeight="1" x14ac:dyDescent="0.25">
      <c r="A44" s="5"/>
      <c r="B44" s="5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>
        <v>1071337</v>
      </c>
      <c r="BG44" s="195">
        <v>1609863</v>
      </c>
      <c r="BH44" s="195">
        <v>1603412</v>
      </c>
      <c r="BI44" s="195">
        <v>43081</v>
      </c>
      <c r="BJ44" s="195"/>
      <c r="BK44" s="195"/>
      <c r="BL44" s="195"/>
      <c r="BM44" s="195">
        <v>49040</v>
      </c>
      <c r="BN44" s="195"/>
      <c r="BO44" s="195"/>
      <c r="BP44" s="195"/>
      <c r="BQ44" s="195"/>
      <c r="BR44" s="195"/>
      <c r="BS44" s="195"/>
    </row>
    <row r="45" spans="1:71" ht="15" customHeight="1" x14ac:dyDescent="0.25">
      <c r="A45" s="5"/>
      <c r="B45" s="5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>
        <v>1609863</v>
      </c>
      <c r="BG45" s="195">
        <v>1603412</v>
      </c>
      <c r="BH45" s="195">
        <v>2258226</v>
      </c>
      <c r="BI45" s="195">
        <v>21480</v>
      </c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</row>
    <row r="46" spans="1:71" ht="15" customHeight="1" x14ac:dyDescent="0.25">
      <c r="A46" s="95" t="s">
        <v>407</v>
      </c>
      <c r="B46" s="95" t="s">
        <v>408</v>
      </c>
      <c r="C46" s="200" t="str">
        <f>C$5</f>
        <v>1Q10</v>
      </c>
      <c r="D46" s="200" t="str">
        <f t="shared" ref="D46:BM46" si="5">D$5</f>
        <v>2Q10</v>
      </c>
      <c r="E46" s="200" t="str">
        <f t="shared" si="5"/>
        <v>3Q10</v>
      </c>
      <c r="F46" s="200" t="str">
        <f t="shared" si="5"/>
        <v>4Q10</v>
      </c>
      <c r="G46" s="200" t="str">
        <f t="shared" si="5"/>
        <v>1Q11</v>
      </c>
      <c r="H46" s="200" t="str">
        <f t="shared" si="5"/>
        <v>2Q11</v>
      </c>
      <c r="I46" s="200" t="str">
        <f t="shared" si="5"/>
        <v>3Q11</v>
      </c>
      <c r="J46" s="200" t="str">
        <f t="shared" si="5"/>
        <v>4Q11</v>
      </c>
      <c r="K46" s="200" t="str">
        <f t="shared" si="5"/>
        <v>1Q12</v>
      </c>
      <c r="L46" s="200" t="str">
        <f t="shared" si="5"/>
        <v>2Q12</v>
      </c>
      <c r="M46" s="200" t="str">
        <f t="shared" si="5"/>
        <v>3Q12</v>
      </c>
      <c r="N46" s="200" t="str">
        <f t="shared" si="5"/>
        <v>4Q12</v>
      </c>
      <c r="O46" s="200" t="str">
        <f t="shared" si="5"/>
        <v>1Q13</v>
      </c>
      <c r="P46" s="200" t="str">
        <f t="shared" si="5"/>
        <v>2Q13</v>
      </c>
      <c r="Q46" s="200" t="str">
        <f t="shared" si="5"/>
        <v>3Q13</v>
      </c>
      <c r="R46" s="200" t="str">
        <f t="shared" si="5"/>
        <v>4Q13</v>
      </c>
      <c r="S46" s="200" t="str">
        <f t="shared" si="5"/>
        <v>1Q14</v>
      </c>
      <c r="T46" s="200" t="str">
        <f t="shared" si="5"/>
        <v>2Q14</v>
      </c>
      <c r="U46" s="200" t="str">
        <f t="shared" si="5"/>
        <v>3Q14</v>
      </c>
      <c r="V46" s="200" t="str">
        <f t="shared" si="5"/>
        <v>4Q14</v>
      </c>
      <c r="W46" s="200" t="str">
        <f t="shared" si="5"/>
        <v>1Q15</v>
      </c>
      <c r="X46" s="200" t="str">
        <f t="shared" si="5"/>
        <v>2Q15</v>
      </c>
      <c r="Y46" s="200" t="str">
        <f t="shared" si="5"/>
        <v>3Q15</v>
      </c>
      <c r="Z46" s="200" t="str">
        <f t="shared" si="5"/>
        <v>4Q15</v>
      </c>
      <c r="AA46" s="200" t="str">
        <f t="shared" si="5"/>
        <v>1Q16</v>
      </c>
      <c r="AB46" s="200" t="str">
        <f t="shared" si="5"/>
        <v>2Q16</v>
      </c>
      <c r="AC46" s="200" t="str">
        <f t="shared" si="5"/>
        <v>3Q16</v>
      </c>
      <c r="AD46" s="200" t="str">
        <f t="shared" si="5"/>
        <v>4Q16</v>
      </c>
      <c r="AE46" s="200" t="str">
        <f t="shared" si="5"/>
        <v>1Q17</v>
      </c>
      <c r="AF46" s="200" t="str">
        <f t="shared" si="5"/>
        <v>2Q17</v>
      </c>
      <c r="AG46" s="200" t="str">
        <f t="shared" si="5"/>
        <v>3Q17</v>
      </c>
      <c r="AH46" s="200" t="str">
        <f t="shared" si="5"/>
        <v>4Q17</v>
      </c>
      <c r="AI46" s="200" t="str">
        <f t="shared" si="5"/>
        <v>1Q18</v>
      </c>
      <c r="AJ46" s="200" t="str">
        <f t="shared" si="5"/>
        <v>2Q18</v>
      </c>
      <c r="AK46" s="200" t="str">
        <f t="shared" si="5"/>
        <v>3Q18</v>
      </c>
      <c r="AL46" s="200" t="str">
        <f t="shared" si="5"/>
        <v>4Q18</v>
      </c>
      <c r="AM46" s="200" t="str">
        <f t="shared" si="5"/>
        <v>1Q19</v>
      </c>
      <c r="AN46" s="200" t="str">
        <f t="shared" si="5"/>
        <v>2Q19</v>
      </c>
      <c r="AO46" s="200" t="str">
        <f t="shared" si="5"/>
        <v>3Q19</v>
      </c>
      <c r="AP46" s="200" t="str">
        <f t="shared" si="5"/>
        <v>4Q19</v>
      </c>
      <c r="AQ46" s="200" t="str">
        <f t="shared" si="5"/>
        <v>1Q20</v>
      </c>
      <c r="AR46" s="200" t="str">
        <f t="shared" si="5"/>
        <v>2Q20</v>
      </c>
      <c r="AS46" s="200" t="str">
        <f t="shared" si="5"/>
        <v>3Q20</v>
      </c>
      <c r="AT46" s="200" t="str">
        <f t="shared" si="5"/>
        <v>4Q20</v>
      </c>
      <c r="AU46" s="200" t="str">
        <f t="shared" si="5"/>
        <v>1Q21</v>
      </c>
      <c r="AV46" s="200" t="str">
        <f t="shared" si="5"/>
        <v>2Q21</v>
      </c>
      <c r="AW46" s="200" t="str">
        <f t="shared" si="5"/>
        <v>3Q21</v>
      </c>
      <c r="AX46" s="234" t="str">
        <f t="shared" si="5"/>
        <v>4Q21</v>
      </c>
      <c r="AY46" s="200" t="str">
        <f>AY$5</f>
        <v>1Q22</v>
      </c>
      <c r="AZ46" s="200" t="str">
        <f t="shared" si="5"/>
        <v>2Q22</v>
      </c>
      <c r="BA46" s="200" t="str">
        <f t="shared" si="5"/>
        <v>3Q22</v>
      </c>
      <c r="BB46" s="200" t="str">
        <f t="shared" si="5"/>
        <v>4Q22</v>
      </c>
      <c r="BC46" s="200" t="str">
        <f t="shared" si="5"/>
        <v>1Q23</v>
      </c>
      <c r="BD46" s="200" t="str">
        <f t="shared" si="5"/>
        <v>2Q23</v>
      </c>
      <c r="BE46" s="200" t="str">
        <f t="shared" si="5"/>
        <v>3Q23</v>
      </c>
      <c r="BF46" s="200" t="str">
        <f t="shared" si="5"/>
        <v>4Q23</v>
      </c>
      <c r="BG46" s="200" t="str">
        <f t="shared" si="5"/>
        <v>1Q24</v>
      </c>
      <c r="BH46" s="200" t="str">
        <f t="shared" si="5"/>
        <v>2Q24</v>
      </c>
      <c r="BI46" s="200" t="str">
        <f t="shared" si="5"/>
        <v>3Q24</v>
      </c>
      <c r="BJ46" s="200" t="str">
        <f t="shared" si="5"/>
        <v>4Q24</v>
      </c>
      <c r="BK46" s="200" t="str">
        <f t="shared" si="5"/>
        <v>1Q25</v>
      </c>
      <c r="BL46" s="200" t="str">
        <f t="shared" si="5"/>
        <v>2Q25</v>
      </c>
      <c r="BM46" s="200" t="str">
        <f t="shared" si="5"/>
        <v>3Q25</v>
      </c>
      <c r="BN46" s="3"/>
      <c r="BO46" s="3"/>
      <c r="BP46" s="3"/>
      <c r="BQ46" s="3"/>
      <c r="BR46" s="3"/>
      <c r="BS46" s="3"/>
    </row>
    <row r="47" spans="1:71" s="49" customFormat="1" ht="15" customHeight="1" x14ac:dyDescent="0.25">
      <c r="A47" s="153" t="s">
        <v>75</v>
      </c>
      <c r="B47" s="153" t="s">
        <v>301</v>
      </c>
      <c r="C47" s="58">
        <v>58825</v>
      </c>
      <c r="D47" s="58">
        <v>13375</v>
      </c>
      <c r="E47" s="58">
        <v>51877</v>
      </c>
      <c r="F47" s="58">
        <v>82984</v>
      </c>
      <c r="G47" s="58">
        <v>70196</v>
      </c>
      <c r="H47" s="58">
        <v>52006</v>
      </c>
      <c r="I47" s="58">
        <v>43393</v>
      </c>
      <c r="J47" s="58">
        <v>-71257</v>
      </c>
      <c r="K47" s="58">
        <v>47334</v>
      </c>
      <c r="L47" s="58">
        <v>-41727</v>
      </c>
      <c r="M47" s="58">
        <v>39346</v>
      </c>
      <c r="N47" s="58">
        <v>63196</v>
      </c>
      <c r="O47" s="58">
        <v>93994</v>
      </c>
      <c r="P47" s="58">
        <v>58461</v>
      </c>
      <c r="Q47" s="58">
        <v>55466</v>
      </c>
      <c r="R47" s="58">
        <v>-39525</v>
      </c>
      <c r="S47" s="58">
        <v>112223</v>
      </c>
      <c r="T47" s="58">
        <v>137769</v>
      </c>
      <c r="U47" s="58">
        <v>47407</v>
      </c>
      <c r="V47" s="58">
        <v>125475</v>
      </c>
      <c r="W47" s="58">
        <v>106326</v>
      </c>
      <c r="X47" s="58">
        <v>104910</v>
      </c>
      <c r="Y47" s="58">
        <v>165372</v>
      </c>
      <c r="Z47" s="58">
        <v>170442</v>
      </c>
      <c r="AA47" s="58">
        <v>91986</v>
      </c>
      <c r="AB47" s="58">
        <v>129346</v>
      </c>
      <c r="AC47" s="58">
        <v>150862</v>
      </c>
      <c r="AD47" s="58">
        <v>227445</v>
      </c>
      <c r="AE47" s="58">
        <v>186192</v>
      </c>
      <c r="AF47" s="58">
        <v>146822</v>
      </c>
      <c r="AG47" s="58">
        <v>76413</v>
      </c>
      <c r="AH47" s="58">
        <v>152340</v>
      </c>
      <c r="AI47" s="58">
        <v>142087</v>
      </c>
      <c r="AJ47" s="58">
        <v>130068</v>
      </c>
      <c r="AK47" s="58">
        <v>109916</v>
      </c>
      <c r="AL47" s="58">
        <v>178139</v>
      </c>
      <c r="AM47" s="58">
        <v>142344</v>
      </c>
      <c r="AN47" s="58">
        <v>130980</v>
      </c>
      <c r="AO47" s="58">
        <v>128654</v>
      </c>
      <c r="AP47" s="58">
        <v>139550</v>
      </c>
      <c r="AQ47" s="58">
        <v>136075</v>
      </c>
      <c r="AR47" s="58">
        <v>4191</v>
      </c>
      <c r="AS47" s="58">
        <v>26129</v>
      </c>
      <c r="AT47" s="58">
        <v>111231</v>
      </c>
      <c r="AU47" s="58">
        <v>103008</v>
      </c>
      <c r="AV47" s="58">
        <v>465926</v>
      </c>
      <c r="AW47" s="58">
        <v>-61640</v>
      </c>
      <c r="AX47" s="222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v>-5737</v>
      </c>
      <c r="BL47" s="27">
        <f>SUM(BL48,BL66:BL67)</f>
        <v>504714</v>
      </c>
      <c r="BM47" s="27">
        <v>276170</v>
      </c>
      <c r="BN47" s="58"/>
      <c r="BO47" s="58"/>
      <c r="BP47" s="58"/>
      <c r="BQ47" s="58"/>
      <c r="BR47" s="58"/>
      <c r="BS47" s="58"/>
    </row>
    <row r="48" spans="1:71" ht="15" customHeight="1" x14ac:dyDescent="0.25">
      <c r="A48" s="59" t="s">
        <v>76</v>
      </c>
      <c r="B48" s="59" t="s">
        <v>302</v>
      </c>
      <c r="C48" s="60">
        <v>36712</v>
      </c>
      <c r="D48" s="60">
        <v>53092</v>
      </c>
      <c r="E48" s="60">
        <v>61459</v>
      </c>
      <c r="F48" s="60">
        <v>49991</v>
      </c>
      <c r="G48" s="60">
        <v>57588</v>
      </c>
      <c r="H48" s="60">
        <v>68162</v>
      </c>
      <c r="I48" s="60">
        <v>107560</v>
      </c>
      <c r="J48" s="60">
        <v>69048</v>
      </c>
      <c r="K48" s="60">
        <v>75962</v>
      </c>
      <c r="L48" s="60">
        <v>99145</v>
      </c>
      <c r="M48" s="60">
        <v>16510</v>
      </c>
      <c r="N48" s="60">
        <v>108340</v>
      </c>
      <c r="O48" s="60">
        <v>92527</v>
      </c>
      <c r="P48" s="60">
        <v>92024</v>
      </c>
      <c r="Q48" s="60">
        <v>100222</v>
      </c>
      <c r="R48" s="60">
        <v>394168</v>
      </c>
      <c r="S48" s="60">
        <v>140510</v>
      </c>
      <c r="T48" s="60">
        <v>109572</v>
      </c>
      <c r="U48" s="60">
        <v>72505</v>
      </c>
      <c r="V48" s="60">
        <v>136263</v>
      </c>
      <c r="W48" s="60">
        <v>109239</v>
      </c>
      <c r="X48" s="60">
        <v>129937</v>
      </c>
      <c r="Y48" s="60">
        <v>105571</v>
      </c>
      <c r="Z48" s="60">
        <v>122824</v>
      </c>
      <c r="AA48" s="60">
        <v>143178</v>
      </c>
      <c r="AB48" s="60">
        <v>128243</v>
      </c>
      <c r="AC48" s="60">
        <v>166453</v>
      </c>
      <c r="AD48" s="60">
        <v>180509</v>
      </c>
      <c r="AE48" s="60">
        <v>159494</v>
      </c>
      <c r="AF48" s="60">
        <v>142046</v>
      </c>
      <c r="AG48" s="60">
        <v>81851</v>
      </c>
      <c r="AH48" s="60">
        <v>144964</v>
      </c>
      <c r="AI48" s="60">
        <v>125244</v>
      </c>
      <c r="AJ48" s="60">
        <v>128800</v>
      </c>
      <c r="AK48" s="60">
        <v>118457</v>
      </c>
      <c r="AL48" s="60">
        <v>195090</v>
      </c>
      <c r="AM48" s="60">
        <v>136221</v>
      </c>
      <c r="AN48" s="60">
        <v>147800</v>
      </c>
      <c r="AO48" s="60">
        <v>170324</v>
      </c>
      <c r="AP48" s="60">
        <v>205582</v>
      </c>
      <c r="AQ48" s="60">
        <v>102022</v>
      </c>
      <c r="AR48" s="60">
        <v>54380</v>
      </c>
      <c r="AS48" s="60">
        <v>78309</v>
      </c>
      <c r="AT48" s="60">
        <v>115073</v>
      </c>
      <c r="AU48" s="60">
        <v>98077</v>
      </c>
      <c r="AV48" s="60">
        <v>504336</v>
      </c>
      <c r="AW48" s="60">
        <v>19097</v>
      </c>
      <c r="AX48" s="191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14">
        <v>128766</v>
      </c>
      <c r="BM48" s="14">
        <v>284904</v>
      </c>
      <c r="BN48" s="60"/>
      <c r="BO48" s="60"/>
      <c r="BP48" s="60"/>
      <c r="BQ48" s="60"/>
      <c r="BR48" s="60"/>
      <c r="BS48" s="60"/>
    </row>
    <row r="49" spans="1:71" ht="15" customHeight="1" x14ac:dyDescent="0.25">
      <c r="A49" s="179" t="s">
        <v>77</v>
      </c>
      <c r="B49" s="179" t="s">
        <v>303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211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>
        <v>209123</v>
      </c>
      <c r="BM49" s="14">
        <v>120892</v>
      </c>
      <c r="BN49" s="14"/>
      <c r="BO49" s="14"/>
      <c r="BP49" s="14"/>
      <c r="BQ49" s="14"/>
      <c r="BR49" s="14"/>
      <c r="BS49" s="14"/>
    </row>
    <row r="50" spans="1:71" ht="15" customHeight="1" x14ac:dyDescent="0.25">
      <c r="A50" s="179" t="s">
        <v>78</v>
      </c>
      <c r="B50" s="179" t="s">
        <v>304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211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>
        <v>31923</v>
      </c>
      <c r="BM50" s="14">
        <v>31408</v>
      </c>
      <c r="BN50" s="14"/>
      <c r="BO50" s="14"/>
      <c r="BP50" s="14"/>
      <c r="BQ50" s="14"/>
      <c r="BR50" s="14"/>
      <c r="BS50" s="14"/>
    </row>
    <row r="51" spans="1:71" ht="15" customHeight="1" x14ac:dyDescent="0.25">
      <c r="A51" s="179" t="s">
        <v>98</v>
      </c>
      <c r="B51" s="179" t="s">
        <v>305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107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123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211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>
        <v>-268170</v>
      </c>
      <c r="BM51" s="14">
        <v>545</v>
      </c>
      <c r="BN51" s="14"/>
      <c r="BO51" s="14"/>
      <c r="BP51" s="14"/>
      <c r="BQ51" s="14"/>
      <c r="BR51" s="14"/>
      <c r="BS51" s="14"/>
    </row>
    <row r="52" spans="1:71" ht="15" customHeight="1" x14ac:dyDescent="0.25">
      <c r="A52" s="179" t="s">
        <v>35</v>
      </c>
      <c r="B52" s="179" t="s">
        <v>306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107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123</v>
      </c>
      <c r="P52" s="14" t="s">
        <v>123</v>
      </c>
      <c r="Q52" s="14" t="s">
        <v>107</v>
      </c>
      <c r="R52" s="14" t="s">
        <v>107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211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>
        <v>247</v>
      </c>
      <c r="BM52" s="14">
        <v>882</v>
      </c>
      <c r="BN52" s="14"/>
      <c r="BO52" s="14"/>
      <c r="BP52" s="14"/>
      <c r="BQ52" s="14"/>
      <c r="BR52" s="14"/>
      <c r="BS52" s="14"/>
    </row>
    <row r="53" spans="1:71" ht="15" customHeight="1" x14ac:dyDescent="0.25">
      <c r="A53" s="179" t="s">
        <v>79</v>
      </c>
      <c r="B53" s="179" t="s">
        <v>307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211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>
        <v>98841</v>
      </c>
      <c r="BM53" s="14">
        <v>92435</v>
      </c>
      <c r="BN53" s="14"/>
      <c r="BO53" s="14"/>
      <c r="BP53" s="14"/>
      <c r="BQ53" s="14"/>
      <c r="BR53" s="14"/>
      <c r="BS53" s="14"/>
    </row>
    <row r="54" spans="1:71" ht="15" customHeight="1" x14ac:dyDescent="0.25">
      <c r="A54" s="179" t="s">
        <v>80</v>
      </c>
      <c r="B54" s="179" t="s">
        <v>308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211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>
        <v>38921</v>
      </c>
      <c r="BM54" s="14">
        <v>-1211</v>
      </c>
      <c r="BN54" s="14"/>
      <c r="BO54" s="14"/>
      <c r="BP54" s="14"/>
      <c r="BQ54" s="14"/>
      <c r="BR54" s="14"/>
      <c r="BS54" s="14"/>
    </row>
    <row r="55" spans="1:71" ht="15" customHeight="1" x14ac:dyDescent="0.25">
      <c r="A55" s="179" t="s">
        <v>81</v>
      </c>
      <c r="B55" s="179" t="s">
        <v>309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211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>
        <v>-15401</v>
      </c>
      <c r="BM55" s="14">
        <v>19280</v>
      </c>
      <c r="BN55" s="14"/>
      <c r="BO55" s="14"/>
      <c r="BP55" s="14"/>
      <c r="BQ55" s="14"/>
      <c r="BR55" s="14"/>
      <c r="BS55" s="14"/>
    </row>
    <row r="56" spans="1:71" ht="15" customHeight="1" x14ac:dyDescent="0.25">
      <c r="A56" s="179" t="s">
        <v>82</v>
      </c>
      <c r="B56" s="179" t="s">
        <v>310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211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>
        <v>3949</v>
      </c>
      <c r="BM56" s="14">
        <v>5771</v>
      </c>
      <c r="BN56" s="14"/>
      <c r="BO56" s="14"/>
      <c r="BP56" s="14"/>
      <c r="BQ56" s="14"/>
      <c r="BR56" s="14"/>
      <c r="BS56" s="14"/>
    </row>
    <row r="57" spans="1:71" ht="15" customHeight="1" x14ac:dyDescent="0.25">
      <c r="A57" s="179" t="s">
        <v>83</v>
      </c>
      <c r="B57" s="179" t="s">
        <v>311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211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>
        <v>4720</v>
      </c>
      <c r="BM57" s="14">
        <v>5048</v>
      </c>
      <c r="BN57" s="14"/>
      <c r="BO57" s="14"/>
      <c r="BP57" s="14"/>
      <c r="BQ57" s="14"/>
      <c r="BR57" s="14"/>
      <c r="BS57" s="14"/>
    </row>
    <row r="58" spans="1:71" ht="15" customHeight="1" x14ac:dyDescent="0.25">
      <c r="A58" s="64" t="s">
        <v>84</v>
      </c>
      <c r="B58" s="64" t="s">
        <v>312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211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>
        <v>365</v>
      </c>
      <c r="BM58" s="14">
        <v>1389</v>
      </c>
      <c r="BN58" s="14"/>
      <c r="BO58" s="14"/>
      <c r="BP58" s="14"/>
      <c r="BQ58" s="14"/>
      <c r="BR58" s="14"/>
      <c r="BS58" s="14"/>
    </row>
    <row r="59" spans="1:71" ht="15" customHeight="1" x14ac:dyDescent="0.25">
      <c r="A59" s="64" t="s">
        <v>168</v>
      </c>
      <c r="B59" s="64" t="s">
        <v>313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211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>
        <v>0</v>
      </c>
      <c r="BM59" s="14">
        <v>0</v>
      </c>
      <c r="BN59" s="14"/>
      <c r="BO59" s="14"/>
      <c r="BP59" s="14"/>
      <c r="BQ59" s="14"/>
      <c r="BR59" s="14"/>
      <c r="BS59" s="14"/>
    </row>
    <row r="60" spans="1:71" ht="15" customHeight="1" x14ac:dyDescent="0.25">
      <c r="A60" s="64" t="s">
        <v>409</v>
      </c>
      <c r="B60" s="179" t="s">
        <v>314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211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/>
      <c r="BO60" s="14"/>
      <c r="BP60" s="14"/>
      <c r="BQ60" s="14"/>
      <c r="BR60" s="14"/>
      <c r="BS60" s="14"/>
    </row>
    <row r="61" spans="1:71" ht="15" customHeight="1" x14ac:dyDescent="0.25">
      <c r="A61" s="179" t="s">
        <v>119</v>
      </c>
      <c r="B61" s="179" t="s">
        <v>315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123</v>
      </c>
      <c r="P61" s="14" t="s">
        <v>123</v>
      </c>
      <c r="Q61" s="14" t="s">
        <v>14</v>
      </c>
      <c r="R61" s="14" t="s">
        <v>123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211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>
        <v>2810</v>
      </c>
      <c r="BM61" s="14">
        <v>2462</v>
      </c>
      <c r="BN61" s="14"/>
      <c r="BO61" s="14"/>
      <c r="BP61" s="14"/>
      <c r="BQ61" s="14"/>
      <c r="BR61" s="14"/>
      <c r="BS61" s="14"/>
    </row>
    <row r="62" spans="1:71" ht="15" customHeight="1" x14ac:dyDescent="0.25">
      <c r="A62" s="179" t="s">
        <v>73</v>
      </c>
      <c r="B62" s="179" t="s">
        <v>224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123</v>
      </c>
      <c r="P62" s="14" t="s">
        <v>123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211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/>
      <c r="BO62" s="14"/>
      <c r="BP62" s="14"/>
      <c r="BQ62" s="14"/>
      <c r="BR62" s="14"/>
      <c r="BS62" s="14"/>
    </row>
    <row r="63" spans="1:71" s="49" customFormat="1" ht="15" customHeight="1" x14ac:dyDescent="0.25">
      <c r="A63" s="179" t="s">
        <v>85</v>
      </c>
      <c r="B63" s="179" t="s">
        <v>316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108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123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211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>
        <v>2449</v>
      </c>
      <c r="BM63" s="14">
        <v>-705</v>
      </c>
      <c r="BN63" s="14"/>
      <c r="BO63" s="14"/>
      <c r="BP63" s="14"/>
      <c r="BQ63" s="14"/>
      <c r="BR63" s="14"/>
      <c r="BS63" s="14"/>
    </row>
    <row r="64" spans="1:71" s="49" customFormat="1" ht="15" customHeight="1" x14ac:dyDescent="0.25">
      <c r="A64" s="179" t="s">
        <v>410</v>
      </c>
      <c r="B64" s="179" t="s">
        <v>412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211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>
        <v>18989</v>
      </c>
      <c r="BM64" s="14">
        <v>6708</v>
      </c>
      <c r="BN64" s="14"/>
      <c r="BO64" s="14"/>
      <c r="BP64" s="14"/>
      <c r="BQ64" s="14"/>
      <c r="BR64" s="14"/>
      <c r="BS64" s="14"/>
    </row>
    <row r="65" spans="1:71" s="49" customFormat="1" ht="15" customHeight="1" x14ac:dyDescent="0.25">
      <c r="A65" s="179" t="s">
        <v>150</v>
      </c>
      <c r="B65" s="179" t="s">
        <v>317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211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/>
      <c r="BL65" s="14">
        <v>0</v>
      </c>
      <c r="BM65" s="14"/>
      <c r="BN65" s="14"/>
      <c r="BO65" s="14"/>
      <c r="BP65" s="14"/>
      <c r="BQ65" s="14"/>
      <c r="BR65" s="14"/>
      <c r="BS65" s="14"/>
    </row>
    <row r="66" spans="1:71" ht="15" customHeight="1" x14ac:dyDescent="0.25">
      <c r="A66" s="59" t="s">
        <v>86</v>
      </c>
      <c r="B66" s="180" t="s">
        <v>318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97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211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-248719</v>
      </c>
      <c r="BL66" s="14">
        <v>398144</v>
      </c>
      <c r="BM66" s="14">
        <v>24520</v>
      </c>
      <c r="BN66" s="14"/>
      <c r="BO66" s="14"/>
      <c r="BP66" s="14"/>
      <c r="BQ66" s="14"/>
      <c r="BR66" s="14"/>
      <c r="BS66" s="14"/>
    </row>
    <row r="67" spans="1:71" ht="15" customHeight="1" x14ac:dyDescent="0.25">
      <c r="A67" s="59" t="s">
        <v>0</v>
      </c>
      <c r="B67" s="180" t="s">
        <v>243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211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>
        <v>-22196</v>
      </c>
      <c r="BM67" s="14">
        <v>-33254</v>
      </c>
      <c r="BN67" s="14"/>
      <c r="BO67" s="14"/>
      <c r="BP67" s="14"/>
      <c r="BQ67" s="14"/>
      <c r="BR67" s="14"/>
      <c r="BS67" s="14"/>
    </row>
    <row r="68" spans="1:71" s="49" customFormat="1" ht="15" customHeight="1" x14ac:dyDescent="0.25">
      <c r="A68" s="198" t="s">
        <v>87</v>
      </c>
      <c r="B68" s="198" t="s">
        <v>319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24">
        <v>-43606</v>
      </c>
      <c r="AY68" s="27">
        <f t="shared" ref="AY68:BH68" si="6">SUM(AY69:AY72)</f>
        <v>-31916</v>
      </c>
      <c r="AZ68" s="27">
        <f t="shared" si="6"/>
        <v>-35044</v>
      </c>
      <c r="BA68" s="27">
        <f t="shared" si="6"/>
        <v>-210596</v>
      </c>
      <c r="BB68" s="27">
        <f t="shared" si="6"/>
        <v>-91777</v>
      </c>
      <c r="BC68" s="27">
        <f t="shared" si="6"/>
        <v>-737976</v>
      </c>
      <c r="BD68" s="27">
        <f t="shared" si="6"/>
        <v>-64443</v>
      </c>
      <c r="BE68" s="27">
        <f t="shared" si="6"/>
        <v>-55592</v>
      </c>
      <c r="BF68" s="27">
        <f t="shared" si="6"/>
        <v>-60163</v>
      </c>
      <c r="BG68" s="27">
        <f t="shared" si="6"/>
        <v>-78643</v>
      </c>
      <c r="BH68" s="27">
        <f t="shared" si="6"/>
        <v>-55714</v>
      </c>
      <c r="BI68" s="27">
        <f>SUM(BI69:BI72)</f>
        <v>29361</v>
      </c>
      <c r="BJ68" s="27">
        <f>SUM(BJ69:BJ72)</f>
        <v>-120178</v>
      </c>
      <c r="BK68" s="27">
        <v>-42213</v>
      </c>
      <c r="BL68" s="27">
        <f>SUM(BL69:BL72)</f>
        <v>-850032</v>
      </c>
      <c r="BM68" s="27">
        <v>169648</v>
      </c>
      <c r="BN68" s="27"/>
      <c r="BO68" s="27"/>
      <c r="BP68" s="27"/>
      <c r="BQ68" s="27"/>
      <c r="BR68" s="27"/>
      <c r="BS68" s="27"/>
    </row>
    <row r="69" spans="1:71" ht="15" customHeight="1" x14ac:dyDescent="0.25">
      <c r="A69" s="180" t="s">
        <v>99</v>
      </c>
      <c r="B69" s="180" t="s">
        <v>320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123</v>
      </c>
      <c r="P69" s="14" t="s">
        <v>123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211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/>
      <c r="BO69" s="14"/>
      <c r="BP69" s="14"/>
      <c r="BQ69" s="14"/>
      <c r="BR69" s="14"/>
      <c r="BS69" s="14"/>
    </row>
    <row r="70" spans="1:71" ht="15" customHeight="1" x14ac:dyDescent="0.25">
      <c r="A70" s="180" t="s">
        <v>411</v>
      </c>
      <c r="B70" s="180" t="s">
        <v>321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211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>
        <v>-1144629</v>
      </c>
      <c r="BM70" s="14">
        <v>-104090</v>
      </c>
      <c r="BN70" s="14"/>
      <c r="BO70" s="14"/>
      <c r="BP70" s="14"/>
      <c r="BQ70" s="14"/>
      <c r="BR70" s="14"/>
      <c r="BS70" s="14"/>
    </row>
    <row r="71" spans="1:71" ht="15" customHeight="1" x14ac:dyDescent="0.25">
      <c r="A71" s="180" t="s">
        <v>615</v>
      </c>
      <c r="B71" s="180" t="s">
        <v>616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211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0</v>
      </c>
      <c r="BL71" s="14">
        <v>294206</v>
      </c>
      <c r="BM71" s="14">
        <v>290116</v>
      </c>
      <c r="BN71" s="14"/>
      <c r="BO71" s="14"/>
      <c r="BP71" s="14"/>
      <c r="BQ71" s="14"/>
      <c r="BR71" s="14"/>
      <c r="BS71" s="14"/>
    </row>
    <row r="72" spans="1:71" s="49" customFormat="1" ht="15" customHeight="1" x14ac:dyDescent="0.25">
      <c r="A72" s="180" t="s">
        <v>0</v>
      </c>
      <c r="B72" s="180" t="s">
        <v>243</v>
      </c>
      <c r="C72" s="60" t="s">
        <v>14</v>
      </c>
      <c r="D72" s="60" t="s">
        <v>14</v>
      </c>
      <c r="E72" s="60" t="s">
        <v>14</v>
      </c>
      <c r="F72" s="60" t="s">
        <v>14</v>
      </c>
      <c r="G72" s="60" t="s">
        <v>14</v>
      </c>
      <c r="H72" s="60" t="s">
        <v>14</v>
      </c>
      <c r="I72" s="60" t="s">
        <v>14</v>
      </c>
      <c r="J72" s="60" t="s">
        <v>14</v>
      </c>
      <c r="K72" s="60" t="s">
        <v>14</v>
      </c>
      <c r="L72" s="60" t="s">
        <v>14</v>
      </c>
      <c r="M72" s="60" t="s">
        <v>14</v>
      </c>
      <c r="N72" s="60" t="s">
        <v>14</v>
      </c>
      <c r="O72" s="60" t="s">
        <v>123</v>
      </c>
      <c r="P72" s="60" t="s">
        <v>14</v>
      </c>
      <c r="Q72" s="60">
        <v>-16706</v>
      </c>
      <c r="R72" s="60">
        <v>37546</v>
      </c>
      <c r="S72" s="60">
        <v>5</v>
      </c>
      <c r="T72" s="60">
        <v>3078</v>
      </c>
      <c r="U72" s="60">
        <v>-19075</v>
      </c>
      <c r="V72" s="60">
        <v>15010</v>
      </c>
      <c r="W72" s="60">
        <v>-3</v>
      </c>
      <c r="X72" s="60">
        <v>134</v>
      </c>
      <c r="Y72" s="60">
        <v>-57195</v>
      </c>
      <c r="Z72" s="60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60">
        <v>-431</v>
      </c>
      <c r="AX72" s="191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14">
        <f>419-28</f>
        <v>391</v>
      </c>
      <c r="BM72" s="14">
        <v>392</v>
      </c>
      <c r="BN72" s="60"/>
      <c r="BO72" s="60"/>
      <c r="BP72" s="60"/>
      <c r="BQ72" s="60"/>
      <c r="BR72" s="60"/>
      <c r="BS72" s="60"/>
    </row>
    <row r="73" spans="1:71" s="49" customFormat="1" ht="15" customHeight="1" x14ac:dyDescent="0.25">
      <c r="A73" s="198" t="s">
        <v>88</v>
      </c>
      <c r="B73" s="198" t="s">
        <v>322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24">
        <v>-137797</v>
      </c>
      <c r="AY73" s="27">
        <f t="shared" ref="AY73:BH73" si="7">SUM(AY74:AY80)</f>
        <v>-143638</v>
      </c>
      <c r="AZ73" s="27">
        <f t="shared" si="7"/>
        <v>-185486</v>
      </c>
      <c r="BA73" s="27">
        <f t="shared" si="7"/>
        <v>451119</v>
      </c>
      <c r="BB73" s="27">
        <f t="shared" si="7"/>
        <v>-285358</v>
      </c>
      <c r="BC73" s="27">
        <f t="shared" si="7"/>
        <v>464544</v>
      </c>
      <c r="BD73" s="27">
        <f t="shared" si="7"/>
        <v>-775791</v>
      </c>
      <c r="BE73" s="27">
        <f t="shared" si="7"/>
        <v>-331862</v>
      </c>
      <c r="BF73" s="27">
        <f t="shared" si="7"/>
        <v>318870</v>
      </c>
      <c r="BG73" s="27">
        <f t="shared" si="7"/>
        <v>-201298</v>
      </c>
      <c r="BH73" s="27">
        <f t="shared" si="7"/>
        <v>490164</v>
      </c>
      <c r="BI73" s="27">
        <f>SUM(BI74:BI80)</f>
        <v>-672914</v>
      </c>
      <c r="BJ73" s="27">
        <f>SUM(BJ74:BJ80)</f>
        <v>-212105</v>
      </c>
      <c r="BK73" s="27">
        <v>511208</v>
      </c>
      <c r="BL73" s="27">
        <f>SUM(BL74:BL80)</f>
        <v>-228277</v>
      </c>
      <c r="BM73" s="27">
        <v>-315205</v>
      </c>
      <c r="BN73" s="27"/>
      <c r="BO73" s="27"/>
      <c r="BP73" s="27"/>
      <c r="BQ73" s="27"/>
      <c r="BR73" s="27"/>
      <c r="BS73" s="27"/>
    </row>
    <row r="74" spans="1:71" ht="15" customHeight="1" x14ac:dyDescent="0.25">
      <c r="A74" s="180" t="s">
        <v>89</v>
      </c>
      <c r="B74" s="180" t="s">
        <v>323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60">
        <v>-90821</v>
      </c>
      <c r="AV74" s="14">
        <v>-210823</v>
      </c>
      <c r="AW74" s="14">
        <v>-296800</v>
      </c>
      <c r="AX74" s="211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>
        <v>-46178</v>
      </c>
      <c r="BM74" s="14">
        <v>-122780</v>
      </c>
      <c r="BN74" s="14"/>
      <c r="BO74" s="14"/>
      <c r="BP74" s="14"/>
      <c r="BQ74" s="14"/>
      <c r="BR74" s="14"/>
      <c r="BS74" s="14"/>
    </row>
    <row r="75" spans="1:71" ht="15" customHeight="1" x14ac:dyDescent="0.25">
      <c r="A75" s="180" t="s">
        <v>90</v>
      </c>
      <c r="B75" s="180" t="s">
        <v>324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107</v>
      </c>
      <c r="L75" s="14">
        <v>-55823</v>
      </c>
      <c r="M75" s="14">
        <v>819</v>
      </c>
      <c r="N75" s="14">
        <v>-819</v>
      </c>
      <c r="O75" s="14" t="s">
        <v>123</v>
      </c>
      <c r="P75" s="14">
        <v>-63707</v>
      </c>
      <c r="Q75" s="14" t="s">
        <v>107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60">
        <v>-24999</v>
      </c>
      <c r="AW75" s="14">
        <v>0</v>
      </c>
      <c r="AX75" s="211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>
        <v>-49934</v>
      </c>
      <c r="BM75" s="14">
        <v>-49936</v>
      </c>
      <c r="BN75" s="14"/>
      <c r="BO75" s="14"/>
      <c r="BP75" s="14"/>
      <c r="BQ75" s="14"/>
      <c r="BR75" s="14"/>
      <c r="BS75" s="14"/>
    </row>
    <row r="76" spans="1:71" ht="15" customHeight="1" x14ac:dyDescent="0.25">
      <c r="A76" s="180" t="s">
        <v>91</v>
      </c>
      <c r="B76" s="180" t="s">
        <v>325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123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60">
        <v>279635</v>
      </c>
      <c r="AH76" s="60">
        <v>0</v>
      </c>
      <c r="AI76" s="60">
        <v>0</v>
      </c>
      <c r="AJ76" s="60">
        <v>254000</v>
      </c>
      <c r="AK76" s="60">
        <v>0</v>
      </c>
      <c r="AL76" s="60">
        <v>395176</v>
      </c>
      <c r="AM76" s="60">
        <v>0</v>
      </c>
      <c r="AN76" s="60">
        <v>0</v>
      </c>
      <c r="AO76" s="60">
        <v>0</v>
      </c>
      <c r="AP76" s="60">
        <v>200000</v>
      </c>
      <c r="AQ76" s="60">
        <v>230050</v>
      </c>
      <c r="AR76" s="60">
        <v>300000</v>
      </c>
      <c r="AS76" s="60">
        <v>130050</v>
      </c>
      <c r="AT76" s="60">
        <v>500000</v>
      </c>
      <c r="AU76" s="14">
        <v>0</v>
      </c>
      <c r="AV76" s="27">
        <v>0</v>
      </c>
      <c r="AW76" s="14">
        <v>500000</v>
      </c>
      <c r="AX76" s="211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>
        <v>0</v>
      </c>
      <c r="BM76" s="14">
        <v>0</v>
      </c>
      <c r="BN76" s="14"/>
      <c r="BO76" s="14"/>
      <c r="BP76" s="14"/>
      <c r="BQ76" s="14"/>
      <c r="BR76" s="14"/>
      <c r="BS76" s="14"/>
    </row>
    <row r="77" spans="1:71" ht="15" customHeight="1" x14ac:dyDescent="0.25">
      <c r="A77" s="180" t="s">
        <v>92</v>
      </c>
      <c r="B77" s="180" t="s">
        <v>326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211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/>
      <c r="BO77" s="14"/>
      <c r="BP77" s="14"/>
      <c r="BQ77" s="14"/>
      <c r="BR77" s="14"/>
      <c r="BS77" s="14"/>
    </row>
    <row r="78" spans="1:71" ht="15" customHeight="1" x14ac:dyDescent="0.25">
      <c r="A78" s="180" t="s">
        <v>93</v>
      </c>
      <c r="B78" s="180" t="s">
        <v>327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123</v>
      </c>
      <c r="P78" s="14" t="s">
        <v>123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211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/>
      <c r="BO78" s="14"/>
      <c r="BP78" s="14"/>
      <c r="BQ78" s="14"/>
      <c r="BR78" s="14"/>
      <c r="BS78" s="14"/>
    </row>
    <row r="79" spans="1:71" s="49" customFormat="1" ht="15" customHeight="1" x14ac:dyDescent="0.25">
      <c r="A79" s="180" t="s">
        <v>94</v>
      </c>
      <c r="B79" s="199" t="s">
        <v>328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211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>
        <v>-129163</v>
      </c>
      <c r="BM79" s="14">
        <v>-142489</v>
      </c>
      <c r="BN79" s="14"/>
      <c r="BO79" s="14"/>
      <c r="BP79" s="14"/>
      <c r="BQ79" s="14"/>
      <c r="BR79" s="14"/>
      <c r="BS79" s="14"/>
    </row>
    <row r="80" spans="1:71" ht="15" customHeight="1" x14ac:dyDescent="0.25">
      <c r="A80" s="180" t="s">
        <v>0</v>
      </c>
      <c r="B80" s="4" t="s">
        <v>233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123</v>
      </c>
      <c r="P80" s="14" t="s">
        <v>123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211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>
        <v>-3002</v>
      </c>
      <c r="BM80" s="14">
        <v>0</v>
      </c>
      <c r="BN80" s="14"/>
      <c r="BO80" s="14"/>
      <c r="BP80" s="14"/>
      <c r="BQ80" s="14"/>
      <c r="BR80" s="14"/>
      <c r="BS80" s="14"/>
    </row>
    <row r="81" spans="1:71" ht="15" customHeight="1" x14ac:dyDescent="0.25">
      <c r="A81" s="49" t="s">
        <v>95</v>
      </c>
      <c r="B81" s="291" t="s">
        <v>329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24">
        <v>28686</v>
      </c>
      <c r="AY81" s="27">
        <f t="shared" ref="AY81:BH81" si="8">SUM(AY73,AY68,AY47)</f>
        <v>-116863</v>
      </c>
      <c r="AZ81" s="27">
        <f t="shared" si="8"/>
        <v>-300866</v>
      </c>
      <c r="BA81" s="27">
        <f t="shared" si="8"/>
        <v>432975</v>
      </c>
      <c r="BB81" s="27">
        <f t="shared" si="8"/>
        <v>-162521</v>
      </c>
      <c r="BC81" s="27">
        <f t="shared" si="8"/>
        <v>-65939</v>
      </c>
      <c r="BD81" s="27">
        <f t="shared" si="8"/>
        <v>-628518</v>
      </c>
      <c r="BE81" s="27">
        <f t="shared" si="8"/>
        <v>-141022</v>
      </c>
      <c r="BF81" s="27">
        <f t="shared" si="8"/>
        <v>538525.77214954409</v>
      </c>
      <c r="BG81" s="27">
        <f t="shared" si="8"/>
        <v>-6451</v>
      </c>
      <c r="BH81" s="27">
        <f t="shared" si="8"/>
        <v>654814</v>
      </c>
      <c r="BI81" s="27">
        <f>SUM(BI73,BI68,BI47)</f>
        <v>-388736</v>
      </c>
      <c r="BJ81" s="27">
        <f>SUM(BJ73,BJ68,BJ47)</f>
        <v>-48135</v>
      </c>
      <c r="BK81" s="27">
        <v>463258</v>
      </c>
      <c r="BL81" s="27">
        <f>SUM(BL73,BL68,BL47)</f>
        <v>-573595</v>
      </c>
      <c r="BM81" s="27">
        <v>130613</v>
      </c>
      <c r="BN81" s="27"/>
      <c r="BO81" s="27"/>
      <c r="BP81" s="27"/>
      <c r="BQ81" s="27"/>
      <c r="BR81" s="27"/>
      <c r="BS81" s="27"/>
    </row>
    <row r="82" spans="1:71" ht="15" customHeight="1" x14ac:dyDescent="0.25">
      <c r="A82" s="4" t="s">
        <v>96</v>
      </c>
      <c r="B82" s="201" t="s">
        <v>330</v>
      </c>
      <c r="C82" s="60">
        <v>626261</v>
      </c>
      <c r="D82" s="60">
        <v>618027</v>
      </c>
      <c r="E82" s="60">
        <v>557788</v>
      </c>
      <c r="F82" s="60">
        <v>592831</v>
      </c>
      <c r="G82" s="60">
        <v>628246</v>
      </c>
      <c r="H82" s="60">
        <v>1004289</v>
      </c>
      <c r="I82" s="60">
        <v>942908</v>
      </c>
      <c r="J82" s="60">
        <v>830561</v>
      </c>
      <c r="K82" s="60">
        <v>721488</v>
      </c>
      <c r="L82" s="60">
        <v>1048966</v>
      </c>
      <c r="M82" s="60">
        <v>784842</v>
      </c>
      <c r="N82" s="60">
        <v>857073</v>
      </c>
      <c r="O82" s="60">
        <v>937795</v>
      </c>
      <c r="P82" s="60">
        <v>1293204</v>
      </c>
      <c r="Q82" s="60">
        <v>1271735</v>
      </c>
      <c r="R82" s="60">
        <v>1287666</v>
      </c>
      <c r="S82" s="60">
        <v>1064869</v>
      </c>
      <c r="T82" s="60">
        <v>948757</v>
      </c>
      <c r="U82" s="60">
        <v>560488</v>
      </c>
      <c r="V82" s="60">
        <v>682414</v>
      </c>
      <c r="W82" s="60">
        <v>656605</v>
      </c>
      <c r="X82" s="60">
        <v>411704</v>
      </c>
      <c r="Y82" s="60">
        <v>368659</v>
      </c>
      <c r="Z82" s="60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60">
        <v>1776919</v>
      </c>
      <c r="AX82" s="191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1821355</v>
      </c>
      <c r="BL82" s="14">
        <v>2284612.7721495442</v>
      </c>
      <c r="BM82" s="14">
        <v>1711017.7721495442</v>
      </c>
      <c r="BN82" s="60"/>
      <c r="BO82" s="60"/>
      <c r="BP82" s="60"/>
      <c r="BQ82" s="60"/>
      <c r="BR82" s="60"/>
      <c r="BS82" s="60"/>
    </row>
    <row r="83" spans="1:71" ht="15" customHeight="1" x14ac:dyDescent="0.25">
      <c r="A83" s="293" t="s">
        <v>97</v>
      </c>
      <c r="B83" s="293" t="s">
        <v>331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26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2284613</v>
      </c>
      <c r="BL83" s="22">
        <v>1711017.7721495442</v>
      </c>
      <c r="BM83" s="22">
        <v>1841630.7721495442</v>
      </c>
      <c r="BN83" s="60"/>
      <c r="BO83" s="60"/>
      <c r="BP83" s="60"/>
      <c r="BQ83" s="60"/>
      <c r="BR83" s="60"/>
      <c r="BS83" s="60"/>
    </row>
    <row r="84" spans="1:71" ht="15" customHeight="1" x14ac:dyDescent="0.2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14"/>
      <c r="AX84" s="165"/>
      <c r="BA84" s="14"/>
      <c r="BF84" s="14"/>
      <c r="BG84" s="14"/>
      <c r="BH84" s="14"/>
      <c r="BI84" s="14"/>
      <c r="BJ84" s="14"/>
      <c r="BK84" s="14"/>
      <c r="BL84" s="14"/>
      <c r="BM84" s="14"/>
    </row>
    <row r="85" spans="1:71" ht="15" customHeight="1" x14ac:dyDescent="0.25"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AA85" s="60"/>
      <c r="AB85" s="60"/>
      <c r="AC85" s="60"/>
      <c r="AY85" s="114"/>
    </row>
    <row r="86" spans="1:71" s="49" customFormat="1" ht="15" customHeight="1" x14ac:dyDescent="0.25">
      <c r="A86" s="95" t="s">
        <v>169</v>
      </c>
      <c r="B86" s="95" t="s">
        <v>169</v>
      </c>
      <c r="C86" s="204" t="str">
        <f t="shared" ref="C86:AH86" si="9">C5</f>
        <v>1Q10</v>
      </c>
      <c r="D86" s="204" t="str">
        <f t="shared" si="9"/>
        <v>2Q10</v>
      </c>
      <c r="E86" s="204" t="str">
        <f t="shared" si="9"/>
        <v>3Q10</v>
      </c>
      <c r="F86" s="204" t="str">
        <f t="shared" si="9"/>
        <v>4Q10</v>
      </c>
      <c r="G86" s="204" t="str">
        <f t="shared" si="9"/>
        <v>1Q11</v>
      </c>
      <c r="H86" s="204" t="str">
        <f t="shared" si="9"/>
        <v>2Q11</v>
      </c>
      <c r="I86" s="204" t="str">
        <f t="shared" si="9"/>
        <v>3Q11</v>
      </c>
      <c r="J86" s="204" t="str">
        <f t="shared" si="9"/>
        <v>4Q11</v>
      </c>
      <c r="K86" s="204" t="str">
        <f t="shared" si="9"/>
        <v>1Q12</v>
      </c>
      <c r="L86" s="204" t="str">
        <f t="shared" si="9"/>
        <v>2Q12</v>
      </c>
      <c r="M86" s="204" t="str">
        <f t="shared" si="9"/>
        <v>3Q12</v>
      </c>
      <c r="N86" s="204" t="str">
        <f t="shared" si="9"/>
        <v>4Q12</v>
      </c>
      <c r="O86" s="204" t="str">
        <f t="shared" si="9"/>
        <v>1Q13</v>
      </c>
      <c r="P86" s="204" t="str">
        <f t="shared" si="9"/>
        <v>2Q13</v>
      </c>
      <c r="Q86" s="204" t="str">
        <f t="shared" si="9"/>
        <v>3Q13</v>
      </c>
      <c r="R86" s="204" t="str">
        <f t="shared" si="9"/>
        <v>4Q13</v>
      </c>
      <c r="S86" s="204" t="str">
        <f t="shared" si="9"/>
        <v>1Q14</v>
      </c>
      <c r="T86" s="204" t="str">
        <f t="shared" si="9"/>
        <v>2Q14</v>
      </c>
      <c r="U86" s="204" t="str">
        <f t="shared" si="9"/>
        <v>3Q14</v>
      </c>
      <c r="V86" s="204" t="str">
        <f t="shared" si="9"/>
        <v>4Q14</v>
      </c>
      <c r="W86" s="204" t="str">
        <f t="shared" si="9"/>
        <v>1Q15</v>
      </c>
      <c r="X86" s="204" t="str">
        <f t="shared" si="9"/>
        <v>2Q15</v>
      </c>
      <c r="Y86" s="204" t="str">
        <f t="shared" si="9"/>
        <v>3Q15</v>
      </c>
      <c r="Z86" s="204" t="str">
        <f t="shared" si="9"/>
        <v>4Q15</v>
      </c>
      <c r="AA86" s="204" t="str">
        <f t="shared" si="9"/>
        <v>1Q16</v>
      </c>
      <c r="AB86" s="204" t="str">
        <f t="shared" si="9"/>
        <v>2Q16</v>
      </c>
      <c r="AC86" s="204" t="str">
        <f t="shared" si="9"/>
        <v>3Q16</v>
      </c>
      <c r="AD86" s="204" t="str">
        <f t="shared" si="9"/>
        <v>4Q16</v>
      </c>
      <c r="AE86" s="204" t="str">
        <f t="shared" si="9"/>
        <v>1Q17</v>
      </c>
      <c r="AF86" s="204" t="str">
        <f t="shared" si="9"/>
        <v>2Q17</v>
      </c>
      <c r="AG86" s="204" t="str">
        <f t="shared" si="9"/>
        <v>3Q17</v>
      </c>
      <c r="AH86" s="204" t="str">
        <f t="shared" si="9"/>
        <v>4Q17</v>
      </c>
      <c r="AI86" s="204" t="str">
        <f t="shared" ref="AI86:AY86" si="10">AI5</f>
        <v>1Q18</v>
      </c>
      <c r="AJ86" s="204" t="str">
        <f t="shared" si="10"/>
        <v>2Q18</v>
      </c>
      <c r="AK86" s="204" t="str">
        <f t="shared" si="10"/>
        <v>3Q18</v>
      </c>
      <c r="AL86" s="204" t="str">
        <f t="shared" si="10"/>
        <v>4Q18</v>
      </c>
      <c r="AM86" s="204" t="str">
        <f t="shared" si="10"/>
        <v>1Q19</v>
      </c>
      <c r="AN86" s="204" t="str">
        <f t="shared" si="10"/>
        <v>2Q19</v>
      </c>
      <c r="AO86" s="204" t="str">
        <f t="shared" si="10"/>
        <v>3Q19</v>
      </c>
      <c r="AP86" s="204" t="str">
        <f t="shared" si="10"/>
        <v>4Q19</v>
      </c>
      <c r="AQ86" s="204" t="str">
        <f t="shared" si="10"/>
        <v>1Q20</v>
      </c>
      <c r="AR86" s="204" t="str">
        <f t="shared" si="10"/>
        <v>2Q20</v>
      </c>
      <c r="AS86" s="204" t="str">
        <f t="shared" si="10"/>
        <v>3Q20</v>
      </c>
      <c r="AT86" s="204" t="str">
        <f t="shared" si="10"/>
        <v>4Q20</v>
      </c>
      <c r="AU86" s="204" t="str">
        <f t="shared" si="10"/>
        <v>1Q21</v>
      </c>
      <c r="AV86" s="204" t="str">
        <f t="shared" si="10"/>
        <v>2Q21</v>
      </c>
      <c r="AW86" s="204" t="str">
        <f t="shared" si="10"/>
        <v>3Q21</v>
      </c>
      <c r="AX86" s="292" t="str">
        <f t="shared" si="10"/>
        <v>4Q21</v>
      </c>
      <c r="AY86" s="205" t="str">
        <f t="shared" si="10"/>
        <v>1Q22</v>
      </c>
      <c r="AZ86" s="205" t="str">
        <f t="shared" ref="AZ86:BK86" si="11">AZ5</f>
        <v>2Q22</v>
      </c>
      <c r="BA86" s="205" t="str">
        <f t="shared" si="11"/>
        <v>3Q22</v>
      </c>
      <c r="BB86" s="205" t="str">
        <f t="shared" si="11"/>
        <v>4Q22</v>
      </c>
      <c r="BC86" s="205" t="str">
        <f t="shared" si="11"/>
        <v>1Q23</v>
      </c>
      <c r="BD86" s="205" t="str">
        <f t="shared" si="11"/>
        <v>2Q23</v>
      </c>
      <c r="BE86" s="205" t="str">
        <f t="shared" si="11"/>
        <v>3Q23</v>
      </c>
      <c r="BF86" s="205" t="str">
        <f t="shared" si="11"/>
        <v>4Q23</v>
      </c>
      <c r="BG86" s="205" t="str">
        <f t="shared" si="11"/>
        <v>1Q24</v>
      </c>
      <c r="BH86" s="205" t="str">
        <f t="shared" si="11"/>
        <v>2Q24</v>
      </c>
      <c r="BI86" s="205" t="str">
        <f t="shared" si="11"/>
        <v>3Q24</v>
      </c>
      <c r="BJ86" s="205" t="str">
        <f t="shared" si="11"/>
        <v>4Q24</v>
      </c>
      <c r="BK86" s="205" t="str">
        <f t="shared" si="11"/>
        <v>1Q25</v>
      </c>
      <c r="BL86" s="205" t="str">
        <f t="shared" ref="BL86:BM86" si="12">BL5</f>
        <v>2Q25</v>
      </c>
      <c r="BM86" s="205" t="str">
        <f t="shared" si="12"/>
        <v>3Q25</v>
      </c>
    </row>
    <row r="87" spans="1:71" ht="15" customHeight="1" x14ac:dyDescent="0.25">
      <c r="A87" s="4" t="s">
        <v>170</v>
      </c>
      <c r="B87" s="4" t="s">
        <v>351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84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70">
        <v>11636</v>
      </c>
      <c r="BD87" s="70">
        <v>17627</v>
      </c>
      <c r="BE87" s="70">
        <v>15550</v>
      </c>
      <c r="BF87" s="70">
        <v>23920.717000000001</v>
      </c>
      <c r="BG87" s="70">
        <v>10383</v>
      </c>
      <c r="BH87" s="70">
        <v>14105.526814450659</v>
      </c>
      <c r="BI87" s="70">
        <v>11037.947231380162</v>
      </c>
      <c r="BJ87" s="70">
        <v>19118.331109588005</v>
      </c>
      <c r="BK87" s="70">
        <v>6338.4553752430866</v>
      </c>
      <c r="BL87" s="70">
        <v>20311</v>
      </c>
      <c r="BM87" s="70">
        <v>7857.249901997101</v>
      </c>
    </row>
    <row r="88" spans="1:71" ht="15" customHeight="1" x14ac:dyDescent="0.25">
      <c r="A88" s="4" t="s">
        <v>171</v>
      </c>
      <c r="B88" s="4" t="s">
        <v>352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84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70">
        <v>7011</v>
      </c>
      <c r="BD88" s="70">
        <v>12304</v>
      </c>
      <c r="BE88" s="70">
        <v>11360</v>
      </c>
      <c r="BF88" s="70">
        <v>19894.781999999999</v>
      </c>
      <c r="BG88" s="70">
        <v>9539</v>
      </c>
      <c r="BH88" s="70">
        <v>14951.681538014533</v>
      </c>
      <c r="BI88" s="70">
        <v>23256.817705346359</v>
      </c>
      <c r="BJ88" s="70">
        <v>59745.177312132386</v>
      </c>
      <c r="BK88" s="70">
        <v>10645.618019766438</v>
      </c>
      <c r="BL88" s="70">
        <v>36254</v>
      </c>
      <c r="BM88" s="70">
        <v>65940.108990641194</v>
      </c>
    </row>
    <row r="89" spans="1:71" ht="15" customHeight="1" x14ac:dyDescent="0.25">
      <c r="A89" s="202" t="s">
        <v>0</v>
      </c>
      <c r="B89" s="202" t="s">
        <v>243</v>
      </c>
      <c r="C89" s="289" t="s">
        <v>14</v>
      </c>
      <c r="D89" s="289" t="s">
        <v>14</v>
      </c>
      <c r="E89" s="289" t="s">
        <v>14</v>
      </c>
      <c r="F89" s="289" t="s">
        <v>14</v>
      </c>
      <c r="G89" s="289" t="s">
        <v>14</v>
      </c>
      <c r="H89" s="289" t="s">
        <v>14</v>
      </c>
      <c r="I89" s="289" t="s">
        <v>14</v>
      </c>
      <c r="J89" s="289" t="s">
        <v>14</v>
      </c>
      <c r="K89" s="289" t="s">
        <v>14</v>
      </c>
      <c r="L89" s="289" t="s">
        <v>14</v>
      </c>
      <c r="M89" s="289" t="s">
        <v>14</v>
      </c>
      <c r="N89" s="289" t="s">
        <v>14</v>
      </c>
      <c r="O89" s="289" t="s">
        <v>14</v>
      </c>
      <c r="P89" s="289" t="s">
        <v>14</v>
      </c>
      <c r="Q89" s="289" t="s">
        <v>14</v>
      </c>
      <c r="R89" s="289" t="s">
        <v>14</v>
      </c>
      <c r="S89" s="289" t="s">
        <v>14</v>
      </c>
      <c r="T89" s="289" t="s">
        <v>14</v>
      </c>
      <c r="U89" s="289" t="s">
        <v>14</v>
      </c>
      <c r="V89" s="289" t="s">
        <v>14</v>
      </c>
      <c r="W89" s="289" t="s">
        <v>14</v>
      </c>
      <c r="X89" s="289" t="s">
        <v>14</v>
      </c>
      <c r="Y89" s="289" t="s">
        <v>14</v>
      </c>
      <c r="Z89" s="289" t="s">
        <v>14</v>
      </c>
      <c r="AA89" s="289" t="s">
        <v>14</v>
      </c>
      <c r="AB89" s="289" t="s">
        <v>14</v>
      </c>
      <c r="AC89" s="289" t="s">
        <v>14</v>
      </c>
      <c r="AD89" s="289" t="s">
        <v>14</v>
      </c>
      <c r="AE89" s="289" t="s">
        <v>14</v>
      </c>
      <c r="AF89" s="289" t="s">
        <v>14</v>
      </c>
      <c r="AG89" s="289" t="s">
        <v>14</v>
      </c>
      <c r="AH89" s="289" t="s">
        <v>14</v>
      </c>
      <c r="AI89" s="289" t="s">
        <v>14</v>
      </c>
      <c r="AJ89" s="289" t="s">
        <v>14</v>
      </c>
      <c r="AK89" s="289" t="s">
        <v>14</v>
      </c>
      <c r="AL89" s="289" t="s">
        <v>14</v>
      </c>
      <c r="AM89" s="289" t="s">
        <v>14</v>
      </c>
      <c r="AN89" s="289" t="s">
        <v>14</v>
      </c>
      <c r="AO89" s="289" t="s">
        <v>14</v>
      </c>
      <c r="AP89" s="289" t="s">
        <v>14</v>
      </c>
      <c r="AQ89" s="289" t="s">
        <v>14</v>
      </c>
      <c r="AR89" s="289" t="s">
        <v>14</v>
      </c>
      <c r="AS89" s="289" t="s">
        <v>14</v>
      </c>
      <c r="AT89" s="289" t="s">
        <v>14</v>
      </c>
      <c r="AU89" s="289" t="s">
        <v>14</v>
      </c>
      <c r="AV89" s="289" t="s">
        <v>14</v>
      </c>
      <c r="AW89" s="289" t="s">
        <v>14</v>
      </c>
      <c r="AX89" s="290" t="s">
        <v>14</v>
      </c>
      <c r="AY89" s="289" t="s">
        <v>14</v>
      </c>
      <c r="AZ89" s="289" t="s">
        <v>14</v>
      </c>
      <c r="BA89" s="289" t="s">
        <v>14</v>
      </c>
      <c r="BB89" s="289" t="s">
        <v>14</v>
      </c>
      <c r="BC89" s="70">
        <v>18993</v>
      </c>
      <c r="BD89" s="70">
        <v>19159</v>
      </c>
      <c r="BE89" s="70">
        <v>25818</v>
      </c>
      <c r="BF89" s="70">
        <v>16034.41</v>
      </c>
      <c r="BG89" s="70">
        <v>20123</v>
      </c>
      <c r="BH89" s="70">
        <v>11442.832515680147</v>
      </c>
      <c r="BI89" s="70">
        <v>14239.95282068089</v>
      </c>
      <c r="BJ89" s="70">
        <v>27341.670357144598</v>
      </c>
      <c r="BK89" s="70">
        <v>9474.1036707526891</v>
      </c>
      <c r="BL89" s="70">
        <v>22675</v>
      </c>
      <c r="BM89" s="70">
        <v>11461.587941536329</v>
      </c>
    </row>
    <row r="90" spans="1:71" ht="15" customHeight="1" x14ac:dyDescent="0.25">
      <c r="A90" s="187" t="s">
        <v>9</v>
      </c>
      <c r="B90" s="187" t="s">
        <v>9</v>
      </c>
      <c r="C90" s="188" t="s">
        <v>14</v>
      </c>
      <c r="D90" s="188" t="s">
        <v>14</v>
      </c>
      <c r="E90" s="188" t="s">
        <v>14</v>
      </c>
      <c r="F90" s="188" t="s">
        <v>14</v>
      </c>
      <c r="G90" s="188" t="s">
        <v>14</v>
      </c>
      <c r="H90" s="188" t="s">
        <v>14</v>
      </c>
      <c r="I90" s="188" t="s">
        <v>14</v>
      </c>
      <c r="J90" s="188" t="s">
        <v>14</v>
      </c>
      <c r="K90" s="188" t="s">
        <v>14</v>
      </c>
      <c r="L90" s="188" t="s">
        <v>14</v>
      </c>
      <c r="M90" s="188" t="s">
        <v>14</v>
      </c>
      <c r="N90" s="188" t="s">
        <v>14</v>
      </c>
      <c r="O90" s="188" t="s">
        <v>14</v>
      </c>
      <c r="P90" s="188" t="s">
        <v>14</v>
      </c>
      <c r="Q90" s="188" t="s">
        <v>14</v>
      </c>
      <c r="R90" s="188" t="s">
        <v>14</v>
      </c>
      <c r="S90" s="188" t="s">
        <v>14</v>
      </c>
      <c r="T90" s="188" t="s">
        <v>14</v>
      </c>
      <c r="U90" s="188" t="s">
        <v>14</v>
      </c>
      <c r="V90" s="188" t="s">
        <v>14</v>
      </c>
      <c r="W90" s="188" t="s">
        <v>14</v>
      </c>
      <c r="X90" s="188" t="s">
        <v>14</v>
      </c>
      <c r="Y90" s="188" t="s">
        <v>14</v>
      </c>
      <c r="Z90" s="188" t="s">
        <v>14</v>
      </c>
      <c r="AA90" s="188" t="s">
        <v>14</v>
      </c>
      <c r="AB90" s="188" t="s">
        <v>14</v>
      </c>
      <c r="AC90" s="188" t="s">
        <v>14</v>
      </c>
      <c r="AD90" s="188" t="s">
        <v>14</v>
      </c>
      <c r="AE90" s="188" t="s">
        <v>14</v>
      </c>
      <c r="AF90" s="188" t="s">
        <v>14</v>
      </c>
      <c r="AG90" s="188" t="s">
        <v>14</v>
      </c>
      <c r="AH90" s="188" t="s">
        <v>14</v>
      </c>
      <c r="AI90" s="188" t="s">
        <v>14</v>
      </c>
      <c r="AJ90" s="188" t="s">
        <v>14</v>
      </c>
      <c r="AK90" s="188" t="s">
        <v>14</v>
      </c>
      <c r="AL90" s="188" t="s">
        <v>14</v>
      </c>
      <c r="AM90" s="188" t="s">
        <v>14</v>
      </c>
      <c r="AN90" s="188" t="s">
        <v>14</v>
      </c>
      <c r="AO90" s="188" t="s">
        <v>14</v>
      </c>
      <c r="AP90" s="188" t="s">
        <v>14</v>
      </c>
      <c r="AQ90" s="188" t="s">
        <v>14</v>
      </c>
      <c r="AR90" s="188" t="s">
        <v>14</v>
      </c>
      <c r="AS90" s="188" t="s">
        <v>14</v>
      </c>
      <c r="AT90" s="188" t="s">
        <v>14</v>
      </c>
      <c r="AU90" s="188" t="s">
        <v>14</v>
      </c>
      <c r="AV90" s="188" t="s">
        <v>14</v>
      </c>
      <c r="AW90" s="188" t="s">
        <v>14</v>
      </c>
      <c r="AX90" s="192" t="s">
        <v>14</v>
      </c>
      <c r="AY90" s="188" t="s">
        <v>14</v>
      </c>
      <c r="AZ90" s="188" t="s">
        <v>14</v>
      </c>
      <c r="BA90" s="188" t="s">
        <v>14</v>
      </c>
      <c r="BB90" s="188" t="s">
        <v>14</v>
      </c>
      <c r="BC90" s="74">
        <f>SUM(BC87:BC89)</f>
        <v>37640</v>
      </c>
      <c r="BD90" s="74">
        <v>49090</v>
      </c>
      <c r="BE90" s="74">
        <v>52728</v>
      </c>
      <c r="BF90" s="74">
        <v>59849.909</v>
      </c>
      <c r="BG90" s="74">
        <f t="shared" ref="BG90:BH90" si="13">SUM(BG87:BG89)</f>
        <v>40045</v>
      </c>
      <c r="BH90" s="74">
        <f t="shared" si="13"/>
        <v>40500.040868145341</v>
      </c>
      <c r="BI90" s="74">
        <f>SUM(BI87:BI89)</f>
        <v>48534.717757407408</v>
      </c>
      <c r="BJ90" s="74">
        <f>SUM(BJ87:BJ89)</f>
        <v>106205.17877886498</v>
      </c>
      <c r="BK90" s="74">
        <f>SUM(BK87:BK89)</f>
        <v>26458.177065762211</v>
      </c>
      <c r="BL90" s="74">
        <f>SUM(BL87:BL89)</f>
        <v>79240</v>
      </c>
      <c r="BM90" s="74">
        <v>85258.94683417464</v>
      </c>
    </row>
    <row r="91" spans="1:71" ht="15" customHeight="1" x14ac:dyDescent="0.25">
      <c r="A91" s="202" t="s">
        <v>172</v>
      </c>
      <c r="B91" s="202" t="s">
        <v>353</v>
      </c>
      <c r="C91" s="289" t="s">
        <v>14</v>
      </c>
      <c r="D91" s="289" t="s">
        <v>14</v>
      </c>
      <c r="E91" s="289" t="s">
        <v>14</v>
      </c>
      <c r="F91" s="289" t="s">
        <v>14</v>
      </c>
      <c r="G91" s="289" t="s">
        <v>14</v>
      </c>
      <c r="H91" s="289" t="s">
        <v>14</v>
      </c>
      <c r="I91" s="289" t="s">
        <v>14</v>
      </c>
      <c r="J91" s="289" t="s">
        <v>14</v>
      </c>
      <c r="K91" s="289" t="s">
        <v>14</v>
      </c>
      <c r="L91" s="289" t="s">
        <v>14</v>
      </c>
      <c r="M91" s="289" t="s">
        <v>14</v>
      </c>
      <c r="N91" s="289" t="s">
        <v>14</v>
      </c>
      <c r="O91" s="289" t="s">
        <v>14</v>
      </c>
      <c r="P91" s="289" t="s">
        <v>14</v>
      </c>
      <c r="Q91" s="289" t="s">
        <v>14</v>
      </c>
      <c r="R91" s="289" t="s">
        <v>14</v>
      </c>
      <c r="S91" s="289" t="s">
        <v>14</v>
      </c>
      <c r="T91" s="289" t="s">
        <v>14</v>
      </c>
      <c r="U91" s="289" t="s">
        <v>14</v>
      </c>
      <c r="V91" s="289" t="s">
        <v>14</v>
      </c>
      <c r="W91" s="289" t="s">
        <v>14</v>
      </c>
      <c r="X91" s="289" t="s">
        <v>14</v>
      </c>
      <c r="Y91" s="289" t="s">
        <v>14</v>
      </c>
      <c r="Z91" s="289" t="s">
        <v>14</v>
      </c>
      <c r="AA91" s="289" t="s">
        <v>14</v>
      </c>
      <c r="AB91" s="289" t="s">
        <v>14</v>
      </c>
      <c r="AC91" s="289" t="s">
        <v>14</v>
      </c>
      <c r="AD91" s="289" t="s">
        <v>14</v>
      </c>
      <c r="AE91" s="289" t="s">
        <v>14</v>
      </c>
      <c r="AF91" s="289" t="s">
        <v>14</v>
      </c>
      <c r="AG91" s="289" t="s">
        <v>14</v>
      </c>
      <c r="AH91" s="289" t="s">
        <v>14</v>
      </c>
      <c r="AI91" s="289" t="s">
        <v>14</v>
      </c>
      <c r="AJ91" s="289" t="s">
        <v>14</v>
      </c>
      <c r="AK91" s="289" t="s">
        <v>14</v>
      </c>
      <c r="AL91" s="289" t="s">
        <v>14</v>
      </c>
      <c r="AM91" s="289" t="s">
        <v>14</v>
      </c>
      <c r="AN91" s="289" t="s">
        <v>14</v>
      </c>
      <c r="AO91" s="289" t="s">
        <v>14</v>
      </c>
      <c r="AP91" s="289" t="s">
        <v>14</v>
      </c>
      <c r="AQ91" s="289" t="s">
        <v>14</v>
      </c>
      <c r="AR91" s="289" t="s">
        <v>14</v>
      </c>
      <c r="AS91" s="289" t="s">
        <v>14</v>
      </c>
      <c r="AT91" s="289" t="s">
        <v>14</v>
      </c>
      <c r="AU91" s="289" t="s">
        <v>14</v>
      </c>
      <c r="AV91" s="289" t="s">
        <v>14</v>
      </c>
      <c r="AW91" s="289" t="s">
        <v>14</v>
      </c>
      <c r="AX91" s="290" t="s">
        <v>14</v>
      </c>
      <c r="AY91" s="289" t="s">
        <v>14</v>
      </c>
      <c r="AZ91" s="289" t="s">
        <v>14</v>
      </c>
      <c r="BA91" s="289" t="s">
        <v>14</v>
      </c>
      <c r="BB91" s="289" t="s">
        <v>14</v>
      </c>
      <c r="BC91" s="70">
        <v>700558</v>
      </c>
      <c r="BD91" s="70">
        <v>15550</v>
      </c>
      <c r="BE91" s="70">
        <v>1978</v>
      </c>
      <c r="BF91" s="70">
        <v>2329.0909999999999</v>
      </c>
      <c r="BG91" s="70">
        <v>27344</v>
      </c>
      <c r="BH91" s="70">
        <v>3297.95913185467</v>
      </c>
      <c r="BI91" s="70">
        <v>23497.282242592599</v>
      </c>
      <c r="BJ91" s="70">
        <v>979.82122113502498</v>
      </c>
      <c r="BK91" s="70">
        <v>1943.8229342377858</v>
      </c>
      <c r="BL91" s="70">
        <v>1049636</v>
      </c>
      <c r="BM91" s="70">
        <v>5797.0531658253822</v>
      </c>
    </row>
    <row r="92" spans="1:71" ht="15" customHeight="1" x14ac:dyDescent="0.25">
      <c r="A92" s="187" t="s">
        <v>9</v>
      </c>
      <c r="B92" s="187" t="s">
        <v>9</v>
      </c>
      <c r="C92" s="188" t="s">
        <v>14</v>
      </c>
      <c r="D92" s="188" t="s">
        <v>14</v>
      </c>
      <c r="E92" s="188" t="s">
        <v>14</v>
      </c>
      <c r="F92" s="188" t="s">
        <v>14</v>
      </c>
      <c r="G92" s="188" t="s">
        <v>14</v>
      </c>
      <c r="H92" s="188" t="s">
        <v>14</v>
      </c>
      <c r="I92" s="188" t="s">
        <v>14</v>
      </c>
      <c r="J92" s="188" t="s">
        <v>14</v>
      </c>
      <c r="K92" s="188" t="s">
        <v>14</v>
      </c>
      <c r="L92" s="188" t="s">
        <v>14</v>
      </c>
      <c r="M92" s="188" t="s">
        <v>14</v>
      </c>
      <c r="N92" s="188" t="s">
        <v>14</v>
      </c>
      <c r="O92" s="188" t="s">
        <v>14</v>
      </c>
      <c r="P92" s="188" t="s">
        <v>14</v>
      </c>
      <c r="Q92" s="188" t="s">
        <v>14</v>
      </c>
      <c r="R92" s="188" t="s">
        <v>14</v>
      </c>
      <c r="S92" s="188" t="s">
        <v>14</v>
      </c>
      <c r="T92" s="188" t="s">
        <v>14</v>
      </c>
      <c r="U92" s="188" t="s">
        <v>14</v>
      </c>
      <c r="V92" s="188" t="s">
        <v>14</v>
      </c>
      <c r="W92" s="188" t="s">
        <v>14</v>
      </c>
      <c r="X92" s="188" t="s">
        <v>14</v>
      </c>
      <c r="Y92" s="188" t="s">
        <v>14</v>
      </c>
      <c r="Z92" s="188" t="s">
        <v>14</v>
      </c>
      <c r="AA92" s="188" t="s">
        <v>14</v>
      </c>
      <c r="AB92" s="188" t="s">
        <v>14</v>
      </c>
      <c r="AC92" s="188" t="s">
        <v>14</v>
      </c>
      <c r="AD92" s="188" t="s">
        <v>14</v>
      </c>
      <c r="AE92" s="188" t="s">
        <v>14</v>
      </c>
      <c r="AF92" s="188" t="s">
        <v>14</v>
      </c>
      <c r="AG92" s="188" t="s">
        <v>14</v>
      </c>
      <c r="AH92" s="188" t="s">
        <v>14</v>
      </c>
      <c r="AI92" s="188" t="s">
        <v>14</v>
      </c>
      <c r="AJ92" s="188" t="s">
        <v>14</v>
      </c>
      <c r="AK92" s="188" t="s">
        <v>14</v>
      </c>
      <c r="AL92" s="188" t="s">
        <v>14</v>
      </c>
      <c r="AM92" s="188" t="s">
        <v>14</v>
      </c>
      <c r="AN92" s="188" t="s">
        <v>14</v>
      </c>
      <c r="AO92" s="188" t="s">
        <v>14</v>
      </c>
      <c r="AP92" s="188" t="s">
        <v>14</v>
      </c>
      <c r="AQ92" s="188" t="s">
        <v>14</v>
      </c>
      <c r="AR92" s="188" t="s">
        <v>14</v>
      </c>
      <c r="AS92" s="188" t="s">
        <v>14</v>
      </c>
      <c r="AT92" s="188" t="s">
        <v>14</v>
      </c>
      <c r="AU92" s="188" t="s">
        <v>14</v>
      </c>
      <c r="AV92" s="188" t="s">
        <v>14</v>
      </c>
      <c r="AW92" s="188" t="s">
        <v>14</v>
      </c>
      <c r="AX92" s="192" t="s">
        <v>14</v>
      </c>
      <c r="AY92" s="188" t="s">
        <v>14</v>
      </c>
      <c r="AZ92" s="188" t="s">
        <v>14</v>
      </c>
      <c r="BA92" s="188" t="s">
        <v>14</v>
      </c>
      <c r="BB92" s="188" t="s">
        <v>14</v>
      </c>
      <c r="BC92" s="74">
        <f>SUM(BC90:BC91)</f>
        <v>738198</v>
      </c>
      <c r="BD92" s="74">
        <f t="shared" ref="BD92:BK92" si="14">SUM(BD90:BD91)</f>
        <v>64640</v>
      </c>
      <c r="BE92" s="74">
        <f t="shared" si="14"/>
        <v>54706</v>
      </c>
      <c r="BF92" s="74">
        <f t="shared" si="14"/>
        <v>62179</v>
      </c>
      <c r="BG92" s="74">
        <f t="shared" si="14"/>
        <v>67389</v>
      </c>
      <c r="BH92" s="74">
        <f t="shared" si="14"/>
        <v>43798.000000000015</v>
      </c>
      <c r="BI92" s="74">
        <f t="shared" si="14"/>
        <v>72032</v>
      </c>
      <c r="BJ92" s="74">
        <f t="shared" si="14"/>
        <v>107185</v>
      </c>
      <c r="BK92" s="74">
        <f t="shared" si="14"/>
        <v>28401.999999999996</v>
      </c>
      <c r="BL92" s="74">
        <f t="shared" ref="BL92" si="15">SUM(BL90:BL91)</f>
        <v>1128876</v>
      </c>
      <c r="BM92" s="74">
        <v>91056.000000000015</v>
      </c>
    </row>
    <row r="93" spans="1:71" ht="15" customHeight="1" x14ac:dyDescent="0.25">
      <c r="AX93" s="203"/>
    </row>
    <row r="94" spans="1:71" ht="15" customHeight="1" x14ac:dyDescent="0.25"/>
    <row r="95" spans="1:71" ht="15" customHeight="1" x14ac:dyDescent="0.25"/>
    <row r="96" spans="1:71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2:BH92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BN125"/>
  <sheetViews>
    <sheetView showGridLines="0" zoomScale="70" zoomScaleNormal="70" workbookViewId="0">
      <pane xSplit="2" ySplit="5" topLeftCell="BJ6" activePane="bottomRight" state="frozen"/>
      <selection pane="topRight" activeCell="C1" sqref="C1"/>
      <selection pane="bottomLeft" activeCell="A6" sqref="A6"/>
      <selection pane="bottomRight" activeCell="BM10" sqref="BM10"/>
    </sheetView>
  </sheetViews>
  <sheetFormatPr defaultColWidth="11.7265625" defaultRowHeight="13" outlineLevelCol="1" x14ac:dyDescent="0.25"/>
  <cols>
    <col min="1" max="1" width="45.26953125" style="4" customWidth="1"/>
    <col min="2" max="2" width="47" style="4" customWidth="1"/>
    <col min="3" max="50" width="13.7265625" style="24" hidden="1" customWidth="1" outlineLevel="1"/>
    <col min="51" max="51" width="13.7265625" style="24" hidden="1" customWidth="1" collapsed="1"/>
    <col min="52" max="61" width="13.7265625" style="24" hidden="1" customWidth="1"/>
    <col min="62" max="327" width="13.7265625" style="24" customWidth="1"/>
    <col min="328" max="16384" width="11.7265625" style="24"/>
  </cols>
  <sheetData>
    <row r="1" spans="1:66" ht="6" customHeight="1" x14ac:dyDescent="0.25"/>
    <row r="2" spans="1:66" ht="26.15" customHeight="1" x14ac:dyDescent="0.25"/>
    <row r="3" spans="1:66" ht="6" customHeight="1" x14ac:dyDescent="0.25"/>
    <row r="4" spans="1:66" ht="20.149999999999999" customHeight="1" x14ac:dyDescent="0.25">
      <c r="A4" s="97"/>
      <c r="B4" s="97"/>
      <c r="C4" s="434" t="s">
        <v>176</v>
      </c>
      <c r="D4" s="434"/>
      <c r="E4" s="434"/>
      <c r="F4" s="434"/>
      <c r="G4" s="434" t="s">
        <v>176</v>
      </c>
      <c r="H4" s="434"/>
      <c r="I4" s="434"/>
      <c r="J4" s="434"/>
      <c r="K4" s="434" t="s">
        <v>176</v>
      </c>
      <c r="L4" s="434"/>
      <c r="M4" s="434"/>
      <c r="N4" s="434"/>
      <c r="O4" s="434" t="s">
        <v>176</v>
      </c>
      <c r="P4" s="434"/>
      <c r="Q4" s="434"/>
      <c r="R4" s="434"/>
      <c r="S4" s="434" t="s">
        <v>176</v>
      </c>
      <c r="T4" s="434"/>
      <c r="U4" s="434"/>
      <c r="V4" s="434"/>
      <c r="W4" s="434" t="s">
        <v>176</v>
      </c>
      <c r="X4" s="434"/>
      <c r="Y4" s="434"/>
      <c r="Z4" s="434"/>
      <c r="AA4" s="434" t="s">
        <v>176</v>
      </c>
      <c r="AB4" s="434"/>
      <c r="AC4" s="434"/>
      <c r="AD4" s="434"/>
      <c r="AE4" s="434" t="s">
        <v>176</v>
      </c>
      <c r="AF4" s="434"/>
      <c r="AG4" s="434"/>
      <c r="AH4" s="434"/>
      <c r="AI4" s="434" t="s">
        <v>176</v>
      </c>
      <c r="AJ4" s="434"/>
      <c r="AK4" s="434"/>
      <c r="AL4" s="434"/>
      <c r="AM4" s="434" t="s">
        <v>176</v>
      </c>
      <c r="AN4" s="434"/>
      <c r="AO4" s="434"/>
      <c r="AP4" s="434"/>
      <c r="AQ4" s="434" t="s">
        <v>176</v>
      </c>
      <c r="AR4" s="434"/>
      <c r="AS4" s="434"/>
      <c r="AT4" s="434"/>
      <c r="AU4" s="434" t="s">
        <v>176</v>
      </c>
      <c r="AV4" s="434"/>
      <c r="AW4" s="434"/>
      <c r="AX4" s="434"/>
      <c r="AY4" s="432" t="s">
        <v>175</v>
      </c>
      <c r="AZ4" s="433"/>
      <c r="BA4" s="433"/>
      <c r="BB4" s="433"/>
      <c r="BC4" s="432" t="s">
        <v>175</v>
      </c>
      <c r="BD4" s="433"/>
      <c r="BE4" s="433"/>
      <c r="BF4" s="433"/>
      <c r="BG4" s="433" t="s">
        <v>175</v>
      </c>
      <c r="BH4" s="433"/>
      <c r="BI4" s="433"/>
      <c r="BJ4" s="433"/>
      <c r="BK4" s="415"/>
      <c r="BL4" s="415"/>
      <c r="BM4" s="415"/>
    </row>
    <row r="5" spans="1:66" ht="15" customHeight="1" x14ac:dyDescent="0.25">
      <c r="A5" s="7" t="s">
        <v>7</v>
      </c>
      <c r="B5" s="7" t="s">
        <v>249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57" t="str">
        <f>'Indicadores | Indicators'!O5</f>
        <v>1Q13</v>
      </c>
      <c r="P5" s="57" t="str">
        <f>'Indicadores | Indicators'!P5</f>
        <v>2Q13</v>
      </c>
      <c r="Q5" s="57" t="str">
        <f>'Indicadores | Indicators'!Q5</f>
        <v>3Q13</v>
      </c>
      <c r="R5" s="57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57" t="str">
        <f>'Indicadores | Indicators'!AY5</f>
        <v>1Q22</v>
      </c>
      <c r="AZ5" s="57" t="str">
        <f>'Indicadores | Indicators'!AZ5</f>
        <v>2Q22</v>
      </c>
      <c r="BA5" s="57" t="str">
        <f>'Indicadores | Indicators'!BA5</f>
        <v>3Q22</v>
      </c>
      <c r="BB5" s="57" t="str">
        <f>'Indicadores | Indicators'!BB5</f>
        <v>4Q22</v>
      </c>
      <c r="BC5" s="57" t="str">
        <f>'Indicadores | Indicators'!BC5</f>
        <v>1Q23</v>
      </c>
      <c r="BD5" s="57" t="str">
        <f>'Indicadores | Indicators'!BD5</f>
        <v>2Q23</v>
      </c>
      <c r="BE5" s="57" t="str">
        <f>'Indicadores | Indicators'!BE5</f>
        <v>3Q23</v>
      </c>
      <c r="BF5" s="57" t="str">
        <f>'Indicadores | Indicators'!BF5</f>
        <v>4Q23</v>
      </c>
      <c r="BG5" s="57" t="s">
        <v>534</v>
      </c>
      <c r="BH5" s="57" t="s">
        <v>466</v>
      </c>
      <c r="BI5" s="57" t="s">
        <v>610</v>
      </c>
      <c r="BJ5" s="57" t="s">
        <v>726</v>
      </c>
      <c r="BK5" s="57" t="s">
        <v>731</v>
      </c>
      <c r="BL5" s="57" t="s">
        <v>742</v>
      </c>
      <c r="BM5" s="57" t="s">
        <v>755</v>
      </c>
    </row>
    <row r="6" spans="1:66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.75" customHeight="1" x14ac:dyDescent="0.25">
      <c r="A7" s="183" t="s">
        <v>148</v>
      </c>
      <c r="B7" s="183" t="s">
        <v>250</v>
      </c>
      <c r="C7" s="96" t="str">
        <f t="shared" ref="C7:AQ7" si="0">C5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ref="AR7:AS7" si="1">AR5</f>
        <v>2Q20</v>
      </c>
      <c r="AS7" s="96" t="str">
        <f t="shared" si="1"/>
        <v>3Q20</v>
      </c>
      <c r="AT7" s="96" t="str">
        <f t="shared" ref="AT7:AU7" si="2">AT5</f>
        <v>4Q20</v>
      </c>
      <c r="AU7" s="96" t="str">
        <f t="shared" si="2"/>
        <v>1Q21</v>
      </c>
      <c r="AV7" s="96" t="str">
        <f t="shared" ref="AV7:AW7" si="3">AV5</f>
        <v>2Q21</v>
      </c>
      <c r="AW7" s="96" t="str">
        <f t="shared" si="3"/>
        <v>3Q21</v>
      </c>
      <c r="AX7" s="141" t="str">
        <f t="shared" ref="AX7:BG7" si="4">AX5</f>
        <v>4Q21</v>
      </c>
      <c r="AY7" s="96" t="str">
        <f t="shared" si="4"/>
        <v>1Q22</v>
      </c>
      <c r="AZ7" s="96" t="str">
        <f t="shared" si="4"/>
        <v>2Q22</v>
      </c>
      <c r="BA7" s="96" t="str">
        <f t="shared" si="4"/>
        <v>3Q22</v>
      </c>
      <c r="BB7" s="96" t="str">
        <f t="shared" si="4"/>
        <v>4Q22</v>
      </c>
      <c r="BC7" s="96" t="str">
        <f t="shared" si="4"/>
        <v>1Q23</v>
      </c>
      <c r="BD7" s="96" t="str">
        <f t="shared" si="4"/>
        <v>2Q23</v>
      </c>
      <c r="BE7" s="96" t="str">
        <f t="shared" si="4"/>
        <v>3Q23</v>
      </c>
      <c r="BF7" s="96" t="str">
        <f t="shared" si="4"/>
        <v>4Q23</v>
      </c>
      <c r="BG7" s="96" t="str">
        <f t="shared" si="4"/>
        <v>1Q24</v>
      </c>
      <c r="BH7" s="96" t="str">
        <f t="shared" ref="BH7:BM7" si="5">BH$5</f>
        <v>2Q24</v>
      </c>
      <c r="BI7" s="96" t="str">
        <f t="shared" si="5"/>
        <v>3Q24</v>
      </c>
      <c r="BJ7" s="96" t="str">
        <f t="shared" si="5"/>
        <v>4Q24</v>
      </c>
      <c r="BK7" s="96" t="str">
        <f t="shared" si="5"/>
        <v>1Q25</v>
      </c>
      <c r="BL7" s="96" t="str">
        <f t="shared" si="5"/>
        <v>2Q25</v>
      </c>
      <c r="BM7" s="96" t="str">
        <f t="shared" si="5"/>
        <v>3Q25</v>
      </c>
    </row>
    <row r="8" spans="1:66" s="154" customFormat="1" ht="15" customHeight="1" x14ac:dyDescent="0.25">
      <c r="A8" s="153" t="s">
        <v>46</v>
      </c>
      <c r="B8" s="153" t="s">
        <v>251</v>
      </c>
      <c r="C8" s="58">
        <f t="shared" ref="C8:BH8" si="6">SUM(C9:C14)</f>
        <v>662316</v>
      </c>
      <c r="D8" s="58">
        <f t="shared" si="6"/>
        <v>619116</v>
      </c>
      <c r="E8" s="58">
        <f t="shared" si="6"/>
        <v>668308</v>
      </c>
      <c r="F8" s="58">
        <f t="shared" si="6"/>
        <v>723472</v>
      </c>
      <c r="G8" s="58">
        <f t="shared" si="6"/>
        <v>1090149</v>
      </c>
      <c r="H8" s="58">
        <f t="shared" si="6"/>
        <v>1041299</v>
      </c>
      <c r="I8" s="58">
        <f t="shared" si="6"/>
        <v>935768</v>
      </c>
      <c r="J8" s="58">
        <f t="shared" si="6"/>
        <v>837686</v>
      </c>
      <c r="K8" s="58">
        <f t="shared" si="6"/>
        <v>1159586</v>
      </c>
      <c r="L8" s="58">
        <f t="shared" si="6"/>
        <v>962544</v>
      </c>
      <c r="M8" s="58">
        <f t="shared" si="6"/>
        <v>1404090</v>
      </c>
      <c r="N8" s="58">
        <f t="shared" si="6"/>
        <v>1063686</v>
      </c>
      <c r="O8" s="58">
        <f t="shared" si="6"/>
        <v>1422810</v>
      </c>
      <c r="P8" s="58">
        <f t="shared" si="6"/>
        <v>1404090</v>
      </c>
      <c r="Q8" s="58">
        <f t="shared" si="6"/>
        <v>1446068</v>
      </c>
      <c r="R8" s="58">
        <f t="shared" si="6"/>
        <v>1293900</v>
      </c>
      <c r="S8" s="58">
        <f t="shared" si="6"/>
        <v>1153691</v>
      </c>
      <c r="T8" s="58">
        <f t="shared" si="6"/>
        <v>787795</v>
      </c>
      <c r="U8" s="58">
        <f t="shared" si="6"/>
        <v>964488</v>
      </c>
      <c r="V8" s="58">
        <f t="shared" si="6"/>
        <v>900267</v>
      </c>
      <c r="W8" s="58">
        <f t="shared" si="6"/>
        <v>623062</v>
      </c>
      <c r="X8" s="58">
        <f t="shared" si="6"/>
        <v>571245</v>
      </c>
      <c r="Y8" s="58">
        <f t="shared" si="6"/>
        <v>647895</v>
      </c>
      <c r="Z8" s="58">
        <f t="shared" si="6"/>
        <v>625173</v>
      </c>
      <c r="AA8" s="58">
        <f t="shared" si="6"/>
        <v>527350</v>
      </c>
      <c r="AB8" s="58">
        <f t="shared" si="6"/>
        <v>538759</v>
      </c>
      <c r="AC8" s="58">
        <f t="shared" si="6"/>
        <v>707845</v>
      </c>
      <c r="AD8" s="58">
        <f t="shared" si="6"/>
        <v>722141</v>
      </c>
      <c r="AE8" s="58">
        <f t="shared" si="6"/>
        <v>509401</v>
      </c>
      <c r="AF8" s="58">
        <f t="shared" si="6"/>
        <v>502703</v>
      </c>
      <c r="AG8" s="58">
        <f t="shared" si="6"/>
        <v>742693</v>
      </c>
      <c r="AH8" s="58">
        <f t="shared" si="6"/>
        <v>659725</v>
      </c>
      <c r="AI8" s="58">
        <f t="shared" si="6"/>
        <v>521571</v>
      </c>
      <c r="AJ8" s="58">
        <f t="shared" si="6"/>
        <v>787608</v>
      </c>
      <c r="AK8" s="58">
        <f t="shared" si="6"/>
        <v>739526</v>
      </c>
      <c r="AL8" s="58">
        <f t="shared" si="6"/>
        <v>839215</v>
      </c>
      <c r="AM8" s="58">
        <f t="shared" si="6"/>
        <v>793353</v>
      </c>
      <c r="AN8" s="58">
        <f t="shared" si="6"/>
        <v>833943</v>
      </c>
      <c r="AO8" s="58">
        <f t="shared" si="6"/>
        <v>932509</v>
      </c>
      <c r="AP8" s="58">
        <f t="shared" si="6"/>
        <v>1140812</v>
      </c>
      <c r="AQ8" s="58">
        <f t="shared" si="6"/>
        <v>1031861</v>
      </c>
      <c r="AR8" s="58">
        <f t="shared" si="6"/>
        <v>1382142</v>
      </c>
      <c r="AS8" s="58">
        <f t="shared" si="6"/>
        <v>1334901</v>
      </c>
      <c r="AT8" s="58">
        <f t="shared" si="6"/>
        <v>1814998</v>
      </c>
      <c r="AU8" s="58">
        <f t="shared" si="6"/>
        <v>1764042</v>
      </c>
      <c r="AV8" s="58">
        <f t="shared" si="6"/>
        <v>1594010</v>
      </c>
      <c r="AW8" s="58">
        <f t="shared" si="6"/>
        <v>1760053</v>
      </c>
      <c r="AX8" s="222">
        <f t="shared" si="6"/>
        <v>2125968</v>
      </c>
      <c r="AY8" s="58">
        <f t="shared" si="6"/>
        <v>2235803</v>
      </c>
      <c r="AZ8" s="58">
        <f t="shared" si="6"/>
        <v>1915618</v>
      </c>
      <c r="BA8" s="58">
        <f t="shared" si="6"/>
        <v>2437074</v>
      </c>
      <c r="BB8" s="58">
        <f t="shared" si="6"/>
        <v>2176945</v>
      </c>
      <c r="BC8" s="58">
        <f t="shared" si="6"/>
        <v>2097923</v>
      </c>
      <c r="BD8" s="58">
        <f t="shared" si="6"/>
        <v>1500898</v>
      </c>
      <c r="BE8" s="58">
        <f t="shared" si="6"/>
        <v>1409752</v>
      </c>
      <c r="BF8" s="58">
        <v>1953139</v>
      </c>
      <c r="BG8" s="58">
        <f t="shared" si="6"/>
        <v>1911668</v>
      </c>
      <c r="BH8" s="58">
        <f t="shared" si="6"/>
        <v>2688938</v>
      </c>
      <c r="BI8" s="58">
        <v>2273569</v>
      </c>
      <c r="BJ8" s="58">
        <f>SUM(BJ9:BJ14)</f>
        <v>2256473</v>
      </c>
      <c r="BK8" s="58">
        <f>SUM(BK9:BK14)</f>
        <v>2688321</v>
      </c>
      <c r="BL8" s="58">
        <f>SUM(BL9:BL14)</f>
        <v>2844082</v>
      </c>
      <c r="BM8" s="58">
        <v>2345550</v>
      </c>
    </row>
    <row r="9" spans="1:66" ht="15" customHeight="1" x14ac:dyDescent="0.25">
      <c r="A9" s="59" t="s">
        <v>47</v>
      </c>
      <c r="B9" s="59" t="s">
        <v>252</v>
      </c>
      <c r="C9" s="60">
        <v>618027</v>
      </c>
      <c r="D9" s="60">
        <v>557788</v>
      </c>
      <c r="E9" s="60">
        <v>592831</v>
      </c>
      <c r="F9" s="60">
        <v>628246</v>
      </c>
      <c r="G9" s="60">
        <v>1004289</v>
      </c>
      <c r="H9" s="60">
        <v>942908</v>
      </c>
      <c r="I9" s="60">
        <v>830561</v>
      </c>
      <c r="J9" s="60">
        <v>721488</v>
      </c>
      <c r="K9" s="60">
        <v>1048966</v>
      </c>
      <c r="L9" s="60">
        <v>784842</v>
      </c>
      <c r="M9" s="60">
        <v>1261990</v>
      </c>
      <c r="N9" s="60">
        <v>929742</v>
      </c>
      <c r="O9" s="60">
        <v>1281906</v>
      </c>
      <c r="P9" s="60">
        <v>1261990</v>
      </c>
      <c r="Q9" s="60">
        <v>1280712</v>
      </c>
      <c r="R9" s="60">
        <v>1057145</v>
      </c>
      <c r="S9" s="60">
        <v>942703</v>
      </c>
      <c r="T9" s="60">
        <v>560430</v>
      </c>
      <c r="U9" s="60">
        <v>682059</v>
      </c>
      <c r="V9" s="60">
        <v>656490</v>
      </c>
      <c r="W9" s="60">
        <v>411449</v>
      </c>
      <c r="X9" s="60">
        <v>368580</v>
      </c>
      <c r="Y9" s="60">
        <v>419859</v>
      </c>
      <c r="Z9" s="60">
        <v>392936</v>
      </c>
      <c r="AA9" s="60">
        <v>291091</v>
      </c>
      <c r="AB9" s="60">
        <v>300511</v>
      </c>
      <c r="AC9" s="60">
        <v>465718</v>
      </c>
      <c r="AD9" s="60">
        <v>523857</v>
      </c>
      <c r="AE9" s="60">
        <v>330410</v>
      </c>
      <c r="AF9" s="60">
        <v>323899</v>
      </c>
      <c r="AG9" s="60">
        <v>524713</v>
      </c>
      <c r="AH9" s="60">
        <v>452827</v>
      </c>
      <c r="AI9" s="60">
        <v>337494</v>
      </c>
      <c r="AJ9" s="60">
        <v>595356</v>
      </c>
      <c r="AK9" s="60">
        <v>563071</v>
      </c>
      <c r="AL9" s="60">
        <v>652371</v>
      </c>
      <c r="AM9" s="60">
        <v>616604</v>
      </c>
      <c r="AN9" s="60">
        <v>650036</v>
      </c>
      <c r="AO9" s="60">
        <v>681161</v>
      </c>
      <c r="AP9" s="60">
        <v>969584</v>
      </c>
      <c r="AQ9" s="60">
        <v>901852</v>
      </c>
      <c r="AR9" s="60">
        <v>1137336</v>
      </c>
      <c r="AS9" s="60">
        <v>1101680</v>
      </c>
      <c r="AT9" s="60">
        <v>1571202</v>
      </c>
      <c r="AU9" s="60">
        <v>1507509</v>
      </c>
      <c r="AV9" s="60">
        <v>1294879</v>
      </c>
      <c r="AW9" s="60">
        <v>1454932</v>
      </c>
      <c r="AX9" s="191">
        <v>1790137</v>
      </c>
      <c r="AY9" s="60">
        <v>1886047</v>
      </c>
      <c r="AZ9" s="60">
        <v>1583736</v>
      </c>
      <c r="BA9" s="60">
        <v>2059039</v>
      </c>
      <c r="BB9" s="60">
        <v>1829858</v>
      </c>
      <c r="BC9" s="60">
        <v>1779678</v>
      </c>
      <c r="BD9" s="60">
        <v>1153665</v>
      </c>
      <c r="BE9" s="60">
        <v>1059982</v>
      </c>
      <c r="BF9" s="60">
        <v>1598187</v>
      </c>
      <c r="BG9" s="60">
        <v>1591508</v>
      </c>
      <c r="BH9" s="60">
        <v>2245889</v>
      </c>
      <c r="BI9" s="60">
        <v>1856938</v>
      </c>
      <c r="BJ9" s="60">
        <v>1808459</v>
      </c>
      <c r="BK9" s="60">
        <v>2284613</v>
      </c>
      <c r="BL9" s="60">
        <f>1699435+11583</f>
        <v>1711018</v>
      </c>
      <c r="BM9" s="60">
        <v>1838378</v>
      </c>
      <c r="BN9" s="60"/>
    </row>
    <row r="10" spans="1:66" ht="15" customHeight="1" x14ac:dyDescent="0.25">
      <c r="A10" s="59" t="s">
        <v>48</v>
      </c>
      <c r="B10" s="59" t="s">
        <v>253</v>
      </c>
      <c r="C10" s="61">
        <v>28477</v>
      </c>
      <c r="D10" s="61">
        <v>41462</v>
      </c>
      <c r="E10" s="61">
        <v>52982</v>
      </c>
      <c r="F10" s="61">
        <v>70319</v>
      </c>
      <c r="G10" s="61">
        <v>66611</v>
      </c>
      <c r="H10" s="61">
        <v>75206</v>
      </c>
      <c r="I10" s="61">
        <v>83514</v>
      </c>
      <c r="J10" s="61">
        <v>90021</v>
      </c>
      <c r="K10" s="61">
        <v>80732</v>
      </c>
      <c r="L10" s="61">
        <v>81373</v>
      </c>
      <c r="M10" s="61">
        <v>102092</v>
      </c>
      <c r="N10" s="61">
        <v>93206</v>
      </c>
      <c r="O10" s="61">
        <v>94875</v>
      </c>
      <c r="P10" s="61">
        <v>102092</v>
      </c>
      <c r="Q10" s="61">
        <v>109055</v>
      </c>
      <c r="R10" s="61">
        <v>193428</v>
      </c>
      <c r="S10" s="61">
        <v>177731</v>
      </c>
      <c r="T10" s="61">
        <v>183303</v>
      </c>
      <c r="U10" s="61">
        <v>203223</v>
      </c>
      <c r="V10" s="61">
        <v>186650</v>
      </c>
      <c r="W10" s="61">
        <v>148554</v>
      </c>
      <c r="X10" s="61">
        <v>137769</v>
      </c>
      <c r="Y10" s="61">
        <v>165875</v>
      </c>
      <c r="Z10" s="61">
        <v>176220</v>
      </c>
      <c r="AA10" s="61">
        <v>172719</v>
      </c>
      <c r="AB10" s="61">
        <v>179965</v>
      </c>
      <c r="AC10" s="61">
        <v>172328</v>
      </c>
      <c r="AD10" s="61">
        <v>154497</v>
      </c>
      <c r="AE10" s="61">
        <v>123595</v>
      </c>
      <c r="AF10" s="61">
        <v>132708</v>
      </c>
      <c r="AG10" s="61">
        <v>143587</v>
      </c>
      <c r="AH10" s="61">
        <v>151991</v>
      </c>
      <c r="AI10" s="61">
        <v>118096</v>
      </c>
      <c r="AJ10" s="61">
        <v>132722</v>
      </c>
      <c r="AK10" s="61">
        <v>124077</v>
      </c>
      <c r="AL10" s="61">
        <v>134895</v>
      </c>
      <c r="AM10" s="61">
        <v>106236</v>
      </c>
      <c r="AN10" s="61">
        <v>116716</v>
      </c>
      <c r="AO10" s="61">
        <v>135820</v>
      </c>
      <c r="AP10" s="61">
        <v>133216</v>
      </c>
      <c r="AQ10" s="61">
        <v>70565</v>
      </c>
      <c r="AR10" s="61">
        <v>193453</v>
      </c>
      <c r="AS10" s="61">
        <v>189226</v>
      </c>
      <c r="AT10" s="61">
        <v>205370</v>
      </c>
      <c r="AU10" s="61">
        <v>186182</v>
      </c>
      <c r="AV10" s="61">
        <v>216958</v>
      </c>
      <c r="AW10" s="61">
        <v>235605</v>
      </c>
      <c r="AX10" s="211">
        <v>266812</v>
      </c>
      <c r="AY10" s="61">
        <v>245472</v>
      </c>
      <c r="AZ10" s="61">
        <v>234494</v>
      </c>
      <c r="BA10" s="61">
        <v>271136</v>
      </c>
      <c r="BB10" s="61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  <c r="BL10" s="14">
        <v>393267</v>
      </c>
      <c r="BM10" s="14">
        <v>400898</v>
      </c>
    </row>
    <row r="11" spans="1:66" ht="15" customHeight="1" x14ac:dyDescent="0.25">
      <c r="A11" s="59" t="s">
        <v>113</v>
      </c>
      <c r="B11" s="59" t="s">
        <v>254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211">
        <v>0</v>
      </c>
      <c r="AY11" s="61">
        <v>28325</v>
      </c>
      <c r="AZ11" s="61">
        <v>33528</v>
      </c>
      <c r="BA11" s="61">
        <v>35940</v>
      </c>
      <c r="BB11" s="61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  <c r="BL11" s="14">
        <v>35751</v>
      </c>
      <c r="BM11" s="14">
        <v>46805</v>
      </c>
    </row>
    <row r="12" spans="1:66" ht="15" customHeight="1" x14ac:dyDescent="0.25">
      <c r="A12" s="59" t="s">
        <v>49</v>
      </c>
      <c r="B12" s="59" t="s">
        <v>255</v>
      </c>
      <c r="C12" s="61">
        <v>9023</v>
      </c>
      <c r="D12" s="61">
        <v>10511</v>
      </c>
      <c r="E12" s="61">
        <v>11191</v>
      </c>
      <c r="F12" s="61">
        <v>13589</v>
      </c>
      <c r="G12" s="61">
        <v>12883</v>
      </c>
      <c r="H12" s="61">
        <v>15099</v>
      </c>
      <c r="I12" s="61">
        <v>13683</v>
      </c>
      <c r="J12" s="61">
        <v>19586</v>
      </c>
      <c r="K12" s="61">
        <v>17834</v>
      </c>
      <c r="L12" s="61">
        <v>26630</v>
      </c>
      <c r="M12" s="61">
        <v>25882</v>
      </c>
      <c r="N12" s="61">
        <v>30321</v>
      </c>
      <c r="O12" s="61">
        <v>31698</v>
      </c>
      <c r="P12" s="61">
        <v>25882</v>
      </c>
      <c r="Q12" s="61">
        <v>26612</v>
      </c>
      <c r="R12" s="61">
        <v>33724</v>
      </c>
      <c r="S12" s="61">
        <v>21744</v>
      </c>
      <c r="T12" s="61">
        <v>25425</v>
      </c>
      <c r="U12" s="61">
        <v>41745</v>
      </c>
      <c r="V12" s="61">
        <v>27951</v>
      </c>
      <c r="W12" s="61">
        <v>26264</v>
      </c>
      <c r="X12" s="61">
        <v>26960</v>
      </c>
      <c r="Y12" s="61">
        <v>25518</v>
      </c>
      <c r="Z12" s="61">
        <v>21944</v>
      </c>
      <c r="AA12" s="61">
        <v>21230</v>
      </c>
      <c r="AB12" s="61">
        <v>19497</v>
      </c>
      <c r="AC12" s="61">
        <v>24289</v>
      </c>
      <c r="AD12" s="61">
        <v>23133</v>
      </c>
      <c r="AE12" s="61">
        <v>22085</v>
      </c>
      <c r="AF12" s="61">
        <v>20803</v>
      </c>
      <c r="AG12" s="61">
        <v>41621</v>
      </c>
      <c r="AH12" s="61">
        <v>37707</v>
      </c>
      <c r="AI12" s="61">
        <v>39344</v>
      </c>
      <c r="AJ12" s="61">
        <v>35404</v>
      </c>
      <c r="AK12" s="61">
        <v>30030</v>
      </c>
      <c r="AL12" s="61">
        <v>32690</v>
      </c>
      <c r="AM12" s="61">
        <v>34655</v>
      </c>
      <c r="AN12" s="61">
        <v>35114</v>
      </c>
      <c r="AO12" s="61">
        <v>31509</v>
      </c>
      <c r="AP12" s="61">
        <v>21133</v>
      </c>
      <c r="AQ12" s="61">
        <v>29723</v>
      </c>
      <c r="AR12" s="61">
        <v>23412</v>
      </c>
      <c r="AS12" s="61">
        <v>17345</v>
      </c>
      <c r="AT12" s="61">
        <v>17902</v>
      </c>
      <c r="AU12" s="61">
        <v>24407</v>
      </c>
      <c r="AV12" s="61">
        <v>22055</v>
      </c>
      <c r="AW12" s="61">
        <v>30917</v>
      </c>
      <c r="AX12" s="211">
        <v>29406</v>
      </c>
      <c r="AY12" s="61">
        <v>28436</v>
      </c>
      <c r="AZ12" s="61">
        <v>32532</v>
      </c>
      <c r="BA12" s="61">
        <v>34216</v>
      </c>
      <c r="BB12" s="61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  <c r="BL12" s="14">
        <v>29111</v>
      </c>
      <c r="BM12" s="14">
        <v>39157</v>
      </c>
    </row>
    <row r="13" spans="1:66" ht="15" customHeight="1" x14ac:dyDescent="0.25">
      <c r="A13" s="59" t="s">
        <v>50</v>
      </c>
      <c r="B13" s="59" t="s">
        <v>256</v>
      </c>
      <c r="C13" s="61">
        <v>67</v>
      </c>
      <c r="D13" s="61">
        <v>119</v>
      </c>
      <c r="E13" s="61">
        <v>20</v>
      </c>
      <c r="F13" s="61">
        <v>651</v>
      </c>
      <c r="G13" s="61">
        <v>2129</v>
      </c>
      <c r="H13" s="61">
        <v>1933</v>
      </c>
      <c r="I13" s="61">
        <v>1413</v>
      </c>
      <c r="J13" s="61">
        <v>216</v>
      </c>
      <c r="K13" s="61">
        <v>4145</v>
      </c>
      <c r="L13" s="61">
        <v>3626</v>
      </c>
      <c r="M13" s="61">
        <v>2901</v>
      </c>
      <c r="N13" s="61">
        <v>522</v>
      </c>
      <c r="O13" s="61">
        <v>3761</v>
      </c>
      <c r="P13" s="61">
        <v>2901</v>
      </c>
      <c r="Q13" s="61">
        <v>1207</v>
      </c>
      <c r="R13" s="61">
        <v>627</v>
      </c>
      <c r="S13" s="61">
        <v>2681</v>
      </c>
      <c r="T13" s="61">
        <v>8757</v>
      </c>
      <c r="U13" s="61">
        <v>4255</v>
      </c>
      <c r="V13" s="61">
        <v>6431</v>
      </c>
      <c r="W13" s="61">
        <v>11913</v>
      </c>
      <c r="X13" s="61">
        <v>10063</v>
      </c>
      <c r="Y13" s="61">
        <v>8360</v>
      </c>
      <c r="Z13" s="61">
        <v>6844</v>
      </c>
      <c r="AA13" s="61">
        <v>14138</v>
      </c>
      <c r="AB13" s="61">
        <v>11901</v>
      </c>
      <c r="AC13" s="61">
        <v>9494</v>
      </c>
      <c r="AD13" s="61">
        <v>7753</v>
      </c>
      <c r="AE13" s="61">
        <v>15069</v>
      </c>
      <c r="AF13" s="61">
        <v>12213</v>
      </c>
      <c r="AG13" s="61">
        <v>10241</v>
      </c>
      <c r="AH13" s="61">
        <v>7061</v>
      </c>
      <c r="AI13" s="61">
        <v>15038</v>
      </c>
      <c r="AJ13" s="61">
        <v>12119</v>
      </c>
      <c r="AK13" s="61">
        <v>9308</v>
      </c>
      <c r="AL13" s="61">
        <v>7263</v>
      </c>
      <c r="AM13" s="61">
        <v>16351</v>
      </c>
      <c r="AN13" s="61">
        <v>12857</v>
      </c>
      <c r="AO13" s="61">
        <v>9740</v>
      </c>
      <c r="AP13" s="61">
        <v>6441</v>
      </c>
      <c r="AQ13" s="61">
        <v>17311</v>
      </c>
      <c r="AR13" s="61">
        <v>13431</v>
      </c>
      <c r="AS13" s="61">
        <v>9873</v>
      </c>
      <c r="AT13" s="61">
        <v>6408</v>
      </c>
      <c r="AU13" s="61">
        <v>19476</v>
      </c>
      <c r="AV13" s="61">
        <v>12129</v>
      </c>
      <c r="AW13" s="61">
        <v>10066</v>
      </c>
      <c r="AX13" s="211">
        <v>8562</v>
      </c>
      <c r="AY13" s="61">
        <v>13990</v>
      </c>
      <c r="AZ13" s="61">
        <v>11449</v>
      </c>
      <c r="BA13" s="61">
        <v>9015</v>
      </c>
      <c r="BB13" s="61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  <c r="BL13" s="14">
        <v>15676</v>
      </c>
      <c r="BM13" s="14">
        <v>11559</v>
      </c>
    </row>
    <row r="14" spans="1:66" s="154" customFormat="1" ht="15" customHeight="1" x14ac:dyDescent="0.25">
      <c r="A14" s="178" t="s">
        <v>51</v>
      </c>
      <c r="B14" s="178" t="s">
        <v>257</v>
      </c>
      <c r="C14" s="62">
        <v>6722</v>
      </c>
      <c r="D14" s="62">
        <v>9236</v>
      </c>
      <c r="E14" s="62">
        <v>11284</v>
      </c>
      <c r="F14" s="62">
        <v>10667</v>
      </c>
      <c r="G14" s="62">
        <v>4237</v>
      </c>
      <c r="H14" s="62">
        <v>6153</v>
      </c>
      <c r="I14" s="62">
        <v>6597</v>
      </c>
      <c r="J14" s="62">
        <v>6375</v>
      </c>
      <c r="K14" s="62">
        <v>7909</v>
      </c>
      <c r="L14" s="62">
        <v>66073</v>
      </c>
      <c r="M14" s="62">
        <v>11225</v>
      </c>
      <c r="N14" s="62">
        <v>9895</v>
      </c>
      <c r="O14" s="62">
        <v>10570</v>
      </c>
      <c r="P14" s="62">
        <v>11225</v>
      </c>
      <c r="Q14" s="62">
        <v>28482</v>
      </c>
      <c r="R14" s="62">
        <v>8976</v>
      </c>
      <c r="S14" s="62">
        <v>8832</v>
      </c>
      <c r="T14" s="62">
        <v>9880</v>
      </c>
      <c r="U14" s="62">
        <v>33206</v>
      </c>
      <c r="V14" s="62">
        <v>22745</v>
      </c>
      <c r="W14" s="62">
        <v>24882</v>
      </c>
      <c r="X14" s="62">
        <v>27873</v>
      </c>
      <c r="Y14" s="62">
        <v>28283</v>
      </c>
      <c r="Z14" s="62">
        <v>27229</v>
      </c>
      <c r="AA14" s="62">
        <v>28172</v>
      </c>
      <c r="AB14" s="62">
        <v>26885</v>
      </c>
      <c r="AC14" s="62">
        <v>36016</v>
      </c>
      <c r="AD14" s="62">
        <v>12901</v>
      </c>
      <c r="AE14" s="62">
        <v>18242</v>
      </c>
      <c r="AF14" s="62">
        <v>13080</v>
      </c>
      <c r="AG14" s="62">
        <v>22531</v>
      </c>
      <c r="AH14" s="62">
        <v>10139</v>
      </c>
      <c r="AI14" s="62">
        <v>11599</v>
      </c>
      <c r="AJ14" s="62">
        <v>12007</v>
      </c>
      <c r="AK14" s="62">
        <v>13040</v>
      </c>
      <c r="AL14" s="62">
        <v>11996</v>
      </c>
      <c r="AM14" s="62">
        <v>19507</v>
      </c>
      <c r="AN14" s="62">
        <v>19220</v>
      </c>
      <c r="AO14" s="62">
        <v>74279</v>
      </c>
      <c r="AP14" s="62">
        <v>10438</v>
      </c>
      <c r="AQ14" s="62">
        <v>12410</v>
      </c>
      <c r="AR14" s="62">
        <v>14510</v>
      </c>
      <c r="AS14" s="62">
        <v>16777</v>
      </c>
      <c r="AT14" s="62">
        <v>14116</v>
      </c>
      <c r="AU14" s="62">
        <v>26468</v>
      </c>
      <c r="AV14" s="62">
        <v>47989</v>
      </c>
      <c r="AW14" s="62">
        <v>28533</v>
      </c>
      <c r="AX14" s="223">
        <v>31051</v>
      </c>
      <c r="AY14" s="62">
        <v>33533</v>
      </c>
      <c r="AZ14" s="62">
        <v>19879</v>
      </c>
      <c r="BA14" s="62">
        <v>27728</v>
      </c>
      <c r="BB14" s="62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  <c r="BL14" s="22">
        <v>659259</v>
      </c>
      <c r="BM14" s="22">
        <v>8753</v>
      </c>
    </row>
    <row r="15" spans="1:66" ht="15" customHeight="1" x14ac:dyDescent="0.25">
      <c r="A15" s="153" t="s">
        <v>52</v>
      </c>
      <c r="B15" s="153" t="s">
        <v>258</v>
      </c>
      <c r="C15" s="63">
        <f t="shared" ref="C15:BI15" si="7">SUM(C16,C23,C26,C27)</f>
        <v>1358748</v>
      </c>
      <c r="D15" s="63">
        <f t="shared" si="7"/>
        <v>1412977</v>
      </c>
      <c r="E15" s="63">
        <f t="shared" si="7"/>
        <v>1490713</v>
      </c>
      <c r="F15" s="63">
        <f t="shared" si="7"/>
        <v>1570859</v>
      </c>
      <c r="G15" s="63">
        <f t="shared" si="7"/>
        <v>1660942</v>
      </c>
      <c r="H15" s="63">
        <f t="shared" si="7"/>
        <v>1784028</v>
      </c>
      <c r="I15" s="63">
        <f t="shared" si="7"/>
        <v>1868808</v>
      </c>
      <c r="J15" s="63">
        <f t="shared" si="7"/>
        <v>2059346</v>
      </c>
      <c r="K15" s="63">
        <f t="shared" si="7"/>
        <v>2119154</v>
      </c>
      <c r="L15" s="63">
        <f t="shared" si="7"/>
        <v>2240355</v>
      </c>
      <c r="M15" s="63">
        <f t="shared" si="7"/>
        <v>2846446</v>
      </c>
      <c r="N15" s="63">
        <f t="shared" si="7"/>
        <v>2466464</v>
      </c>
      <c r="O15" s="63">
        <f t="shared" si="7"/>
        <v>2646932</v>
      </c>
      <c r="P15" s="63">
        <f t="shared" si="7"/>
        <v>2846446</v>
      </c>
      <c r="Q15" s="63">
        <f t="shared" si="7"/>
        <v>3102290</v>
      </c>
      <c r="R15" s="63">
        <f t="shared" si="7"/>
        <v>3324923</v>
      </c>
      <c r="S15" s="63">
        <f t="shared" si="7"/>
        <v>3441895</v>
      </c>
      <c r="T15" s="63">
        <f t="shared" si="7"/>
        <v>3804568</v>
      </c>
      <c r="U15" s="63">
        <f t="shared" si="7"/>
        <v>3885221</v>
      </c>
      <c r="V15" s="63">
        <f t="shared" si="7"/>
        <v>4010701</v>
      </c>
      <c r="W15" s="63">
        <f t="shared" si="7"/>
        <v>4097579</v>
      </c>
      <c r="X15" s="63">
        <f t="shared" si="7"/>
        <v>4170408</v>
      </c>
      <c r="Y15" s="63">
        <f t="shared" si="7"/>
        <v>4262165</v>
      </c>
      <c r="Z15" s="63">
        <f t="shared" si="7"/>
        <v>4431845</v>
      </c>
      <c r="AA15" s="63">
        <f t="shared" si="7"/>
        <v>4457707</v>
      </c>
      <c r="AB15" s="63">
        <f t="shared" si="7"/>
        <v>4461485</v>
      </c>
      <c r="AC15" s="63">
        <f t="shared" si="7"/>
        <v>4487977</v>
      </c>
      <c r="AD15" s="63">
        <f t="shared" si="7"/>
        <v>4428793</v>
      </c>
      <c r="AE15" s="63">
        <f t="shared" si="7"/>
        <v>4527723</v>
      </c>
      <c r="AF15" s="63">
        <f t="shared" si="7"/>
        <v>4531646</v>
      </c>
      <c r="AG15" s="63">
        <f t="shared" si="7"/>
        <v>4530111</v>
      </c>
      <c r="AH15" s="63">
        <f t="shared" si="7"/>
        <v>4403077</v>
      </c>
      <c r="AI15" s="63">
        <f t="shared" si="7"/>
        <v>4393534</v>
      </c>
      <c r="AJ15" s="63">
        <f t="shared" si="7"/>
        <v>4397178</v>
      </c>
      <c r="AK15" s="63">
        <f t="shared" si="7"/>
        <v>4411086</v>
      </c>
      <c r="AL15" s="63">
        <f t="shared" si="7"/>
        <v>4450988</v>
      </c>
      <c r="AM15" s="63">
        <f t="shared" si="7"/>
        <v>4455416</v>
      </c>
      <c r="AN15" s="63">
        <f t="shared" si="7"/>
        <v>4452019</v>
      </c>
      <c r="AO15" s="63">
        <f t="shared" si="7"/>
        <v>4393090</v>
      </c>
      <c r="AP15" s="63">
        <f t="shared" si="7"/>
        <v>4488081</v>
      </c>
      <c r="AQ15" s="63">
        <f t="shared" si="7"/>
        <v>4864048</v>
      </c>
      <c r="AR15" s="63">
        <f t="shared" si="7"/>
        <v>4863766</v>
      </c>
      <c r="AS15" s="63">
        <f t="shared" si="7"/>
        <v>4959758</v>
      </c>
      <c r="AT15" s="63">
        <f t="shared" si="7"/>
        <v>5050049</v>
      </c>
      <c r="AU15" s="63">
        <f t="shared" si="7"/>
        <v>5063987</v>
      </c>
      <c r="AV15" s="63">
        <f t="shared" si="7"/>
        <v>5437193</v>
      </c>
      <c r="AW15" s="63">
        <f t="shared" si="7"/>
        <v>5293937</v>
      </c>
      <c r="AX15" s="224">
        <f t="shared" si="7"/>
        <v>5011844</v>
      </c>
      <c r="AY15" s="63">
        <f t="shared" si="7"/>
        <v>5008430</v>
      </c>
      <c r="AZ15" s="63">
        <f t="shared" si="7"/>
        <v>5003983</v>
      </c>
      <c r="BA15" s="63">
        <f t="shared" si="7"/>
        <v>5118968</v>
      </c>
      <c r="BB15" s="63">
        <f t="shared" si="7"/>
        <v>5871192</v>
      </c>
      <c r="BC15" s="27">
        <f t="shared" si="7"/>
        <v>5900090</v>
      </c>
      <c r="BD15" s="27">
        <f t="shared" si="7"/>
        <v>5913507</v>
      </c>
      <c r="BE15" s="27">
        <f t="shared" si="7"/>
        <v>5857475</v>
      </c>
      <c r="BF15" s="27">
        <v>5900061</v>
      </c>
      <c r="BG15" s="27">
        <f t="shared" si="7"/>
        <v>5847777</v>
      </c>
      <c r="BH15" s="27">
        <f t="shared" si="7"/>
        <v>5745541</v>
      </c>
      <c r="BI15" s="27">
        <f t="shared" si="7"/>
        <v>6087291</v>
      </c>
      <c r="BJ15" s="27">
        <f>SUM(BJ16,BJ23,BJ26,BJ27)</f>
        <v>6247401</v>
      </c>
      <c r="BK15" s="27">
        <f>SUM(BK16,BK23,BK26,BK27)</f>
        <v>6263159</v>
      </c>
      <c r="BL15" s="27">
        <f>SUM(BL16,BL23,BL26,BL27)</f>
        <v>6883308</v>
      </c>
      <c r="BM15" s="27">
        <v>7081452</v>
      </c>
    </row>
    <row r="16" spans="1:66" s="154" customFormat="1" ht="15" customHeight="1" x14ac:dyDescent="0.25">
      <c r="A16" s="59" t="s">
        <v>53</v>
      </c>
      <c r="B16" s="59" t="s">
        <v>259</v>
      </c>
      <c r="C16" s="61">
        <v>92825</v>
      </c>
      <c r="D16" s="61">
        <v>104964</v>
      </c>
      <c r="E16" s="61">
        <v>115511</v>
      </c>
      <c r="F16" s="61">
        <v>50280</v>
      </c>
      <c r="G16" s="61">
        <v>46588</v>
      </c>
      <c r="H16" s="61">
        <v>72232</v>
      </c>
      <c r="I16" s="61">
        <v>85834</v>
      </c>
      <c r="J16" s="61">
        <v>83478</v>
      </c>
      <c r="K16" s="61">
        <v>82811</v>
      </c>
      <c r="L16" s="61">
        <v>126260</v>
      </c>
      <c r="M16" s="61">
        <v>258534</v>
      </c>
      <c r="N16" s="61">
        <v>240933</v>
      </c>
      <c r="O16" s="61">
        <v>266200</v>
      </c>
      <c r="P16" s="61">
        <v>258534</v>
      </c>
      <c r="Q16" s="61">
        <v>295731</v>
      </c>
      <c r="R16" s="61">
        <v>195231</v>
      </c>
      <c r="S16" s="61">
        <v>205556</v>
      </c>
      <c r="T16" s="61">
        <v>188548</v>
      </c>
      <c r="U16" s="61">
        <v>196771</v>
      </c>
      <c r="V16" s="61">
        <v>224812</v>
      </c>
      <c r="W16" s="61">
        <v>255416</v>
      </c>
      <c r="X16" s="61">
        <v>270491</v>
      </c>
      <c r="Y16" s="61">
        <v>274424</v>
      </c>
      <c r="Z16" s="61">
        <v>292333</v>
      </c>
      <c r="AA16" s="61">
        <v>288611</v>
      </c>
      <c r="AB16" s="61">
        <v>297452</v>
      </c>
      <c r="AC16" s="61">
        <v>325100</v>
      </c>
      <c r="AD16" s="61">
        <v>261201</v>
      </c>
      <c r="AE16" s="61">
        <v>348991</v>
      </c>
      <c r="AF16" s="61">
        <v>360254</v>
      </c>
      <c r="AG16" s="61">
        <v>363508</v>
      </c>
      <c r="AH16" s="61">
        <v>192511</v>
      </c>
      <c r="AI16" s="61">
        <v>177742</v>
      </c>
      <c r="AJ16" s="61">
        <v>175268</v>
      </c>
      <c r="AK16" s="61">
        <v>166846</v>
      </c>
      <c r="AL16" s="61">
        <v>174174</v>
      </c>
      <c r="AM16" s="61">
        <v>166964</v>
      </c>
      <c r="AN16" s="61">
        <v>168094</v>
      </c>
      <c r="AO16" s="61">
        <v>178409</v>
      </c>
      <c r="AP16" s="61">
        <v>214924</v>
      </c>
      <c r="AQ16" s="61">
        <v>216969</v>
      </c>
      <c r="AR16" s="61">
        <v>222368</v>
      </c>
      <c r="AS16" s="61">
        <v>330611</v>
      </c>
      <c r="AT16" s="61">
        <v>413434</v>
      </c>
      <c r="AU16" s="61">
        <v>429376</v>
      </c>
      <c r="AV16" s="61">
        <v>806865</v>
      </c>
      <c r="AW16" s="61">
        <v>651269</v>
      </c>
      <c r="AX16" s="211">
        <v>366796</v>
      </c>
      <c r="AY16" s="61">
        <v>369442</v>
      </c>
      <c r="AZ16" s="61">
        <v>369944</v>
      </c>
      <c r="BA16" s="61">
        <v>316540</v>
      </c>
      <c r="BB16" s="61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  <c r="BL16" s="14">
        <v>481630</v>
      </c>
      <c r="BM16" s="14">
        <v>541311</v>
      </c>
    </row>
    <row r="17" spans="1:65" ht="15" customHeight="1" x14ac:dyDescent="0.25">
      <c r="A17" s="179" t="s">
        <v>134</v>
      </c>
      <c r="B17" s="179" t="s">
        <v>260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33059</v>
      </c>
      <c r="AE17" s="61">
        <v>33724</v>
      </c>
      <c r="AF17" s="61">
        <v>35401</v>
      </c>
      <c r="AG17" s="61">
        <v>35936</v>
      </c>
      <c r="AH17" s="61">
        <v>36589</v>
      </c>
      <c r="AI17" s="61">
        <v>36802</v>
      </c>
      <c r="AJ17" s="61">
        <v>36294</v>
      </c>
      <c r="AK17" s="61">
        <v>36867</v>
      </c>
      <c r="AL17" s="61">
        <v>30932</v>
      </c>
      <c r="AM17" s="61">
        <v>31384</v>
      </c>
      <c r="AN17" s="61">
        <v>31848</v>
      </c>
      <c r="AO17" s="61">
        <v>32276</v>
      </c>
      <c r="AP17" s="61">
        <v>52976</v>
      </c>
      <c r="AQ17" s="61">
        <v>58884</v>
      </c>
      <c r="AR17" s="61">
        <v>60503</v>
      </c>
      <c r="AS17" s="61">
        <v>64573</v>
      </c>
      <c r="AT17" s="61">
        <v>102995</v>
      </c>
      <c r="AU17" s="61">
        <v>108108</v>
      </c>
      <c r="AV17" s="61">
        <v>482040</v>
      </c>
      <c r="AW17" s="61">
        <v>356484</v>
      </c>
      <c r="AX17" s="211">
        <v>49965</v>
      </c>
      <c r="AY17" s="61">
        <v>51181</v>
      </c>
      <c r="AZ17" s="61">
        <v>52626</v>
      </c>
      <c r="BA17" s="61">
        <v>10298</v>
      </c>
      <c r="BB17" s="61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  <c r="BL17" s="14"/>
      <c r="BM17" s="14">
        <v>0</v>
      </c>
    </row>
    <row r="18" spans="1:65" ht="15" customHeight="1" x14ac:dyDescent="0.25">
      <c r="A18" s="179" t="s">
        <v>48</v>
      </c>
      <c r="B18" s="179" t="s">
        <v>253</v>
      </c>
      <c r="C18" s="61">
        <v>28477</v>
      </c>
      <c r="D18" s="61">
        <v>41462</v>
      </c>
      <c r="E18" s="61">
        <v>52982</v>
      </c>
      <c r="F18" s="61">
        <v>20781</v>
      </c>
      <c r="G18" s="61">
        <v>20552</v>
      </c>
      <c r="H18" s="61">
        <v>31358</v>
      </c>
      <c r="I18" s="61">
        <v>30773</v>
      </c>
      <c r="J18" s="61">
        <v>28946</v>
      </c>
      <c r="K18" s="61">
        <v>27095</v>
      </c>
      <c r="L18" s="61">
        <v>56066</v>
      </c>
      <c r="M18" s="61">
        <v>72127</v>
      </c>
      <c r="N18" s="61">
        <v>63032</v>
      </c>
      <c r="O18" s="61">
        <v>98506</v>
      </c>
      <c r="P18" s="61">
        <v>72127</v>
      </c>
      <c r="Q18" s="61">
        <v>73884</v>
      </c>
      <c r="R18" s="61">
        <v>28986</v>
      </c>
      <c r="S18" s="61">
        <v>32254</v>
      </c>
      <c r="T18" s="61">
        <v>42561</v>
      </c>
      <c r="U18" s="61">
        <v>31331</v>
      </c>
      <c r="V18" s="61">
        <v>71575</v>
      </c>
      <c r="W18" s="61">
        <v>62969</v>
      </c>
      <c r="X18" s="61">
        <v>65701</v>
      </c>
      <c r="Y18" s="61">
        <v>65798</v>
      </c>
      <c r="Z18" s="61">
        <v>83855</v>
      </c>
      <c r="AA18" s="61">
        <v>72228</v>
      </c>
      <c r="AB18" s="61">
        <v>72231</v>
      </c>
      <c r="AC18" s="61">
        <v>76917</v>
      </c>
      <c r="AD18" s="61">
        <v>84668</v>
      </c>
      <c r="AE18" s="61">
        <v>80206</v>
      </c>
      <c r="AF18" s="61">
        <v>79484</v>
      </c>
      <c r="AG18" s="61">
        <v>78922</v>
      </c>
      <c r="AH18" s="61">
        <v>77699</v>
      </c>
      <c r="AI18" s="61">
        <v>17112</v>
      </c>
      <c r="AJ18" s="61">
        <v>16147</v>
      </c>
      <c r="AK18" s="61">
        <v>16075</v>
      </c>
      <c r="AL18" s="61">
        <v>27498</v>
      </c>
      <c r="AM18" s="61">
        <v>25418</v>
      </c>
      <c r="AN18" s="61">
        <v>27962</v>
      </c>
      <c r="AO18" s="61">
        <v>34326</v>
      </c>
      <c r="AP18" s="61">
        <v>48651</v>
      </c>
      <c r="AQ18" s="61">
        <v>41290</v>
      </c>
      <c r="AR18" s="61">
        <v>38653</v>
      </c>
      <c r="AS18" s="61">
        <v>137662</v>
      </c>
      <c r="AT18" s="61">
        <v>164820</v>
      </c>
      <c r="AU18" s="61">
        <v>165986</v>
      </c>
      <c r="AV18" s="61">
        <v>180829</v>
      </c>
      <c r="AW18" s="61">
        <v>204823</v>
      </c>
      <c r="AX18" s="211">
        <v>232723</v>
      </c>
      <c r="AY18" s="61">
        <v>230676</v>
      </c>
      <c r="AZ18" s="61">
        <v>222992</v>
      </c>
      <c r="BA18" s="61">
        <v>182837</v>
      </c>
      <c r="BB18" s="61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  <c r="BL18" s="14">
        <v>324258</v>
      </c>
      <c r="BM18" s="14">
        <v>407076</v>
      </c>
    </row>
    <row r="19" spans="1:65" ht="15" customHeight="1" x14ac:dyDescent="0.25">
      <c r="A19" s="179" t="s">
        <v>54</v>
      </c>
      <c r="B19" s="179" t="s">
        <v>261</v>
      </c>
      <c r="C19" s="61">
        <v>8165</v>
      </c>
      <c r="D19" s="61">
        <v>8165</v>
      </c>
      <c r="E19" s="61">
        <v>8219</v>
      </c>
      <c r="F19" s="61">
        <v>8822</v>
      </c>
      <c r="G19" s="61">
        <v>8578</v>
      </c>
      <c r="H19" s="61">
        <v>9590</v>
      </c>
      <c r="I19" s="61">
        <v>9810</v>
      </c>
      <c r="J19" s="61">
        <v>9535</v>
      </c>
      <c r="K19" s="61">
        <v>10152</v>
      </c>
      <c r="L19" s="61">
        <v>11975</v>
      </c>
      <c r="M19" s="61">
        <v>17936</v>
      </c>
      <c r="N19" s="61">
        <v>15717</v>
      </c>
      <c r="O19" s="61">
        <v>17889</v>
      </c>
      <c r="P19" s="61">
        <v>17936</v>
      </c>
      <c r="Q19" s="61">
        <v>19209</v>
      </c>
      <c r="R19" s="61">
        <v>20572</v>
      </c>
      <c r="S19" s="61">
        <v>24185</v>
      </c>
      <c r="T19" s="61">
        <v>32781</v>
      </c>
      <c r="U19" s="61">
        <v>43849</v>
      </c>
      <c r="V19" s="61">
        <v>40214</v>
      </c>
      <c r="W19" s="61">
        <v>51478</v>
      </c>
      <c r="X19" s="61">
        <v>57993</v>
      </c>
      <c r="Y19" s="61">
        <v>67399</v>
      </c>
      <c r="Z19" s="61">
        <v>68672</v>
      </c>
      <c r="AA19" s="61">
        <v>76647</v>
      </c>
      <c r="AB19" s="61">
        <v>88662</v>
      </c>
      <c r="AC19" s="61">
        <v>100806</v>
      </c>
      <c r="AD19" s="61">
        <v>25040</v>
      </c>
      <c r="AE19" s="61">
        <v>118727</v>
      </c>
      <c r="AF19" s="61">
        <v>126804</v>
      </c>
      <c r="AG19" s="61">
        <v>132991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211">
        <v>0</v>
      </c>
      <c r="AY19" s="61">
        <v>0</v>
      </c>
      <c r="AZ19" s="61">
        <v>0</v>
      </c>
      <c r="BA19" s="61">
        <v>0</v>
      </c>
      <c r="BB19" s="61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  <c r="BL19" s="14">
        <v>32342</v>
      </c>
      <c r="BM19" s="14">
        <v>12714</v>
      </c>
    </row>
    <row r="20" spans="1:65" ht="15" customHeight="1" x14ac:dyDescent="0.25">
      <c r="A20" s="179" t="s">
        <v>55</v>
      </c>
      <c r="B20" s="179" t="s">
        <v>262</v>
      </c>
      <c r="C20" s="61">
        <v>32694</v>
      </c>
      <c r="D20" s="61">
        <v>38442</v>
      </c>
      <c r="E20" s="61">
        <v>36776</v>
      </c>
      <c r="F20" s="61">
        <v>15603</v>
      </c>
      <c r="G20" s="61">
        <v>12489</v>
      </c>
      <c r="H20" s="61">
        <v>26420</v>
      </c>
      <c r="I20" s="61">
        <v>39096</v>
      </c>
      <c r="J20" s="61">
        <v>38641</v>
      </c>
      <c r="K20" s="61">
        <v>40489</v>
      </c>
      <c r="L20" s="61">
        <v>52149</v>
      </c>
      <c r="M20" s="61">
        <v>89555</v>
      </c>
      <c r="N20" s="61">
        <v>124587</v>
      </c>
      <c r="O20" s="61">
        <v>125080</v>
      </c>
      <c r="P20" s="61">
        <v>89555</v>
      </c>
      <c r="Q20" s="61">
        <v>83275</v>
      </c>
      <c r="R20" s="61">
        <v>107433</v>
      </c>
      <c r="S20" s="61">
        <v>108059</v>
      </c>
      <c r="T20" s="61">
        <v>68827</v>
      </c>
      <c r="U20" s="61">
        <v>76021</v>
      </c>
      <c r="V20" s="61">
        <v>104626</v>
      </c>
      <c r="W20" s="61">
        <v>128209</v>
      </c>
      <c r="X20" s="61">
        <v>134097</v>
      </c>
      <c r="Y20" s="61">
        <v>129731</v>
      </c>
      <c r="Z20" s="61">
        <v>130084</v>
      </c>
      <c r="AA20" s="61">
        <v>129977</v>
      </c>
      <c r="AB20" s="61">
        <v>126240</v>
      </c>
      <c r="AC20" s="61">
        <v>137114</v>
      </c>
      <c r="AD20" s="61">
        <v>101604</v>
      </c>
      <c r="AE20" s="61">
        <v>99683</v>
      </c>
      <c r="AF20" s="61">
        <v>101838</v>
      </c>
      <c r="AG20" s="61">
        <v>99166</v>
      </c>
      <c r="AH20" s="61">
        <v>75099</v>
      </c>
      <c r="AI20" s="61">
        <v>70976</v>
      </c>
      <c r="AJ20" s="61">
        <v>69846</v>
      </c>
      <c r="AK20" s="61">
        <v>58367</v>
      </c>
      <c r="AL20" s="61">
        <v>58134</v>
      </c>
      <c r="AM20" s="61">
        <v>49926</v>
      </c>
      <c r="AN20" s="61">
        <v>45341</v>
      </c>
      <c r="AO20" s="61">
        <v>46084</v>
      </c>
      <c r="AP20" s="61">
        <v>46078</v>
      </c>
      <c r="AQ20" s="61">
        <v>46183</v>
      </c>
      <c r="AR20" s="61">
        <v>53296</v>
      </c>
      <c r="AS20" s="61">
        <v>48674</v>
      </c>
      <c r="AT20" s="61">
        <v>57651</v>
      </c>
      <c r="AU20" s="61">
        <v>55488</v>
      </c>
      <c r="AV20" s="61">
        <v>46363</v>
      </c>
      <c r="AW20" s="61">
        <v>39764</v>
      </c>
      <c r="AX20" s="211">
        <v>33659</v>
      </c>
      <c r="AY20" s="61">
        <v>32759</v>
      </c>
      <c r="AZ20" s="61">
        <v>40581</v>
      </c>
      <c r="BA20" s="61">
        <v>39615</v>
      </c>
      <c r="BB20" s="61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  <c r="BL20" s="14">
        <v>14109</v>
      </c>
      <c r="BM20" s="14">
        <v>6996</v>
      </c>
    </row>
    <row r="21" spans="1:65" ht="15" customHeight="1" x14ac:dyDescent="0.25">
      <c r="A21" s="64" t="s">
        <v>56</v>
      </c>
      <c r="B21" s="64" t="s">
        <v>263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211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  <c r="BL21" s="14">
        <v>110921</v>
      </c>
      <c r="BM21" s="14">
        <v>114525</v>
      </c>
    </row>
    <row r="22" spans="1:65" ht="15" customHeight="1" x14ac:dyDescent="0.25">
      <c r="A22" s="179" t="s">
        <v>112</v>
      </c>
      <c r="B22" s="179" t="s">
        <v>264</v>
      </c>
      <c r="C22" s="61">
        <v>5571</v>
      </c>
      <c r="D22" s="61">
        <v>8996</v>
      </c>
      <c r="E22" s="61">
        <v>10982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72231</v>
      </c>
      <c r="AC22" s="61">
        <v>76917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 t="s">
        <v>14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21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/>
    </row>
    <row r="23" spans="1:65" ht="15" customHeight="1" x14ac:dyDescent="0.25">
      <c r="A23" s="180" t="s">
        <v>1</v>
      </c>
      <c r="B23" s="180" t="s">
        <v>265</v>
      </c>
      <c r="C23" s="60">
        <v>651</v>
      </c>
      <c r="D23" s="60">
        <v>308</v>
      </c>
      <c r="E23" s="60">
        <v>441</v>
      </c>
      <c r="F23" s="60">
        <v>1400897</v>
      </c>
      <c r="G23" s="60">
        <v>1496669</v>
      </c>
      <c r="H23" s="60">
        <v>1593087</v>
      </c>
      <c r="I23" s="60">
        <v>1659787</v>
      </c>
      <c r="J23" s="60">
        <v>1846533</v>
      </c>
      <c r="K23" s="60">
        <v>1908961</v>
      </c>
      <c r="L23" s="60">
        <v>1985052</v>
      </c>
      <c r="M23" s="60">
        <v>2458519</v>
      </c>
      <c r="N23" s="60">
        <v>2094937</v>
      </c>
      <c r="O23" s="60">
        <v>2250622</v>
      </c>
      <c r="P23" s="60">
        <v>2458519</v>
      </c>
      <c r="Q23" s="60">
        <v>2677854</v>
      </c>
      <c r="R23" s="60">
        <v>3001086</v>
      </c>
      <c r="S23" s="60">
        <v>3110028</v>
      </c>
      <c r="T23" s="60">
        <v>3490105</v>
      </c>
      <c r="U23" s="60">
        <v>3563486</v>
      </c>
      <c r="V23" s="60">
        <v>3660875</v>
      </c>
      <c r="W23" s="60">
        <v>3717778</v>
      </c>
      <c r="X23" s="60">
        <v>3776994</v>
      </c>
      <c r="Y23" s="60">
        <v>3865268</v>
      </c>
      <c r="Z23" s="60">
        <v>4017380</v>
      </c>
      <c r="AA23" s="60">
        <v>4041192</v>
      </c>
      <c r="AB23" s="60">
        <v>4038231</v>
      </c>
      <c r="AC23" s="60">
        <v>4038325</v>
      </c>
      <c r="AD23" s="60">
        <v>4044136</v>
      </c>
      <c r="AE23" s="60">
        <v>4056429</v>
      </c>
      <c r="AF23" s="60">
        <v>4050232</v>
      </c>
      <c r="AG23" s="60">
        <v>4046626</v>
      </c>
      <c r="AH23" s="60">
        <v>4090096</v>
      </c>
      <c r="AI23" s="60">
        <v>4095789</v>
      </c>
      <c r="AJ23" s="60">
        <v>4101200</v>
      </c>
      <c r="AK23" s="60">
        <v>4121816</v>
      </c>
      <c r="AL23" s="60">
        <v>4151153</v>
      </c>
      <c r="AM23" s="60">
        <v>4135684</v>
      </c>
      <c r="AN23" s="60">
        <v>4133004</v>
      </c>
      <c r="AO23" s="60">
        <v>4087767</v>
      </c>
      <c r="AP23" s="60">
        <v>4121330</v>
      </c>
      <c r="AQ23" s="60">
        <v>4497622</v>
      </c>
      <c r="AR23" s="60">
        <v>4494396</v>
      </c>
      <c r="AS23" s="60">
        <v>4487566</v>
      </c>
      <c r="AT23" s="60">
        <v>4494097</v>
      </c>
      <c r="AU23" s="60">
        <v>4490757</v>
      </c>
      <c r="AV23" s="60">
        <v>4484220</v>
      </c>
      <c r="AW23" s="60">
        <v>4487512</v>
      </c>
      <c r="AX23" s="191">
        <v>4489161</v>
      </c>
      <c r="AY23" s="60">
        <v>4484222</v>
      </c>
      <c r="AZ23" s="60">
        <v>4478463</v>
      </c>
      <c r="BA23" s="60">
        <v>4641602</v>
      </c>
      <c r="BB23" s="60">
        <v>5330332</v>
      </c>
      <c r="BC23" s="60">
        <v>5353260</v>
      </c>
      <c r="BD23" s="60">
        <v>5368973</v>
      </c>
      <c r="BE23" s="60">
        <v>5376033</v>
      </c>
      <c r="BF23" s="61">
        <v>5365932</v>
      </c>
      <c r="BG23" s="60">
        <v>5394248</v>
      </c>
      <c r="BH23" s="60">
        <v>5307944</v>
      </c>
      <c r="BI23" s="60">
        <v>5646557</v>
      </c>
      <c r="BJ23" s="61">
        <v>5714817</v>
      </c>
      <c r="BK23" s="61">
        <v>5733066</v>
      </c>
      <c r="BL23" s="61">
        <v>6237340</v>
      </c>
      <c r="BM23" s="61">
        <v>6376449</v>
      </c>
    </row>
    <row r="24" spans="1:65" ht="15" customHeight="1" x14ac:dyDescent="0.25">
      <c r="A24" s="179" t="s">
        <v>57</v>
      </c>
      <c r="B24" s="179" t="s">
        <v>266</v>
      </c>
      <c r="C24" s="61">
        <v>0</v>
      </c>
      <c r="D24" s="61">
        <v>0</v>
      </c>
      <c r="E24" s="61">
        <v>0</v>
      </c>
      <c r="F24" s="60">
        <v>924</v>
      </c>
      <c r="G24" s="61">
        <v>0</v>
      </c>
      <c r="H24" s="60">
        <v>981</v>
      </c>
      <c r="I24" s="60">
        <v>899</v>
      </c>
      <c r="J24" s="60">
        <v>979</v>
      </c>
      <c r="K24" s="60">
        <v>979</v>
      </c>
      <c r="L24" s="60">
        <v>1058</v>
      </c>
      <c r="M24" s="60">
        <v>210071</v>
      </c>
      <c r="N24" s="60">
        <v>171764</v>
      </c>
      <c r="O24" s="60">
        <v>174940</v>
      </c>
      <c r="P24" s="60">
        <v>210071</v>
      </c>
      <c r="Q24" s="60">
        <v>227286</v>
      </c>
      <c r="R24" s="60">
        <v>228226</v>
      </c>
      <c r="S24" s="60">
        <v>228473</v>
      </c>
      <c r="T24" s="60">
        <v>13581</v>
      </c>
      <c r="U24" s="60">
        <v>13839</v>
      </c>
      <c r="V24" s="60">
        <v>13593</v>
      </c>
      <c r="W24" s="60">
        <v>13753</v>
      </c>
      <c r="X24" s="60">
        <v>13532</v>
      </c>
      <c r="Y24" s="60">
        <v>13706</v>
      </c>
      <c r="Z24" s="60">
        <v>17373</v>
      </c>
      <c r="AA24" s="60">
        <v>18361</v>
      </c>
      <c r="AB24" s="60">
        <v>18584</v>
      </c>
      <c r="AC24" s="60">
        <v>18301</v>
      </c>
      <c r="AD24" s="60">
        <v>18334</v>
      </c>
      <c r="AE24" s="60">
        <v>19153</v>
      </c>
      <c r="AF24" s="60">
        <v>19397</v>
      </c>
      <c r="AG24" s="60">
        <v>19102</v>
      </c>
      <c r="AH24" s="60">
        <v>20597</v>
      </c>
      <c r="AI24" s="60">
        <v>20311</v>
      </c>
      <c r="AJ24" s="60">
        <v>21371</v>
      </c>
      <c r="AK24" s="60">
        <v>24173</v>
      </c>
      <c r="AL24" s="60">
        <v>29526</v>
      </c>
      <c r="AM24" s="60">
        <v>29560</v>
      </c>
      <c r="AN24" s="60">
        <v>29628</v>
      </c>
      <c r="AO24" s="60">
        <v>29715</v>
      </c>
      <c r="AP24" s="60">
        <v>30226</v>
      </c>
      <c r="AQ24" s="60">
        <v>159476</v>
      </c>
      <c r="AR24" s="60">
        <v>160282</v>
      </c>
      <c r="AS24" s="60">
        <v>161304</v>
      </c>
      <c r="AT24" s="60">
        <v>162696</v>
      </c>
      <c r="AU24" s="60">
        <v>164164</v>
      </c>
      <c r="AV24" s="60">
        <v>169174</v>
      </c>
      <c r="AW24" s="60">
        <v>169346</v>
      </c>
      <c r="AX24" s="191">
        <v>170040</v>
      </c>
      <c r="AY24" s="60">
        <v>170542</v>
      </c>
      <c r="AZ24" s="60">
        <v>169850</v>
      </c>
      <c r="BA24" s="60">
        <v>329415</v>
      </c>
      <c r="BB24" s="60">
        <v>359597</v>
      </c>
      <c r="BC24" s="60">
        <v>351593</v>
      </c>
      <c r="BD24" s="60">
        <v>358508</v>
      </c>
      <c r="BE24" s="60">
        <v>357542</v>
      </c>
      <c r="BF24" s="60">
        <v>336841</v>
      </c>
      <c r="BG24" s="60">
        <v>327538</v>
      </c>
      <c r="BH24" s="60">
        <v>320862</v>
      </c>
      <c r="BI24" s="60">
        <v>194035</v>
      </c>
      <c r="BJ24" s="60">
        <v>193895</v>
      </c>
      <c r="BK24" s="60">
        <v>189779</v>
      </c>
      <c r="BL24" s="61">
        <v>185981</v>
      </c>
      <c r="BM24" s="61">
        <v>262583</v>
      </c>
    </row>
    <row r="25" spans="1:65" ht="15" customHeight="1" x14ac:dyDescent="0.25">
      <c r="A25" s="179" t="s">
        <v>58</v>
      </c>
      <c r="B25" s="179" t="s">
        <v>267</v>
      </c>
      <c r="C25" s="61">
        <v>0</v>
      </c>
      <c r="D25" s="61">
        <v>0</v>
      </c>
      <c r="E25" s="61">
        <v>0</v>
      </c>
      <c r="F25" s="61">
        <v>1399973</v>
      </c>
      <c r="G25" s="61">
        <v>0</v>
      </c>
      <c r="H25" s="61">
        <v>1592106</v>
      </c>
      <c r="I25" s="61">
        <v>1658888</v>
      </c>
      <c r="J25" s="61">
        <v>1845554</v>
      </c>
      <c r="K25" s="61">
        <v>1907982</v>
      </c>
      <c r="L25" s="61">
        <v>1983994</v>
      </c>
      <c r="M25" s="61">
        <v>2248448</v>
      </c>
      <c r="N25" s="61">
        <v>1923173</v>
      </c>
      <c r="O25" s="61">
        <v>2075682</v>
      </c>
      <c r="P25" s="61">
        <v>2248448</v>
      </c>
      <c r="Q25" s="61">
        <v>2450568</v>
      </c>
      <c r="R25" s="61">
        <v>2772860</v>
      </c>
      <c r="S25" s="61">
        <v>2881555</v>
      </c>
      <c r="T25" s="61">
        <v>3476524</v>
      </c>
      <c r="U25" s="61">
        <v>3549647</v>
      </c>
      <c r="V25" s="61">
        <v>3647282</v>
      </c>
      <c r="W25" s="61">
        <v>3704025</v>
      </c>
      <c r="X25" s="61">
        <v>3763462</v>
      </c>
      <c r="Y25" s="61">
        <v>3851562</v>
      </c>
      <c r="Z25" s="61">
        <v>4000007</v>
      </c>
      <c r="AA25" s="61">
        <v>4022831</v>
      </c>
      <c r="AB25" s="61">
        <v>4019647</v>
      </c>
      <c r="AC25" s="61">
        <v>4020024</v>
      </c>
      <c r="AD25" s="61">
        <v>4025802</v>
      </c>
      <c r="AE25" s="61">
        <v>4037276</v>
      </c>
      <c r="AF25" s="61">
        <v>4030835</v>
      </c>
      <c r="AG25" s="61">
        <v>4027524</v>
      </c>
      <c r="AH25" s="61">
        <v>4069499</v>
      </c>
      <c r="AI25" s="61">
        <v>4075478</v>
      </c>
      <c r="AJ25" s="61">
        <v>4079829</v>
      </c>
      <c r="AK25" s="61">
        <v>4097643</v>
      </c>
      <c r="AL25" s="61">
        <v>4121627</v>
      </c>
      <c r="AM25" s="61">
        <v>4106124</v>
      </c>
      <c r="AN25" s="61">
        <v>4103376</v>
      </c>
      <c r="AO25" s="61">
        <v>4058052</v>
      </c>
      <c r="AP25" s="61">
        <v>4091104</v>
      </c>
      <c r="AQ25" s="61">
        <v>4338146</v>
      </c>
      <c r="AR25" s="61">
        <v>4334114</v>
      </c>
      <c r="AS25" s="61">
        <v>4326262</v>
      </c>
      <c r="AT25" s="61">
        <v>4331401</v>
      </c>
      <c r="AU25" s="61">
        <v>4326593</v>
      </c>
      <c r="AV25" s="61">
        <v>4315046</v>
      </c>
      <c r="AW25" s="61">
        <v>4318166</v>
      </c>
      <c r="AX25" s="211">
        <v>4319121</v>
      </c>
      <c r="AY25" s="61">
        <v>4313680</v>
      </c>
      <c r="AZ25" s="61">
        <v>4308613</v>
      </c>
      <c r="BA25" s="61">
        <v>4312187</v>
      </c>
      <c r="BB25" s="61">
        <v>4970735</v>
      </c>
      <c r="BC25" s="14">
        <v>5001667</v>
      </c>
      <c r="BD25" s="14">
        <v>5010465</v>
      </c>
      <c r="BE25" s="14">
        <v>5018491</v>
      </c>
      <c r="BF25" s="60">
        <v>5029091</v>
      </c>
      <c r="BG25" s="14">
        <v>5066710</v>
      </c>
      <c r="BH25" s="14">
        <v>4987082</v>
      </c>
      <c r="BI25" s="14">
        <v>5452522</v>
      </c>
      <c r="BJ25" s="60">
        <v>5520922</v>
      </c>
      <c r="BK25" s="60">
        <v>5543287</v>
      </c>
      <c r="BL25" s="60">
        <v>6051359</v>
      </c>
      <c r="BM25" s="60">
        <v>6113866</v>
      </c>
    </row>
    <row r="26" spans="1:65" ht="15" customHeight="1" x14ac:dyDescent="0.25">
      <c r="A26" s="59" t="s">
        <v>2</v>
      </c>
      <c r="B26" s="59" t="s">
        <v>268</v>
      </c>
      <c r="C26" s="61">
        <v>1165473</v>
      </c>
      <c r="D26" s="61">
        <v>1203839</v>
      </c>
      <c r="E26" s="61">
        <v>1269773</v>
      </c>
      <c r="F26" s="61">
        <v>13743</v>
      </c>
      <c r="G26" s="61">
        <v>10821</v>
      </c>
      <c r="H26" s="61">
        <v>10551</v>
      </c>
      <c r="I26" s="61">
        <v>13589</v>
      </c>
      <c r="J26" s="61">
        <v>18809</v>
      </c>
      <c r="K26" s="61">
        <v>17969</v>
      </c>
      <c r="L26" s="61">
        <v>20167</v>
      </c>
      <c r="M26" s="61">
        <v>20325</v>
      </c>
      <c r="N26" s="61">
        <v>21726</v>
      </c>
      <c r="O26" s="61">
        <v>21071</v>
      </c>
      <c r="P26" s="61">
        <v>20325</v>
      </c>
      <c r="Q26" s="61">
        <v>19966</v>
      </c>
      <c r="R26" s="61">
        <v>19846</v>
      </c>
      <c r="S26" s="61">
        <v>19103</v>
      </c>
      <c r="T26" s="61">
        <v>20336</v>
      </c>
      <c r="U26" s="61">
        <v>20281</v>
      </c>
      <c r="V26" s="61">
        <v>19970</v>
      </c>
      <c r="W26" s="61">
        <v>19589</v>
      </c>
      <c r="X26" s="61">
        <v>19134</v>
      </c>
      <c r="Y26" s="61">
        <v>19526</v>
      </c>
      <c r="Z26" s="61">
        <v>19530</v>
      </c>
      <c r="AA26" s="61">
        <v>24874</v>
      </c>
      <c r="AB26" s="61">
        <v>24020</v>
      </c>
      <c r="AC26" s="61">
        <v>23922</v>
      </c>
      <c r="AD26" s="61">
        <v>23026</v>
      </c>
      <c r="AE26" s="61">
        <v>22636</v>
      </c>
      <c r="AF26" s="61">
        <v>22200</v>
      </c>
      <c r="AG26" s="61">
        <v>21490</v>
      </c>
      <c r="AH26" s="61">
        <v>21391</v>
      </c>
      <c r="AI26" s="61">
        <v>20947</v>
      </c>
      <c r="AJ26" s="61">
        <v>20842</v>
      </c>
      <c r="AK26" s="61">
        <v>20444</v>
      </c>
      <c r="AL26" s="61">
        <v>20107</v>
      </c>
      <c r="AM26" s="61">
        <v>48160</v>
      </c>
      <c r="AN26" s="61">
        <v>46257</v>
      </c>
      <c r="AO26" s="61">
        <v>20940</v>
      </c>
      <c r="AP26" s="61">
        <v>36186</v>
      </c>
      <c r="AQ26" s="61">
        <v>34911</v>
      </c>
      <c r="AR26" s="61">
        <v>34040</v>
      </c>
      <c r="AS26" s="61">
        <v>29833</v>
      </c>
      <c r="AT26" s="61">
        <v>31109</v>
      </c>
      <c r="AU26" s="61">
        <v>33323</v>
      </c>
      <c r="AV26" s="61">
        <v>36832</v>
      </c>
      <c r="AW26" s="61">
        <v>46887</v>
      </c>
      <c r="AX26" s="211">
        <v>47468</v>
      </c>
      <c r="AY26" s="61">
        <v>46177</v>
      </c>
      <c r="AZ26" s="61">
        <v>45467</v>
      </c>
      <c r="BA26" s="61">
        <v>47431</v>
      </c>
      <c r="BB26" s="61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  <c r="BL26" s="14">
        <v>57094</v>
      </c>
      <c r="BM26" s="14">
        <v>59386</v>
      </c>
    </row>
    <row r="27" spans="1:65" ht="15" customHeight="1" x14ac:dyDescent="0.25">
      <c r="A27" s="59" t="s">
        <v>3</v>
      </c>
      <c r="B27" s="59" t="s">
        <v>269</v>
      </c>
      <c r="C27" s="61">
        <v>99799</v>
      </c>
      <c r="D27" s="61">
        <v>103866</v>
      </c>
      <c r="E27" s="61">
        <v>104988</v>
      </c>
      <c r="F27" s="61">
        <v>105939</v>
      </c>
      <c r="G27" s="61">
        <v>106864</v>
      </c>
      <c r="H27" s="61">
        <v>108158</v>
      </c>
      <c r="I27" s="61">
        <v>109598</v>
      </c>
      <c r="J27" s="61">
        <v>110526</v>
      </c>
      <c r="K27" s="61">
        <v>109413</v>
      </c>
      <c r="L27" s="61">
        <v>108876</v>
      </c>
      <c r="M27" s="61">
        <v>109068</v>
      </c>
      <c r="N27" s="61">
        <v>108868</v>
      </c>
      <c r="O27" s="61">
        <v>109039</v>
      </c>
      <c r="P27" s="61">
        <v>109068</v>
      </c>
      <c r="Q27" s="61">
        <v>108739</v>
      </c>
      <c r="R27" s="61">
        <v>108760</v>
      </c>
      <c r="S27" s="61">
        <v>107208</v>
      </c>
      <c r="T27" s="61">
        <v>105579</v>
      </c>
      <c r="U27" s="61">
        <v>104683</v>
      </c>
      <c r="V27" s="61">
        <v>105044</v>
      </c>
      <c r="W27" s="61">
        <v>104796</v>
      </c>
      <c r="X27" s="61">
        <v>103789</v>
      </c>
      <c r="Y27" s="61">
        <v>102947</v>
      </c>
      <c r="Z27" s="61">
        <v>102602</v>
      </c>
      <c r="AA27" s="61">
        <v>103030</v>
      </c>
      <c r="AB27" s="61">
        <v>101782</v>
      </c>
      <c r="AC27" s="61">
        <v>100630</v>
      </c>
      <c r="AD27" s="61">
        <v>100430</v>
      </c>
      <c r="AE27" s="61">
        <v>99667</v>
      </c>
      <c r="AF27" s="61">
        <v>98960</v>
      </c>
      <c r="AG27" s="61">
        <v>98487</v>
      </c>
      <c r="AH27" s="61">
        <v>99079</v>
      </c>
      <c r="AI27" s="61">
        <v>99056</v>
      </c>
      <c r="AJ27" s="61">
        <v>99868</v>
      </c>
      <c r="AK27" s="61">
        <v>101980</v>
      </c>
      <c r="AL27" s="61">
        <v>105554</v>
      </c>
      <c r="AM27" s="61">
        <v>104608</v>
      </c>
      <c r="AN27" s="61">
        <v>104664</v>
      </c>
      <c r="AO27" s="61">
        <v>105974</v>
      </c>
      <c r="AP27" s="61">
        <v>115641</v>
      </c>
      <c r="AQ27" s="61">
        <v>114546</v>
      </c>
      <c r="AR27" s="61">
        <v>112962</v>
      </c>
      <c r="AS27" s="61">
        <v>111748</v>
      </c>
      <c r="AT27" s="61">
        <v>111409</v>
      </c>
      <c r="AU27" s="61">
        <v>110531</v>
      </c>
      <c r="AV27" s="61">
        <v>109276</v>
      </c>
      <c r="AW27" s="61">
        <v>108269</v>
      </c>
      <c r="AX27" s="211">
        <v>108419</v>
      </c>
      <c r="AY27" s="61">
        <v>108589</v>
      </c>
      <c r="AZ27" s="61">
        <v>110109</v>
      </c>
      <c r="BA27" s="61">
        <v>113395</v>
      </c>
      <c r="BB27" s="61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  <c r="BL27" s="14">
        <v>107244</v>
      </c>
      <c r="BM27" s="14">
        <v>104306</v>
      </c>
    </row>
    <row r="28" spans="1:65" ht="15" customHeight="1" x14ac:dyDescent="0.25">
      <c r="A28" s="65" t="s">
        <v>4</v>
      </c>
      <c r="B28" s="65" t="s">
        <v>270</v>
      </c>
      <c r="C28" s="66">
        <f t="shared" ref="C28:BI28" si="8">C15+C8</f>
        <v>2021064</v>
      </c>
      <c r="D28" s="66">
        <f t="shared" si="8"/>
        <v>2032093</v>
      </c>
      <c r="E28" s="66">
        <f t="shared" si="8"/>
        <v>2159021</v>
      </c>
      <c r="F28" s="66">
        <f t="shared" si="8"/>
        <v>2294331</v>
      </c>
      <c r="G28" s="66">
        <f t="shared" si="8"/>
        <v>2751091</v>
      </c>
      <c r="H28" s="66">
        <f t="shared" si="8"/>
        <v>2825327</v>
      </c>
      <c r="I28" s="66">
        <f t="shared" si="8"/>
        <v>2804576</v>
      </c>
      <c r="J28" s="66">
        <f t="shared" si="8"/>
        <v>2897032</v>
      </c>
      <c r="K28" s="66">
        <f t="shared" si="8"/>
        <v>3278740</v>
      </c>
      <c r="L28" s="66">
        <f t="shared" si="8"/>
        <v>3202899</v>
      </c>
      <c r="M28" s="66">
        <f t="shared" si="8"/>
        <v>4250536</v>
      </c>
      <c r="N28" s="66">
        <f t="shared" si="8"/>
        <v>3530150</v>
      </c>
      <c r="O28" s="66">
        <f t="shared" si="8"/>
        <v>4069742</v>
      </c>
      <c r="P28" s="66">
        <f t="shared" si="8"/>
        <v>4250536</v>
      </c>
      <c r="Q28" s="66">
        <f t="shared" si="8"/>
        <v>4548358</v>
      </c>
      <c r="R28" s="66">
        <f t="shared" si="8"/>
        <v>4618823</v>
      </c>
      <c r="S28" s="66">
        <f t="shared" si="8"/>
        <v>4595586</v>
      </c>
      <c r="T28" s="66">
        <f t="shared" si="8"/>
        <v>4592363</v>
      </c>
      <c r="U28" s="66">
        <f t="shared" si="8"/>
        <v>4849709</v>
      </c>
      <c r="V28" s="66">
        <f t="shared" si="8"/>
        <v>4910968</v>
      </c>
      <c r="W28" s="66">
        <f t="shared" si="8"/>
        <v>4720641</v>
      </c>
      <c r="X28" s="66">
        <f t="shared" si="8"/>
        <v>4741653</v>
      </c>
      <c r="Y28" s="66">
        <f t="shared" si="8"/>
        <v>4910060</v>
      </c>
      <c r="Z28" s="66">
        <f t="shared" si="8"/>
        <v>5057018</v>
      </c>
      <c r="AA28" s="66">
        <f t="shared" si="8"/>
        <v>4985057</v>
      </c>
      <c r="AB28" s="66">
        <f t="shared" si="8"/>
        <v>5000244</v>
      </c>
      <c r="AC28" s="66">
        <f t="shared" si="8"/>
        <v>5195822</v>
      </c>
      <c r="AD28" s="66">
        <f t="shared" si="8"/>
        <v>5150934</v>
      </c>
      <c r="AE28" s="66">
        <f t="shared" si="8"/>
        <v>5037124</v>
      </c>
      <c r="AF28" s="66">
        <f t="shared" si="8"/>
        <v>5034349</v>
      </c>
      <c r="AG28" s="66">
        <f t="shared" si="8"/>
        <v>5272804</v>
      </c>
      <c r="AH28" s="66">
        <f t="shared" si="8"/>
        <v>5062802</v>
      </c>
      <c r="AI28" s="66">
        <f t="shared" si="8"/>
        <v>4915105</v>
      </c>
      <c r="AJ28" s="66">
        <f t="shared" si="8"/>
        <v>5184786</v>
      </c>
      <c r="AK28" s="66">
        <f t="shared" si="8"/>
        <v>5150612</v>
      </c>
      <c r="AL28" s="66">
        <f t="shared" si="8"/>
        <v>5290203</v>
      </c>
      <c r="AM28" s="66">
        <f t="shared" si="8"/>
        <v>5248769</v>
      </c>
      <c r="AN28" s="66">
        <f t="shared" si="8"/>
        <v>5285962</v>
      </c>
      <c r="AO28" s="66">
        <f t="shared" si="8"/>
        <v>5325599</v>
      </c>
      <c r="AP28" s="66">
        <f t="shared" si="8"/>
        <v>5628893</v>
      </c>
      <c r="AQ28" s="66">
        <f t="shared" si="8"/>
        <v>5895909</v>
      </c>
      <c r="AR28" s="66">
        <f t="shared" si="8"/>
        <v>6245908</v>
      </c>
      <c r="AS28" s="66">
        <f t="shared" si="8"/>
        <v>6294659</v>
      </c>
      <c r="AT28" s="66">
        <f t="shared" si="8"/>
        <v>6865047</v>
      </c>
      <c r="AU28" s="66">
        <f t="shared" si="8"/>
        <v>6828029</v>
      </c>
      <c r="AV28" s="66">
        <f t="shared" si="8"/>
        <v>7031203</v>
      </c>
      <c r="AW28" s="73">
        <f t="shared" si="8"/>
        <v>7053990</v>
      </c>
      <c r="AX28" s="225">
        <f t="shared" si="8"/>
        <v>7137812</v>
      </c>
      <c r="AY28" s="66">
        <f t="shared" si="8"/>
        <v>7244233</v>
      </c>
      <c r="AZ28" s="66">
        <f t="shared" si="8"/>
        <v>6919601</v>
      </c>
      <c r="BA28" s="66">
        <f t="shared" si="8"/>
        <v>7556042</v>
      </c>
      <c r="BB28" s="66">
        <f t="shared" si="8"/>
        <v>8048137</v>
      </c>
      <c r="BC28" s="66">
        <f t="shared" si="8"/>
        <v>7998013</v>
      </c>
      <c r="BD28" s="66">
        <f t="shared" si="8"/>
        <v>7414405</v>
      </c>
      <c r="BE28" s="66">
        <f t="shared" si="8"/>
        <v>7267227</v>
      </c>
      <c r="BF28" s="66">
        <f t="shared" si="8"/>
        <v>7853200</v>
      </c>
      <c r="BG28" s="66">
        <f t="shared" si="8"/>
        <v>7759445</v>
      </c>
      <c r="BH28" s="66">
        <f t="shared" si="8"/>
        <v>8434479</v>
      </c>
      <c r="BI28" s="66">
        <f t="shared" si="8"/>
        <v>8360860</v>
      </c>
      <c r="BJ28" s="66">
        <f>BJ15+BJ8</f>
        <v>8503874</v>
      </c>
      <c r="BK28" s="66">
        <f>BK15+BK8</f>
        <v>8951480</v>
      </c>
      <c r="BL28" s="66">
        <f>BL15+BL8</f>
        <v>9727390</v>
      </c>
      <c r="BM28" s="66">
        <v>9427002</v>
      </c>
    </row>
    <row r="29" spans="1:65" ht="15" customHeight="1" x14ac:dyDescent="0.25">
      <c r="A29" s="24"/>
      <c r="B29" s="24"/>
      <c r="AW29" s="315"/>
      <c r="AX29" s="58"/>
      <c r="AY29" s="130"/>
      <c r="BE29" s="3"/>
      <c r="BF29" s="3"/>
      <c r="BG29" s="3"/>
      <c r="BH29" s="3"/>
      <c r="BI29" s="3"/>
      <c r="BJ29" s="3"/>
      <c r="BK29" s="3"/>
      <c r="BL29" s="3"/>
      <c r="BM29" s="3"/>
    </row>
    <row r="30" spans="1:65" s="154" customFormat="1" ht="1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8"/>
      <c r="AY30" s="130"/>
      <c r="AZ30" s="24"/>
      <c r="BA30" s="24"/>
      <c r="BB30" s="24"/>
      <c r="BC30" s="24"/>
      <c r="BD30" s="24"/>
      <c r="BE30" s="51"/>
      <c r="BF30" s="51"/>
      <c r="BG30" s="51"/>
      <c r="BH30" s="51"/>
      <c r="BI30" s="51"/>
      <c r="BJ30" s="51"/>
      <c r="BK30" s="51"/>
      <c r="BL30" s="51"/>
      <c r="BM30" s="51"/>
    </row>
    <row r="31" spans="1:65" ht="14.25" customHeight="1" x14ac:dyDescent="0.25">
      <c r="A31" s="183" t="s">
        <v>149</v>
      </c>
      <c r="B31" s="183" t="s">
        <v>271</v>
      </c>
      <c r="C31" s="96" t="str">
        <f t="shared" ref="C31:AQ31" si="9">C5</f>
        <v>1Q10</v>
      </c>
      <c r="D31" s="96" t="str">
        <f t="shared" si="9"/>
        <v>2Q10</v>
      </c>
      <c r="E31" s="96" t="str">
        <f t="shared" si="9"/>
        <v>3Q10</v>
      </c>
      <c r="F31" s="96" t="str">
        <f t="shared" si="9"/>
        <v>4Q10</v>
      </c>
      <c r="G31" s="96" t="str">
        <f t="shared" si="9"/>
        <v>1Q11</v>
      </c>
      <c r="H31" s="96" t="str">
        <f t="shared" si="9"/>
        <v>2Q11</v>
      </c>
      <c r="I31" s="96" t="str">
        <f t="shared" si="9"/>
        <v>3Q11</v>
      </c>
      <c r="J31" s="96" t="str">
        <f t="shared" si="9"/>
        <v>4Q11</v>
      </c>
      <c r="K31" s="96" t="str">
        <f t="shared" si="9"/>
        <v>1Q12</v>
      </c>
      <c r="L31" s="96" t="str">
        <f t="shared" si="9"/>
        <v>2Q12</v>
      </c>
      <c r="M31" s="96" t="str">
        <f t="shared" si="9"/>
        <v>3Q12</v>
      </c>
      <c r="N31" s="96" t="str">
        <f t="shared" si="9"/>
        <v>4Q12</v>
      </c>
      <c r="O31" s="96" t="str">
        <f t="shared" si="9"/>
        <v>1Q13</v>
      </c>
      <c r="P31" s="96" t="str">
        <f t="shared" si="9"/>
        <v>2Q13</v>
      </c>
      <c r="Q31" s="96" t="str">
        <f t="shared" si="9"/>
        <v>3Q13</v>
      </c>
      <c r="R31" s="96" t="str">
        <f t="shared" si="9"/>
        <v>4Q13</v>
      </c>
      <c r="S31" s="96" t="str">
        <f t="shared" si="9"/>
        <v>1Q14</v>
      </c>
      <c r="T31" s="96" t="str">
        <f t="shared" si="9"/>
        <v>2Q14</v>
      </c>
      <c r="U31" s="96" t="str">
        <f t="shared" si="9"/>
        <v>3Q14</v>
      </c>
      <c r="V31" s="96" t="str">
        <f t="shared" si="9"/>
        <v>4Q14</v>
      </c>
      <c r="W31" s="96" t="str">
        <f t="shared" si="9"/>
        <v>1Q15</v>
      </c>
      <c r="X31" s="96" t="str">
        <f t="shared" si="9"/>
        <v>2Q15</v>
      </c>
      <c r="Y31" s="96" t="str">
        <f t="shared" si="9"/>
        <v>3Q15</v>
      </c>
      <c r="Z31" s="96" t="str">
        <f t="shared" si="9"/>
        <v>4Q15</v>
      </c>
      <c r="AA31" s="96" t="str">
        <f t="shared" si="9"/>
        <v>1Q16</v>
      </c>
      <c r="AB31" s="96" t="str">
        <f t="shared" si="9"/>
        <v>2Q16</v>
      </c>
      <c r="AC31" s="96" t="str">
        <f t="shared" si="9"/>
        <v>3Q16</v>
      </c>
      <c r="AD31" s="96" t="str">
        <f t="shared" si="9"/>
        <v>4Q16</v>
      </c>
      <c r="AE31" s="96" t="str">
        <f t="shared" si="9"/>
        <v>1Q17</v>
      </c>
      <c r="AF31" s="96" t="str">
        <f t="shared" si="9"/>
        <v>2Q17</v>
      </c>
      <c r="AG31" s="96" t="str">
        <f t="shared" si="9"/>
        <v>3Q17</v>
      </c>
      <c r="AH31" s="96" t="str">
        <f t="shared" si="9"/>
        <v>4Q17</v>
      </c>
      <c r="AI31" s="96" t="str">
        <f t="shared" si="9"/>
        <v>1Q18</v>
      </c>
      <c r="AJ31" s="96" t="str">
        <f t="shared" si="9"/>
        <v>2Q18</v>
      </c>
      <c r="AK31" s="96" t="str">
        <f t="shared" si="9"/>
        <v>3Q18</v>
      </c>
      <c r="AL31" s="96" t="str">
        <f t="shared" si="9"/>
        <v>4Q18</v>
      </c>
      <c r="AM31" s="96" t="str">
        <f t="shared" si="9"/>
        <v>1Q19</v>
      </c>
      <c r="AN31" s="96" t="str">
        <f t="shared" si="9"/>
        <v>2Q19</v>
      </c>
      <c r="AO31" s="96" t="str">
        <f t="shared" si="9"/>
        <v>3Q19</v>
      </c>
      <c r="AP31" s="96" t="str">
        <f t="shared" si="9"/>
        <v>4Q19</v>
      </c>
      <c r="AQ31" s="96" t="str">
        <f t="shared" si="9"/>
        <v>1Q20</v>
      </c>
      <c r="AR31" s="96" t="str">
        <f t="shared" ref="AR31:AS31" si="10">AR5</f>
        <v>2Q20</v>
      </c>
      <c r="AS31" s="96" t="str">
        <f t="shared" si="10"/>
        <v>3Q20</v>
      </c>
      <c r="AT31" s="96" t="str">
        <f t="shared" ref="AT31:AU31" si="11">AT5</f>
        <v>4Q20</v>
      </c>
      <c r="AU31" s="96" t="str">
        <f t="shared" si="11"/>
        <v>1Q21</v>
      </c>
      <c r="AV31" s="96" t="str">
        <f t="shared" ref="AV31:AW31" si="12">AV5</f>
        <v>2Q21</v>
      </c>
      <c r="AW31" s="96" t="str">
        <f t="shared" si="12"/>
        <v>3Q21</v>
      </c>
      <c r="AX31" s="141" t="str">
        <f t="shared" ref="AX31:BG31" si="13">AX5</f>
        <v>4Q21</v>
      </c>
      <c r="AY31" s="96" t="str">
        <f t="shared" si="13"/>
        <v>1Q22</v>
      </c>
      <c r="AZ31" s="96" t="str">
        <f t="shared" si="13"/>
        <v>2Q22</v>
      </c>
      <c r="BA31" s="96" t="str">
        <f t="shared" si="13"/>
        <v>3Q22</v>
      </c>
      <c r="BB31" s="96" t="str">
        <f t="shared" si="13"/>
        <v>4Q22</v>
      </c>
      <c r="BC31" s="96" t="str">
        <f t="shared" si="13"/>
        <v>1Q23</v>
      </c>
      <c r="BD31" s="96" t="str">
        <f t="shared" si="13"/>
        <v>2Q23</v>
      </c>
      <c r="BE31" s="96" t="str">
        <f t="shared" si="13"/>
        <v>3Q23</v>
      </c>
      <c r="BF31" s="96" t="str">
        <f t="shared" si="13"/>
        <v>4Q23</v>
      </c>
      <c r="BG31" s="96" t="str">
        <f t="shared" si="13"/>
        <v>1Q24</v>
      </c>
      <c r="BH31" s="96" t="str">
        <f t="shared" ref="BH31:BM31" si="14">BH$5</f>
        <v>2Q24</v>
      </c>
      <c r="BI31" s="96" t="str">
        <f t="shared" si="14"/>
        <v>3Q24</v>
      </c>
      <c r="BJ31" s="96" t="str">
        <f t="shared" si="14"/>
        <v>4Q24</v>
      </c>
      <c r="BK31" s="96" t="str">
        <f t="shared" si="14"/>
        <v>1Q25</v>
      </c>
      <c r="BL31" s="96" t="str">
        <f t="shared" si="14"/>
        <v>2Q25</v>
      </c>
      <c r="BM31" s="96" t="str">
        <f t="shared" si="14"/>
        <v>3Q25</v>
      </c>
    </row>
    <row r="32" spans="1:65" ht="15" customHeight="1" x14ac:dyDescent="0.25">
      <c r="A32" s="153" t="s">
        <v>59</v>
      </c>
      <c r="B32" s="153" t="s">
        <v>272</v>
      </c>
      <c r="C32" s="51">
        <f t="shared" ref="C32:BH32" si="15">SUM(C33:C41)</f>
        <v>148322</v>
      </c>
      <c r="D32" s="51">
        <f t="shared" si="15"/>
        <v>86906</v>
      </c>
      <c r="E32" s="51">
        <f t="shared" si="15"/>
        <v>103000</v>
      </c>
      <c r="F32" s="51">
        <f t="shared" si="15"/>
        <v>145979</v>
      </c>
      <c r="G32" s="51">
        <f t="shared" si="15"/>
        <v>152486</v>
      </c>
      <c r="H32" s="51">
        <f t="shared" si="15"/>
        <v>197071</v>
      </c>
      <c r="I32" s="51">
        <f t="shared" si="15"/>
        <v>233544</v>
      </c>
      <c r="J32" s="51">
        <f t="shared" si="15"/>
        <v>254506</v>
      </c>
      <c r="K32" s="51">
        <f t="shared" si="15"/>
        <v>260987</v>
      </c>
      <c r="L32" s="51">
        <f t="shared" si="15"/>
        <v>236223</v>
      </c>
      <c r="M32" s="51">
        <f t="shared" si="15"/>
        <v>293624</v>
      </c>
      <c r="N32" s="51">
        <f t="shared" si="15"/>
        <v>311521</v>
      </c>
      <c r="O32" s="51">
        <f t="shared" si="15"/>
        <v>367079</v>
      </c>
      <c r="P32" s="51">
        <f t="shared" si="15"/>
        <v>294140</v>
      </c>
      <c r="Q32" s="51">
        <f t="shared" si="15"/>
        <v>313553</v>
      </c>
      <c r="R32" s="51">
        <f t="shared" si="15"/>
        <v>375564</v>
      </c>
      <c r="S32" s="51">
        <f t="shared" si="15"/>
        <v>478914</v>
      </c>
      <c r="T32" s="51">
        <f t="shared" si="15"/>
        <v>427504</v>
      </c>
      <c r="U32" s="51">
        <f t="shared" si="15"/>
        <v>406361</v>
      </c>
      <c r="V32" s="51">
        <f t="shared" si="15"/>
        <v>511373</v>
      </c>
      <c r="W32" s="51">
        <f t="shared" si="15"/>
        <v>462160</v>
      </c>
      <c r="X32" s="51">
        <f t="shared" si="15"/>
        <v>486362</v>
      </c>
      <c r="Y32" s="51">
        <f t="shared" si="15"/>
        <v>400048</v>
      </c>
      <c r="Z32" s="51">
        <f t="shared" si="15"/>
        <v>550685</v>
      </c>
      <c r="AA32" s="51">
        <f t="shared" si="15"/>
        <v>445164</v>
      </c>
      <c r="AB32" s="51">
        <f t="shared" si="15"/>
        <v>481499</v>
      </c>
      <c r="AC32" s="51">
        <f t="shared" si="15"/>
        <v>391391</v>
      </c>
      <c r="AD32" s="51">
        <f t="shared" si="15"/>
        <v>428613</v>
      </c>
      <c r="AE32" s="51">
        <f t="shared" si="15"/>
        <v>364579</v>
      </c>
      <c r="AF32" s="51">
        <f t="shared" si="15"/>
        <v>415804</v>
      </c>
      <c r="AG32" s="51">
        <f t="shared" si="15"/>
        <v>345538</v>
      </c>
      <c r="AH32" s="51">
        <f t="shared" si="15"/>
        <v>321527</v>
      </c>
      <c r="AI32" s="51">
        <f t="shared" si="15"/>
        <v>336079</v>
      </c>
      <c r="AJ32" s="51">
        <f t="shared" si="15"/>
        <v>374039</v>
      </c>
      <c r="AK32" s="51">
        <f t="shared" si="15"/>
        <v>303140</v>
      </c>
      <c r="AL32" s="51">
        <f t="shared" si="15"/>
        <v>248585</v>
      </c>
      <c r="AM32" s="51">
        <f t="shared" si="15"/>
        <v>195395</v>
      </c>
      <c r="AN32" s="51">
        <f t="shared" si="15"/>
        <v>262798</v>
      </c>
      <c r="AO32" s="51">
        <f t="shared" si="15"/>
        <v>218268</v>
      </c>
      <c r="AP32" s="51">
        <f t="shared" si="15"/>
        <v>263324</v>
      </c>
      <c r="AQ32" s="51">
        <f t="shared" si="15"/>
        <v>358622</v>
      </c>
      <c r="AR32" s="51">
        <f t="shared" si="15"/>
        <v>568251</v>
      </c>
      <c r="AS32" s="51">
        <f t="shared" si="15"/>
        <v>706933</v>
      </c>
      <c r="AT32" s="51">
        <f t="shared" si="15"/>
        <v>784105</v>
      </c>
      <c r="AU32" s="51">
        <f t="shared" si="15"/>
        <v>739174</v>
      </c>
      <c r="AV32" s="51">
        <f t="shared" si="15"/>
        <v>553991</v>
      </c>
      <c r="AW32" s="51">
        <f t="shared" si="15"/>
        <v>312956</v>
      </c>
      <c r="AX32" s="208">
        <f t="shared" si="15"/>
        <v>417456</v>
      </c>
      <c r="AY32" s="51">
        <f t="shared" si="15"/>
        <v>483169</v>
      </c>
      <c r="AZ32" s="51">
        <f t="shared" si="15"/>
        <v>1063647</v>
      </c>
      <c r="BA32" s="51">
        <f t="shared" si="15"/>
        <v>1154082</v>
      </c>
      <c r="BB32" s="51">
        <f t="shared" si="15"/>
        <v>1707808</v>
      </c>
      <c r="BC32" s="51">
        <f t="shared" si="15"/>
        <v>1080749</v>
      </c>
      <c r="BD32" s="51">
        <f t="shared" si="15"/>
        <v>465724</v>
      </c>
      <c r="BE32" s="51">
        <f t="shared" si="15"/>
        <v>824157</v>
      </c>
      <c r="BF32" s="51">
        <v>917784</v>
      </c>
      <c r="BG32" s="51">
        <f t="shared" si="15"/>
        <v>846216</v>
      </c>
      <c r="BH32" s="51">
        <f t="shared" si="15"/>
        <v>947460</v>
      </c>
      <c r="BI32" s="51">
        <f>SUM(BI33:BI41)</f>
        <v>745318</v>
      </c>
      <c r="BJ32" s="51">
        <f>SUM(BJ33:BJ41)</f>
        <v>816291</v>
      </c>
      <c r="BK32" s="51">
        <f>SUM(BK33:BK41)</f>
        <v>548711</v>
      </c>
      <c r="BL32" s="51">
        <f>SUM(BL33:BL41)</f>
        <v>774088</v>
      </c>
      <c r="BM32" s="51">
        <v>879934</v>
      </c>
    </row>
    <row r="33" spans="1:65" ht="15" customHeight="1" x14ac:dyDescent="0.25">
      <c r="A33" s="59" t="s">
        <v>60</v>
      </c>
      <c r="B33" s="59" t="s">
        <v>273</v>
      </c>
      <c r="C33" s="61">
        <v>10546</v>
      </c>
      <c r="D33" s="61">
        <v>6381</v>
      </c>
      <c r="E33" s="61">
        <v>11814</v>
      </c>
      <c r="F33" s="61">
        <v>12968</v>
      </c>
      <c r="G33" s="61">
        <v>6927</v>
      </c>
      <c r="H33" s="61">
        <v>10124</v>
      </c>
      <c r="I33" s="61">
        <v>13863</v>
      </c>
      <c r="J33" s="61">
        <v>15754</v>
      </c>
      <c r="K33" s="61">
        <v>10684</v>
      </c>
      <c r="L33" s="61">
        <v>13875</v>
      </c>
      <c r="M33" s="61">
        <v>14429</v>
      </c>
      <c r="N33" s="61">
        <v>20477</v>
      </c>
      <c r="O33" s="61">
        <v>23497</v>
      </c>
      <c r="P33" s="61">
        <v>14429</v>
      </c>
      <c r="Q33" s="61">
        <v>16394</v>
      </c>
      <c r="R33" s="61">
        <v>21836</v>
      </c>
      <c r="S33" s="61">
        <v>16049</v>
      </c>
      <c r="T33" s="61">
        <v>17271</v>
      </c>
      <c r="U33" s="61">
        <v>18371</v>
      </c>
      <c r="V33" s="61">
        <v>20883</v>
      </c>
      <c r="W33" s="61">
        <v>14199</v>
      </c>
      <c r="X33" s="61">
        <v>19416</v>
      </c>
      <c r="Y33" s="61">
        <v>23228</v>
      </c>
      <c r="Z33" s="61">
        <v>26977</v>
      </c>
      <c r="AA33" s="61">
        <v>18157</v>
      </c>
      <c r="AB33" s="61">
        <v>23495</v>
      </c>
      <c r="AC33" s="61">
        <v>26536</v>
      </c>
      <c r="AD33" s="61">
        <v>23172</v>
      </c>
      <c r="AE33" s="61">
        <v>15866</v>
      </c>
      <c r="AF33" s="61">
        <v>20486</v>
      </c>
      <c r="AG33" s="61">
        <v>22532</v>
      </c>
      <c r="AH33" s="61">
        <v>22302</v>
      </c>
      <c r="AI33" s="61">
        <v>15332</v>
      </c>
      <c r="AJ33" s="61">
        <v>19453</v>
      </c>
      <c r="AK33" s="61">
        <v>23154</v>
      </c>
      <c r="AL33" s="61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209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  <c r="BL33" s="9">
        <v>34221</v>
      </c>
      <c r="BM33" s="9">
        <v>39493</v>
      </c>
    </row>
    <row r="34" spans="1:65" ht="15" customHeight="1" x14ac:dyDescent="0.25">
      <c r="A34" s="59" t="s">
        <v>61</v>
      </c>
      <c r="B34" s="59" t="s">
        <v>274</v>
      </c>
      <c r="C34" s="61">
        <v>9693</v>
      </c>
      <c r="D34" s="61">
        <v>7810</v>
      </c>
      <c r="E34" s="61">
        <v>9906</v>
      </c>
      <c r="F34" s="61">
        <v>8741</v>
      </c>
      <c r="G34" s="61">
        <v>14759</v>
      </c>
      <c r="H34" s="61">
        <v>16390</v>
      </c>
      <c r="I34" s="61">
        <v>29124</v>
      </c>
      <c r="J34" s="61">
        <v>20549</v>
      </c>
      <c r="K34" s="61">
        <v>24000</v>
      </c>
      <c r="L34" s="61">
        <v>19043</v>
      </c>
      <c r="M34" s="61">
        <v>18562</v>
      </c>
      <c r="N34" s="61">
        <v>12223</v>
      </c>
      <c r="O34" s="61">
        <v>16817</v>
      </c>
      <c r="P34" s="61">
        <v>18562</v>
      </c>
      <c r="Q34" s="61">
        <v>24098</v>
      </c>
      <c r="R34" s="61">
        <v>29442</v>
      </c>
      <c r="S34" s="61">
        <v>25562</v>
      </c>
      <c r="T34" s="61">
        <v>40921</v>
      </c>
      <c r="U34" s="61">
        <v>37682</v>
      </c>
      <c r="V34" s="61">
        <v>40654</v>
      </c>
      <c r="W34" s="61">
        <v>38237</v>
      </c>
      <c r="X34" s="61">
        <v>29364</v>
      </c>
      <c r="Y34" s="61">
        <v>24858</v>
      </c>
      <c r="Z34" s="61">
        <v>29212</v>
      </c>
      <c r="AA34" s="61">
        <v>35581</v>
      </c>
      <c r="AB34" s="61">
        <v>13860</v>
      </c>
      <c r="AC34" s="61">
        <v>12838</v>
      </c>
      <c r="AD34" s="61">
        <v>11374</v>
      </c>
      <c r="AE34" s="61">
        <v>11372</v>
      </c>
      <c r="AF34" s="61">
        <v>8681</v>
      </c>
      <c r="AG34" s="61">
        <v>11403</v>
      </c>
      <c r="AH34" s="61">
        <v>21966</v>
      </c>
      <c r="AI34" s="61">
        <v>9260</v>
      </c>
      <c r="AJ34" s="61">
        <v>9871</v>
      </c>
      <c r="AK34" s="61">
        <v>7432</v>
      </c>
      <c r="AL34" s="61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211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  <c r="BL34" s="14">
        <v>44992</v>
      </c>
      <c r="BM34" s="14">
        <v>30406</v>
      </c>
    </row>
    <row r="35" spans="1:65" ht="15" customHeight="1" x14ac:dyDescent="0.25">
      <c r="A35" s="59" t="s">
        <v>62</v>
      </c>
      <c r="B35" s="59" t="s">
        <v>275</v>
      </c>
      <c r="C35" s="61">
        <v>14656</v>
      </c>
      <c r="D35" s="61">
        <v>13209</v>
      </c>
      <c r="E35" s="61">
        <v>17494</v>
      </c>
      <c r="F35" s="61">
        <v>12949</v>
      </c>
      <c r="G35" s="61">
        <v>15889</v>
      </c>
      <c r="H35" s="61">
        <v>18981</v>
      </c>
      <c r="I35" s="61">
        <v>21582</v>
      </c>
      <c r="J35" s="61">
        <v>17913</v>
      </c>
      <c r="K35" s="61">
        <v>15034</v>
      </c>
      <c r="L35" s="61">
        <v>14922</v>
      </c>
      <c r="M35" s="61">
        <v>13489</v>
      </c>
      <c r="N35" s="61">
        <v>25385</v>
      </c>
      <c r="O35" s="61">
        <v>17460</v>
      </c>
      <c r="P35" s="61">
        <v>13489</v>
      </c>
      <c r="Q35" s="61">
        <v>16893</v>
      </c>
      <c r="R35" s="61">
        <v>36904</v>
      </c>
      <c r="S35" s="61">
        <v>21964</v>
      </c>
      <c r="T35" s="61">
        <v>21017</v>
      </c>
      <c r="U35" s="61">
        <v>28630</v>
      </c>
      <c r="V35" s="61">
        <v>23163</v>
      </c>
      <c r="W35" s="61">
        <v>19629</v>
      </c>
      <c r="X35" s="61">
        <v>19168</v>
      </c>
      <c r="Y35" s="61">
        <v>21312</v>
      </c>
      <c r="Z35" s="61">
        <v>20041</v>
      </c>
      <c r="AA35" s="61">
        <v>25035</v>
      </c>
      <c r="AB35" s="61">
        <v>35227</v>
      </c>
      <c r="AC35" s="61">
        <v>34111</v>
      </c>
      <c r="AD35" s="61">
        <v>19704</v>
      </c>
      <c r="AE35" s="61">
        <v>24733</v>
      </c>
      <c r="AF35" s="61">
        <v>32955</v>
      </c>
      <c r="AG35" s="61">
        <v>58700</v>
      </c>
      <c r="AH35" s="61">
        <v>22320</v>
      </c>
      <c r="AI35" s="61">
        <v>26122</v>
      </c>
      <c r="AJ35" s="61">
        <v>23280</v>
      </c>
      <c r="AK35" s="61">
        <v>20417</v>
      </c>
      <c r="AL35" s="61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211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  <c r="BL35" s="14">
        <v>52550</v>
      </c>
      <c r="BM35" s="14">
        <v>33135</v>
      </c>
    </row>
    <row r="36" spans="1:65" ht="15" customHeight="1" x14ac:dyDescent="0.25">
      <c r="A36" s="59" t="s">
        <v>63</v>
      </c>
      <c r="B36" s="59" t="s">
        <v>276</v>
      </c>
      <c r="C36" s="61">
        <v>18455</v>
      </c>
      <c r="D36" s="61">
        <v>20729</v>
      </c>
      <c r="E36" s="61">
        <v>20708</v>
      </c>
      <c r="F36" s="61">
        <v>20840</v>
      </c>
      <c r="G36" s="61">
        <v>20931</v>
      </c>
      <c r="H36" s="61">
        <v>22173</v>
      </c>
      <c r="I36" s="61">
        <v>33038</v>
      </c>
      <c r="J36" s="61">
        <v>59185</v>
      </c>
      <c r="K36" s="61">
        <v>76918</v>
      </c>
      <c r="L36" s="61">
        <v>87703</v>
      </c>
      <c r="M36" s="61">
        <v>93909</v>
      </c>
      <c r="N36" s="61">
        <v>96303</v>
      </c>
      <c r="O36" s="61">
        <v>103877</v>
      </c>
      <c r="P36" s="61">
        <v>93909</v>
      </c>
      <c r="Q36" s="61">
        <v>100349</v>
      </c>
      <c r="R36" s="61">
        <v>111575</v>
      </c>
      <c r="S36" s="61">
        <v>111871</v>
      </c>
      <c r="T36" s="61">
        <v>115675</v>
      </c>
      <c r="U36" s="61">
        <v>113290</v>
      </c>
      <c r="V36" s="61">
        <v>125751</v>
      </c>
      <c r="W36" s="61">
        <v>126605</v>
      </c>
      <c r="X36" s="61">
        <v>143566</v>
      </c>
      <c r="Y36" s="61">
        <v>140838</v>
      </c>
      <c r="Z36" s="61">
        <v>151320</v>
      </c>
      <c r="AA36" s="61">
        <v>147239</v>
      </c>
      <c r="AB36" s="61">
        <v>148220</v>
      </c>
      <c r="AC36" s="61">
        <v>142197</v>
      </c>
      <c r="AD36" s="61">
        <v>134499</v>
      </c>
      <c r="AE36" s="61">
        <v>105345</v>
      </c>
      <c r="AF36" s="61">
        <v>105246</v>
      </c>
      <c r="AG36" s="61">
        <v>84460</v>
      </c>
      <c r="AH36" s="61">
        <v>29072</v>
      </c>
      <c r="AI36" s="61">
        <v>18219</v>
      </c>
      <c r="AJ36" s="61">
        <v>31982</v>
      </c>
      <c r="AK36" s="61">
        <v>30190</v>
      </c>
      <c r="AL36" s="61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211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  <c r="BL36" s="14">
        <v>141000</v>
      </c>
      <c r="BM36" s="14">
        <v>174699</v>
      </c>
    </row>
    <row r="37" spans="1:65" ht="15" customHeight="1" x14ac:dyDescent="0.25">
      <c r="A37" s="59" t="s">
        <v>13</v>
      </c>
      <c r="B37" s="59" t="s">
        <v>277</v>
      </c>
      <c r="C37" s="61">
        <v>5800</v>
      </c>
      <c r="D37" s="61">
        <v>1451</v>
      </c>
      <c r="E37" s="61">
        <v>7249</v>
      </c>
      <c r="F37" s="61">
        <v>1747</v>
      </c>
      <c r="G37" s="61">
        <v>7308</v>
      </c>
      <c r="H37" s="61">
        <v>81400</v>
      </c>
      <c r="I37" s="61">
        <v>77698</v>
      </c>
      <c r="J37" s="61">
        <v>80939</v>
      </c>
      <c r="K37" s="61">
        <v>81020</v>
      </c>
      <c r="L37" s="61">
        <v>89479</v>
      </c>
      <c r="M37" s="61">
        <v>96132</v>
      </c>
      <c r="N37" s="61">
        <v>84914</v>
      </c>
      <c r="O37" s="61">
        <v>77073</v>
      </c>
      <c r="P37" s="61">
        <v>96132</v>
      </c>
      <c r="Q37" s="61">
        <v>79960</v>
      </c>
      <c r="R37" s="61">
        <v>106034</v>
      </c>
      <c r="S37" s="61">
        <v>245013</v>
      </c>
      <c r="T37" s="61">
        <v>205302</v>
      </c>
      <c r="U37" s="61">
        <v>179126</v>
      </c>
      <c r="V37" s="61">
        <v>211489</v>
      </c>
      <c r="W37" s="61">
        <v>176940</v>
      </c>
      <c r="X37" s="61">
        <v>206498</v>
      </c>
      <c r="Y37" s="61">
        <v>181052</v>
      </c>
      <c r="Z37" s="61">
        <v>213830</v>
      </c>
      <c r="AA37" s="61">
        <v>163406</v>
      </c>
      <c r="AB37" s="61">
        <v>189739</v>
      </c>
      <c r="AC37" s="61">
        <v>165586</v>
      </c>
      <c r="AD37" s="61">
        <v>191095</v>
      </c>
      <c r="AE37" s="61">
        <v>158396</v>
      </c>
      <c r="AF37" s="61">
        <v>174612</v>
      </c>
      <c r="AG37" s="61">
        <v>158018</v>
      </c>
      <c r="AH37" s="61">
        <v>169828</v>
      </c>
      <c r="AI37" s="61">
        <v>203152</v>
      </c>
      <c r="AJ37" s="61">
        <v>211020</v>
      </c>
      <c r="AK37" s="61">
        <v>204680</v>
      </c>
      <c r="AL37" s="61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211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  <c r="BL37" s="14">
        <v>130550</v>
      </c>
      <c r="BM37" s="14">
        <v>210241</v>
      </c>
    </row>
    <row r="38" spans="1:65" ht="15" customHeight="1" x14ac:dyDescent="0.25">
      <c r="A38" s="59" t="s">
        <v>64</v>
      </c>
      <c r="B38" s="59" t="s">
        <v>278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211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  <c r="BL38" s="14">
        <v>349259</v>
      </c>
      <c r="BM38" s="14">
        <v>365637</v>
      </c>
    </row>
    <row r="39" spans="1:65" ht="15" customHeight="1" x14ac:dyDescent="0.25">
      <c r="A39" s="59" t="s">
        <v>68</v>
      </c>
      <c r="B39" s="59" t="s">
        <v>283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211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  <c r="BL39" s="24">
        <v>21516</v>
      </c>
      <c r="BM39" s="24">
        <v>26323</v>
      </c>
    </row>
    <row r="40" spans="1:65" s="154" customFormat="1" ht="15" customHeight="1" x14ac:dyDescent="0.25">
      <c r="A40" s="59" t="s">
        <v>111</v>
      </c>
      <c r="B40" s="59" t="s">
        <v>279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211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/>
    </row>
    <row r="41" spans="1:65" ht="15" customHeight="1" x14ac:dyDescent="0.25">
      <c r="A41" s="182" t="s">
        <v>67</v>
      </c>
      <c r="B41" s="182" t="s">
        <v>280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6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/>
    </row>
    <row r="42" spans="1:65" ht="15" customHeight="1" x14ac:dyDescent="0.25">
      <c r="A42" s="153" t="s">
        <v>65</v>
      </c>
      <c r="B42" s="153" t="s">
        <v>281</v>
      </c>
      <c r="C42" s="63">
        <f t="shared" ref="C42:BH42" si="16">SUM(C43:C49)</f>
        <v>467204</v>
      </c>
      <c r="D42" s="63">
        <f t="shared" si="16"/>
        <v>504967</v>
      </c>
      <c r="E42" s="63">
        <f t="shared" si="16"/>
        <v>576406</v>
      </c>
      <c r="F42" s="63">
        <f t="shared" si="16"/>
        <v>660094</v>
      </c>
      <c r="G42" s="63">
        <f t="shared" si="16"/>
        <v>1079660</v>
      </c>
      <c r="H42" s="63">
        <f t="shared" si="16"/>
        <v>1083300</v>
      </c>
      <c r="I42" s="63">
        <f t="shared" si="16"/>
        <v>999347</v>
      </c>
      <c r="J42" s="63">
        <f t="shared" si="16"/>
        <v>1063665</v>
      </c>
      <c r="K42" s="63">
        <f t="shared" si="16"/>
        <v>1414580</v>
      </c>
      <c r="L42" s="63">
        <f t="shared" si="16"/>
        <v>1324665</v>
      </c>
      <c r="M42" s="63">
        <f t="shared" si="16"/>
        <v>1730374</v>
      </c>
      <c r="N42" s="63">
        <f t="shared" si="16"/>
        <v>1441128</v>
      </c>
      <c r="O42" s="63">
        <f t="shared" si="16"/>
        <v>1875347</v>
      </c>
      <c r="P42" s="63">
        <f t="shared" si="16"/>
        <v>1729858</v>
      </c>
      <c r="Q42" s="63">
        <f t="shared" si="16"/>
        <v>1928138</v>
      </c>
      <c r="R42" s="63">
        <f t="shared" si="16"/>
        <v>1925726</v>
      </c>
      <c r="S42" s="63">
        <f t="shared" si="16"/>
        <v>1751482</v>
      </c>
      <c r="T42" s="63">
        <f t="shared" si="16"/>
        <v>1762633</v>
      </c>
      <c r="U42" s="63">
        <f t="shared" si="16"/>
        <v>1959482</v>
      </c>
      <c r="V42" s="63">
        <f t="shared" si="16"/>
        <v>1905790</v>
      </c>
      <c r="W42" s="63">
        <f t="shared" si="16"/>
        <v>1717296</v>
      </c>
      <c r="X42" s="63">
        <f t="shared" si="16"/>
        <v>1677302</v>
      </c>
      <c r="Y42" s="63">
        <f t="shared" si="16"/>
        <v>1873094</v>
      </c>
      <c r="Z42" s="63">
        <f t="shared" si="16"/>
        <v>1872353</v>
      </c>
      <c r="AA42" s="63">
        <f t="shared" si="16"/>
        <v>1867567</v>
      </c>
      <c r="AB42" s="63">
        <f t="shared" si="16"/>
        <v>1829408</v>
      </c>
      <c r="AC42" s="63">
        <f t="shared" si="16"/>
        <v>2071732</v>
      </c>
      <c r="AD42" s="63">
        <f t="shared" si="16"/>
        <v>1980783</v>
      </c>
      <c r="AE42" s="63">
        <f t="shared" si="16"/>
        <v>1895565</v>
      </c>
      <c r="AF42" s="63">
        <f t="shared" si="16"/>
        <v>1868063</v>
      </c>
      <c r="AG42" s="63">
        <f t="shared" si="16"/>
        <v>2129342</v>
      </c>
      <c r="AH42" s="63">
        <f t="shared" si="16"/>
        <v>1934640</v>
      </c>
      <c r="AI42" s="63">
        <f t="shared" si="16"/>
        <v>1771918</v>
      </c>
      <c r="AJ42" s="63">
        <f t="shared" si="16"/>
        <v>2020563</v>
      </c>
      <c r="AK42" s="63">
        <f t="shared" si="16"/>
        <v>2019643</v>
      </c>
      <c r="AL42" s="63">
        <f t="shared" si="16"/>
        <v>2195284</v>
      </c>
      <c r="AM42" s="27">
        <f t="shared" si="16"/>
        <v>2153091</v>
      </c>
      <c r="AN42" s="27">
        <f t="shared" si="16"/>
        <v>2150617</v>
      </c>
      <c r="AO42" s="27">
        <f t="shared" si="16"/>
        <v>2146629</v>
      </c>
      <c r="AP42" s="27">
        <f t="shared" si="16"/>
        <v>2365507</v>
      </c>
      <c r="AQ42" s="27">
        <f t="shared" si="16"/>
        <v>2529081</v>
      </c>
      <c r="AR42" s="27">
        <f t="shared" si="16"/>
        <v>2626727</v>
      </c>
      <c r="AS42" s="27">
        <f t="shared" si="16"/>
        <v>2474316</v>
      </c>
      <c r="AT42" s="27">
        <f t="shared" si="16"/>
        <v>2931614</v>
      </c>
      <c r="AU42" s="27">
        <f t="shared" si="16"/>
        <v>2897575</v>
      </c>
      <c r="AV42" s="27">
        <f t="shared" si="16"/>
        <v>3009121</v>
      </c>
      <c r="AW42" s="27">
        <f t="shared" si="16"/>
        <v>3331343</v>
      </c>
      <c r="AX42" s="224">
        <f t="shared" si="16"/>
        <v>3309552</v>
      </c>
      <c r="AY42" s="27">
        <f t="shared" si="16"/>
        <v>3342158</v>
      </c>
      <c r="AZ42" s="27">
        <f t="shared" si="16"/>
        <v>2603416</v>
      </c>
      <c r="BA42" s="27">
        <f t="shared" si="16"/>
        <v>2386022</v>
      </c>
      <c r="BB42" s="73">
        <f t="shared" si="16"/>
        <v>2232641</v>
      </c>
      <c r="BC42" s="27">
        <f t="shared" si="16"/>
        <v>2865595</v>
      </c>
      <c r="BD42" s="27">
        <f t="shared" si="16"/>
        <v>2828879</v>
      </c>
      <c r="BE42" s="27">
        <f t="shared" si="16"/>
        <v>2273127</v>
      </c>
      <c r="BF42" s="73">
        <f>SUM(BF43:BF49)</f>
        <v>2757898</v>
      </c>
      <c r="BG42" s="27">
        <f t="shared" si="16"/>
        <v>2678550</v>
      </c>
      <c r="BH42" s="27">
        <f t="shared" si="16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  <c r="BL42" s="27">
        <f>SUM(BL43:BL49)</f>
        <v>4438858</v>
      </c>
      <c r="BM42" s="27">
        <v>3905991</v>
      </c>
    </row>
    <row r="43" spans="1:65" ht="15" customHeight="1" x14ac:dyDescent="0.25">
      <c r="A43" s="59" t="s">
        <v>63</v>
      </c>
      <c r="B43" s="59" t="s">
        <v>276</v>
      </c>
      <c r="C43" s="61">
        <v>117543</v>
      </c>
      <c r="D43" s="61">
        <v>155929</v>
      </c>
      <c r="E43" s="61">
        <v>218244</v>
      </c>
      <c r="F43" s="61">
        <v>276316</v>
      </c>
      <c r="G43" s="61">
        <v>348576</v>
      </c>
      <c r="H43" s="61">
        <v>417379</v>
      </c>
      <c r="I43" s="61">
        <v>409885</v>
      </c>
      <c r="J43" s="61">
        <v>482972</v>
      </c>
      <c r="K43" s="61">
        <v>525472</v>
      </c>
      <c r="L43" s="61">
        <v>505327</v>
      </c>
      <c r="M43" s="61">
        <v>496114</v>
      </c>
      <c r="N43" s="61">
        <v>622887</v>
      </c>
      <c r="O43" s="61">
        <v>593879</v>
      </c>
      <c r="P43" s="61">
        <v>496114</v>
      </c>
      <c r="Q43" s="61">
        <v>640767</v>
      </c>
      <c r="R43" s="61">
        <v>678219</v>
      </c>
      <c r="S43" s="61">
        <v>662139</v>
      </c>
      <c r="T43" s="61">
        <v>636617</v>
      </c>
      <c r="U43" s="61">
        <v>850337</v>
      </c>
      <c r="V43" s="61">
        <v>822066</v>
      </c>
      <c r="W43" s="61">
        <v>799052</v>
      </c>
      <c r="X43" s="61">
        <v>762508</v>
      </c>
      <c r="Y43" s="61">
        <v>958933</v>
      </c>
      <c r="Z43" s="61">
        <v>958889</v>
      </c>
      <c r="AA43" s="61">
        <v>1103988</v>
      </c>
      <c r="AB43" s="61">
        <v>1077673</v>
      </c>
      <c r="AC43" s="61">
        <v>1322145</v>
      </c>
      <c r="AD43" s="61">
        <v>1300298</v>
      </c>
      <c r="AE43" s="61">
        <v>1285648</v>
      </c>
      <c r="AF43" s="61">
        <v>1270208</v>
      </c>
      <c r="AG43" s="61">
        <v>1527626</v>
      </c>
      <c r="AH43" s="61">
        <v>1426821</v>
      </c>
      <c r="AI43" s="61">
        <v>1469258</v>
      </c>
      <c r="AJ43" s="61">
        <v>1714975</v>
      </c>
      <c r="AK43" s="61">
        <v>1710544</v>
      </c>
      <c r="AL43" s="61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211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  <c r="BL43" s="14">
        <v>2888970</v>
      </c>
      <c r="BM43" s="14">
        <v>2867039</v>
      </c>
    </row>
    <row r="44" spans="1:65" ht="15" customHeight="1" x14ac:dyDescent="0.25">
      <c r="A44" s="59" t="s">
        <v>13</v>
      </c>
      <c r="B44" s="59" t="s">
        <v>277</v>
      </c>
      <c r="C44" s="61">
        <v>199334</v>
      </c>
      <c r="D44" s="61">
        <v>199386</v>
      </c>
      <c r="E44" s="61">
        <v>199437</v>
      </c>
      <c r="F44" s="61">
        <v>199488</v>
      </c>
      <c r="G44" s="61">
        <v>529754</v>
      </c>
      <c r="H44" s="61">
        <v>460344</v>
      </c>
      <c r="I44" s="61">
        <v>460572</v>
      </c>
      <c r="J44" s="61">
        <v>460799</v>
      </c>
      <c r="K44" s="61">
        <v>759609</v>
      </c>
      <c r="L44" s="61">
        <v>692984</v>
      </c>
      <c r="M44" s="61">
        <v>1075216</v>
      </c>
      <c r="N44" s="61">
        <v>693605</v>
      </c>
      <c r="O44" s="61">
        <v>1141085</v>
      </c>
      <c r="P44" s="61">
        <v>1075216</v>
      </c>
      <c r="Q44" s="61">
        <v>1075771</v>
      </c>
      <c r="R44" s="61">
        <v>1077009</v>
      </c>
      <c r="S44" s="61">
        <v>913558</v>
      </c>
      <c r="T44" s="61">
        <v>914801</v>
      </c>
      <c r="U44" s="61">
        <v>915607</v>
      </c>
      <c r="V44" s="61">
        <v>917060</v>
      </c>
      <c r="W44" s="61">
        <v>754536</v>
      </c>
      <c r="X44" s="61">
        <v>756191</v>
      </c>
      <c r="Y44" s="61">
        <v>757232</v>
      </c>
      <c r="Z44" s="61">
        <v>759161</v>
      </c>
      <c r="AA44" s="61">
        <v>611162</v>
      </c>
      <c r="AB44" s="61">
        <v>612674</v>
      </c>
      <c r="AC44" s="61">
        <v>613663</v>
      </c>
      <c r="AD44" s="61">
        <v>614154</v>
      </c>
      <c r="AE44" s="61">
        <v>465093</v>
      </c>
      <c r="AF44" s="61">
        <v>465696</v>
      </c>
      <c r="AG44" s="61">
        <v>465953</v>
      </c>
      <c r="AH44" s="61">
        <v>466715</v>
      </c>
      <c r="AI44" s="61">
        <v>267599</v>
      </c>
      <c r="AJ44" s="61">
        <v>268277</v>
      </c>
      <c r="AK44" s="61">
        <v>269307</v>
      </c>
      <c r="AL44" s="61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211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  <c r="BL44" s="14">
        <v>932315</v>
      </c>
      <c r="BM44" s="14">
        <v>732674</v>
      </c>
    </row>
    <row r="45" spans="1:65" ht="15" customHeight="1" x14ac:dyDescent="0.25">
      <c r="A45" s="59" t="s">
        <v>66</v>
      </c>
      <c r="B45" s="59" t="s">
        <v>282</v>
      </c>
      <c r="C45" s="61">
        <v>35474</v>
      </c>
      <c r="D45" s="61">
        <v>35965</v>
      </c>
      <c r="E45" s="61">
        <v>37028</v>
      </c>
      <c r="F45" s="61">
        <v>40095</v>
      </c>
      <c r="G45" s="61">
        <v>53798</v>
      </c>
      <c r="H45" s="61">
        <v>40859</v>
      </c>
      <c r="I45" s="61" t="s">
        <v>14</v>
      </c>
      <c r="J45" s="61" t="s">
        <v>14</v>
      </c>
      <c r="K45" s="61" t="s">
        <v>14</v>
      </c>
      <c r="L45" s="61" t="s">
        <v>14</v>
      </c>
      <c r="M45" s="61">
        <v>516</v>
      </c>
      <c r="N45" s="61">
        <v>0</v>
      </c>
      <c r="O45" s="61" t="s">
        <v>14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211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  <c r="BL45" s="14">
        <v>1368</v>
      </c>
      <c r="BM45" s="14">
        <v>829</v>
      </c>
    </row>
    <row r="46" spans="1:65" ht="15" customHeight="1" x14ac:dyDescent="0.25">
      <c r="A46" s="59" t="s">
        <v>0</v>
      </c>
      <c r="B46" s="59" t="s">
        <v>233</v>
      </c>
      <c r="C46" s="61">
        <v>22528</v>
      </c>
      <c r="D46" s="61">
        <v>25165</v>
      </c>
      <c r="E46" s="61">
        <v>25912</v>
      </c>
      <c r="F46" s="61">
        <v>22640</v>
      </c>
      <c r="G46" s="61">
        <v>18855</v>
      </c>
      <c r="H46" s="61">
        <v>28757</v>
      </c>
      <c r="I46" s="61">
        <v>16362</v>
      </c>
      <c r="J46" s="61">
        <v>13513</v>
      </c>
      <c r="K46" s="61">
        <v>16902</v>
      </c>
      <c r="L46" s="61">
        <v>9351</v>
      </c>
      <c r="M46" s="61">
        <v>21852</v>
      </c>
      <c r="N46" s="61">
        <v>21486</v>
      </c>
      <c r="O46" s="61">
        <v>21171</v>
      </c>
      <c r="P46" s="61">
        <v>21852</v>
      </c>
      <c r="Q46" s="61">
        <v>65372</v>
      </c>
      <c r="R46" s="61">
        <v>55675</v>
      </c>
      <c r="S46" s="61">
        <v>58415</v>
      </c>
      <c r="T46" s="61">
        <v>41725</v>
      </c>
      <c r="U46" s="61">
        <v>26925</v>
      </c>
      <c r="V46" s="61">
        <v>4326</v>
      </c>
      <c r="W46" s="61">
        <v>3873</v>
      </c>
      <c r="X46" s="61">
        <v>2892</v>
      </c>
      <c r="Y46" s="61">
        <v>4087</v>
      </c>
      <c r="Z46" s="61">
        <v>1301</v>
      </c>
      <c r="AA46" s="61">
        <v>1233</v>
      </c>
      <c r="AB46" s="61">
        <v>1221</v>
      </c>
      <c r="AC46" s="61">
        <v>1152</v>
      </c>
      <c r="AD46" s="61">
        <v>1028</v>
      </c>
      <c r="AE46" s="61">
        <v>953</v>
      </c>
      <c r="AF46" s="61">
        <v>871</v>
      </c>
      <c r="AG46" s="61">
        <v>1395</v>
      </c>
      <c r="AH46" s="61">
        <v>1678</v>
      </c>
      <c r="AI46" s="61">
        <v>1581</v>
      </c>
      <c r="AJ46" s="61">
        <v>1480</v>
      </c>
      <c r="AK46" s="61">
        <v>1377</v>
      </c>
      <c r="AL46" s="61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211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  <c r="BL46" s="14">
        <v>516220</v>
      </c>
      <c r="BM46" s="14">
        <v>207039</v>
      </c>
    </row>
    <row r="47" spans="1:65" ht="15" customHeight="1" x14ac:dyDescent="0.25">
      <c r="A47" s="59" t="s">
        <v>54</v>
      </c>
      <c r="B47" s="59" t="s">
        <v>261</v>
      </c>
      <c r="C47" s="61">
        <v>23637</v>
      </c>
      <c r="D47" s="61">
        <v>23805</v>
      </c>
      <c r="E47" s="61">
        <v>30788</v>
      </c>
      <c r="F47" s="61">
        <v>12218</v>
      </c>
      <c r="G47" s="61">
        <v>977</v>
      </c>
      <c r="H47" s="61">
        <v>2643</v>
      </c>
      <c r="I47" s="61">
        <v>26408</v>
      </c>
      <c r="J47" s="61">
        <v>25342</v>
      </c>
      <c r="K47" s="61">
        <v>28053</v>
      </c>
      <c r="L47" s="61">
        <v>32654</v>
      </c>
      <c r="M47" s="61">
        <v>41653</v>
      </c>
      <c r="N47" s="61">
        <v>34458</v>
      </c>
      <c r="O47" s="61">
        <v>39231</v>
      </c>
      <c r="P47" s="61">
        <v>41653</v>
      </c>
      <c r="Q47" s="61">
        <v>45619</v>
      </c>
      <c r="R47" s="61">
        <v>39597</v>
      </c>
      <c r="S47" s="61">
        <v>54144</v>
      </c>
      <c r="T47" s="61">
        <v>64666</v>
      </c>
      <c r="U47" s="61">
        <v>67821</v>
      </c>
      <c r="V47" s="61">
        <v>70845</v>
      </c>
      <c r="W47" s="61">
        <v>74400</v>
      </c>
      <c r="X47" s="61">
        <v>78669</v>
      </c>
      <c r="Y47" s="61">
        <v>81858</v>
      </c>
      <c r="Z47" s="61">
        <v>88696</v>
      </c>
      <c r="AA47" s="61">
        <v>92797</v>
      </c>
      <c r="AB47" s="61">
        <v>85004</v>
      </c>
      <c r="AC47" s="61">
        <v>88250</v>
      </c>
      <c r="AD47" s="61">
        <v>24599</v>
      </c>
      <c r="AE47" s="61">
        <v>109162</v>
      </c>
      <c r="AF47" s="61">
        <v>97623</v>
      </c>
      <c r="AG47" s="61">
        <v>103852</v>
      </c>
      <c r="AH47" s="61">
        <v>11616</v>
      </c>
      <c r="AI47" s="61">
        <v>8651</v>
      </c>
      <c r="AJ47" s="61">
        <v>13098</v>
      </c>
      <c r="AK47" s="61">
        <v>16282</v>
      </c>
      <c r="AL47" s="61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211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  <c r="BL47" s="14">
        <v>7185</v>
      </c>
      <c r="BM47" s="14">
        <v>13639</v>
      </c>
    </row>
    <row r="48" spans="1:65" s="154" customFormat="1" ht="15" customHeight="1" x14ac:dyDescent="0.25">
      <c r="A48" s="59" t="s">
        <v>67</v>
      </c>
      <c r="B48" s="59" t="s">
        <v>280</v>
      </c>
      <c r="C48" s="61">
        <v>68688</v>
      </c>
      <c r="D48" s="61">
        <v>64717</v>
      </c>
      <c r="E48" s="61">
        <v>64997</v>
      </c>
      <c r="F48" s="61">
        <v>66497</v>
      </c>
      <c r="G48" s="61">
        <v>65061</v>
      </c>
      <c r="H48" s="61">
        <v>60389</v>
      </c>
      <c r="I48" s="61">
        <v>25438</v>
      </c>
      <c r="J48" s="61">
        <v>20330</v>
      </c>
      <c r="K48" s="61">
        <v>21406</v>
      </c>
      <c r="L48" s="61">
        <v>21227</v>
      </c>
      <c r="M48" s="61">
        <v>33564</v>
      </c>
      <c r="N48" s="61">
        <v>33455</v>
      </c>
      <c r="O48" s="61">
        <v>33508</v>
      </c>
      <c r="P48" s="61">
        <v>33564</v>
      </c>
      <c r="Q48" s="61">
        <v>33635</v>
      </c>
      <c r="R48" s="61">
        <v>13459</v>
      </c>
      <c r="S48" s="61">
        <v>13424</v>
      </c>
      <c r="T48" s="61">
        <v>13390</v>
      </c>
      <c r="U48" s="61">
        <v>13291</v>
      </c>
      <c r="V48" s="61">
        <v>14419</v>
      </c>
      <c r="W48" s="61">
        <v>14385</v>
      </c>
      <c r="X48" s="61">
        <v>14350</v>
      </c>
      <c r="Y48" s="61">
        <v>14316</v>
      </c>
      <c r="Z48" s="61">
        <v>13800</v>
      </c>
      <c r="AA48" s="61">
        <v>13800</v>
      </c>
      <c r="AB48" s="61">
        <v>13800</v>
      </c>
      <c r="AC48" s="61">
        <v>13800</v>
      </c>
      <c r="AD48" s="61">
        <v>14031</v>
      </c>
      <c r="AE48" s="61">
        <v>14055</v>
      </c>
      <c r="AF48" s="61">
        <v>14055</v>
      </c>
      <c r="AG48" s="61">
        <v>14053</v>
      </c>
      <c r="AH48" s="61">
        <v>13829</v>
      </c>
      <c r="AI48" s="61">
        <v>13708</v>
      </c>
      <c r="AJ48" s="61">
        <v>14456</v>
      </c>
      <c r="AK48" s="61">
        <v>16742</v>
      </c>
      <c r="AL48" s="61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211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  <c r="BL48" s="14">
        <v>35268</v>
      </c>
      <c r="BM48" s="14">
        <v>34057</v>
      </c>
    </row>
    <row r="49" spans="1:65" ht="15" customHeight="1" x14ac:dyDescent="0.25">
      <c r="A49" s="181" t="s">
        <v>68</v>
      </c>
      <c r="B49" s="181" t="s">
        <v>283</v>
      </c>
      <c r="C49" s="22">
        <v>0</v>
      </c>
      <c r="D49" s="22">
        <v>0</v>
      </c>
      <c r="E49" s="22">
        <v>0</v>
      </c>
      <c r="F49" s="62">
        <v>42840</v>
      </c>
      <c r="G49" s="62">
        <v>62639</v>
      </c>
      <c r="H49" s="62">
        <v>72929</v>
      </c>
      <c r="I49" s="62">
        <v>60682</v>
      </c>
      <c r="J49" s="62">
        <v>60709</v>
      </c>
      <c r="K49" s="62">
        <v>63138</v>
      </c>
      <c r="L49" s="62">
        <v>63122</v>
      </c>
      <c r="M49" s="62">
        <v>61459</v>
      </c>
      <c r="N49" s="62">
        <v>35237</v>
      </c>
      <c r="O49" s="62">
        <v>46473</v>
      </c>
      <c r="P49" s="62">
        <v>61459</v>
      </c>
      <c r="Q49" s="62">
        <v>66974</v>
      </c>
      <c r="R49" s="62">
        <v>61767</v>
      </c>
      <c r="S49" s="62">
        <v>49802</v>
      </c>
      <c r="T49" s="62">
        <v>91434</v>
      </c>
      <c r="U49" s="62">
        <v>85501</v>
      </c>
      <c r="V49" s="62">
        <v>77074</v>
      </c>
      <c r="W49" s="62">
        <v>71050</v>
      </c>
      <c r="X49" s="62">
        <v>62692</v>
      </c>
      <c r="Y49" s="62">
        <v>56668</v>
      </c>
      <c r="Z49" s="62">
        <v>50506</v>
      </c>
      <c r="AA49" s="62">
        <v>44587</v>
      </c>
      <c r="AB49" s="62">
        <v>39036</v>
      </c>
      <c r="AC49" s="62">
        <v>32722</v>
      </c>
      <c r="AD49" s="62">
        <v>26673</v>
      </c>
      <c r="AE49" s="62">
        <v>20654</v>
      </c>
      <c r="AF49" s="62">
        <v>19610</v>
      </c>
      <c r="AG49" s="62">
        <v>16463</v>
      </c>
      <c r="AH49" s="62">
        <v>13981</v>
      </c>
      <c r="AI49" s="62">
        <v>11121</v>
      </c>
      <c r="AJ49" s="62">
        <v>8277</v>
      </c>
      <c r="AK49" s="62">
        <v>5391</v>
      </c>
      <c r="AL49" s="62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6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444</v>
      </c>
      <c r="BH49" s="22" t="s">
        <v>444</v>
      </c>
      <c r="BI49" s="22">
        <v>0</v>
      </c>
      <c r="BJ49" s="22">
        <v>49282</v>
      </c>
      <c r="BK49" s="22">
        <v>47967</v>
      </c>
      <c r="BL49" s="22">
        <v>57532</v>
      </c>
      <c r="BM49" s="22">
        <v>50714</v>
      </c>
    </row>
    <row r="50" spans="1:65" ht="15" customHeight="1" x14ac:dyDescent="0.25">
      <c r="A50" s="49" t="s">
        <v>69</v>
      </c>
      <c r="B50" s="49" t="s">
        <v>284</v>
      </c>
      <c r="C50" s="51">
        <f t="shared" ref="C50:BH50" si="17">SUM(C51:C55)</f>
        <v>1405538</v>
      </c>
      <c r="D50" s="51">
        <f t="shared" si="17"/>
        <v>1440220</v>
      </c>
      <c r="E50" s="51">
        <f t="shared" si="17"/>
        <v>1479615</v>
      </c>
      <c r="F50" s="51">
        <f t="shared" si="17"/>
        <v>1488258</v>
      </c>
      <c r="G50" s="51">
        <f t="shared" si="17"/>
        <v>694920</v>
      </c>
      <c r="H50" s="51">
        <f t="shared" si="17"/>
        <v>1544956</v>
      </c>
      <c r="I50" s="51">
        <f t="shared" si="17"/>
        <v>1571685</v>
      </c>
      <c r="J50" s="51">
        <f t="shared" si="17"/>
        <v>1578861</v>
      </c>
      <c r="K50" s="51">
        <f t="shared" si="17"/>
        <v>1603173</v>
      </c>
      <c r="L50" s="51">
        <f t="shared" si="17"/>
        <v>1555775</v>
      </c>
      <c r="M50" s="51">
        <f t="shared" si="17"/>
        <v>2226538</v>
      </c>
      <c r="N50" s="51">
        <f t="shared" si="17"/>
        <v>1777501</v>
      </c>
      <c r="O50" s="51">
        <f t="shared" si="17"/>
        <v>1827316</v>
      </c>
      <c r="P50" s="51">
        <f t="shared" si="17"/>
        <v>2226538</v>
      </c>
      <c r="Q50" s="51">
        <f t="shared" si="17"/>
        <v>2306667</v>
      </c>
      <c r="R50" s="51">
        <f t="shared" si="17"/>
        <v>2317533</v>
      </c>
      <c r="S50" s="51">
        <f t="shared" si="17"/>
        <v>2365190</v>
      </c>
      <c r="T50" s="51">
        <f t="shared" si="17"/>
        <v>2402226</v>
      </c>
      <c r="U50" s="51">
        <f t="shared" si="17"/>
        <v>2480866</v>
      </c>
      <c r="V50" s="51">
        <f t="shared" si="17"/>
        <v>2493805</v>
      </c>
      <c r="W50" s="51">
        <f t="shared" si="17"/>
        <v>2541185</v>
      </c>
      <c r="X50" s="51">
        <f t="shared" si="17"/>
        <v>2577989</v>
      </c>
      <c r="Y50" s="51">
        <f t="shared" si="17"/>
        <v>2636918</v>
      </c>
      <c r="Z50" s="51">
        <f t="shared" si="17"/>
        <v>2633980</v>
      </c>
      <c r="AA50" s="51">
        <f t="shared" si="17"/>
        <v>2672326</v>
      </c>
      <c r="AB50" s="51">
        <f t="shared" si="17"/>
        <v>2689337</v>
      </c>
      <c r="AC50" s="51">
        <f t="shared" si="17"/>
        <v>2732699</v>
      </c>
      <c r="AD50" s="51">
        <f t="shared" si="17"/>
        <v>2741538</v>
      </c>
      <c r="AE50" s="51">
        <f t="shared" si="17"/>
        <v>2776980</v>
      </c>
      <c r="AF50" s="51">
        <f t="shared" si="17"/>
        <v>2750482</v>
      </c>
      <c r="AG50" s="51">
        <f t="shared" si="17"/>
        <v>2797924</v>
      </c>
      <c r="AH50" s="51">
        <f t="shared" si="17"/>
        <v>2806635</v>
      </c>
      <c r="AI50" s="51">
        <f t="shared" si="17"/>
        <v>2807108</v>
      </c>
      <c r="AJ50" s="51">
        <f t="shared" si="17"/>
        <v>2790184</v>
      </c>
      <c r="AK50" s="51">
        <f t="shared" si="17"/>
        <v>2827829</v>
      </c>
      <c r="AL50" s="51">
        <f t="shared" si="17"/>
        <v>2846334</v>
      </c>
      <c r="AM50" s="51">
        <f t="shared" si="17"/>
        <v>2900283</v>
      </c>
      <c r="AN50" s="51">
        <f t="shared" si="17"/>
        <v>2872547</v>
      </c>
      <c r="AO50" s="51">
        <f t="shared" si="17"/>
        <v>2960702</v>
      </c>
      <c r="AP50" s="51">
        <f t="shared" si="17"/>
        <v>3000062</v>
      </c>
      <c r="AQ50" s="51">
        <f t="shared" si="17"/>
        <v>3008206</v>
      </c>
      <c r="AR50" s="51">
        <f t="shared" si="17"/>
        <v>3050930</v>
      </c>
      <c r="AS50" s="51">
        <f t="shared" si="17"/>
        <v>3113410</v>
      </c>
      <c r="AT50" s="51">
        <f t="shared" si="17"/>
        <v>3149328</v>
      </c>
      <c r="AU50" s="51">
        <f t="shared" si="17"/>
        <v>3191280</v>
      </c>
      <c r="AV50" s="51">
        <f t="shared" si="17"/>
        <v>3468091</v>
      </c>
      <c r="AW50" s="51">
        <f t="shared" si="17"/>
        <v>3409691</v>
      </c>
      <c r="AX50" s="208">
        <f t="shared" si="17"/>
        <v>3410804</v>
      </c>
      <c r="AY50" s="51">
        <f t="shared" si="17"/>
        <v>3418906</v>
      </c>
      <c r="AZ50" s="51">
        <f t="shared" si="17"/>
        <v>3252538</v>
      </c>
      <c r="BA50" s="51">
        <f t="shared" si="17"/>
        <v>4015938</v>
      </c>
      <c r="BB50" s="51">
        <f t="shared" si="17"/>
        <v>4107688</v>
      </c>
      <c r="BC50" s="51">
        <f t="shared" si="17"/>
        <v>4051669</v>
      </c>
      <c r="BD50" s="51">
        <f t="shared" si="17"/>
        <v>4119802</v>
      </c>
      <c r="BE50" s="51">
        <f t="shared" si="17"/>
        <v>4169943</v>
      </c>
      <c r="BF50" s="51">
        <f t="shared" si="17"/>
        <v>4177518</v>
      </c>
      <c r="BG50" s="51">
        <f t="shared" si="17"/>
        <v>4234679</v>
      </c>
      <c r="BH50" s="51">
        <f t="shared" si="17"/>
        <v>4159817</v>
      </c>
      <c r="BI50" s="51">
        <f>SUM(BI51:BI55)</f>
        <v>4263948</v>
      </c>
      <c r="BJ50" s="51">
        <f>SUM(BJ51:BJ55)</f>
        <v>4310020</v>
      </c>
      <c r="BK50" s="51">
        <f>SUM(BK51:BK55)</f>
        <v>4409459</v>
      </c>
      <c r="BL50" s="51">
        <f>SUM(BL51:BL55)</f>
        <v>4514444</v>
      </c>
      <c r="BM50" s="51">
        <v>4641077</v>
      </c>
    </row>
    <row r="51" spans="1:65" ht="15" customHeight="1" x14ac:dyDescent="0.25">
      <c r="A51" s="180" t="s">
        <v>70</v>
      </c>
      <c r="B51" s="180" t="s">
        <v>285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209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  <c r="BL51" s="9">
        <v>1759393</v>
      </c>
      <c r="BM51" s="9">
        <v>1759393</v>
      </c>
    </row>
    <row r="52" spans="1:65" ht="15" customHeight="1" x14ac:dyDescent="0.25">
      <c r="A52" s="59" t="s">
        <v>12</v>
      </c>
      <c r="B52" s="59" t="s">
        <v>286</v>
      </c>
      <c r="C52" s="61">
        <v>457622</v>
      </c>
      <c r="D52" s="61">
        <v>457638</v>
      </c>
      <c r="E52" s="61">
        <v>457585</v>
      </c>
      <c r="F52" s="61">
        <v>453818</v>
      </c>
      <c r="G52" s="61">
        <v>453008</v>
      </c>
      <c r="H52" s="61">
        <v>453470</v>
      </c>
      <c r="I52" s="61">
        <v>483960</v>
      </c>
      <c r="J52" s="61">
        <v>455148</v>
      </c>
      <c r="K52" s="61">
        <v>447256</v>
      </c>
      <c r="L52" s="61">
        <v>451784</v>
      </c>
      <c r="M52" s="61">
        <v>469454</v>
      </c>
      <c r="N52" s="61">
        <v>464767</v>
      </c>
      <c r="O52" s="61">
        <v>467244</v>
      </c>
      <c r="P52" s="61">
        <v>469454</v>
      </c>
      <c r="Q52" s="61">
        <v>458185</v>
      </c>
      <c r="R52" s="61">
        <v>457623</v>
      </c>
      <c r="S52" s="61">
        <v>457220</v>
      </c>
      <c r="T52" s="61">
        <v>458890</v>
      </c>
      <c r="U52" s="61">
        <v>470907</v>
      </c>
      <c r="V52" s="61">
        <v>473382</v>
      </c>
      <c r="W52" s="61">
        <v>476250</v>
      </c>
      <c r="X52" s="61">
        <v>471243</v>
      </c>
      <c r="Y52" s="61">
        <v>472514</v>
      </c>
      <c r="Z52" s="61">
        <v>473233</v>
      </c>
      <c r="AA52" s="61">
        <v>473580</v>
      </c>
      <c r="AB52" s="61">
        <v>470751</v>
      </c>
      <c r="AC52" s="61">
        <v>474234</v>
      </c>
      <c r="AD52" s="61">
        <v>472386</v>
      </c>
      <c r="AE52" s="61">
        <v>457799</v>
      </c>
      <c r="AF52" s="61">
        <v>462528</v>
      </c>
      <c r="AG52" s="61">
        <v>457438</v>
      </c>
      <c r="AH52" s="61">
        <v>452713</v>
      </c>
      <c r="AI52" s="61">
        <v>448965</v>
      </c>
      <c r="AJ52" s="61">
        <v>441714</v>
      </c>
      <c r="AK52" s="61">
        <v>443009</v>
      </c>
      <c r="AL52" s="61">
        <v>445313</v>
      </c>
      <c r="AM52" s="61">
        <v>444911</v>
      </c>
      <c r="AN52" s="61">
        <v>446781</v>
      </c>
      <c r="AO52" s="61">
        <v>448401</v>
      </c>
      <c r="AP52" s="61">
        <v>450021</v>
      </c>
      <c r="AQ52" s="61">
        <v>446448</v>
      </c>
      <c r="AR52" s="61">
        <v>442754</v>
      </c>
      <c r="AS52" s="61">
        <v>444703</v>
      </c>
      <c r="AT52" s="61">
        <v>446652</v>
      </c>
      <c r="AU52" s="61">
        <v>448789</v>
      </c>
      <c r="AV52" s="61">
        <v>446488</v>
      </c>
      <c r="AW52" s="61">
        <v>448625</v>
      </c>
      <c r="AX52" s="211">
        <v>448809</v>
      </c>
      <c r="AY52" s="61">
        <v>1427048</v>
      </c>
      <c r="AZ52" s="61">
        <v>1426550</v>
      </c>
      <c r="BA52" s="61">
        <v>1432890</v>
      </c>
      <c r="BB52" s="61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  <c r="BL52" s="14">
        <v>1344370</v>
      </c>
      <c r="BM52" s="14">
        <v>1350141</v>
      </c>
    </row>
    <row r="53" spans="1:65" ht="15" customHeight="1" x14ac:dyDescent="0.25">
      <c r="A53" s="59" t="s">
        <v>71</v>
      </c>
      <c r="B53" s="59" t="s">
        <v>287</v>
      </c>
      <c r="C53" s="61">
        <v>129586</v>
      </c>
      <c r="D53" s="61">
        <v>104946</v>
      </c>
      <c r="E53" s="61">
        <v>104946</v>
      </c>
      <c r="F53" s="61">
        <v>210424</v>
      </c>
      <c r="G53" s="61">
        <v>241912</v>
      </c>
      <c r="H53" s="61">
        <v>267449</v>
      </c>
      <c r="I53" s="61">
        <v>263659</v>
      </c>
      <c r="J53" s="61">
        <v>299687</v>
      </c>
      <c r="K53" s="61">
        <v>331890</v>
      </c>
      <c r="L53" s="61">
        <v>279949</v>
      </c>
      <c r="M53" s="61">
        <v>483084</v>
      </c>
      <c r="N53" s="61">
        <v>484486</v>
      </c>
      <c r="O53" s="61">
        <v>484486</v>
      </c>
      <c r="P53" s="61">
        <v>483084</v>
      </c>
      <c r="Q53" s="61">
        <v>483084</v>
      </c>
      <c r="R53" s="61">
        <v>623866</v>
      </c>
      <c r="S53" s="61">
        <v>623866</v>
      </c>
      <c r="T53" s="61">
        <v>607716</v>
      </c>
      <c r="U53" s="61">
        <v>607693</v>
      </c>
      <c r="V53" s="61">
        <v>782493</v>
      </c>
      <c r="W53" s="61">
        <v>782493</v>
      </c>
      <c r="X53" s="61">
        <v>776939</v>
      </c>
      <c r="Y53" s="61">
        <v>776939</v>
      </c>
      <c r="Z53" s="61">
        <v>922646</v>
      </c>
      <c r="AA53" s="61">
        <v>922646</v>
      </c>
      <c r="AB53" s="61">
        <v>908031</v>
      </c>
      <c r="AC53" s="61">
        <v>908031</v>
      </c>
      <c r="AD53" s="61">
        <v>1031238</v>
      </c>
      <c r="AE53" s="61">
        <v>1031238</v>
      </c>
      <c r="AF53" s="61">
        <v>949614</v>
      </c>
      <c r="AG53" s="61">
        <v>949614</v>
      </c>
      <c r="AH53" s="61">
        <v>1114104</v>
      </c>
      <c r="AI53" s="61">
        <v>1061075</v>
      </c>
      <c r="AJ53" s="61">
        <v>992312</v>
      </c>
      <c r="AK53" s="61">
        <v>963561</v>
      </c>
      <c r="AL53" s="61">
        <v>1159038</v>
      </c>
      <c r="AM53" s="61">
        <v>1159038</v>
      </c>
      <c r="AN53" s="61">
        <v>1069924</v>
      </c>
      <c r="AO53" s="61">
        <v>1069924</v>
      </c>
      <c r="AP53" s="61">
        <v>1306397</v>
      </c>
      <c r="AQ53" s="61">
        <v>1306397</v>
      </c>
      <c r="AR53" s="61">
        <v>1306397</v>
      </c>
      <c r="AS53" s="61">
        <v>1306397</v>
      </c>
      <c r="AT53" s="61">
        <v>1460607</v>
      </c>
      <c r="AU53" s="61">
        <v>1460607</v>
      </c>
      <c r="AV53" s="61">
        <v>1416263</v>
      </c>
      <c r="AW53" s="61">
        <v>1414295</v>
      </c>
      <c r="AX53" s="211">
        <v>775046</v>
      </c>
      <c r="AY53" s="61">
        <v>928391</v>
      </c>
      <c r="AZ53" s="61">
        <v>895156</v>
      </c>
      <c r="BA53" s="61">
        <v>891884</v>
      </c>
      <c r="BB53" s="61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  <c r="BL53" s="14">
        <v>1093935</v>
      </c>
      <c r="BM53" s="14">
        <v>1093935</v>
      </c>
    </row>
    <row r="54" spans="1:65" ht="15" customHeight="1" x14ac:dyDescent="0.25">
      <c r="A54" s="59" t="s">
        <v>72</v>
      </c>
      <c r="B54" s="59" t="s">
        <v>288</v>
      </c>
      <c r="C54" s="61">
        <v>0</v>
      </c>
      <c r="D54" s="61">
        <v>59334</v>
      </c>
      <c r="E54" s="61">
        <v>98771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83028</v>
      </c>
      <c r="N54" s="61">
        <v>0</v>
      </c>
      <c r="O54" s="61">
        <v>47328</v>
      </c>
      <c r="P54" s="61">
        <v>83028</v>
      </c>
      <c r="Q54" s="61">
        <v>128087</v>
      </c>
      <c r="R54" s="61">
        <v>0</v>
      </c>
      <c r="S54" s="61">
        <v>48191</v>
      </c>
      <c r="T54" s="61">
        <v>97823</v>
      </c>
      <c r="U54" s="61">
        <v>164418</v>
      </c>
      <c r="V54" s="61">
        <v>0</v>
      </c>
      <c r="W54" s="61">
        <v>44515</v>
      </c>
      <c r="X54" s="61">
        <v>91746</v>
      </c>
      <c r="Y54" s="61">
        <v>149609</v>
      </c>
      <c r="Z54" s="61">
        <v>0</v>
      </c>
      <c r="AA54" s="61">
        <v>38209</v>
      </c>
      <c r="AB54" s="61">
        <v>72629</v>
      </c>
      <c r="AC54" s="61">
        <v>112685</v>
      </c>
      <c r="AD54" s="61">
        <v>0</v>
      </c>
      <c r="AE54" s="61">
        <v>50010</v>
      </c>
      <c r="AF54" s="61">
        <v>100378</v>
      </c>
      <c r="AG54" s="61">
        <v>152794</v>
      </c>
      <c r="AH54" s="61">
        <v>0</v>
      </c>
      <c r="AI54" s="61">
        <v>57337</v>
      </c>
      <c r="AJ54" s="61">
        <v>116942</v>
      </c>
      <c r="AK54" s="61">
        <v>181424</v>
      </c>
      <c r="AL54" s="61">
        <v>0</v>
      </c>
      <c r="AM54" s="61">
        <v>54399</v>
      </c>
      <c r="AN54" s="61">
        <v>113459</v>
      </c>
      <c r="AO54" s="61">
        <v>199469</v>
      </c>
      <c r="AP54" s="61">
        <v>0</v>
      </c>
      <c r="AQ54" s="61">
        <v>11834</v>
      </c>
      <c r="AR54" s="61">
        <v>58621</v>
      </c>
      <c r="AS54" s="61">
        <v>120364</v>
      </c>
      <c r="AT54" s="61">
        <v>0</v>
      </c>
      <c r="AU54" s="61">
        <v>40350</v>
      </c>
      <c r="AV54" s="61">
        <v>318754</v>
      </c>
      <c r="AW54" s="61">
        <v>260007</v>
      </c>
      <c r="AX54" s="211">
        <v>0</v>
      </c>
      <c r="AY54" s="61">
        <v>-17333</v>
      </c>
      <c r="AZ54" s="61">
        <v>-150641</v>
      </c>
      <c r="BA54" s="61">
        <v>-85827</v>
      </c>
      <c r="BB54" s="61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  <c r="BL54" s="14">
        <v>316528</v>
      </c>
      <c r="BM54" s="14">
        <v>437392</v>
      </c>
    </row>
    <row r="55" spans="1:65" ht="15" customHeight="1" x14ac:dyDescent="0.25">
      <c r="A55" s="59" t="s">
        <v>73</v>
      </c>
      <c r="B55" s="59" t="s">
        <v>289</v>
      </c>
      <c r="C55" s="61">
        <v>205</v>
      </c>
      <c r="D55" s="61">
        <v>177</v>
      </c>
      <c r="E55" s="61">
        <v>188</v>
      </c>
      <c r="F55" s="61">
        <v>157</v>
      </c>
      <c r="G55" s="61">
        <v>0</v>
      </c>
      <c r="H55" s="61">
        <v>178</v>
      </c>
      <c r="I55" s="61">
        <v>207</v>
      </c>
      <c r="J55" s="61">
        <v>167</v>
      </c>
      <c r="K55" s="61">
        <v>168</v>
      </c>
      <c r="L55" s="61">
        <v>183</v>
      </c>
      <c r="M55" s="61">
        <v>4243</v>
      </c>
      <c r="N55" s="61">
        <v>4389</v>
      </c>
      <c r="O55" s="61">
        <v>4399</v>
      </c>
      <c r="P55" s="61">
        <v>4243</v>
      </c>
      <c r="Q55" s="61">
        <v>4148</v>
      </c>
      <c r="R55" s="61">
        <v>4042</v>
      </c>
      <c r="S55" s="61">
        <v>3911</v>
      </c>
      <c r="T55" s="61">
        <v>6484</v>
      </c>
      <c r="U55" s="61">
        <v>6535</v>
      </c>
      <c r="V55" s="61">
        <v>6617</v>
      </c>
      <c r="W55" s="61">
        <v>6614</v>
      </c>
      <c r="X55" s="61">
        <v>6748</v>
      </c>
      <c r="Y55" s="61">
        <v>6543</v>
      </c>
      <c r="Z55" s="61">
        <v>6788</v>
      </c>
      <c r="AA55" s="61">
        <v>6578</v>
      </c>
      <c r="AB55" s="61">
        <v>6613</v>
      </c>
      <c r="AC55" s="61">
        <v>6436</v>
      </c>
      <c r="AD55" s="61">
        <v>6601</v>
      </c>
      <c r="AE55" s="61">
        <v>6620</v>
      </c>
      <c r="AF55" s="61">
        <v>6649</v>
      </c>
      <c r="AG55" s="61">
        <v>6765</v>
      </c>
      <c r="AH55" s="61">
        <v>8505</v>
      </c>
      <c r="AI55" s="61">
        <v>8418</v>
      </c>
      <c r="AJ55" s="61">
        <v>7903</v>
      </c>
      <c r="AK55" s="61">
        <v>8522</v>
      </c>
      <c r="AL55" s="61">
        <v>10670</v>
      </c>
      <c r="AM55" s="61">
        <v>10622</v>
      </c>
      <c r="AN55" s="61">
        <v>11070</v>
      </c>
      <c r="AO55" s="61">
        <v>11595</v>
      </c>
      <c r="AP55" s="61">
        <v>12331</v>
      </c>
      <c r="AQ55" s="61">
        <v>12214</v>
      </c>
      <c r="AR55" s="61">
        <v>11845</v>
      </c>
      <c r="AS55" s="61">
        <v>10633</v>
      </c>
      <c r="AT55" s="61">
        <v>10756</v>
      </c>
      <c r="AU55" s="61">
        <v>10221</v>
      </c>
      <c r="AV55" s="61">
        <v>10929</v>
      </c>
      <c r="AW55" s="61">
        <v>11107</v>
      </c>
      <c r="AX55" s="211">
        <v>11292</v>
      </c>
      <c r="AY55" s="61">
        <v>11109</v>
      </c>
      <c r="AZ55" s="61">
        <v>11782</v>
      </c>
      <c r="BA55" s="61">
        <v>13031</v>
      </c>
      <c r="BB55" s="61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  <c r="BL55" s="14">
        <v>218</v>
      </c>
      <c r="BM55" s="14">
        <v>216</v>
      </c>
    </row>
    <row r="56" spans="1:65" ht="15" customHeight="1" x14ac:dyDescent="0.25">
      <c r="A56" s="65" t="s">
        <v>5</v>
      </c>
      <c r="B56" s="65" t="s">
        <v>290</v>
      </c>
      <c r="C56" s="66">
        <v>2021064</v>
      </c>
      <c r="D56" s="66">
        <v>2032093</v>
      </c>
      <c r="E56" s="66">
        <v>2159021</v>
      </c>
      <c r="F56" s="66">
        <v>2294331</v>
      </c>
      <c r="G56" s="66">
        <v>2751091</v>
      </c>
      <c r="H56" s="66">
        <v>2825327</v>
      </c>
      <c r="I56" s="66">
        <v>2804576</v>
      </c>
      <c r="J56" s="66">
        <v>2897032</v>
      </c>
      <c r="K56" s="66">
        <v>3278740</v>
      </c>
      <c r="L56" s="66">
        <v>3202899</v>
      </c>
      <c r="M56" s="66">
        <v>4250536</v>
      </c>
      <c r="N56" s="66">
        <v>3530150</v>
      </c>
      <c r="O56" s="66">
        <v>4069742</v>
      </c>
      <c r="P56" s="66">
        <v>4250536</v>
      </c>
      <c r="Q56" s="66">
        <v>4548358</v>
      </c>
      <c r="R56" s="66">
        <v>4618823</v>
      </c>
      <c r="S56" s="66">
        <v>4595586</v>
      </c>
      <c r="T56" s="66">
        <v>4592363</v>
      </c>
      <c r="U56" s="66">
        <v>4849709</v>
      </c>
      <c r="V56" s="66">
        <v>4910968</v>
      </c>
      <c r="W56" s="66">
        <v>4720641</v>
      </c>
      <c r="X56" s="66">
        <v>4741653</v>
      </c>
      <c r="Y56" s="66">
        <v>4910060</v>
      </c>
      <c r="Z56" s="66">
        <v>5057018</v>
      </c>
      <c r="AA56" s="66">
        <v>4985057</v>
      </c>
      <c r="AB56" s="66">
        <v>5000244</v>
      </c>
      <c r="AC56" s="66">
        <v>5195822</v>
      </c>
      <c r="AD56" s="66">
        <v>5150934</v>
      </c>
      <c r="AE56" s="66">
        <v>5037124</v>
      </c>
      <c r="AF56" s="66">
        <v>5034349</v>
      </c>
      <c r="AG56" s="66">
        <v>5272804</v>
      </c>
      <c r="AH56" s="66">
        <v>5062802</v>
      </c>
      <c r="AI56" s="66">
        <v>4915105</v>
      </c>
      <c r="AJ56" s="66">
        <v>5184786</v>
      </c>
      <c r="AK56" s="66">
        <v>5150612</v>
      </c>
      <c r="AL56" s="66">
        <v>5290203</v>
      </c>
      <c r="AM56" s="66">
        <v>5248769</v>
      </c>
      <c r="AN56" s="66">
        <v>5285962</v>
      </c>
      <c r="AO56" s="66">
        <v>5325599</v>
      </c>
      <c r="AP56" s="66">
        <v>5628893</v>
      </c>
      <c r="AQ56" s="66">
        <v>5895909</v>
      </c>
      <c r="AR56" s="66">
        <v>6245908</v>
      </c>
      <c r="AS56" s="66">
        <v>6294659</v>
      </c>
      <c r="AT56" s="66">
        <v>6865047</v>
      </c>
      <c r="AU56" s="66">
        <v>6828029</v>
      </c>
      <c r="AV56" s="66">
        <v>7031203</v>
      </c>
      <c r="AW56" s="66">
        <v>7053990</v>
      </c>
      <c r="AX56" s="225">
        <v>7137812</v>
      </c>
      <c r="AY56" s="66">
        <v>7244233</v>
      </c>
      <c r="AZ56" s="66">
        <v>6919601</v>
      </c>
      <c r="BA56" s="66">
        <v>7556042</v>
      </c>
      <c r="BB56" s="66">
        <v>8048137</v>
      </c>
      <c r="BC56" s="66">
        <v>7998013</v>
      </c>
      <c r="BD56" s="66">
        <v>7414405</v>
      </c>
      <c r="BE56" s="66">
        <v>7267227</v>
      </c>
      <c r="BF56" s="66">
        <f>SUM(BF50,BF42,BF32)</f>
        <v>7853200</v>
      </c>
      <c r="BG56" s="66">
        <v>7759445</v>
      </c>
      <c r="BH56" s="66">
        <v>8434479</v>
      </c>
      <c r="BI56" s="66">
        <f>SUM(BI50,BI42,BI32)</f>
        <v>8360860</v>
      </c>
      <c r="BJ56" s="66">
        <f>SUM(BJ50,BJ42,BJ32)</f>
        <v>8503874</v>
      </c>
      <c r="BK56" s="66">
        <f>SUM(BK50,BK42,BK32)</f>
        <v>8951480</v>
      </c>
      <c r="BL56" s="66">
        <f>SUM(BL50,BL42,BL32)</f>
        <v>9727390</v>
      </c>
      <c r="BM56" s="66">
        <v>9427002</v>
      </c>
    </row>
    <row r="57" spans="1:65" ht="15" customHeight="1" x14ac:dyDescent="0.25">
      <c r="AO57" s="58"/>
      <c r="AP57" s="58"/>
      <c r="AQ57" s="58"/>
      <c r="AR57" s="58"/>
      <c r="AS57" s="58"/>
      <c r="AT57" s="58"/>
      <c r="AU57" s="58"/>
      <c r="AV57" s="58"/>
      <c r="AW57" s="58"/>
      <c r="AX57" s="222"/>
      <c r="AY57" s="58"/>
      <c r="BE57" s="3"/>
      <c r="BF57" s="3"/>
      <c r="BG57" s="3"/>
      <c r="BH57" s="3"/>
      <c r="BI57" s="3"/>
      <c r="BJ57" s="3"/>
      <c r="BK57" s="3"/>
      <c r="BL57" s="3"/>
      <c r="BM57" s="3"/>
    </row>
    <row r="58" spans="1:65" ht="15" customHeight="1" x14ac:dyDescent="0.25">
      <c r="AM58" s="51"/>
      <c r="AN58" s="51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130"/>
    </row>
    <row r="59" spans="1:65" ht="15" customHeight="1" x14ac:dyDescent="0.25">
      <c r="A59" s="183" t="s">
        <v>138</v>
      </c>
      <c r="B59" s="183" t="s">
        <v>291</v>
      </c>
      <c r="C59" s="96" t="str">
        <f t="shared" ref="C59:AQ59" si="18">C5</f>
        <v>1Q10</v>
      </c>
      <c r="D59" s="96" t="str">
        <f t="shared" si="18"/>
        <v>2Q10</v>
      </c>
      <c r="E59" s="96" t="str">
        <f t="shared" si="18"/>
        <v>3Q10</v>
      </c>
      <c r="F59" s="96" t="str">
        <f t="shared" si="18"/>
        <v>4Q10</v>
      </c>
      <c r="G59" s="96" t="str">
        <f t="shared" si="18"/>
        <v>1Q11</v>
      </c>
      <c r="H59" s="96" t="str">
        <f t="shared" si="18"/>
        <v>2Q11</v>
      </c>
      <c r="I59" s="96" t="str">
        <f t="shared" si="18"/>
        <v>3Q11</v>
      </c>
      <c r="J59" s="96" t="str">
        <f t="shared" si="18"/>
        <v>4Q11</v>
      </c>
      <c r="K59" s="96" t="str">
        <f t="shared" si="18"/>
        <v>1Q12</v>
      </c>
      <c r="L59" s="96" t="str">
        <f t="shared" si="18"/>
        <v>2Q12</v>
      </c>
      <c r="M59" s="96" t="str">
        <f t="shared" si="18"/>
        <v>3Q12</v>
      </c>
      <c r="N59" s="96" t="str">
        <f t="shared" si="18"/>
        <v>4Q12</v>
      </c>
      <c r="O59" s="96" t="str">
        <f t="shared" si="18"/>
        <v>1Q13</v>
      </c>
      <c r="P59" s="96" t="str">
        <f t="shared" si="18"/>
        <v>2Q13</v>
      </c>
      <c r="Q59" s="96" t="str">
        <f t="shared" si="18"/>
        <v>3Q13</v>
      </c>
      <c r="R59" s="96" t="str">
        <f t="shared" si="18"/>
        <v>4Q13</v>
      </c>
      <c r="S59" s="96" t="str">
        <f t="shared" si="18"/>
        <v>1Q14</v>
      </c>
      <c r="T59" s="96" t="str">
        <f t="shared" si="18"/>
        <v>2Q14</v>
      </c>
      <c r="U59" s="96" t="str">
        <f t="shared" si="18"/>
        <v>3Q14</v>
      </c>
      <c r="V59" s="96" t="str">
        <f t="shared" si="18"/>
        <v>4Q14</v>
      </c>
      <c r="W59" s="96" t="str">
        <f t="shared" si="18"/>
        <v>1Q15</v>
      </c>
      <c r="X59" s="96" t="str">
        <f t="shared" si="18"/>
        <v>2Q15</v>
      </c>
      <c r="Y59" s="96" t="str">
        <f t="shared" si="18"/>
        <v>3Q15</v>
      </c>
      <c r="Z59" s="96" t="str">
        <f t="shared" si="18"/>
        <v>4Q15</v>
      </c>
      <c r="AA59" s="96" t="str">
        <f t="shared" si="18"/>
        <v>1Q16</v>
      </c>
      <c r="AB59" s="96" t="str">
        <f t="shared" si="18"/>
        <v>2Q16</v>
      </c>
      <c r="AC59" s="96" t="str">
        <f t="shared" si="18"/>
        <v>3Q16</v>
      </c>
      <c r="AD59" s="96" t="str">
        <f t="shared" si="18"/>
        <v>4Q16</v>
      </c>
      <c r="AE59" s="96" t="str">
        <f t="shared" si="18"/>
        <v>1Q17</v>
      </c>
      <c r="AF59" s="96" t="str">
        <f t="shared" si="18"/>
        <v>2Q17</v>
      </c>
      <c r="AG59" s="96" t="str">
        <f t="shared" si="18"/>
        <v>3Q17</v>
      </c>
      <c r="AH59" s="96" t="str">
        <f t="shared" si="18"/>
        <v>4Q17</v>
      </c>
      <c r="AI59" s="96" t="str">
        <f t="shared" si="18"/>
        <v>1Q18</v>
      </c>
      <c r="AJ59" s="96" t="str">
        <f t="shared" si="18"/>
        <v>2Q18</v>
      </c>
      <c r="AK59" s="96" t="str">
        <f t="shared" si="18"/>
        <v>3Q18</v>
      </c>
      <c r="AL59" s="96" t="str">
        <f t="shared" si="18"/>
        <v>4Q18</v>
      </c>
      <c r="AM59" s="96" t="str">
        <f t="shared" si="18"/>
        <v>1Q19</v>
      </c>
      <c r="AN59" s="96" t="str">
        <f t="shared" si="18"/>
        <v>2Q19</v>
      </c>
      <c r="AO59" s="96" t="str">
        <f t="shared" si="18"/>
        <v>3Q19</v>
      </c>
      <c r="AP59" s="96" t="str">
        <f t="shared" si="18"/>
        <v>4Q19</v>
      </c>
      <c r="AQ59" s="96" t="str">
        <f t="shared" si="18"/>
        <v>1Q20</v>
      </c>
      <c r="AR59" s="96" t="str">
        <f t="shared" ref="AR59:AS59" si="19">AR5</f>
        <v>2Q20</v>
      </c>
      <c r="AS59" s="96" t="str">
        <f t="shared" si="19"/>
        <v>3Q20</v>
      </c>
      <c r="AT59" s="96" t="str">
        <f t="shared" ref="AT59:AU59" si="20">AT5</f>
        <v>4Q20</v>
      </c>
      <c r="AU59" s="96" t="str">
        <f t="shared" si="20"/>
        <v>1Q21</v>
      </c>
      <c r="AV59" s="96" t="str">
        <f t="shared" ref="AV59:AW59" si="21">AV5</f>
        <v>2Q21</v>
      </c>
      <c r="AW59" s="96" t="str">
        <f t="shared" si="21"/>
        <v>3Q21</v>
      </c>
      <c r="AX59" s="96" t="str">
        <f t="shared" ref="AX59:BG59" si="22">AX5</f>
        <v>4Q21</v>
      </c>
      <c r="AY59" s="111" t="str">
        <f t="shared" si="22"/>
        <v>1Q22</v>
      </c>
      <c r="AZ59" s="96" t="str">
        <f t="shared" si="22"/>
        <v>2Q22</v>
      </c>
      <c r="BA59" s="96" t="str">
        <f t="shared" si="22"/>
        <v>3Q22</v>
      </c>
      <c r="BB59" s="96" t="str">
        <f t="shared" si="22"/>
        <v>4Q22</v>
      </c>
      <c r="BC59" s="96" t="str">
        <f t="shared" si="22"/>
        <v>1Q23</v>
      </c>
      <c r="BD59" s="96" t="str">
        <f t="shared" si="22"/>
        <v>2Q23</v>
      </c>
      <c r="BE59" s="96" t="str">
        <f t="shared" si="22"/>
        <v>3Q23</v>
      </c>
      <c r="BF59" s="96" t="str">
        <f t="shared" si="22"/>
        <v>4Q23</v>
      </c>
      <c r="BG59" s="96" t="str">
        <f t="shared" si="22"/>
        <v>1Q24</v>
      </c>
      <c r="BH59" s="96" t="str">
        <f t="shared" ref="BH59:BM59" si="23">BH$5</f>
        <v>2Q24</v>
      </c>
      <c r="BI59" s="96" t="str">
        <f t="shared" si="23"/>
        <v>3Q24</v>
      </c>
      <c r="BJ59" s="96" t="str">
        <f t="shared" si="23"/>
        <v>4Q24</v>
      </c>
      <c r="BK59" s="96" t="str">
        <f t="shared" si="23"/>
        <v>1Q25</v>
      </c>
      <c r="BL59" s="96" t="str">
        <f t="shared" si="23"/>
        <v>2Q25</v>
      </c>
      <c r="BM59" s="96" t="str">
        <f t="shared" si="23"/>
        <v>3Q25</v>
      </c>
    </row>
    <row r="60" spans="1:65" ht="15" customHeight="1" x14ac:dyDescent="0.25">
      <c r="A60" s="4" t="s">
        <v>139</v>
      </c>
      <c r="B60" s="4" t="s">
        <v>292</v>
      </c>
      <c r="C60" s="60">
        <v>341132</v>
      </c>
      <c r="D60" s="60">
        <v>377495</v>
      </c>
      <c r="E60" s="60">
        <v>445638</v>
      </c>
      <c r="F60" s="60">
        <v>498391</v>
      </c>
      <c r="G60" s="60">
        <v>906569</v>
      </c>
      <c r="H60" s="60">
        <v>981296</v>
      </c>
      <c r="I60" s="60">
        <v>981193</v>
      </c>
      <c r="J60" s="60">
        <v>1083895</v>
      </c>
      <c r="K60" s="60">
        <v>1443019</v>
      </c>
      <c r="L60" s="60">
        <v>1375493</v>
      </c>
      <c r="M60" s="60">
        <v>1761371</v>
      </c>
      <c r="N60" s="60">
        <v>1497709</v>
      </c>
      <c r="O60" s="60">
        <v>1915914</v>
      </c>
      <c r="P60" s="60">
        <v>1761371</v>
      </c>
      <c r="Q60" s="60">
        <v>1896847</v>
      </c>
      <c r="R60" s="60">
        <v>1972837</v>
      </c>
      <c r="S60" s="60">
        <v>1932581</v>
      </c>
      <c r="T60" s="60">
        <v>1872395</v>
      </c>
      <c r="U60" s="60">
        <v>2058360</v>
      </c>
      <c r="V60" s="60">
        <v>2076366</v>
      </c>
      <c r="W60" s="60">
        <v>1857133</v>
      </c>
      <c r="X60" s="60">
        <v>1868763</v>
      </c>
      <c r="Y60" s="60">
        <v>2038055</v>
      </c>
      <c r="Z60" s="60">
        <v>2083200</v>
      </c>
      <c r="AA60" s="60">
        <v>2025795</v>
      </c>
      <c r="AB60" s="60">
        <v>2028306</v>
      </c>
      <c r="AC60" s="60">
        <v>2243591</v>
      </c>
      <c r="AD60" s="60">
        <v>2240046</v>
      </c>
      <c r="AE60" s="60">
        <v>2014482</v>
      </c>
      <c r="AF60" s="60">
        <v>2015762</v>
      </c>
      <c r="AG60" s="60">
        <v>2236057</v>
      </c>
      <c r="AH60" s="60">
        <v>2092436</v>
      </c>
      <c r="AI60" s="60">
        <v>1908484</v>
      </c>
      <c r="AJ60" s="60">
        <v>2175229</v>
      </c>
      <c r="AK60" s="60">
        <v>2160834</v>
      </c>
      <c r="AL60" s="60">
        <v>2186154</v>
      </c>
      <c r="AM60" s="60">
        <v>2113236</v>
      </c>
      <c r="AN60" s="60">
        <v>2127318</v>
      </c>
      <c r="AO60" s="60">
        <v>2110291</v>
      </c>
      <c r="AP60" s="60">
        <v>2315664</v>
      </c>
      <c r="AQ60" s="60">
        <v>2464241</v>
      </c>
      <c r="AR60" s="60">
        <v>2758942</v>
      </c>
      <c r="AS60" s="60">
        <v>2880758</v>
      </c>
      <c r="AT60" s="60">
        <v>3379504</v>
      </c>
      <c r="AU60" s="60">
        <v>3286558</v>
      </c>
      <c r="AV60" s="60">
        <v>3081801</v>
      </c>
      <c r="AW60" s="60">
        <v>3293849</v>
      </c>
      <c r="AX60" s="191">
        <v>3253794</v>
      </c>
      <c r="AY60" s="60">
        <v>3380252</v>
      </c>
      <c r="AZ60" s="60">
        <v>3335584</v>
      </c>
      <c r="BA60" s="60">
        <v>3240725</v>
      </c>
      <c r="BB60" s="60">
        <v>3100412</v>
      </c>
      <c r="BC60" s="60">
        <v>3706947</v>
      </c>
      <c r="BD60" s="60">
        <v>3087858.0187224103</v>
      </c>
      <c r="BE60" s="60">
        <v>2898907.0121671176</v>
      </c>
      <c r="BF60" s="60">
        <v>3367009</v>
      </c>
      <c r="BG60" s="60">
        <v>3339402</v>
      </c>
      <c r="BH60" s="60">
        <v>4000133</v>
      </c>
      <c r="BI60" s="60">
        <v>3490877.2796629658</v>
      </c>
      <c r="BJ60" s="60">
        <v>3436200.0531314798</v>
      </c>
      <c r="BK60" s="60">
        <v>4125023.6718439423</v>
      </c>
      <c r="BL60" s="60">
        <v>4092834</v>
      </c>
      <c r="BM60" s="60">
        <v>3984652.1010298161</v>
      </c>
    </row>
    <row r="61" spans="1:65" ht="15" customHeight="1" x14ac:dyDescent="0.25">
      <c r="A61" s="4" t="s">
        <v>737</v>
      </c>
      <c r="B61" s="4" t="s">
        <v>293</v>
      </c>
      <c r="C61" s="60">
        <v>618027</v>
      </c>
      <c r="D61" s="60">
        <v>557788</v>
      </c>
      <c r="E61" s="60">
        <v>592831</v>
      </c>
      <c r="F61" s="60">
        <v>628246</v>
      </c>
      <c r="G61" s="60">
        <v>1004289</v>
      </c>
      <c r="H61" s="60">
        <v>942908</v>
      </c>
      <c r="I61" s="60">
        <v>830561</v>
      </c>
      <c r="J61" s="60">
        <v>721488</v>
      </c>
      <c r="K61" s="60">
        <v>1048966</v>
      </c>
      <c r="L61" s="60">
        <v>784842</v>
      </c>
      <c r="M61" s="60">
        <v>1261990</v>
      </c>
      <c r="N61" s="60">
        <v>929742</v>
      </c>
      <c r="O61" s="60">
        <v>1281906</v>
      </c>
      <c r="P61" s="60">
        <v>1261990</v>
      </c>
      <c r="Q61" s="60">
        <v>1280712</v>
      </c>
      <c r="R61" s="60">
        <v>1057145</v>
      </c>
      <c r="S61" s="60">
        <v>942703</v>
      </c>
      <c r="T61" s="60">
        <v>560430</v>
      </c>
      <c r="U61" s="60">
        <v>682059</v>
      </c>
      <c r="V61" s="60">
        <v>656490</v>
      </c>
      <c r="W61" s="60">
        <v>411449</v>
      </c>
      <c r="X61" s="60">
        <v>368580</v>
      </c>
      <c r="Y61" s="60">
        <v>419859</v>
      </c>
      <c r="Z61" s="60">
        <v>392936</v>
      </c>
      <c r="AA61" s="60">
        <v>291091</v>
      </c>
      <c r="AB61" s="60">
        <v>300511</v>
      </c>
      <c r="AC61" s="60">
        <v>465718</v>
      </c>
      <c r="AD61" s="60">
        <v>556916</v>
      </c>
      <c r="AE61" s="60">
        <v>364134</v>
      </c>
      <c r="AF61" s="60">
        <v>359300</v>
      </c>
      <c r="AG61" s="60">
        <v>560649</v>
      </c>
      <c r="AH61" s="60">
        <v>489416</v>
      </c>
      <c r="AI61" s="60">
        <v>374296</v>
      </c>
      <c r="AJ61" s="60">
        <v>631650</v>
      </c>
      <c r="AK61" s="60">
        <v>599938</v>
      </c>
      <c r="AL61" s="60">
        <v>683303</v>
      </c>
      <c r="AM61" s="60">
        <v>647988</v>
      </c>
      <c r="AN61" s="60">
        <v>681884</v>
      </c>
      <c r="AO61" s="60">
        <v>713437</v>
      </c>
      <c r="AP61" s="60">
        <v>1022560</v>
      </c>
      <c r="AQ61" s="60">
        <v>960736</v>
      </c>
      <c r="AR61" s="60">
        <v>1197839</v>
      </c>
      <c r="AS61" s="60">
        <v>1166253</v>
      </c>
      <c r="AT61" s="60">
        <v>1674197</v>
      </c>
      <c r="AU61" s="60">
        <v>1615617</v>
      </c>
      <c r="AV61" s="60">
        <v>1776919</v>
      </c>
      <c r="AW61" s="60">
        <v>1811416</v>
      </c>
      <c r="AX61" s="191">
        <v>1840102</v>
      </c>
      <c r="AY61" s="60">
        <v>1937228</v>
      </c>
      <c r="AZ61" s="60">
        <v>1636362</v>
      </c>
      <c r="BA61" s="60">
        <v>2069337</v>
      </c>
      <c r="BB61" s="60">
        <v>1906816</v>
      </c>
      <c r="BC61" s="60">
        <v>1840877</v>
      </c>
      <c r="BD61" s="60">
        <v>1212358</v>
      </c>
      <c r="BE61" s="60">
        <v>1071337</v>
      </c>
      <c r="BF61" s="60">
        <v>1609863</v>
      </c>
      <c r="BG61" s="60">
        <v>1603412</v>
      </c>
      <c r="BH61" s="60">
        <v>2258226</v>
      </c>
      <c r="BI61" s="60">
        <v>1869490</v>
      </c>
      <c r="BJ61" s="60">
        <v>1549878</v>
      </c>
      <c r="BK61" s="60">
        <v>2284613</v>
      </c>
      <c r="BL61" s="60">
        <v>1711018</v>
      </c>
      <c r="BM61" s="60">
        <v>1838378</v>
      </c>
    </row>
    <row r="62" spans="1:65" ht="15" customHeight="1" x14ac:dyDescent="0.25">
      <c r="A62" s="4" t="s">
        <v>738</v>
      </c>
      <c r="B62" s="4" t="s">
        <v>294</v>
      </c>
      <c r="C62" s="60">
        <f t="shared" ref="C62:BH62" si="24">C60-C61</f>
        <v>-276895</v>
      </c>
      <c r="D62" s="60">
        <f t="shared" si="24"/>
        <v>-180293</v>
      </c>
      <c r="E62" s="60">
        <f t="shared" si="24"/>
        <v>-147193</v>
      </c>
      <c r="F62" s="60">
        <f t="shared" si="24"/>
        <v>-129855</v>
      </c>
      <c r="G62" s="60">
        <f t="shared" si="24"/>
        <v>-97720</v>
      </c>
      <c r="H62" s="60">
        <f t="shared" si="24"/>
        <v>38388</v>
      </c>
      <c r="I62" s="60">
        <f t="shared" si="24"/>
        <v>150632</v>
      </c>
      <c r="J62" s="60">
        <f t="shared" si="24"/>
        <v>362407</v>
      </c>
      <c r="K62" s="60">
        <f t="shared" si="24"/>
        <v>394053</v>
      </c>
      <c r="L62" s="60">
        <f t="shared" si="24"/>
        <v>590651</v>
      </c>
      <c r="M62" s="60">
        <f t="shared" si="24"/>
        <v>499381</v>
      </c>
      <c r="N62" s="60">
        <f t="shared" si="24"/>
        <v>567967</v>
      </c>
      <c r="O62" s="60">
        <f t="shared" si="24"/>
        <v>634008</v>
      </c>
      <c r="P62" s="60">
        <f t="shared" si="24"/>
        <v>499381</v>
      </c>
      <c r="Q62" s="60">
        <f t="shared" si="24"/>
        <v>616135</v>
      </c>
      <c r="R62" s="60">
        <f t="shared" si="24"/>
        <v>915692</v>
      </c>
      <c r="S62" s="60">
        <f t="shared" si="24"/>
        <v>989878</v>
      </c>
      <c r="T62" s="60">
        <f t="shared" si="24"/>
        <v>1311965</v>
      </c>
      <c r="U62" s="60">
        <f t="shared" si="24"/>
        <v>1376301</v>
      </c>
      <c r="V62" s="60">
        <f t="shared" si="24"/>
        <v>1419876</v>
      </c>
      <c r="W62" s="60">
        <f t="shared" si="24"/>
        <v>1445684</v>
      </c>
      <c r="X62" s="60">
        <f t="shared" si="24"/>
        <v>1500183</v>
      </c>
      <c r="Y62" s="60">
        <f t="shared" si="24"/>
        <v>1618196</v>
      </c>
      <c r="Z62" s="60">
        <f t="shared" si="24"/>
        <v>1690264</v>
      </c>
      <c r="AA62" s="60">
        <f t="shared" si="24"/>
        <v>1734704</v>
      </c>
      <c r="AB62" s="60">
        <f t="shared" si="24"/>
        <v>1727795</v>
      </c>
      <c r="AC62" s="60">
        <f t="shared" si="24"/>
        <v>1777873</v>
      </c>
      <c r="AD62" s="60">
        <f t="shared" si="24"/>
        <v>1683130</v>
      </c>
      <c r="AE62" s="60">
        <f t="shared" si="24"/>
        <v>1650348</v>
      </c>
      <c r="AF62" s="60">
        <f t="shared" si="24"/>
        <v>1656462</v>
      </c>
      <c r="AG62" s="60">
        <f t="shared" si="24"/>
        <v>1675408</v>
      </c>
      <c r="AH62" s="60">
        <f t="shared" si="24"/>
        <v>1603020</v>
      </c>
      <c r="AI62" s="60">
        <f t="shared" si="24"/>
        <v>1534188</v>
      </c>
      <c r="AJ62" s="60">
        <f t="shared" si="24"/>
        <v>1543579</v>
      </c>
      <c r="AK62" s="60">
        <f t="shared" si="24"/>
        <v>1560896</v>
      </c>
      <c r="AL62" s="60">
        <f t="shared" si="24"/>
        <v>1502851</v>
      </c>
      <c r="AM62" s="60">
        <f t="shared" si="24"/>
        <v>1465248</v>
      </c>
      <c r="AN62" s="60">
        <f t="shared" si="24"/>
        <v>1445434</v>
      </c>
      <c r="AO62" s="60">
        <f t="shared" si="24"/>
        <v>1396854</v>
      </c>
      <c r="AP62" s="60">
        <f t="shared" si="24"/>
        <v>1293104</v>
      </c>
      <c r="AQ62" s="60">
        <f t="shared" si="24"/>
        <v>1503505</v>
      </c>
      <c r="AR62" s="60">
        <f t="shared" si="24"/>
        <v>1561103</v>
      </c>
      <c r="AS62" s="60">
        <f t="shared" si="24"/>
        <v>1714505</v>
      </c>
      <c r="AT62" s="60">
        <f t="shared" si="24"/>
        <v>1705307</v>
      </c>
      <c r="AU62" s="60">
        <f t="shared" si="24"/>
        <v>1670941</v>
      </c>
      <c r="AV62" s="60">
        <f t="shared" si="24"/>
        <v>1304882</v>
      </c>
      <c r="AW62" s="60">
        <f t="shared" si="24"/>
        <v>1482433</v>
      </c>
      <c r="AX62" s="191">
        <f t="shared" si="24"/>
        <v>1413692</v>
      </c>
      <c r="AY62" s="60">
        <f t="shared" si="24"/>
        <v>1443024</v>
      </c>
      <c r="AZ62" s="60">
        <f t="shared" si="24"/>
        <v>1699222</v>
      </c>
      <c r="BA62" s="60">
        <f t="shared" si="24"/>
        <v>1171388</v>
      </c>
      <c r="BB62" s="60">
        <f t="shared" si="24"/>
        <v>1193596</v>
      </c>
      <c r="BC62" s="60">
        <f t="shared" si="24"/>
        <v>1866070</v>
      </c>
      <c r="BD62" s="60">
        <f t="shared" si="24"/>
        <v>1875500.0187224103</v>
      </c>
      <c r="BE62" s="60">
        <f t="shared" si="24"/>
        <v>1827570.0121671176</v>
      </c>
      <c r="BF62" s="60">
        <f t="shared" si="24"/>
        <v>1757146</v>
      </c>
      <c r="BG62" s="60">
        <f t="shared" si="24"/>
        <v>1735990</v>
      </c>
      <c r="BH62" s="60">
        <f t="shared" si="24"/>
        <v>1741907</v>
      </c>
      <c r="BI62" s="60">
        <f>BI60-BI61</f>
        <v>1621387.2796629658</v>
      </c>
      <c r="BJ62" s="60">
        <f>BJ60-BJ61</f>
        <v>1886322.0531314798</v>
      </c>
      <c r="BK62" s="60">
        <f>BK60-BK61</f>
        <v>1840410.6718439423</v>
      </c>
      <c r="BL62" s="60">
        <f>BL60-BL61</f>
        <v>2381816</v>
      </c>
      <c r="BM62" s="60">
        <v>2146274.1010298161</v>
      </c>
    </row>
    <row r="63" spans="1:65" ht="15" customHeight="1" x14ac:dyDescent="0.25">
      <c r="A63" s="4" t="s">
        <v>295</v>
      </c>
      <c r="B63" s="4" t="s">
        <v>295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209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60">
        <v>698603</v>
      </c>
      <c r="BD63" s="60">
        <v>727430</v>
      </c>
      <c r="BE63" s="60">
        <v>772877</v>
      </c>
      <c r="BF63" s="60">
        <v>833283</v>
      </c>
      <c r="BG63" s="60">
        <v>853306</v>
      </c>
      <c r="BH63" s="60">
        <v>868627</v>
      </c>
      <c r="BI63" s="60">
        <v>884901</v>
      </c>
      <c r="BJ63" s="60">
        <v>941877.27315156604</v>
      </c>
      <c r="BK63" s="60">
        <v>972462.11780156719</v>
      </c>
      <c r="BL63" s="60">
        <v>1199089</v>
      </c>
      <c r="BM63" s="60">
        <v>1263304.3854815662</v>
      </c>
    </row>
    <row r="64" spans="1:65" ht="15" customHeight="1" x14ac:dyDescent="0.25">
      <c r="A64" s="4" t="s">
        <v>360</v>
      </c>
      <c r="B64" s="4" t="s">
        <v>299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11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60">
        <v>761352.84300000034</v>
      </c>
      <c r="BD64" s="60">
        <v>794169.90243999939</v>
      </c>
      <c r="BE64" s="60">
        <v>859685.25242999941</v>
      </c>
      <c r="BF64" s="60">
        <v>919700</v>
      </c>
      <c r="BG64" s="60">
        <v>945880</v>
      </c>
      <c r="BH64" s="60">
        <v>969865</v>
      </c>
      <c r="BI64" s="60">
        <v>972939</v>
      </c>
      <c r="BJ64" s="60">
        <v>1024264.6221515667</v>
      </c>
      <c r="BK64" s="60">
        <v>1043382.2598015668</v>
      </c>
      <c r="BL64" s="60">
        <v>1255786</v>
      </c>
      <c r="BM64" s="60">
        <v>1307378.8724815659</v>
      </c>
    </row>
    <row r="65" spans="1:65" s="154" customFormat="1" ht="15" customHeight="1" x14ac:dyDescent="0.3">
      <c r="A65" s="231" t="s">
        <v>361</v>
      </c>
      <c r="B65" s="186" t="s">
        <v>296</v>
      </c>
      <c r="C65" s="22">
        <v>0</v>
      </c>
      <c r="D65" s="22">
        <v>0</v>
      </c>
      <c r="E65" s="22">
        <v>0</v>
      </c>
      <c r="F65" s="283">
        <v>-0.7023403231127866</v>
      </c>
      <c r="G65" s="283">
        <v>-0.51151859044488301</v>
      </c>
      <c r="H65" s="283">
        <v>0.19281053958623184</v>
      </c>
      <c r="I65" s="283">
        <v>0.72123109923678741</v>
      </c>
      <c r="J65" s="283">
        <v>1.5422558886737452</v>
      </c>
      <c r="K65" s="283">
        <v>1.5495900430602254</v>
      </c>
      <c r="L65" s="283">
        <v>2.1168389929217812</v>
      </c>
      <c r="M65" s="283">
        <v>1.3267965173587402</v>
      </c>
      <c r="N65" s="283">
        <v>1.4200453040773671</v>
      </c>
      <c r="O65" s="283">
        <v>1.5135212558725792</v>
      </c>
      <c r="P65" s="283">
        <v>1.2336578581363005</v>
      </c>
      <c r="Q65" s="283">
        <v>1.9430979945693481</v>
      </c>
      <c r="R65" s="283">
        <v>2.7249575198116887</v>
      </c>
      <c r="S65" s="283">
        <v>2.8128166584734471</v>
      </c>
      <c r="T65" s="283">
        <v>3.4191933407348336</v>
      </c>
      <c r="U65" s="283">
        <v>3.26590415623554</v>
      </c>
      <c r="V65" s="283">
        <v>3.1472300848274748</v>
      </c>
      <c r="W65" s="283">
        <v>3.1538916316339463</v>
      </c>
      <c r="X65" s="283">
        <v>3.121667766053299</v>
      </c>
      <c r="Y65" s="283">
        <v>3.2180299212692378</v>
      </c>
      <c r="Z65" s="283">
        <v>3.3556758645471638</v>
      </c>
      <c r="AA65" s="283">
        <v>3.2725447952942774</v>
      </c>
      <c r="AB65" s="283">
        <v>3.2641539019579691</v>
      </c>
      <c r="AC65" s="283">
        <v>3.4023477493718222</v>
      </c>
      <c r="AD65" s="283">
        <v>3.2287414444001103</v>
      </c>
      <c r="AE65" s="283">
        <v>3.1857785945378314</v>
      </c>
      <c r="AF65" s="283">
        <v>3.1436629020289568</v>
      </c>
      <c r="AG65" s="283">
        <v>3.1443102781708512</v>
      </c>
      <c r="AH65" s="283">
        <v>2.9654912146337673</v>
      </c>
      <c r="AI65" s="283">
        <v>2.8380773734537241</v>
      </c>
      <c r="AJ65" s="283">
        <v>2.8447038876551516</v>
      </c>
      <c r="AK65" s="283">
        <v>2.8381681776691652</v>
      </c>
      <c r="AL65" s="283">
        <v>2.690754560233759</v>
      </c>
      <c r="AM65" s="283">
        <v>2.606470067134151</v>
      </c>
      <c r="AN65" s="283">
        <v>2.5478463501822617</v>
      </c>
      <c r="AO65" s="283">
        <v>2.3490711202221171</v>
      </c>
      <c r="AP65" s="283">
        <v>2.0338379509118507</v>
      </c>
      <c r="AQ65" s="283">
        <v>2.4676182598220233</v>
      </c>
      <c r="AR65" s="283">
        <v>2.6614912232845511</v>
      </c>
      <c r="AS65" s="283">
        <v>3.1054078677348249</v>
      </c>
      <c r="AT65" s="283">
        <v>3.3167306229857649</v>
      </c>
      <c r="AU65" s="283">
        <v>3.2592216212420588</v>
      </c>
      <c r="AV65" s="283">
        <v>2.5754792206151707</v>
      </c>
      <c r="AW65" s="283">
        <v>2.8177297860329324</v>
      </c>
      <c r="AX65" s="284">
        <v>2.5699846203629302</v>
      </c>
      <c r="AY65" s="194">
        <f>AY62/AY63</f>
        <v>2.7629472618764037</v>
      </c>
      <c r="AZ65" s="194">
        <f t="shared" ref="AZ65:BE65" si="25">AZ62/AZ63</f>
        <v>2.7079839231472893</v>
      </c>
      <c r="BA65" s="194">
        <f>BA62/BA63</f>
        <v>1.8330920796278067</v>
      </c>
      <c r="BB65" s="194">
        <f t="shared" si="25"/>
        <v>1.7870905630941205</v>
      </c>
      <c r="BC65" s="194">
        <f t="shared" si="25"/>
        <v>2.6711451282058625</v>
      </c>
      <c r="BD65" s="194">
        <f t="shared" si="25"/>
        <v>2.5782549781042992</v>
      </c>
      <c r="BE65" s="194">
        <f t="shared" si="25"/>
        <v>2.3646324216752697</v>
      </c>
      <c r="BF65" s="194" t="s">
        <v>445</v>
      </c>
      <c r="BG65" s="194" t="s">
        <v>446</v>
      </c>
      <c r="BH65" s="194" t="s">
        <v>447</v>
      </c>
      <c r="BI65" s="194">
        <f>BI62/BI63</f>
        <v>1.8322809892439558</v>
      </c>
      <c r="BJ65" s="194">
        <f>BJ62/BJ63</f>
        <v>2.0027259462581113</v>
      </c>
      <c r="BK65" s="194">
        <f>BK62/BK63</f>
        <v>1.892526853389966</v>
      </c>
      <c r="BL65" s="194">
        <f>BL62/BL63</f>
        <v>1.9863546408982151</v>
      </c>
      <c r="BM65" s="194">
        <v>1.6989366345084487</v>
      </c>
    </row>
    <row r="66" spans="1:65" s="154" customFormat="1" ht="15" customHeight="1" x14ac:dyDescent="0.3">
      <c r="A66" s="231" t="s">
        <v>362</v>
      </c>
      <c r="B66" s="187" t="s">
        <v>359</v>
      </c>
      <c r="C66" s="285">
        <v>0</v>
      </c>
      <c r="D66" s="285">
        <v>0</v>
      </c>
      <c r="E66" s="285">
        <v>0</v>
      </c>
      <c r="F66" s="285">
        <v>0</v>
      </c>
      <c r="G66" s="285">
        <v>0</v>
      </c>
      <c r="H66" s="285">
        <v>0</v>
      </c>
      <c r="I66" s="285">
        <v>0</v>
      </c>
      <c r="J66" s="285">
        <v>0</v>
      </c>
      <c r="K66" s="285">
        <v>0</v>
      </c>
      <c r="L66" s="285">
        <v>0</v>
      </c>
      <c r="M66" s="285">
        <v>0</v>
      </c>
      <c r="N66" s="285">
        <v>0</v>
      </c>
      <c r="O66" s="285">
        <v>0</v>
      </c>
      <c r="P66" s="285">
        <v>0</v>
      </c>
      <c r="Q66" s="285">
        <v>0</v>
      </c>
      <c r="R66" s="285">
        <v>0</v>
      </c>
      <c r="S66" s="285">
        <v>0</v>
      </c>
      <c r="T66" s="285">
        <v>0</v>
      </c>
      <c r="U66" s="285">
        <v>0</v>
      </c>
      <c r="V66" s="285">
        <v>0</v>
      </c>
      <c r="W66" s="285">
        <v>0</v>
      </c>
      <c r="X66" s="285">
        <v>0</v>
      </c>
      <c r="Y66" s="285">
        <v>0</v>
      </c>
      <c r="Z66" s="285">
        <v>0</v>
      </c>
      <c r="AA66" s="285">
        <v>0</v>
      </c>
      <c r="AB66" s="285">
        <v>0</v>
      </c>
      <c r="AC66" s="285">
        <v>0</v>
      </c>
      <c r="AD66" s="285">
        <v>0</v>
      </c>
      <c r="AE66" s="285">
        <v>0</v>
      </c>
      <c r="AF66" s="285">
        <v>0</v>
      </c>
      <c r="AG66" s="285">
        <v>0</v>
      </c>
      <c r="AH66" s="285">
        <v>0</v>
      </c>
      <c r="AI66" s="285">
        <v>0</v>
      </c>
      <c r="AJ66" s="285">
        <v>0</v>
      </c>
      <c r="AK66" s="285">
        <v>0</v>
      </c>
      <c r="AL66" s="285">
        <v>0</v>
      </c>
      <c r="AM66" s="285">
        <v>0</v>
      </c>
      <c r="AN66" s="285">
        <v>0</v>
      </c>
      <c r="AO66" s="285">
        <v>0</v>
      </c>
      <c r="AP66" s="285">
        <v>0</v>
      </c>
      <c r="AQ66" s="285">
        <v>0</v>
      </c>
      <c r="AR66" s="285">
        <v>0</v>
      </c>
      <c r="AS66" s="285">
        <v>0</v>
      </c>
      <c r="AT66" s="285">
        <v>0</v>
      </c>
      <c r="AU66" s="285">
        <v>0</v>
      </c>
      <c r="AV66" s="285">
        <v>0</v>
      </c>
      <c r="AW66" s="285">
        <v>0</v>
      </c>
      <c r="AX66" s="225">
        <v>0</v>
      </c>
      <c r="AY66" s="194">
        <f t="shared" ref="AY66:BC66" si="26">AY62/AY64</f>
        <v>2.5665096653719779</v>
      </c>
      <c r="AZ66" s="194">
        <f t="shared" si="26"/>
        <v>2.6883844630390694</v>
      </c>
      <c r="BA66" s="194">
        <f t="shared" si="26"/>
        <v>1.7726765911905003</v>
      </c>
      <c r="BB66" s="194">
        <f t="shared" si="26"/>
        <v>1.6714428347739698</v>
      </c>
      <c r="BC66" s="194">
        <f t="shared" si="26"/>
        <v>2.4509923580859332</v>
      </c>
      <c r="BD66" s="194">
        <f>BD62/BD64</f>
        <v>2.3615853647439211</v>
      </c>
      <c r="BE66" s="194">
        <f>BE62/BE64</f>
        <v>2.1258594433268225</v>
      </c>
      <c r="BF66" s="194" t="s">
        <v>448</v>
      </c>
      <c r="BG66" s="194" t="s">
        <v>449</v>
      </c>
      <c r="BH66" s="194" t="s">
        <v>450</v>
      </c>
      <c r="BI66" s="194">
        <f>BI62/BI64</f>
        <v>1.666484003275607</v>
      </c>
      <c r="BJ66" s="194">
        <f>BJ62/BJ64</f>
        <v>1.841635464445778</v>
      </c>
      <c r="BK66" s="194">
        <f>BK62/BK64</f>
        <v>1.7638891734597408</v>
      </c>
      <c r="BL66" s="194">
        <f>BL62/BL64</f>
        <v>1.896673477805932</v>
      </c>
      <c r="BM66" s="194">
        <v>1.6416619131651744</v>
      </c>
    </row>
    <row r="67" spans="1:65" s="154" customFormat="1" ht="15" customHeight="1" x14ac:dyDescent="0.25">
      <c r="A67" s="4"/>
      <c r="B67" s="49"/>
      <c r="C67" s="285"/>
      <c r="D67" s="285"/>
      <c r="E67" s="285"/>
      <c r="F67" s="285"/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285"/>
      <c r="AF67" s="285"/>
      <c r="AG67" s="285"/>
      <c r="AH67" s="285"/>
      <c r="AI67" s="285"/>
      <c r="AJ67" s="285"/>
      <c r="AK67" s="285"/>
      <c r="AL67" s="285"/>
      <c r="AM67" s="285"/>
      <c r="AN67" s="285"/>
      <c r="AO67" s="285"/>
      <c r="AP67" s="285"/>
      <c r="AQ67" s="285"/>
      <c r="AR67" s="285"/>
      <c r="AS67" s="285"/>
      <c r="AT67" s="285"/>
      <c r="AU67" s="285"/>
      <c r="AV67" s="285"/>
      <c r="AW67" s="285"/>
      <c r="AX67" s="2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</row>
    <row r="68" spans="1:65" s="154" customFormat="1" ht="15" customHeight="1" x14ac:dyDescent="0.3">
      <c r="A68" s="232" t="s">
        <v>363</v>
      </c>
      <c r="B68" s="155" t="s">
        <v>297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3">
        <v>0</v>
      </c>
      <c r="V68" s="73">
        <v>0</v>
      </c>
      <c r="W68" s="73">
        <v>0</v>
      </c>
      <c r="X68" s="73">
        <v>0</v>
      </c>
      <c r="Y68" s="189">
        <v>4.2</v>
      </c>
      <c r="Z68" s="189">
        <v>4.5</v>
      </c>
      <c r="AA68" s="288">
        <v>5</v>
      </c>
      <c r="AB68" s="288">
        <v>5</v>
      </c>
      <c r="AC68" s="189">
        <v>4.9000000000000004</v>
      </c>
      <c r="AD68" s="189">
        <v>4.7</v>
      </c>
      <c r="AE68" s="189">
        <v>4.9000000000000004</v>
      </c>
      <c r="AF68" s="189">
        <v>4.7</v>
      </c>
      <c r="AG68" s="189">
        <v>4.8</v>
      </c>
      <c r="AH68" s="189">
        <v>4.8</v>
      </c>
      <c r="AI68" s="189">
        <v>4.9000000000000004</v>
      </c>
      <c r="AJ68" s="189">
        <v>4.7</v>
      </c>
      <c r="AK68" s="189">
        <v>4.5</v>
      </c>
      <c r="AL68" s="288">
        <v>5</v>
      </c>
      <c r="AM68" s="189">
        <v>4.9000000000000004</v>
      </c>
      <c r="AN68" s="189">
        <v>4.5999999999999996</v>
      </c>
      <c r="AO68" s="189">
        <v>4.4000000000000004</v>
      </c>
      <c r="AP68" s="189">
        <v>3.9</v>
      </c>
      <c r="AQ68" s="189">
        <v>3.9</v>
      </c>
      <c r="AR68" s="189">
        <v>3.6</v>
      </c>
      <c r="AS68" s="189">
        <v>3.5</v>
      </c>
      <c r="AT68" s="189">
        <v>3.7</v>
      </c>
      <c r="AU68" s="189">
        <v>3.5</v>
      </c>
      <c r="AV68" s="189">
        <v>3.4</v>
      </c>
      <c r="AW68" s="189">
        <v>3.8</v>
      </c>
      <c r="AX68" s="193">
        <v>3.6</v>
      </c>
      <c r="AY68" s="227">
        <v>3.3227223502320751</v>
      </c>
      <c r="AZ68" s="227">
        <v>3.1270637014634577</v>
      </c>
      <c r="BA68" s="227">
        <v>2.9526129819866846</v>
      </c>
      <c r="BB68" s="227">
        <v>2.8279678144236087</v>
      </c>
      <c r="BC68" s="227">
        <v>4.1575408383131798</v>
      </c>
      <c r="BD68" s="228">
        <v>4.7</v>
      </c>
      <c r="BE68" s="229">
        <v>4.7109193061210579</v>
      </c>
      <c r="BF68" s="229">
        <v>4.5999999999999996</v>
      </c>
      <c r="BG68" s="229">
        <v>4.3</v>
      </c>
      <c r="BH68" s="229">
        <v>4.7</v>
      </c>
      <c r="BI68" s="229">
        <v>5.4847959892219418</v>
      </c>
      <c r="BJ68" s="229">
        <v>5.2963887773544718</v>
      </c>
      <c r="BK68" s="229">
        <v>5.0623054935811016</v>
      </c>
      <c r="BL68" s="229">
        <v>4.9000000000000004</v>
      </c>
      <c r="BM68" s="229">
        <v>4.7567864181034762</v>
      </c>
    </row>
    <row r="69" spans="1:65" s="154" customFormat="1" ht="15" customHeight="1" x14ac:dyDescent="0.3">
      <c r="A69" s="233" t="s">
        <v>364</v>
      </c>
      <c r="B69" s="187" t="s">
        <v>298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85">
        <v>0</v>
      </c>
      <c r="V69" s="285">
        <v>0</v>
      </c>
      <c r="W69" s="285">
        <v>0</v>
      </c>
      <c r="X69" s="285">
        <v>0</v>
      </c>
      <c r="Y69" s="287">
        <v>0.94199999999999995</v>
      </c>
      <c r="Z69" s="287">
        <v>0.94799999999999995</v>
      </c>
      <c r="AA69" s="287">
        <v>0.98099999999999998</v>
      </c>
      <c r="AB69" s="287">
        <v>1.0029999999999999</v>
      </c>
      <c r="AC69" s="287">
        <v>1.012</v>
      </c>
      <c r="AD69" s="287">
        <v>1.0149999999999999</v>
      </c>
      <c r="AE69" s="287">
        <v>1.0349999999999999</v>
      </c>
      <c r="AF69" s="287">
        <v>1.02</v>
      </c>
      <c r="AG69" s="287">
        <v>1.0389999999999999</v>
      </c>
      <c r="AH69" s="287">
        <v>1.032</v>
      </c>
      <c r="AI69" s="287">
        <v>1.1100000000000001</v>
      </c>
      <c r="AJ69" s="287">
        <v>1.0980000000000001</v>
      </c>
      <c r="AK69" s="287">
        <v>1.1040000000000001</v>
      </c>
      <c r="AL69" s="287">
        <v>1.101</v>
      </c>
      <c r="AM69" s="287">
        <v>1.101</v>
      </c>
      <c r="AN69" s="287">
        <v>1.085</v>
      </c>
      <c r="AO69" s="287">
        <v>1.139</v>
      </c>
      <c r="AP69" s="287">
        <v>1.109</v>
      </c>
      <c r="AQ69" s="287">
        <v>1.1839999999999999</v>
      </c>
      <c r="AR69" s="287">
        <v>1.5049999999999999</v>
      </c>
      <c r="AS69" s="287">
        <v>1.643</v>
      </c>
      <c r="AT69" s="287">
        <v>1.742</v>
      </c>
      <c r="AU69" s="287">
        <v>1.4570000000000001</v>
      </c>
      <c r="AV69" s="287">
        <v>1.248</v>
      </c>
      <c r="AW69" s="287">
        <v>1.149</v>
      </c>
      <c r="AX69" s="286">
        <v>1.075</v>
      </c>
      <c r="AY69" s="230">
        <v>1.1266551605453194</v>
      </c>
      <c r="AZ69" s="230">
        <v>1.0620105863289249</v>
      </c>
      <c r="BA69" s="230">
        <v>1.060851317372576</v>
      </c>
      <c r="BB69" s="230">
        <v>1.0607050565182419</v>
      </c>
      <c r="BC69" s="230">
        <v>1.0278969755964329</v>
      </c>
      <c r="BD69" s="230">
        <v>1.0097361537882346</v>
      </c>
      <c r="BE69" s="230">
        <v>1.0202772876121715</v>
      </c>
      <c r="BF69" s="230">
        <v>1.0580000000000001</v>
      </c>
      <c r="BG69" s="230">
        <v>1.073</v>
      </c>
      <c r="BH69" s="230">
        <v>1.0680000000000001</v>
      </c>
      <c r="BI69" s="230">
        <v>1.0579428594059588</v>
      </c>
      <c r="BJ69" s="230">
        <v>1.050151971761687</v>
      </c>
      <c r="BK69" s="230">
        <v>1.0253544811509296</v>
      </c>
      <c r="BL69" s="230">
        <v>1.022</v>
      </c>
      <c r="BM69" s="230">
        <v>1.0190887894572467</v>
      </c>
    </row>
    <row r="70" spans="1:65" ht="15" customHeight="1" x14ac:dyDescent="0.25"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65" ht="15" customHeight="1" x14ac:dyDescent="0.25">
      <c r="A71" s="190" t="s">
        <v>748</v>
      </c>
      <c r="B71" s="4" t="s">
        <v>740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65" ht="15" customHeight="1" x14ac:dyDescent="0.25">
      <c r="A72" s="4" t="s">
        <v>739</v>
      </c>
      <c r="B72" s="4" t="s">
        <v>741</v>
      </c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65" ht="15" customHeight="1" x14ac:dyDescent="0.25"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65" ht="15" customHeight="1" x14ac:dyDescent="0.25"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65" ht="15" customHeight="1" x14ac:dyDescent="0.25"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65" ht="15" customHeight="1" x14ac:dyDescent="0.25"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65" ht="15" customHeight="1" x14ac:dyDescent="0.25"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65" ht="15" customHeight="1" x14ac:dyDescent="0.25"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65" ht="15" customHeight="1" x14ac:dyDescent="0.25"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65" ht="15" customHeight="1" x14ac:dyDescent="0.25"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27:42" ht="15" customHeight="1" x14ac:dyDescent="0.25"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27:42" ht="15" customHeight="1" x14ac:dyDescent="0.25"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27:42" ht="15" customHeight="1" x14ac:dyDescent="0.25"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27:42" ht="15" customHeight="1" x14ac:dyDescent="0.25"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27:42" ht="15" customHeight="1" x14ac:dyDescent="0.25"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27:42" ht="15" customHeight="1" x14ac:dyDescent="0.25"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27:42" ht="15" customHeight="1" x14ac:dyDescent="0.25"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27:42" ht="15" customHeight="1" x14ac:dyDescent="0.25"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27:42" ht="15" customHeight="1" x14ac:dyDescent="0.25"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27:42" ht="15" customHeight="1" x14ac:dyDescent="0.25"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</row>
    <row r="91" spans="27:42" ht="15" customHeight="1" x14ac:dyDescent="0.25"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27:42" ht="15" customHeight="1" x14ac:dyDescent="0.25"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</row>
    <row r="93" spans="27:42" ht="15" customHeight="1" x14ac:dyDescent="0.25"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27:42" ht="15" customHeight="1" x14ac:dyDescent="0.25"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</row>
    <row r="95" spans="27:42" ht="15" customHeight="1" x14ac:dyDescent="0.25"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27:42" ht="15" customHeight="1" x14ac:dyDescent="0.25"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27:42" ht="15" customHeight="1" x14ac:dyDescent="0.25"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27:42" ht="15" customHeight="1" x14ac:dyDescent="0.25"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27:42" ht="15" customHeight="1" x14ac:dyDescent="0.25"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27:42" ht="15" customHeight="1" x14ac:dyDescent="0.25"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27:42" ht="15" customHeight="1" x14ac:dyDescent="0.25"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27:42" ht="15" customHeight="1" x14ac:dyDescent="0.25"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27:42" ht="15" customHeight="1" x14ac:dyDescent="0.25"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27:42" ht="15" customHeight="1" x14ac:dyDescent="0.25"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27:42" ht="15" customHeight="1" x14ac:dyDescent="0.25"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27:42" ht="15" customHeight="1" x14ac:dyDescent="0.25"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27:42" ht="15" customHeight="1" x14ac:dyDescent="0.25"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27:42" ht="15" customHeight="1" x14ac:dyDescent="0.25"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27:42" ht="15" customHeight="1" x14ac:dyDescent="0.25"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27:42" ht="15" customHeight="1" x14ac:dyDescent="0.25"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27:42" ht="15" customHeight="1" x14ac:dyDescent="0.25"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27:42" ht="15" customHeight="1" x14ac:dyDescent="0.25"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27:42" ht="15" customHeight="1" x14ac:dyDescent="0.25"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27:42" ht="15" customHeight="1" x14ac:dyDescent="0.25"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27:42" ht="15" customHeight="1" x14ac:dyDescent="0.25"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27:42" x14ac:dyDescent="0.25"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27:42" x14ac:dyDescent="0.25"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27:42" x14ac:dyDescent="0.25"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27:42" x14ac:dyDescent="0.25"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27:42" x14ac:dyDescent="0.25"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27:42" x14ac:dyDescent="0.25"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27:42" x14ac:dyDescent="0.25"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27:42" x14ac:dyDescent="0.25"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</row>
    <row r="124" spans="27:42" x14ac:dyDescent="0.25"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27:42" x14ac:dyDescent="0.25"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sheetPr>
    <tabColor theme="0" tint="-0.14999847407452621"/>
  </sheetPr>
  <dimension ref="A2:BJ59"/>
  <sheetViews>
    <sheetView showGridLines="0" zoomScale="55" zoomScaleNormal="55" workbookViewId="0">
      <pane xSplit="2" ySplit="4" topLeftCell="AU5" activePane="bottomRight" state="frozen"/>
      <selection pane="topRight" activeCell="C1" sqref="C1"/>
      <selection pane="bottomLeft" activeCell="A5" sqref="A5"/>
      <selection pane="bottomRight" activeCell="BL18" sqref="BL18"/>
    </sheetView>
  </sheetViews>
  <sheetFormatPr defaultRowHeight="12.5" x14ac:dyDescent="0.25"/>
  <cols>
    <col min="1" max="1" width="33.81640625" customWidth="1"/>
    <col min="2" max="2" width="47.7265625" bestFit="1" customWidth="1"/>
    <col min="3" max="4" width="17.1796875" customWidth="1"/>
    <col min="5" max="5" width="8.54296875" bestFit="1" customWidth="1"/>
    <col min="6" max="7" width="17.1796875" bestFit="1" customWidth="1"/>
    <col min="8" max="8" width="8.54296875" bestFit="1" customWidth="1"/>
    <col min="9" max="10" width="17.1796875" bestFit="1" customWidth="1"/>
    <col min="11" max="11" width="9.54296875" bestFit="1" customWidth="1"/>
    <col min="12" max="13" width="17.1796875" bestFit="1" customWidth="1"/>
    <col min="14" max="14" width="9.54296875" bestFit="1" customWidth="1"/>
    <col min="15" max="16" width="17.1796875" bestFit="1" customWidth="1"/>
    <col min="17" max="17" width="8.54296875" bestFit="1" customWidth="1"/>
    <col min="18" max="19" width="17.1796875" bestFit="1" customWidth="1"/>
    <col min="20" max="20" width="9.54296875" bestFit="1" customWidth="1"/>
    <col min="21" max="22" width="17.1796875" bestFit="1" customWidth="1"/>
    <col min="23" max="23" width="9.54296875" bestFit="1" customWidth="1"/>
    <col min="24" max="25" width="17.1796875" bestFit="1" customWidth="1"/>
    <col min="26" max="26" width="9.54296875" bestFit="1" customWidth="1"/>
    <col min="27" max="28" width="17.1796875" bestFit="1" customWidth="1"/>
    <col min="29" max="29" width="9.54296875" bestFit="1" customWidth="1"/>
    <col min="30" max="31" width="17.1796875" bestFit="1" customWidth="1"/>
    <col min="32" max="32" width="9.54296875" bestFit="1" customWidth="1"/>
    <col min="33" max="34" width="17.1796875" bestFit="1" customWidth="1"/>
    <col min="35" max="35" width="9.54296875" bestFit="1" customWidth="1"/>
    <col min="36" max="36" width="16" bestFit="1" customWidth="1"/>
    <col min="37" max="37" width="17.1796875" bestFit="1" customWidth="1"/>
    <col min="38" max="38" width="9.54296875" bestFit="1" customWidth="1"/>
    <col min="39" max="40" width="17.1796875" bestFit="1" customWidth="1"/>
    <col min="41" max="41" width="9.54296875" bestFit="1" customWidth="1"/>
    <col min="42" max="43" width="17.1796875" bestFit="1" customWidth="1"/>
    <col min="44" max="44" width="9.54296875" bestFit="1" customWidth="1"/>
    <col min="45" max="46" width="17.1796875" bestFit="1" customWidth="1"/>
    <col min="47" max="47" width="9.54296875" bestFit="1" customWidth="1"/>
    <col min="48" max="49" width="17.1796875" bestFit="1" customWidth="1"/>
    <col min="50" max="50" width="8.54296875" bestFit="1" customWidth="1"/>
    <col min="51" max="52" width="17.1796875" bestFit="1" customWidth="1"/>
    <col min="53" max="53" width="8.54296875" bestFit="1" customWidth="1"/>
    <col min="54" max="55" width="17.1796875" bestFit="1" customWidth="1"/>
    <col min="56" max="56" width="8.54296875" bestFit="1" customWidth="1"/>
    <col min="57" max="58" width="17.1796875" bestFit="1" customWidth="1"/>
    <col min="59" max="59" width="8.54296875" bestFit="1" customWidth="1"/>
    <col min="60" max="61" width="17.1796875" bestFit="1" customWidth="1"/>
    <col min="62" max="62" width="10" customWidth="1"/>
  </cols>
  <sheetData>
    <row r="2" spans="1:62" s="24" customFormat="1" ht="26.15" customHeight="1" x14ac:dyDescent="0.25">
      <c r="A2" s="4"/>
      <c r="B2" s="4"/>
    </row>
    <row r="3" spans="1:62" s="24" customFormat="1" ht="6" customHeight="1" x14ac:dyDescent="0.25">
      <c r="A3" s="4"/>
      <c r="B3" s="4"/>
    </row>
    <row r="4" spans="1:62" s="24" customFormat="1" ht="20.149999999999999" customHeight="1" x14ac:dyDescent="0.25">
      <c r="A4" s="97"/>
      <c r="B4" s="97"/>
      <c r="C4" s="438" t="s">
        <v>176</v>
      </c>
      <c r="D4" s="439"/>
      <c r="E4" s="440"/>
      <c r="F4" s="444" t="s">
        <v>176</v>
      </c>
      <c r="G4" s="444"/>
      <c r="H4" s="444"/>
      <c r="I4" s="438" t="s">
        <v>176</v>
      </c>
      <c r="J4" s="439"/>
      <c r="K4" s="440"/>
      <c r="L4" s="438" t="s">
        <v>176</v>
      </c>
      <c r="M4" s="439"/>
      <c r="N4" s="440"/>
      <c r="O4" s="438" t="s">
        <v>176</v>
      </c>
      <c r="P4" s="439"/>
      <c r="Q4" s="440"/>
      <c r="R4" s="441" t="s">
        <v>175</v>
      </c>
      <c r="S4" s="442"/>
      <c r="T4" s="443"/>
      <c r="U4" s="441" t="s">
        <v>175</v>
      </c>
      <c r="V4" s="442"/>
      <c r="W4" s="443"/>
      <c r="X4" s="441" t="s">
        <v>175</v>
      </c>
      <c r="Y4" s="442"/>
      <c r="Z4" s="443"/>
      <c r="AA4" s="441" t="s">
        <v>175</v>
      </c>
      <c r="AB4" s="442"/>
      <c r="AC4" s="443"/>
      <c r="AD4" s="441" t="s">
        <v>175</v>
      </c>
      <c r="AE4" s="442"/>
      <c r="AF4" s="443"/>
      <c r="AG4" s="441" t="s">
        <v>175</v>
      </c>
      <c r="AH4" s="442"/>
      <c r="AI4" s="443"/>
      <c r="AJ4" s="441" t="s">
        <v>175</v>
      </c>
      <c r="AK4" s="442"/>
      <c r="AL4" s="443"/>
      <c r="AM4" s="441" t="s">
        <v>175</v>
      </c>
      <c r="AN4" s="442"/>
      <c r="AO4" s="443"/>
      <c r="AP4" s="441" t="s">
        <v>175</v>
      </c>
      <c r="AQ4" s="442"/>
      <c r="AR4" s="443"/>
      <c r="AS4" s="441" t="s">
        <v>175</v>
      </c>
      <c r="AT4" s="442"/>
      <c r="AU4" s="443"/>
      <c r="AV4" s="441" t="s">
        <v>175</v>
      </c>
      <c r="AW4" s="442"/>
      <c r="AX4" s="443"/>
      <c r="AY4" s="441" t="s">
        <v>175</v>
      </c>
      <c r="AZ4" s="442"/>
      <c r="BA4" s="443"/>
      <c r="BB4" s="441" t="s">
        <v>175</v>
      </c>
      <c r="BC4" s="442"/>
      <c r="BD4" s="443"/>
      <c r="BE4" s="441" t="s">
        <v>175</v>
      </c>
      <c r="BF4" s="442"/>
      <c r="BG4" s="443"/>
      <c r="BH4" s="441" t="s">
        <v>175</v>
      </c>
      <c r="BI4" s="442"/>
      <c r="BJ4" s="443"/>
    </row>
    <row r="5" spans="1:62" s="24" customFormat="1" ht="75.75" customHeight="1" x14ac:dyDescent="0.25">
      <c r="A5" s="354" t="s">
        <v>753</v>
      </c>
      <c r="B5" s="354" t="s">
        <v>754</v>
      </c>
      <c r="C5" s="355" t="s">
        <v>560</v>
      </c>
      <c r="D5" s="356" t="s">
        <v>561</v>
      </c>
      <c r="E5" s="357" t="s">
        <v>588</v>
      </c>
      <c r="F5" s="355" t="s">
        <v>558</v>
      </c>
      <c r="G5" s="356" t="s">
        <v>559</v>
      </c>
      <c r="H5" s="357" t="s">
        <v>588</v>
      </c>
      <c r="I5" s="355" t="s">
        <v>562</v>
      </c>
      <c r="J5" s="356" t="s">
        <v>563</v>
      </c>
      <c r="K5" s="357" t="s">
        <v>588</v>
      </c>
      <c r="L5" s="355" t="s">
        <v>564</v>
      </c>
      <c r="M5" s="356" t="s">
        <v>565</v>
      </c>
      <c r="N5" s="357" t="s">
        <v>588</v>
      </c>
      <c r="O5" s="355" t="s">
        <v>566</v>
      </c>
      <c r="P5" s="356" t="s">
        <v>567</v>
      </c>
      <c r="Q5" s="357" t="s">
        <v>588</v>
      </c>
      <c r="R5" s="355" t="s">
        <v>568</v>
      </c>
      <c r="S5" s="356" t="s">
        <v>569</v>
      </c>
      <c r="T5" s="357" t="s">
        <v>588</v>
      </c>
      <c r="U5" s="355" t="s">
        <v>570</v>
      </c>
      <c r="V5" s="356" t="s">
        <v>571</v>
      </c>
      <c r="W5" s="357" t="s">
        <v>588</v>
      </c>
      <c r="X5" s="355" t="s">
        <v>572</v>
      </c>
      <c r="Y5" s="356" t="s">
        <v>573</v>
      </c>
      <c r="Z5" s="357" t="s">
        <v>588</v>
      </c>
      <c r="AA5" s="355" t="s">
        <v>574</v>
      </c>
      <c r="AB5" s="356" t="s">
        <v>575</v>
      </c>
      <c r="AC5" s="357" t="s">
        <v>588</v>
      </c>
      <c r="AD5" s="355" t="s">
        <v>576</v>
      </c>
      <c r="AE5" s="356" t="s">
        <v>577</v>
      </c>
      <c r="AF5" s="357" t="s">
        <v>588</v>
      </c>
      <c r="AG5" s="355" t="s">
        <v>578</v>
      </c>
      <c r="AH5" s="356" t="s">
        <v>579</v>
      </c>
      <c r="AI5" s="357" t="s">
        <v>588</v>
      </c>
      <c r="AJ5" s="355" t="s">
        <v>580</v>
      </c>
      <c r="AK5" s="356" t="s">
        <v>581</v>
      </c>
      <c r="AL5" s="357" t="s">
        <v>588</v>
      </c>
      <c r="AM5" s="355" t="s">
        <v>582</v>
      </c>
      <c r="AN5" s="356" t="s">
        <v>583</v>
      </c>
      <c r="AO5" s="357" t="s">
        <v>588</v>
      </c>
      <c r="AP5" s="355" t="s">
        <v>584</v>
      </c>
      <c r="AQ5" s="356" t="s">
        <v>585</v>
      </c>
      <c r="AR5" s="357" t="s">
        <v>588</v>
      </c>
      <c r="AS5" s="355" t="s">
        <v>586</v>
      </c>
      <c r="AT5" s="356" t="s">
        <v>587</v>
      </c>
      <c r="AU5" s="357" t="s">
        <v>588</v>
      </c>
      <c r="AV5" s="355" t="s">
        <v>617</v>
      </c>
      <c r="AW5" s="356" t="s">
        <v>618</v>
      </c>
      <c r="AX5" s="357" t="s">
        <v>588</v>
      </c>
      <c r="AY5" s="355" t="s">
        <v>727</v>
      </c>
      <c r="AZ5" s="356" t="s">
        <v>728</v>
      </c>
      <c r="BA5" s="357" t="s">
        <v>588</v>
      </c>
      <c r="BB5" s="355" t="s">
        <v>732</v>
      </c>
      <c r="BC5" s="356" t="s">
        <v>733</v>
      </c>
      <c r="BD5" s="357" t="s">
        <v>588</v>
      </c>
      <c r="BE5" s="355" t="s">
        <v>743</v>
      </c>
      <c r="BF5" s="356" t="s">
        <v>744</v>
      </c>
      <c r="BG5" s="357" t="s">
        <v>588</v>
      </c>
      <c r="BH5" s="355" t="s">
        <v>756</v>
      </c>
      <c r="BI5" s="356" t="s">
        <v>757</v>
      </c>
      <c r="BJ5" s="357" t="s">
        <v>588</v>
      </c>
    </row>
    <row r="6" spans="1:62" s="24" customFormat="1" ht="15" customHeight="1" x14ac:dyDescent="0.25">
      <c r="A6" s="4" t="str">
        <f>'DRE | P&amp;L'!A8</f>
        <v>Aluguel Mínimo Mensal</v>
      </c>
      <c r="B6" s="4" t="str">
        <f>'DRE | P&amp;L'!B8</f>
        <v>Minimum monthly rent</v>
      </c>
      <c r="C6" s="358">
        <f>'DRE | P&amp;L'!AT8</f>
        <v>137449</v>
      </c>
      <c r="D6" s="358">
        <f>'DRE | P&amp;L'!AT43</f>
        <v>137449</v>
      </c>
      <c r="E6" s="358">
        <f>C6-D6</f>
        <v>0</v>
      </c>
      <c r="F6" s="358">
        <f>'DRE | P&amp;L'!AU8</f>
        <v>138981</v>
      </c>
      <c r="G6" s="358">
        <f>'DRE | P&amp;L'!AU43</f>
        <v>138981</v>
      </c>
      <c r="H6" s="358">
        <f>F6-G6</f>
        <v>0</v>
      </c>
      <c r="I6" s="358">
        <f>'DRE | P&amp;L'!AV8</f>
        <v>148005</v>
      </c>
      <c r="J6" s="358">
        <f>'DRE | P&amp;L'!AV43</f>
        <v>148005</v>
      </c>
      <c r="K6" s="358">
        <f>I6-J6</f>
        <v>0</v>
      </c>
      <c r="L6" s="358">
        <f>'DRE | P&amp;L'!AW8</f>
        <v>156305</v>
      </c>
      <c r="M6" s="358">
        <f>'DRE | P&amp;L'!AW43</f>
        <v>156305</v>
      </c>
      <c r="N6" s="358">
        <f>L6-M6</f>
        <v>0</v>
      </c>
      <c r="O6" s="358">
        <f>'DRE | P&amp;L'!AX8</f>
        <v>170717</v>
      </c>
      <c r="P6" s="358">
        <f>'DRE | P&amp;L'!AW43</f>
        <v>156305</v>
      </c>
      <c r="Q6" s="358">
        <f>O6-P6</f>
        <v>14412</v>
      </c>
      <c r="R6" s="358">
        <f>'DRE | P&amp;L'!AY8</f>
        <v>173254</v>
      </c>
      <c r="S6" s="358">
        <f>'DRE | P&amp;L'!AY43</f>
        <v>173254</v>
      </c>
      <c r="T6" s="358">
        <f>R6-S6</f>
        <v>0</v>
      </c>
      <c r="U6" s="358">
        <f>'DRE | P&amp;L'!AZ8</f>
        <v>177374.86600000004</v>
      </c>
      <c r="V6" s="358">
        <f>'DRE | P&amp;L'!AZ43</f>
        <v>177374.86600000004</v>
      </c>
      <c r="W6" s="358">
        <f>U6-V6</f>
        <v>0</v>
      </c>
      <c r="X6" s="358">
        <f>'DRE | P&amp;L'!BA8</f>
        <v>182763.40300000008</v>
      </c>
      <c r="Y6" s="358">
        <f>'DRE | P&amp;L'!BA43</f>
        <v>182763.40300000008</v>
      </c>
      <c r="Z6" s="358">
        <f>X6-Y6</f>
        <v>0</v>
      </c>
      <c r="AA6" s="358">
        <f>'DRE | P&amp;L'!BB8</f>
        <v>195193</v>
      </c>
      <c r="AB6" s="358">
        <f>'DRE | P&amp;L'!BB43</f>
        <v>195193</v>
      </c>
      <c r="AC6" s="358">
        <f>AA6-AB6</f>
        <v>0</v>
      </c>
      <c r="AD6" s="358">
        <f>'DRE | P&amp;L'!BC8</f>
        <v>202018</v>
      </c>
      <c r="AE6" s="358">
        <f>'DRE | P&amp;L'!BC43</f>
        <v>202018</v>
      </c>
      <c r="AF6" s="358">
        <f>AD6-AE6</f>
        <v>0</v>
      </c>
      <c r="AG6" s="358">
        <f>'DRE | P&amp;L'!BD8</f>
        <v>202277.04799999989</v>
      </c>
      <c r="AH6" s="358">
        <f>'DRE | P&amp;L'!BD43</f>
        <v>202277.04799999989</v>
      </c>
      <c r="AI6" s="358">
        <f>AG6-AH6</f>
        <v>0</v>
      </c>
      <c r="AJ6" s="358">
        <f>'DRE | P&amp;L'!BE8</f>
        <v>202852.21099999998</v>
      </c>
      <c r="AK6" s="358">
        <f>'DRE | P&amp;L'!BE43</f>
        <v>202852.21099999998</v>
      </c>
      <c r="AL6" s="358">
        <f>AJ6-AK6</f>
        <v>0</v>
      </c>
      <c r="AM6" s="358">
        <f>'DRE | P&amp;L'!BF8</f>
        <v>199147.69199999989</v>
      </c>
      <c r="AN6" s="358">
        <f>'DRE | P&amp;L'!BF43</f>
        <v>199147.69199999989</v>
      </c>
      <c r="AO6" s="358">
        <f>AM6-AN6</f>
        <v>0</v>
      </c>
      <c r="AP6" s="358">
        <f>'DRE | P&amp;L'!BG8</f>
        <v>202014.78600000002</v>
      </c>
      <c r="AQ6" s="358">
        <f>'DRE | P&amp;L'!BG43</f>
        <v>202014.78600000002</v>
      </c>
      <c r="AR6" s="358">
        <f>AP6-AQ6</f>
        <v>0</v>
      </c>
      <c r="AS6" s="358">
        <f>'DRE | P&amp;L'!BH8</f>
        <v>203537.34899999999</v>
      </c>
      <c r="AT6" s="358">
        <f>'DRE | P&amp;L'!BH43</f>
        <v>203537.34899999999</v>
      </c>
      <c r="AU6" s="358">
        <f t="shared" ref="AU6:AU32" si="0">AS6-AT6</f>
        <v>0</v>
      </c>
      <c r="AV6" s="358">
        <f>'DRE | P&amp;L'!BI8</f>
        <v>203167.43899999993</v>
      </c>
      <c r="AW6" s="358">
        <f>'DRE | P&amp;L'!BI43</f>
        <v>203167.43899999993</v>
      </c>
      <c r="AX6" s="358">
        <f t="shared" ref="AX6:AX32" si="1">AV6-AW6</f>
        <v>0</v>
      </c>
      <c r="AY6" s="358">
        <v>212280.10499999998</v>
      </c>
      <c r="AZ6" s="358">
        <v>212280.10499999998</v>
      </c>
      <c r="BA6" s="358">
        <f t="shared" ref="BA6:BA32" si="2">AY6-AZ6</f>
        <v>0</v>
      </c>
      <c r="BB6" s="358">
        <v>210484.17899999992</v>
      </c>
      <c r="BC6" s="358">
        <v>210484.17899999992</v>
      </c>
      <c r="BD6" s="358">
        <f t="shared" ref="BD6:BG31" si="3">BB6-BC6</f>
        <v>0</v>
      </c>
      <c r="BE6" s="358">
        <v>246127</v>
      </c>
      <c r="BF6" s="358">
        <v>246127</v>
      </c>
      <c r="BG6" s="358">
        <f t="shared" si="3"/>
        <v>0</v>
      </c>
      <c r="BH6" s="358">
        <v>227249.408</v>
      </c>
      <c r="BI6" s="358">
        <v>227249.408</v>
      </c>
      <c r="BJ6" s="358">
        <f t="shared" ref="BJ6:BJ32" si="4">BH6-BI6</f>
        <v>0</v>
      </c>
    </row>
    <row r="7" spans="1:62" s="24" customFormat="1" ht="15" customHeight="1" x14ac:dyDescent="0.25">
      <c r="A7" s="4" t="str">
        <f>'DRE | P&amp;L'!A9</f>
        <v>Aluguel Percentual</v>
      </c>
      <c r="B7" s="4" t="str">
        <f>'DRE | P&amp;L'!B9</f>
        <v>Overage</v>
      </c>
      <c r="C7" s="358">
        <f>'DRE | P&amp;L'!AT9</f>
        <v>14725</v>
      </c>
      <c r="D7" s="358">
        <f>'DRE | P&amp;L'!AT44</f>
        <v>14725</v>
      </c>
      <c r="E7" s="358">
        <f t="shared" ref="E7:E32" si="5">C7-D7</f>
        <v>0</v>
      </c>
      <c r="F7" s="358">
        <f>'DRE | P&amp;L'!AU9</f>
        <v>5787</v>
      </c>
      <c r="G7" s="358">
        <f>'DRE | P&amp;L'!AU44</f>
        <v>5787</v>
      </c>
      <c r="H7" s="358">
        <f t="shared" ref="H7:H32" si="6">F7-G7</f>
        <v>0</v>
      </c>
      <c r="I7" s="358">
        <f>'DRE | P&amp;L'!AV9</f>
        <v>13195</v>
      </c>
      <c r="J7" s="358">
        <f>'DRE | P&amp;L'!AV44</f>
        <v>13195</v>
      </c>
      <c r="K7" s="358">
        <f t="shared" ref="K7:K32" si="7">I7-J7</f>
        <v>0</v>
      </c>
      <c r="L7" s="358">
        <f>'DRE | P&amp;L'!AW9</f>
        <v>14210</v>
      </c>
      <c r="M7" s="358">
        <f>'DRE | P&amp;L'!AW44</f>
        <v>14210</v>
      </c>
      <c r="N7" s="358">
        <f t="shared" ref="N7:N32" si="8">L7-M7</f>
        <v>0</v>
      </c>
      <c r="O7" s="358">
        <f>'DRE | P&amp;L'!AX9</f>
        <v>22510</v>
      </c>
      <c r="P7" s="358">
        <f>'DRE | P&amp;L'!AW44</f>
        <v>14210</v>
      </c>
      <c r="Q7" s="358">
        <f t="shared" ref="Q7:Q32" si="9">O7-P7</f>
        <v>8300</v>
      </c>
      <c r="R7" s="358">
        <f>'DRE | P&amp;L'!AY9</f>
        <v>8471</v>
      </c>
      <c r="S7" s="358">
        <f>'DRE | P&amp;L'!AY44</f>
        <v>8471</v>
      </c>
      <c r="T7" s="358">
        <f t="shared" ref="T7:T32" si="10">R7-S7</f>
        <v>0</v>
      </c>
      <c r="U7" s="358">
        <f>'DRE | P&amp;L'!AZ9</f>
        <v>17370.785000000003</v>
      </c>
      <c r="V7" s="358">
        <f>'DRE | P&amp;L'!AZ44</f>
        <v>17370.785000000003</v>
      </c>
      <c r="W7" s="358">
        <f t="shared" ref="W7:W32" si="11">U7-V7</f>
        <v>0</v>
      </c>
      <c r="X7" s="358">
        <f>'DRE | P&amp;L'!BA9</f>
        <v>11691.766999999998</v>
      </c>
      <c r="Y7" s="358">
        <f>'DRE | P&amp;L'!BA44</f>
        <v>11691.766999999998</v>
      </c>
      <c r="Z7" s="358">
        <f t="shared" ref="Z7:Z32" si="12">X7-Y7</f>
        <v>0</v>
      </c>
      <c r="AA7" s="358">
        <f>'DRE | P&amp;L'!BB9</f>
        <v>16809</v>
      </c>
      <c r="AB7" s="358">
        <f>'DRE | P&amp;L'!BB44</f>
        <v>16809</v>
      </c>
      <c r="AC7" s="358">
        <f t="shared" ref="AC7:AC32" si="13">AA7-AB7</f>
        <v>0</v>
      </c>
      <c r="AD7" s="358">
        <f>'DRE | P&amp;L'!BC9</f>
        <v>13215</v>
      </c>
      <c r="AE7" s="358">
        <f>'DRE | P&amp;L'!BC44</f>
        <v>13215</v>
      </c>
      <c r="AF7" s="358">
        <f t="shared" ref="AF7:AF32" si="14">AD7-AE7</f>
        <v>0</v>
      </c>
      <c r="AG7" s="358">
        <f>'DRE | P&amp;L'!BD9</f>
        <v>18685.813999999998</v>
      </c>
      <c r="AH7" s="358">
        <f>'DRE | P&amp;L'!BD44</f>
        <v>18685.813999999998</v>
      </c>
      <c r="AI7" s="358">
        <f t="shared" ref="AI7:AI32" si="15">AG7-AH7</f>
        <v>0</v>
      </c>
      <c r="AJ7" s="358">
        <f>'DRE | P&amp;L'!BE9</f>
        <v>15986.064000000006</v>
      </c>
      <c r="AK7" s="358">
        <f>'DRE | P&amp;L'!BE44</f>
        <v>15986.064000000006</v>
      </c>
      <c r="AL7" s="358">
        <f t="shared" ref="AL7:AL32" si="16">AJ7-AK7</f>
        <v>0</v>
      </c>
      <c r="AM7" s="358">
        <f>'DRE | P&amp;L'!BF9</f>
        <v>23068.157000000007</v>
      </c>
      <c r="AN7" s="358">
        <f>'DRE | P&amp;L'!BF44</f>
        <v>23068.157000000007</v>
      </c>
      <c r="AO7" s="358">
        <f t="shared" ref="AO7:AO32" si="17">AM7-AN7</f>
        <v>0</v>
      </c>
      <c r="AP7" s="358">
        <f>'DRE | P&amp;L'!BG9</f>
        <v>13044.797000000002</v>
      </c>
      <c r="AQ7" s="358">
        <f>'DRE | P&amp;L'!BG44</f>
        <v>13044.797000000002</v>
      </c>
      <c r="AR7" s="358">
        <f t="shared" ref="AR7:AR32" si="18">AP7-AQ7</f>
        <v>0</v>
      </c>
      <c r="AS7" s="358">
        <f>'DRE | P&amp;L'!BH9</f>
        <v>22004.209000000006</v>
      </c>
      <c r="AT7" s="358">
        <f>'DRE | P&amp;L'!BH44</f>
        <v>22004.209000000006</v>
      </c>
      <c r="AU7" s="358">
        <f t="shared" si="0"/>
        <v>0</v>
      </c>
      <c r="AV7" s="358">
        <f>'DRE | P&amp;L'!BI9</f>
        <v>19557.135000000009</v>
      </c>
      <c r="AW7" s="358">
        <f>'DRE | P&amp;L'!BI44</f>
        <v>19557.135000000009</v>
      </c>
      <c r="AX7" s="358">
        <f t="shared" si="1"/>
        <v>0</v>
      </c>
      <c r="AY7" s="358">
        <v>28290.026999999995</v>
      </c>
      <c r="AZ7" s="358">
        <v>28290.026999999995</v>
      </c>
      <c r="BA7" s="358">
        <f t="shared" si="2"/>
        <v>0</v>
      </c>
      <c r="BB7" s="358">
        <v>15593.897000000001</v>
      </c>
      <c r="BC7" s="358">
        <v>15593.897000000001</v>
      </c>
      <c r="BD7" s="358">
        <f t="shared" si="3"/>
        <v>0</v>
      </c>
      <c r="BE7" s="358">
        <v>29943</v>
      </c>
      <c r="BF7" s="358">
        <v>29943</v>
      </c>
      <c r="BG7" s="358">
        <f t="shared" si="3"/>
        <v>0</v>
      </c>
      <c r="BH7" s="358">
        <v>23817.926999999996</v>
      </c>
      <c r="BI7" s="358">
        <v>23817.926999999996</v>
      </c>
      <c r="BJ7" s="358">
        <f t="shared" si="4"/>
        <v>0</v>
      </c>
    </row>
    <row r="8" spans="1:62" s="24" customFormat="1" ht="15" customHeight="1" x14ac:dyDescent="0.25">
      <c r="A8" s="4" t="str">
        <f>'DRE | P&amp;L'!A10</f>
        <v>Locação Temporária</v>
      </c>
      <c r="B8" s="4" t="str">
        <f>'DRE | P&amp;L'!B10</f>
        <v>Temporary rent</v>
      </c>
      <c r="C8" s="358">
        <f>'DRE | P&amp;L'!AT10</f>
        <v>11443</v>
      </c>
      <c r="D8" s="358">
        <f>'DRE | P&amp;L'!AT45</f>
        <v>11443</v>
      </c>
      <c r="E8" s="358">
        <f t="shared" si="5"/>
        <v>0</v>
      </c>
      <c r="F8" s="358">
        <f>'DRE | P&amp;L'!AU10</f>
        <v>8118</v>
      </c>
      <c r="G8" s="358">
        <f>'DRE | P&amp;L'!AU45</f>
        <v>8118</v>
      </c>
      <c r="H8" s="358">
        <f t="shared" si="6"/>
        <v>0</v>
      </c>
      <c r="I8" s="358">
        <f>'DRE | P&amp;L'!AV10</f>
        <v>8234</v>
      </c>
      <c r="J8" s="358">
        <f>'DRE | P&amp;L'!AV45</f>
        <v>8234</v>
      </c>
      <c r="K8" s="358">
        <f t="shared" si="7"/>
        <v>0</v>
      </c>
      <c r="L8" s="358">
        <f>'DRE | P&amp;L'!AW10</f>
        <v>12038</v>
      </c>
      <c r="M8" s="358">
        <f>'DRE | P&amp;L'!AW45</f>
        <v>12038</v>
      </c>
      <c r="N8" s="358">
        <f t="shared" si="8"/>
        <v>0</v>
      </c>
      <c r="O8" s="358">
        <f>'DRE | P&amp;L'!AX10</f>
        <v>19564</v>
      </c>
      <c r="P8" s="358">
        <f>'DRE | P&amp;L'!AW45</f>
        <v>12038</v>
      </c>
      <c r="Q8" s="358">
        <f t="shared" si="9"/>
        <v>7526</v>
      </c>
      <c r="R8" s="358">
        <f>'DRE | P&amp;L'!AY10</f>
        <v>15311</v>
      </c>
      <c r="S8" s="358">
        <f>'DRE | P&amp;L'!AY45</f>
        <v>15311</v>
      </c>
      <c r="T8" s="358">
        <f t="shared" si="10"/>
        <v>0</v>
      </c>
      <c r="U8" s="358">
        <f>'DRE | P&amp;L'!AZ10</f>
        <v>16208.871000000003</v>
      </c>
      <c r="V8" s="358">
        <f>'DRE | P&amp;L'!AZ45</f>
        <v>16208.871000000003</v>
      </c>
      <c r="W8" s="358">
        <f t="shared" si="11"/>
        <v>0</v>
      </c>
      <c r="X8" s="358">
        <f>'DRE | P&amp;L'!BA10</f>
        <v>18594.694999999996</v>
      </c>
      <c r="Y8" s="358">
        <f>'DRE | P&amp;L'!BA45</f>
        <v>18594.694999999996</v>
      </c>
      <c r="Z8" s="358">
        <f t="shared" si="12"/>
        <v>0</v>
      </c>
      <c r="AA8" s="358">
        <f>'DRE | P&amp;L'!BB10</f>
        <v>23986</v>
      </c>
      <c r="AB8" s="358">
        <f>'DRE | P&amp;L'!BB45</f>
        <v>23986</v>
      </c>
      <c r="AC8" s="358">
        <f t="shared" si="13"/>
        <v>0</v>
      </c>
      <c r="AD8" s="358">
        <f>'DRE | P&amp;L'!BC10</f>
        <v>18429</v>
      </c>
      <c r="AE8" s="358">
        <f>'DRE | P&amp;L'!BC45</f>
        <v>18429</v>
      </c>
      <c r="AF8" s="358">
        <f t="shared" si="14"/>
        <v>0</v>
      </c>
      <c r="AG8" s="358">
        <f>'DRE | P&amp;L'!BD10</f>
        <v>21993.080999999995</v>
      </c>
      <c r="AH8" s="358">
        <f>'DRE | P&amp;L'!BD45</f>
        <v>21993.080999999995</v>
      </c>
      <c r="AI8" s="358">
        <f t="shared" si="15"/>
        <v>0</v>
      </c>
      <c r="AJ8" s="358">
        <f>'DRE | P&amp;L'!BE10</f>
        <v>22145.502999999986</v>
      </c>
      <c r="AK8" s="358">
        <f>'DRE | P&amp;L'!BE45</f>
        <v>22145.502999999986</v>
      </c>
      <c r="AL8" s="358">
        <f t="shared" si="16"/>
        <v>0</v>
      </c>
      <c r="AM8" s="358">
        <f>'DRE | P&amp;L'!BF10</f>
        <v>32141.422999999999</v>
      </c>
      <c r="AN8" s="358">
        <f>'DRE | P&amp;L'!BF45</f>
        <v>32141.422999999999</v>
      </c>
      <c r="AO8" s="358">
        <f t="shared" si="17"/>
        <v>0</v>
      </c>
      <c r="AP8" s="358">
        <f>'DRE | P&amp;L'!BG10</f>
        <v>21921.009999999991</v>
      </c>
      <c r="AQ8" s="358">
        <f>'DRE | P&amp;L'!BG45</f>
        <v>21921.009999999991</v>
      </c>
      <c r="AR8" s="358">
        <f t="shared" si="18"/>
        <v>0</v>
      </c>
      <c r="AS8" s="358">
        <f>'DRE | P&amp;L'!BH10</f>
        <v>25363.030000000002</v>
      </c>
      <c r="AT8" s="358">
        <f>'DRE | P&amp;L'!BH45</f>
        <v>25363.030000000002</v>
      </c>
      <c r="AU8" s="358">
        <f t="shared" si="0"/>
        <v>0</v>
      </c>
      <c r="AV8" s="358">
        <f>'DRE | P&amp;L'!BI10</f>
        <v>25688.416000000012</v>
      </c>
      <c r="AW8" s="358">
        <f>'DRE | P&amp;L'!BI45</f>
        <v>25688.416000000012</v>
      </c>
      <c r="AX8" s="358">
        <f t="shared" si="1"/>
        <v>0</v>
      </c>
      <c r="AY8" s="358">
        <v>34795.487999999983</v>
      </c>
      <c r="AZ8" s="358">
        <v>34795.487999999983</v>
      </c>
      <c r="BA8" s="358">
        <f t="shared" si="2"/>
        <v>0</v>
      </c>
      <c r="BB8" s="358">
        <v>23908.807000000008</v>
      </c>
      <c r="BC8" s="358">
        <v>23908.807000000008</v>
      </c>
      <c r="BD8" s="358">
        <f t="shared" si="3"/>
        <v>0</v>
      </c>
      <c r="BE8" s="358">
        <v>31749</v>
      </c>
      <c r="BF8" s="358">
        <v>31749</v>
      </c>
      <c r="BG8" s="358">
        <f t="shared" si="3"/>
        <v>0</v>
      </c>
      <c r="BH8" s="358">
        <v>30136.908000000018</v>
      </c>
      <c r="BI8" s="358">
        <v>30136.908000000018</v>
      </c>
      <c r="BJ8" s="358">
        <f t="shared" si="4"/>
        <v>0</v>
      </c>
    </row>
    <row r="9" spans="1:62" s="24" customFormat="1" ht="15" customHeight="1" x14ac:dyDescent="0.25">
      <c r="A9" s="4" t="str">
        <f>'DRE | P&amp;L'!A11</f>
        <v>Taxa de Administração</v>
      </c>
      <c r="B9" s="4" t="str">
        <f>'DRE | P&amp;L'!B11</f>
        <v>Management Fee</v>
      </c>
      <c r="C9" s="358">
        <f>'DRE | P&amp;L'!AT11</f>
        <v>11978</v>
      </c>
      <c r="D9" s="358">
        <f>'DRE | P&amp;L'!AT46</f>
        <v>11978</v>
      </c>
      <c r="E9" s="358">
        <f t="shared" si="5"/>
        <v>0</v>
      </c>
      <c r="F9" s="358">
        <f>'DRE | P&amp;L'!AU11</f>
        <v>10322</v>
      </c>
      <c r="G9" s="358">
        <f>'DRE | P&amp;L'!AU46</f>
        <v>10322</v>
      </c>
      <c r="H9" s="358">
        <f t="shared" si="6"/>
        <v>0</v>
      </c>
      <c r="I9" s="358">
        <f>'DRE | P&amp;L'!AV11</f>
        <v>10664</v>
      </c>
      <c r="J9" s="358">
        <f>'DRE | P&amp;L'!AV46</f>
        <v>10664</v>
      </c>
      <c r="K9" s="358">
        <f t="shared" si="7"/>
        <v>0</v>
      </c>
      <c r="L9" s="358">
        <f>'DRE | P&amp;L'!AW11</f>
        <v>12182</v>
      </c>
      <c r="M9" s="358">
        <f>'DRE | P&amp;L'!AW46</f>
        <v>12182</v>
      </c>
      <c r="N9" s="358">
        <f t="shared" si="8"/>
        <v>0</v>
      </c>
      <c r="O9" s="358">
        <f>'DRE | P&amp;L'!AX11</f>
        <v>15226</v>
      </c>
      <c r="P9" s="358">
        <f>'DRE | P&amp;L'!AW46</f>
        <v>12182</v>
      </c>
      <c r="Q9" s="358">
        <f t="shared" si="9"/>
        <v>3044</v>
      </c>
      <c r="R9" s="358">
        <f>'DRE | P&amp;L'!AY11</f>
        <v>13817</v>
      </c>
      <c r="S9" s="358">
        <f>'DRE | P&amp;L'!AY46</f>
        <v>13817</v>
      </c>
      <c r="T9" s="358">
        <f t="shared" si="10"/>
        <v>0</v>
      </c>
      <c r="U9" s="358">
        <f>'DRE | P&amp;L'!AZ11</f>
        <v>14543.913000000006</v>
      </c>
      <c r="V9" s="358">
        <f>'DRE | P&amp;L'!AZ46</f>
        <v>14543.913000000006</v>
      </c>
      <c r="W9" s="358">
        <f t="shared" si="11"/>
        <v>0</v>
      </c>
      <c r="X9" s="358">
        <f>'DRE | P&amp;L'!BA11</f>
        <v>14988.620000000004</v>
      </c>
      <c r="Y9" s="358">
        <f>'DRE | P&amp;L'!BA46</f>
        <v>14988.620000000004</v>
      </c>
      <c r="Z9" s="358">
        <f t="shared" si="12"/>
        <v>0</v>
      </c>
      <c r="AA9" s="358">
        <f>'DRE | P&amp;L'!BB11</f>
        <v>17507</v>
      </c>
      <c r="AB9" s="358">
        <f>'DRE | P&amp;L'!BB46</f>
        <v>17507</v>
      </c>
      <c r="AC9" s="358">
        <f t="shared" si="13"/>
        <v>0</v>
      </c>
      <c r="AD9" s="358">
        <f>'DRE | P&amp;L'!BC11</f>
        <v>14843</v>
      </c>
      <c r="AE9" s="358">
        <f>'DRE | P&amp;L'!BC46</f>
        <v>14843</v>
      </c>
      <c r="AF9" s="358">
        <f t="shared" si="14"/>
        <v>0</v>
      </c>
      <c r="AG9" s="358">
        <f>'DRE | P&amp;L'!BD11</f>
        <v>15537.188999999998</v>
      </c>
      <c r="AH9" s="358">
        <f>'DRE | P&amp;L'!BD46</f>
        <v>15537.188999999998</v>
      </c>
      <c r="AI9" s="358">
        <f t="shared" si="15"/>
        <v>0</v>
      </c>
      <c r="AJ9" s="358">
        <f>'DRE | P&amp;L'!BE11</f>
        <v>15545.071000000009</v>
      </c>
      <c r="AK9" s="358">
        <f>'DRE | P&amp;L'!BE46</f>
        <v>15545.071000000009</v>
      </c>
      <c r="AL9" s="358">
        <f t="shared" si="16"/>
        <v>0</v>
      </c>
      <c r="AM9" s="358">
        <f>'DRE | P&amp;L'!BF11</f>
        <v>17276.010000000002</v>
      </c>
      <c r="AN9" s="358">
        <f>'DRE | P&amp;L'!BF46</f>
        <v>17276.010000000002</v>
      </c>
      <c r="AO9" s="358">
        <f t="shared" si="17"/>
        <v>0</v>
      </c>
      <c r="AP9" s="358">
        <f>'DRE | P&amp;L'!BG11</f>
        <v>15223.785000000005</v>
      </c>
      <c r="AQ9" s="358">
        <f>'DRE | P&amp;L'!BG46</f>
        <v>15223.785000000005</v>
      </c>
      <c r="AR9" s="358">
        <f t="shared" si="18"/>
        <v>0</v>
      </c>
      <c r="AS9" s="358">
        <f>'DRE | P&amp;L'!BH11</f>
        <v>16053.65</v>
      </c>
      <c r="AT9" s="358">
        <f>'DRE | P&amp;L'!BH46</f>
        <v>16053.65</v>
      </c>
      <c r="AU9" s="358">
        <f t="shared" si="0"/>
        <v>0</v>
      </c>
      <c r="AV9" s="358">
        <f>'DRE | P&amp;L'!BI11</f>
        <v>16104.987000000008</v>
      </c>
      <c r="AW9" s="358">
        <f>'DRE | P&amp;L'!BI46</f>
        <v>16104.987000000008</v>
      </c>
      <c r="AX9" s="358">
        <f t="shared" si="1"/>
        <v>0</v>
      </c>
      <c r="AY9" s="358">
        <v>19873.853000000006</v>
      </c>
      <c r="AZ9" s="358">
        <v>19873.853000000006</v>
      </c>
      <c r="BA9" s="358">
        <f t="shared" si="2"/>
        <v>0</v>
      </c>
      <c r="BB9" s="358">
        <v>19219.21</v>
      </c>
      <c r="BC9" s="358">
        <v>19219.21</v>
      </c>
      <c r="BD9" s="358">
        <f t="shared" si="3"/>
        <v>0</v>
      </c>
      <c r="BE9" s="358">
        <v>20469</v>
      </c>
      <c r="BF9" s="358">
        <v>20469</v>
      </c>
      <c r="BG9" s="358">
        <f t="shared" si="3"/>
        <v>0</v>
      </c>
      <c r="BH9" s="358">
        <v>23377.878000000004</v>
      </c>
      <c r="BI9" s="358">
        <v>23377.878000000004</v>
      </c>
      <c r="BJ9" s="358">
        <f t="shared" si="4"/>
        <v>0</v>
      </c>
    </row>
    <row r="10" spans="1:62" s="24" customFormat="1" ht="15" customHeight="1" x14ac:dyDescent="0.25">
      <c r="A10" s="4" t="str">
        <f>'DRE | P&amp;L'!A12</f>
        <v>Estacionamento</v>
      </c>
      <c r="B10" s="4" t="str">
        <f>'DRE | P&amp;L'!B12</f>
        <v>Parking</v>
      </c>
      <c r="C10" s="358">
        <f>'DRE | P&amp;L'!AT12</f>
        <v>27704</v>
      </c>
      <c r="D10" s="358">
        <f>'DRE | P&amp;L'!AT47</f>
        <v>27704</v>
      </c>
      <c r="E10" s="358">
        <f t="shared" si="5"/>
        <v>0</v>
      </c>
      <c r="F10" s="358">
        <f>'DRE | P&amp;L'!AU12</f>
        <v>16061</v>
      </c>
      <c r="G10" s="358">
        <f>'DRE | P&amp;L'!AU47</f>
        <v>16061</v>
      </c>
      <c r="H10" s="358">
        <f t="shared" si="6"/>
        <v>0</v>
      </c>
      <c r="I10" s="358">
        <f>'DRE | P&amp;L'!AV12</f>
        <v>20373</v>
      </c>
      <c r="J10" s="358">
        <f>'DRE | P&amp;L'!AV47</f>
        <v>20373</v>
      </c>
      <c r="K10" s="358">
        <f t="shared" si="7"/>
        <v>0</v>
      </c>
      <c r="L10" s="358">
        <f>'DRE | P&amp;L'!AW12</f>
        <v>28963</v>
      </c>
      <c r="M10" s="358">
        <f>'DRE | P&amp;L'!AW47</f>
        <v>28963</v>
      </c>
      <c r="N10" s="358">
        <f t="shared" si="8"/>
        <v>0</v>
      </c>
      <c r="O10" s="358">
        <f>'DRE | P&amp;L'!AX12</f>
        <v>40852</v>
      </c>
      <c r="P10" s="358">
        <f>'DRE | P&amp;L'!AW47</f>
        <v>28963</v>
      </c>
      <c r="Q10" s="358">
        <f t="shared" si="9"/>
        <v>11889</v>
      </c>
      <c r="R10" s="358">
        <f>'DRE | P&amp;L'!AY12</f>
        <v>35387</v>
      </c>
      <c r="S10" s="358">
        <f>'DRE | P&amp;L'!AY47</f>
        <v>35387</v>
      </c>
      <c r="T10" s="358">
        <f t="shared" si="10"/>
        <v>0</v>
      </c>
      <c r="U10" s="358">
        <f>'DRE | P&amp;L'!AZ12</f>
        <v>43599.863999999994</v>
      </c>
      <c r="V10" s="358">
        <f>'DRE | P&amp;L'!AZ47</f>
        <v>43599.863999999994</v>
      </c>
      <c r="W10" s="358">
        <f t="shared" si="11"/>
        <v>0</v>
      </c>
      <c r="X10" s="358">
        <f>'DRE | P&amp;L'!BA12</f>
        <v>42987.18</v>
      </c>
      <c r="Y10" s="358">
        <f>'DRE | P&amp;L'!BA47</f>
        <v>42987.18</v>
      </c>
      <c r="Z10" s="358">
        <f t="shared" si="12"/>
        <v>0</v>
      </c>
      <c r="AA10" s="358">
        <f>'DRE | P&amp;L'!BB12</f>
        <v>48398</v>
      </c>
      <c r="AB10" s="358">
        <f>'DRE | P&amp;L'!BB47</f>
        <v>48398</v>
      </c>
      <c r="AC10" s="358">
        <f t="shared" si="13"/>
        <v>0</v>
      </c>
      <c r="AD10" s="358">
        <f>'DRE | P&amp;L'!BC12</f>
        <v>42978</v>
      </c>
      <c r="AE10" s="358">
        <f>'DRE | P&amp;L'!BC47</f>
        <v>42978</v>
      </c>
      <c r="AF10" s="358">
        <f t="shared" si="14"/>
        <v>0</v>
      </c>
      <c r="AG10" s="358">
        <f>'DRE | P&amp;L'!BD12</f>
        <v>50789.945000000007</v>
      </c>
      <c r="AH10" s="358">
        <f>'DRE | P&amp;L'!BD47</f>
        <v>50789.945000000007</v>
      </c>
      <c r="AI10" s="358">
        <f t="shared" si="15"/>
        <v>0</v>
      </c>
      <c r="AJ10" s="358">
        <f>'DRE | P&amp;L'!BE12</f>
        <v>51204.945999999996</v>
      </c>
      <c r="AK10" s="358">
        <f>'DRE | P&amp;L'!BE47</f>
        <v>51204.945999999996</v>
      </c>
      <c r="AL10" s="358">
        <f t="shared" si="16"/>
        <v>0</v>
      </c>
      <c r="AM10" s="358">
        <f>'DRE | P&amp;L'!BF12</f>
        <v>58021.88499999998</v>
      </c>
      <c r="AN10" s="358">
        <f>'DRE | P&amp;L'!BF47</f>
        <v>58021.88499999998</v>
      </c>
      <c r="AO10" s="358">
        <f t="shared" si="17"/>
        <v>0</v>
      </c>
      <c r="AP10" s="358">
        <f>'DRE | P&amp;L'!BG12</f>
        <v>53271.913</v>
      </c>
      <c r="AQ10" s="358">
        <f>'DRE | P&amp;L'!BG47</f>
        <v>53271.913</v>
      </c>
      <c r="AR10" s="358">
        <f t="shared" si="18"/>
        <v>0</v>
      </c>
      <c r="AS10" s="358">
        <f>'DRE | P&amp;L'!BH12</f>
        <v>54386.750000000044</v>
      </c>
      <c r="AT10" s="358">
        <f>'DRE | P&amp;L'!BH47</f>
        <v>54386.750000000044</v>
      </c>
      <c r="AU10" s="358">
        <f t="shared" si="0"/>
        <v>0</v>
      </c>
      <c r="AV10" s="358">
        <f>'DRE | P&amp;L'!BI12</f>
        <v>55120.792000000009</v>
      </c>
      <c r="AW10" s="358">
        <f>'DRE | P&amp;L'!BI47</f>
        <v>55120.792000000009</v>
      </c>
      <c r="AX10" s="358">
        <f t="shared" si="1"/>
        <v>0</v>
      </c>
      <c r="AY10" s="358">
        <v>65534.905000000021</v>
      </c>
      <c r="AZ10" s="358">
        <v>65534.905000000021</v>
      </c>
      <c r="BA10" s="358">
        <f t="shared" si="2"/>
        <v>0</v>
      </c>
      <c r="BB10" s="358">
        <v>60052.239000000038</v>
      </c>
      <c r="BC10" s="358">
        <v>60052.239000000038</v>
      </c>
      <c r="BD10" s="358">
        <f t="shared" si="3"/>
        <v>0</v>
      </c>
      <c r="BE10" s="358">
        <v>72539</v>
      </c>
      <c r="BF10" s="358">
        <v>72539</v>
      </c>
      <c r="BG10" s="358">
        <f t="shared" si="3"/>
        <v>0</v>
      </c>
      <c r="BH10" s="358">
        <v>61312.227999999974</v>
      </c>
      <c r="BI10" s="358">
        <v>61312.227999999974</v>
      </c>
      <c r="BJ10" s="358">
        <f t="shared" si="4"/>
        <v>0</v>
      </c>
    </row>
    <row r="11" spans="1:62" s="24" customFormat="1" ht="15" customHeight="1" x14ac:dyDescent="0.25">
      <c r="A11" s="4" t="str">
        <f>'DRE | P&amp;L'!A13</f>
        <v xml:space="preserve">Outros </v>
      </c>
      <c r="B11" s="4" t="str">
        <f>'DRE | P&amp;L'!B13</f>
        <v xml:space="preserve">Others </v>
      </c>
      <c r="C11" s="358">
        <f>'DRE | P&amp;L'!AT13</f>
        <v>2049</v>
      </c>
      <c r="D11" s="358">
        <f>'DRE | P&amp;L'!AT48</f>
        <v>24837</v>
      </c>
      <c r="E11" s="358">
        <f t="shared" si="5"/>
        <v>-22788</v>
      </c>
      <c r="F11" s="358">
        <f>'DRE | P&amp;L'!AU13</f>
        <v>7753.1627600000065</v>
      </c>
      <c r="G11" s="358">
        <f>'DRE | P&amp;L'!AU48</f>
        <v>16853</v>
      </c>
      <c r="H11" s="358">
        <f t="shared" si="6"/>
        <v>-9099.8372399999935</v>
      </c>
      <c r="I11" s="358">
        <f>'DRE | P&amp;L'!AV13</f>
        <v>6039.9959899999958</v>
      </c>
      <c r="J11" s="358">
        <f>'DRE | P&amp;L'!AV48</f>
        <v>27688</v>
      </c>
      <c r="K11" s="358">
        <f t="shared" si="7"/>
        <v>-21648.004010000004</v>
      </c>
      <c r="L11" s="358">
        <f>'DRE | P&amp;L'!AW13</f>
        <v>4805.9358699999866</v>
      </c>
      <c r="M11" s="358">
        <f>'DRE | P&amp;L'!AW48</f>
        <v>31540</v>
      </c>
      <c r="N11" s="358">
        <f t="shared" si="8"/>
        <v>-26734.064130000013</v>
      </c>
      <c r="O11" s="358">
        <f>'DRE | P&amp;L'!AX13</f>
        <v>5535</v>
      </c>
      <c r="P11" s="358">
        <f>'DRE | P&amp;L'!AW48</f>
        <v>31540</v>
      </c>
      <c r="Q11" s="358">
        <f t="shared" si="9"/>
        <v>-26005</v>
      </c>
      <c r="R11" s="358">
        <f>'DRE | P&amp;L'!AY13</f>
        <v>3217</v>
      </c>
      <c r="S11" s="358">
        <f>'DRE | P&amp;L'!AY48</f>
        <v>3217</v>
      </c>
      <c r="T11" s="358">
        <f t="shared" si="10"/>
        <v>0</v>
      </c>
      <c r="U11" s="358">
        <f>'DRE | P&amp;L'!AZ13</f>
        <v>4413.0319999999992</v>
      </c>
      <c r="V11" s="358">
        <f>'DRE | P&amp;L'!AZ48</f>
        <v>4413.0319999999992</v>
      </c>
      <c r="W11" s="358">
        <f t="shared" si="11"/>
        <v>0</v>
      </c>
      <c r="X11" s="358">
        <f>'DRE | P&amp;L'!BA13</f>
        <v>3361.3030000000012</v>
      </c>
      <c r="Y11" s="358">
        <f>'DRE | P&amp;L'!BA48</f>
        <v>3361.3030000000012</v>
      </c>
      <c r="Z11" s="358">
        <f t="shared" si="12"/>
        <v>0</v>
      </c>
      <c r="AA11" s="358">
        <f>'DRE | P&amp;L'!BB13</f>
        <v>3167</v>
      </c>
      <c r="AB11" s="358">
        <f>'DRE | P&amp;L'!BB48</f>
        <v>3167</v>
      </c>
      <c r="AC11" s="358">
        <f t="shared" si="13"/>
        <v>0</v>
      </c>
      <c r="AD11" s="358">
        <f>'DRE | P&amp;L'!BC13</f>
        <v>4613</v>
      </c>
      <c r="AE11" s="358">
        <f>'DRE | P&amp;L'!BC48</f>
        <v>4613</v>
      </c>
      <c r="AF11" s="358">
        <f t="shared" si="14"/>
        <v>0</v>
      </c>
      <c r="AG11" s="358">
        <f>'DRE | P&amp;L'!BD13</f>
        <v>4235.9670000000006</v>
      </c>
      <c r="AH11" s="358">
        <f>'DRE | P&amp;L'!BD48</f>
        <v>4235.9670000000006</v>
      </c>
      <c r="AI11" s="358">
        <f t="shared" si="15"/>
        <v>0</v>
      </c>
      <c r="AJ11" s="358">
        <f>'DRE | P&amp;L'!BE13</f>
        <v>4454.7959999999985</v>
      </c>
      <c r="AK11" s="358">
        <f>'DRE | P&amp;L'!BE48</f>
        <v>4454.7959999999985</v>
      </c>
      <c r="AL11" s="358">
        <f t="shared" si="16"/>
        <v>0</v>
      </c>
      <c r="AM11" s="358">
        <f>'DRE | P&amp;L'!BF13</f>
        <v>5424.9229999999989</v>
      </c>
      <c r="AN11" s="358">
        <f>'DRE | P&amp;L'!BF48</f>
        <v>5424.9229999999989</v>
      </c>
      <c r="AO11" s="358">
        <f t="shared" si="17"/>
        <v>0</v>
      </c>
      <c r="AP11" s="358">
        <f>'DRE | P&amp;L'!BG13</f>
        <v>10546.018</v>
      </c>
      <c r="AQ11" s="358">
        <f>'DRE | P&amp;L'!BG48</f>
        <v>10546.018</v>
      </c>
      <c r="AR11" s="358">
        <f t="shared" si="18"/>
        <v>0</v>
      </c>
      <c r="AS11" s="358">
        <f>'DRE | P&amp;L'!BH13</f>
        <v>3832.1779999999999</v>
      </c>
      <c r="AT11" s="358">
        <f>'DRE | P&amp;L'!BH48</f>
        <v>3832.1779999999999</v>
      </c>
      <c r="AU11" s="358">
        <f t="shared" si="0"/>
        <v>0</v>
      </c>
      <c r="AV11" s="358">
        <f>'DRE | P&amp;L'!BI13</f>
        <v>5157.5689999999995</v>
      </c>
      <c r="AW11" s="358">
        <f>'DRE | P&amp;L'!BI48</f>
        <v>5157.5689999999995</v>
      </c>
      <c r="AX11" s="358">
        <f t="shared" si="1"/>
        <v>0</v>
      </c>
      <c r="AY11" s="358">
        <v>6896.4710000000014</v>
      </c>
      <c r="AZ11" s="358">
        <v>6896.4710000000014</v>
      </c>
      <c r="BA11" s="358">
        <f t="shared" si="2"/>
        <v>0</v>
      </c>
      <c r="BB11" s="358">
        <v>6755.8690000000006</v>
      </c>
      <c r="BC11" s="358">
        <v>6755.8690000000006</v>
      </c>
      <c r="BD11" s="358">
        <f t="shared" si="3"/>
        <v>0</v>
      </c>
      <c r="BE11" s="358">
        <v>4905</v>
      </c>
      <c r="BF11" s="358">
        <v>4905</v>
      </c>
      <c r="BG11" s="358">
        <f t="shared" si="3"/>
        <v>0</v>
      </c>
      <c r="BH11" s="358">
        <v>6306.1270000000013</v>
      </c>
      <c r="BI11" s="358">
        <v>6306.1270000000013</v>
      </c>
      <c r="BJ11" s="358">
        <f t="shared" si="4"/>
        <v>0</v>
      </c>
    </row>
    <row r="12" spans="1:62" s="24" customFormat="1" ht="15" customHeight="1" x14ac:dyDescent="0.25">
      <c r="A12" s="4" t="str">
        <f>'DRE | P&amp;L'!A14</f>
        <v>Varejo (Iguatemi 365 e I-Retail)</v>
      </c>
      <c r="B12" s="4" t="str">
        <f>'DRE | P&amp;L'!B14</f>
        <v>Retail (Iguatemi 365 and I-Retail)</v>
      </c>
      <c r="C12" s="358">
        <f>'DRE | P&amp;L'!AT14</f>
        <v>0</v>
      </c>
      <c r="D12" s="358">
        <f>'DRE | P&amp;L'!AT49</f>
        <v>0</v>
      </c>
      <c r="E12" s="358">
        <f t="shared" si="5"/>
        <v>0</v>
      </c>
      <c r="F12" s="358">
        <f>'DRE | P&amp;L'!AU14</f>
        <v>0</v>
      </c>
      <c r="G12" s="358">
        <f>'DRE | P&amp;L'!AU49</f>
        <v>0</v>
      </c>
      <c r="H12" s="358">
        <f t="shared" si="6"/>
        <v>0</v>
      </c>
      <c r="I12" s="358">
        <f>'DRE | P&amp;L'!AV14</f>
        <v>0</v>
      </c>
      <c r="J12" s="358">
        <f>'DRE | P&amp;L'!AV49</f>
        <v>0</v>
      </c>
      <c r="K12" s="358">
        <f t="shared" si="7"/>
        <v>0</v>
      </c>
      <c r="L12" s="358">
        <f>'DRE | P&amp;L'!AW14</f>
        <v>0</v>
      </c>
      <c r="M12" s="358">
        <f>'DRE | P&amp;L'!AW49</f>
        <v>0</v>
      </c>
      <c r="N12" s="358">
        <f t="shared" si="8"/>
        <v>0</v>
      </c>
      <c r="O12" s="358">
        <f>'DRE | P&amp;L'!AX14</f>
        <v>48779</v>
      </c>
      <c r="P12" s="358">
        <f>'DRE | P&amp;L'!AW49</f>
        <v>0</v>
      </c>
      <c r="Q12" s="358">
        <f t="shared" si="9"/>
        <v>48779</v>
      </c>
      <c r="R12" s="358">
        <f>'DRE | P&amp;L'!AY14</f>
        <v>25986</v>
      </c>
      <c r="S12" s="358">
        <f>'DRE | P&amp;L'!AY49</f>
        <v>25986</v>
      </c>
      <c r="T12" s="358">
        <f t="shared" si="10"/>
        <v>0</v>
      </c>
      <c r="U12" s="358">
        <f>'DRE | P&amp;L'!AZ14</f>
        <v>32345.756999999991</v>
      </c>
      <c r="V12" s="358">
        <f>'DRE | P&amp;L'!AZ49</f>
        <v>32345.756999999991</v>
      </c>
      <c r="W12" s="358">
        <f t="shared" si="11"/>
        <v>0</v>
      </c>
      <c r="X12" s="358">
        <f>'DRE | P&amp;L'!BA14</f>
        <v>35585.181000000004</v>
      </c>
      <c r="Y12" s="358">
        <f>'DRE | P&amp;L'!BA49</f>
        <v>35585.181000000004</v>
      </c>
      <c r="Z12" s="358">
        <f t="shared" si="12"/>
        <v>0</v>
      </c>
      <c r="AA12" s="358">
        <f>'DRE | P&amp;L'!BB14</f>
        <v>46092</v>
      </c>
      <c r="AB12" s="358">
        <f>'DRE | P&amp;L'!BB49</f>
        <v>46092</v>
      </c>
      <c r="AC12" s="358">
        <f t="shared" si="13"/>
        <v>0</v>
      </c>
      <c r="AD12" s="358">
        <f>'DRE | P&amp;L'!BC14</f>
        <v>30177</v>
      </c>
      <c r="AE12" s="358">
        <f>'DRE | P&amp;L'!BC49</f>
        <v>30177</v>
      </c>
      <c r="AF12" s="358">
        <f t="shared" si="14"/>
        <v>0</v>
      </c>
      <c r="AG12" s="358">
        <f>'DRE | P&amp;L'!BD14</f>
        <v>39487.920999999995</v>
      </c>
      <c r="AH12" s="358">
        <f>'DRE | P&amp;L'!BD49</f>
        <v>39487.920999999995</v>
      </c>
      <c r="AI12" s="358">
        <f t="shared" si="15"/>
        <v>0</v>
      </c>
      <c r="AJ12" s="358">
        <f>'DRE | P&amp;L'!BE14</f>
        <v>29337.215000000004</v>
      </c>
      <c r="AK12" s="358">
        <f>'DRE | P&amp;L'!BE49</f>
        <v>29337.215000000004</v>
      </c>
      <c r="AL12" s="358">
        <f t="shared" si="16"/>
        <v>0</v>
      </c>
      <c r="AM12" s="358">
        <f>'DRE | P&amp;L'!BF14</f>
        <v>46994.986000000004</v>
      </c>
      <c r="AN12" s="358">
        <f>'DRE | P&amp;L'!BF49</f>
        <v>46994.986000000004</v>
      </c>
      <c r="AO12" s="358">
        <f t="shared" si="17"/>
        <v>0</v>
      </c>
      <c r="AP12" s="358">
        <f>'DRE | P&amp;L'!BG14</f>
        <v>25768.088</v>
      </c>
      <c r="AQ12" s="358">
        <f>'DRE | P&amp;L'!BG49</f>
        <v>25768.088</v>
      </c>
      <c r="AR12" s="358">
        <f t="shared" si="18"/>
        <v>0</v>
      </c>
      <c r="AS12" s="358">
        <f>'DRE | P&amp;L'!BH14</f>
        <v>38095.537000000004</v>
      </c>
      <c r="AT12" s="358">
        <f>'DRE | P&amp;L'!BH49</f>
        <v>38095.537000000004</v>
      </c>
      <c r="AU12" s="358">
        <f t="shared" si="0"/>
        <v>0</v>
      </c>
      <c r="AV12" s="358">
        <f>'DRE | P&amp;L'!BI14</f>
        <v>41821.828000000001</v>
      </c>
      <c r="AW12" s="358">
        <f>'DRE | P&amp;L'!BI49</f>
        <v>41821.828000000001</v>
      </c>
      <c r="AX12" s="358">
        <f t="shared" si="1"/>
        <v>0</v>
      </c>
      <c r="AY12" s="358">
        <v>62301.779999999992</v>
      </c>
      <c r="AZ12" s="358">
        <v>62301.779999999992</v>
      </c>
      <c r="BA12" s="358">
        <f t="shared" si="2"/>
        <v>0</v>
      </c>
      <c r="BB12" s="358">
        <v>35426.594999999987</v>
      </c>
      <c r="BC12" s="358">
        <v>35426.594999999987</v>
      </c>
      <c r="BD12" s="358">
        <f t="shared" si="3"/>
        <v>0</v>
      </c>
      <c r="BE12" s="358">
        <v>53147</v>
      </c>
      <c r="BF12" s="358">
        <v>53147</v>
      </c>
      <c r="BG12" s="358">
        <f t="shared" si="3"/>
        <v>0</v>
      </c>
      <c r="BH12" s="358">
        <v>60020.054999999986</v>
      </c>
      <c r="BI12" s="358">
        <v>60020.054999999986</v>
      </c>
      <c r="BJ12" s="358">
        <f t="shared" si="4"/>
        <v>0</v>
      </c>
    </row>
    <row r="13" spans="1:62" s="154" customFormat="1" ht="15" customHeight="1" x14ac:dyDescent="0.25">
      <c r="A13" s="186" t="str">
        <f>'DRE | P&amp;L'!A15</f>
        <v>Receita Bruta</v>
      </c>
      <c r="B13" s="186" t="str">
        <f>'DRE | P&amp;L'!B15</f>
        <v>Gross Revenue</v>
      </c>
      <c r="C13" s="359">
        <f>'DRE | P&amp;L'!AT15</f>
        <v>205348</v>
      </c>
      <c r="D13" s="359">
        <f>'DRE | P&amp;L'!AT50</f>
        <v>228136</v>
      </c>
      <c r="E13" s="359">
        <f t="shared" si="5"/>
        <v>-22788</v>
      </c>
      <c r="F13" s="359">
        <f>'DRE | P&amp;L'!AU15</f>
        <v>187022.16276000001</v>
      </c>
      <c r="G13" s="359">
        <f>'DRE | P&amp;L'!AU50</f>
        <v>196122</v>
      </c>
      <c r="H13" s="359">
        <f t="shared" si="6"/>
        <v>-9099.8372399999935</v>
      </c>
      <c r="I13" s="360">
        <f>'DRE | P&amp;L'!AV15</f>
        <v>206510.99599</v>
      </c>
      <c r="J13" s="361">
        <f>'DRE | P&amp;L'!AV50</f>
        <v>228159</v>
      </c>
      <c r="K13" s="361">
        <f t="shared" si="7"/>
        <v>-21648.004010000004</v>
      </c>
      <c r="L13" s="361">
        <f>'DRE | P&amp;L'!AW15</f>
        <v>228503.93586999999</v>
      </c>
      <c r="M13" s="361">
        <f>'DRE | P&amp;L'!AW50</f>
        <v>255238</v>
      </c>
      <c r="N13" s="361">
        <f t="shared" si="8"/>
        <v>-26734.064130000013</v>
      </c>
      <c r="O13" s="361">
        <f>'DRE | P&amp;L'!AX15</f>
        <v>323183</v>
      </c>
      <c r="P13" s="361">
        <f>'DRE | P&amp;L'!AW50</f>
        <v>255238</v>
      </c>
      <c r="Q13" s="361">
        <f t="shared" si="9"/>
        <v>67945</v>
      </c>
      <c r="R13" s="361">
        <f>'DRE | P&amp;L'!AY15</f>
        <v>275443</v>
      </c>
      <c r="S13" s="361">
        <f>'DRE | P&amp;L'!AY50</f>
        <v>275443</v>
      </c>
      <c r="T13" s="361">
        <f t="shared" si="10"/>
        <v>0</v>
      </c>
      <c r="U13" s="361">
        <f>'DRE | P&amp;L'!AZ15</f>
        <v>305857.08800000005</v>
      </c>
      <c r="V13" s="361">
        <f>'DRE | P&amp;L'!AZ50</f>
        <v>305857.08800000005</v>
      </c>
      <c r="W13" s="361">
        <f t="shared" si="11"/>
        <v>0</v>
      </c>
      <c r="X13" s="361">
        <f>'DRE | P&amp;L'!BA15</f>
        <v>309972.14900000009</v>
      </c>
      <c r="Y13" s="361">
        <f>'DRE | P&amp;L'!BA50</f>
        <v>309972.14900000009</v>
      </c>
      <c r="Z13" s="361">
        <f t="shared" si="12"/>
        <v>0</v>
      </c>
      <c r="AA13" s="361">
        <f>'DRE | P&amp;L'!BB15</f>
        <v>351152</v>
      </c>
      <c r="AB13" s="361">
        <f>'DRE | P&amp;L'!BB50</f>
        <v>351152</v>
      </c>
      <c r="AC13" s="361">
        <f t="shared" si="13"/>
        <v>0</v>
      </c>
      <c r="AD13" s="361">
        <f>'DRE | P&amp;L'!BC15</f>
        <v>326273</v>
      </c>
      <c r="AE13" s="361">
        <f>'DRE | P&amp;L'!BC50</f>
        <v>326273</v>
      </c>
      <c r="AF13" s="361">
        <f t="shared" si="14"/>
        <v>0</v>
      </c>
      <c r="AG13" s="361">
        <f>'DRE | P&amp;L'!BD15</f>
        <v>353006.96499999991</v>
      </c>
      <c r="AH13" s="361">
        <f>'DRE | P&amp;L'!BD50</f>
        <v>353006.96499999991</v>
      </c>
      <c r="AI13" s="361">
        <f t="shared" si="15"/>
        <v>0</v>
      </c>
      <c r="AJ13" s="361">
        <f>'DRE | P&amp;L'!BE15</f>
        <v>341525.80599999998</v>
      </c>
      <c r="AK13" s="361">
        <f>'DRE | P&amp;L'!BE50</f>
        <v>341525.80599999998</v>
      </c>
      <c r="AL13" s="361">
        <f t="shared" si="16"/>
        <v>0</v>
      </c>
      <c r="AM13" s="361">
        <f>'DRE | P&amp;L'!BF15</f>
        <v>382075.07599999988</v>
      </c>
      <c r="AN13" s="361">
        <f>'DRE | P&amp;L'!BF50</f>
        <v>382075.07599999988</v>
      </c>
      <c r="AO13" s="361">
        <f t="shared" si="17"/>
        <v>0</v>
      </c>
      <c r="AP13" s="361">
        <f>'DRE | P&amp;L'!BG15</f>
        <v>341790.39699999994</v>
      </c>
      <c r="AQ13" s="361">
        <f>'DRE | P&amp;L'!BG50</f>
        <v>341790.39699999994</v>
      </c>
      <c r="AR13" s="361">
        <f t="shared" si="18"/>
        <v>0</v>
      </c>
      <c r="AS13" s="361">
        <f>'DRE | P&amp;L'!BH15</f>
        <v>363272.7030000001</v>
      </c>
      <c r="AT13" s="361">
        <f>'DRE | P&amp;L'!BH50</f>
        <v>363272.7030000001</v>
      </c>
      <c r="AU13" s="361">
        <f t="shared" si="0"/>
        <v>0</v>
      </c>
      <c r="AV13" s="361">
        <f>'DRE | P&amp;L'!BI15</f>
        <v>366618.16599999997</v>
      </c>
      <c r="AW13" s="361">
        <f>'DRE | P&amp;L'!BI50</f>
        <v>366618.16599999997</v>
      </c>
      <c r="AX13" s="361">
        <f t="shared" si="1"/>
        <v>0</v>
      </c>
      <c r="AY13" s="361">
        <f>'DRE | P&amp;L'!BJ15</f>
        <v>429972.62900000002</v>
      </c>
      <c r="AZ13" s="361">
        <f>'DRE | P&amp;L'!BJ50</f>
        <v>429972.62900000002</v>
      </c>
      <c r="BA13" s="361">
        <f t="shared" si="2"/>
        <v>0</v>
      </c>
      <c r="BB13" s="361">
        <f>'DRE | P&amp;L'!BK15</f>
        <v>371440.79599999997</v>
      </c>
      <c r="BC13" s="361">
        <f>'DRE | P&amp;L'!BK50</f>
        <v>371440.79599999997</v>
      </c>
      <c r="BD13" s="361"/>
      <c r="BE13" s="361">
        <f>SUM(BE6:BE12)</f>
        <v>458879</v>
      </c>
      <c r="BF13" s="361">
        <f>SUM(BF6:BF12)</f>
        <v>458879</v>
      </c>
      <c r="BG13" s="361"/>
      <c r="BH13" s="361">
        <v>432220.53100000002</v>
      </c>
      <c r="BI13" s="361">
        <v>432220.53100000002</v>
      </c>
      <c r="BJ13" s="361"/>
    </row>
    <row r="14" spans="1:62" s="24" customFormat="1" ht="15" customHeight="1" x14ac:dyDescent="0.25">
      <c r="A14" s="4" t="str">
        <f>'DRE | P&amp;L'!A16</f>
        <v>Impostos e descontos</v>
      </c>
      <c r="B14" s="4" t="str">
        <f>'DRE | P&amp;L'!B16</f>
        <v>Taxes and discounts</v>
      </c>
      <c r="C14" s="358">
        <f>'DRE | P&amp;L'!AT16</f>
        <v>-59173</v>
      </c>
      <c r="D14" s="358">
        <f>'DRE | P&amp;L'!AT51</f>
        <v>-58029</v>
      </c>
      <c r="E14" s="358">
        <f t="shared" si="5"/>
        <v>-1144</v>
      </c>
      <c r="F14" s="358">
        <f>'DRE | P&amp;L'!AU16</f>
        <v>-56399</v>
      </c>
      <c r="G14" s="358">
        <f>'DRE | P&amp;L'!AU51</f>
        <v>-54202</v>
      </c>
      <c r="H14" s="358">
        <f t="shared" si="6"/>
        <v>-2197</v>
      </c>
      <c r="I14" s="358">
        <f>'DRE | P&amp;L'!AV16</f>
        <v>-60570</v>
      </c>
      <c r="J14" s="358">
        <f>'DRE | P&amp;L'!AV51</f>
        <v>-60369</v>
      </c>
      <c r="K14" s="358">
        <f t="shared" si="7"/>
        <v>-201</v>
      </c>
      <c r="L14" s="358">
        <f>'DRE | P&amp;L'!AW16</f>
        <v>-58644</v>
      </c>
      <c r="M14" s="358">
        <f>'DRE | P&amp;L'!AW51</f>
        <v>-57489</v>
      </c>
      <c r="N14" s="358">
        <f t="shared" si="8"/>
        <v>-1155</v>
      </c>
      <c r="O14" s="358">
        <f>'DRE | P&amp;L'!AX16</f>
        <v>-68321</v>
      </c>
      <c r="P14" s="358">
        <f>'DRE | P&amp;L'!AW51</f>
        <v>-57489</v>
      </c>
      <c r="Q14" s="358">
        <f t="shared" si="9"/>
        <v>-10832</v>
      </c>
      <c r="R14" s="358">
        <f>'DRE | P&amp;L'!AY16</f>
        <v>-42224</v>
      </c>
      <c r="S14" s="358">
        <f>'DRE | P&amp;L'!AY51</f>
        <v>-42563</v>
      </c>
      <c r="T14" s="358">
        <f t="shared" si="10"/>
        <v>339</v>
      </c>
      <c r="U14" s="358">
        <f>'DRE | P&amp;L'!AZ16</f>
        <v>-40387</v>
      </c>
      <c r="V14" s="358">
        <f>'DRE | P&amp;L'!AZ51</f>
        <v>-41215</v>
      </c>
      <c r="W14" s="358">
        <f t="shared" si="11"/>
        <v>828</v>
      </c>
      <c r="X14" s="358">
        <f>'DRE | P&amp;L'!BA16</f>
        <v>-40450.358000000007</v>
      </c>
      <c r="Y14" s="358">
        <f>'DRE | P&amp;L'!BA51</f>
        <v>-41519</v>
      </c>
      <c r="Z14" s="358">
        <f t="shared" si="12"/>
        <v>1068.6419999999925</v>
      </c>
      <c r="AA14" s="358">
        <f>'DRE | P&amp;L'!BB16</f>
        <v>-46183</v>
      </c>
      <c r="AB14" s="358">
        <f>'DRE | P&amp;L'!BB51</f>
        <v>-47069</v>
      </c>
      <c r="AC14" s="358">
        <f t="shared" si="13"/>
        <v>886</v>
      </c>
      <c r="AD14" s="358">
        <f>'DRE | P&amp;L'!BC16</f>
        <v>-38541</v>
      </c>
      <c r="AE14" s="358">
        <f>'DRE | P&amp;L'!BC51</f>
        <v>-39768</v>
      </c>
      <c r="AF14" s="358">
        <f t="shared" si="14"/>
        <v>1227</v>
      </c>
      <c r="AG14" s="358">
        <f>'DRE | P&amp;L'!BD16</f>
        <v>-44605.039000000033</v>
      </c>
      <c r="AH14" s="358">
        <f>'DRE | P&amp;L'!BD51</f>
        <v>-45006</v>
      </c>
      <c r="AI14" s="358">
        <f t="shared" si="15"/>
        <v>400.96099999996659</v>
      </c>
      <c r="AJ14" s="358">
        <f>'DRE | P&amp;L'!BE16</f>
        <v>-38263.561000000002</v>
      </c>
      <c r="AK14" s="358">
        <f>'DRE | P&amp;L'!BE51</f>
        <v>-39702</v>
      </c>
      <c r="AL14" s="358">
        <f t="shared" si="16"/>
        <v>1438.4389999999985</v>
      </c>
      <c r="AM14" s="358">
        <f>'DRE | P&amp;L'!BF16</f>
        <v>-50261.697999999997</v>
      </c>
      <c r="AN14" s="358">
        <f>'DRE | P&amp;L'!BF51</f>
        <v>-51430.207999999991</v>
      </c>
      <c r="AO14" s="358">
        <f t="shared" si="17"/>
        <v>1168.5099999999948</v>
      </c>
      <c r="AP14" s="358">
        <f>'DRE | P&amp;L'!BG16</f>
        <v>-36153.891000000003</v>
      </c>
      <c r="AQ14" s="358">
        <f>'DRE | P&amp;L'!BG51</f>
        <v>-37727.981000000007</v>
      </c>
      <c r="AR14" s="358">
        <f t="shared" si="18"/>
        <v>1574.0900000000038</v>
      </c>
      <c r="AS14" s="358">
        <f>'DRE | P&amp;L'!BH16</f>
        <v>-43447.937999999966</v>
      </c>
      <c r="AT14" s="358">
        <f>'DRE | P&amp;L'!BH51</f>
        <v>-44739.507999999965</v>
      </c>
      <c r="AU14" s="358">
        <f t="shared" si="0"/>
        <v>1291.5699999999997</v>
      </c>
      <c r="AV14" s="358">
        <f>'DRE | P&amp;L'!BI16</f>
        <v>-41876.616000000038</v>
      </c>
      <c r="AW14" s="358">
        <f>'DRE | P&amp;L'!BI51</f>
        <v>-42862.846000000041</v>
      </c>
      <c r="AX14" s="358">
        <f t="shared" si="1"/>
        <v>986.2300000000032</v>
      </c>
      <c r="AY14" s="358">
        <v>-53859.842708900032</v>
      </c>
      <c r="AZ14" s="358">
        <v>-54727.982708900032</v>
      </c>
      <c r="BA14" s="358">
        <f t="shared" si="2"/>
        <v>868.13999999999942</v>
      </c>
      <c r="BB14" s="358">
        <v>-40371.105999999985</v>
      </c>
      <c r="BC14" s="358">
        <v>-41466.255999999987</v>
      </c>
      <c r="BD14" s="358">
        <f t="shared" si="3"/>
        <v>1095.1500000000015</v>
      </c>
      <c r="BE14" s="358">
        <v>-51002</v>
      </c>
      <c r="BF14" s="358">
        <v>-51713</v>
      </c>
      <c r="BG14" s="358">
        <f t="shared" si="3"/>
        <v>711</v>
      </c>
      <c r="BH14" s="358">
        <v>-50585.588999999971</v>
      </c>
      <c r="BI14" s="358">
        <v>-51199.768999999971</v>
      </c>
      <c r="BJ14" s="358">
        <f t="shared" si="4"/>
        <v>614.18000000000029</v>
      </c>
    </row>
    <row r="15" spans="1:62" s="24" customFormat="1" ht="15" customHeight="1" x14ac:dyDescent="0.25">
      <c r="A15" s="4" t="s">
        <v>557</v>
      </c>
      <c r="B15" s="4" t="str">
        <f>'DRE | P&amp;L'!B17</f>
        <v>Straight-line effect on discounts (1)</v>
      </c>
      <c r="C15" s="358">
        <f>'DRE | P&amp;L'!AT17</f>
        <v>15440</v>
      </c>
      <c r="D15" s="358">
        <f>'DRE | P&amp;L'!AT52</f>
        <v>0</v>
      </c>
      <c r="E15" s="358">
        <f t="shared" si="5"/>
        <v>15440</v>
      </c>
      <c r="F15" s="358">
        <f>'DRE | P&amp;L'!AU17</f>
        <v>29666</v>
      </c>
      <c r="G15" s="358">
        <f>'DRE | P&amp;L'!AU52</f>
        <v>0</v>
      </c>
      <c r="H15" s="358">
        <f t="shared" si="6"/>
        <v>29666</v>
      </c>
      <c r="I15" s="358">
        <f>'DRE | P&amp;L'!AV17</f>
        <v>2713</v>
      </c>
      <c r="J15" s="358">
        <f>'DRE | P&amp;L'!AV52</f>
        <v>0</v>
      </c>
      <c r="K15" s="358">
        <f t="shared" si="7"/>
        <v>2713</v>
      </c>
      <c r="L15" s="358">
        <f>'DRE | P&amp;L'!AW17</f>
        <v>15600</v>
      </c>
      <c r="M15" s="358">
        <f>'DRE | P&amp;L'!AW52</f>
        <v>0</v>
      </c>
      <c r="N15" s="358">
        <f t="shared" si="8"/>
        <v>15600</v>
      </c>
      <c r="O15" s="358">
        <f>'DRE | P&amp;L'!AX17</f>
        <v>60616</v>
      </c>
      <c r="P15" s="358">
        <f>'DRE | P&amp;L'!AW52</f>
        <v>0</v>
      </c>
      <c r="Q15" s="358">
        <f t="shared" si="9"/>
        <v>60616</v>
      </c>
      <c r="R15" s="358">
        <f>'DRE | P&amp;L'!AY17</f>
        <v>-4846</v>
      </c>
      <c r="S15" s="358">
        <f>'DRE | P&amp;L'!AY52</f>
        <v>0</v>
      </c>
      <c r="T15" s="358">
        <f t="shared" si="10"/>
        <v>-4846</v>
      </c>
      <c r="U15" s="358">
        <f>'DRE | P&amp;L'!AZ17</f>
        <v>-11829</v>
      </c>
      <c r="V15" s="358">
        <f>'DRE | P&amp;L'!AZ52</f>
        <v>0</v>
      </c>
      <c r="W15" s="358">
        <f t="shared" si="11"/>
        <v>-11829</v>
      </c>
      <c r="X15" s="358">
        <f>'DRE | P&amp;L'!BA17</f>
        <v>-15261.006000000005</v>
      </c>
      <c r="Y15" s="358">
        <f>'DRE | P&amp;L'!BA52</f>
        <v>0</v>
      </c>
      <c r="Z15" s="358">
        <f t="shared" si="12"/>
        <v>-15261.006000000005</v>
      </c>
      <c r="AA15" s="358">
        <f>'DRE | P&amp;L'!BB17</f>
        <v>-12655</v>
      </c>
      <c r="AB15" s="358">
        <f>'DRE | P&amp;L'!BB52</f>
        <v>0</v>
      </c>
      <c r="AC15" s="358">
        <f t="shared" si="13"/>
        <v>-12655</v>
      </c>
      <c r="AD15" s="358">
        <f>'DRE | P&amp;L'!BC17</f>
        <v>-17515</v>
      </c>
      <c r="AE15" s="358">
        <f>'DRE | P&amp;L'!BC52</f>
        <v>0</v>
      </c>
      <c r="AF15" s="358">
        <f t="shared" si="14"/>
        <v>-17515</v>
      </c>
      <c r="AG15" s="358">
        <f>'DRE | P&amp;L'!BD17</f>
        <v>-5729.7280000000028</v>
      </c>
      <c r="AH15" s="358">
        <f>'DRE | P&amp;L'!BD52</f>
        <v>0</v>
      </c>
      <c r="AI15" s="358">
        <f t="shared" si="15"/>
        <v>-5729.7280000000028</v>
      </c>
      <c r="AJ15" s="358">
        <f>'DRE | P&amp;L'!BE17</f>
        <v>-20556.294999999998</v>
      </c>
      <c r="AK15" s="358">
        <f>'DRE | P&amp;L'!BE52</f>
        <v>0</v>
      </c>
      <c r="AL15" s="358">
        <f t="shared" si="16"/>
        <v>-20556.294999999998</v>
      </c>
      <c r="AM15" s="358">
        <f>'DRE | P&amp;L'!BF17</f>
        <v>-16693.275999999998</v>
      </c>
      <c r="AN15" s="358">
        <f>'DRE | P&amp;L'!BF52</f>
        <v>0</v>
      </c>
      <c r="AO15" s="358">
        <f t="shared" si="17"/>
        <v>-16693.275999999998</v>
      </c>
      <c r="AP15" s="358">
        <f>'DRE | P&amp;L'!BG17</f>
        <v>-22486.855</v>
      </c>
      <c r="AQ15" s="358">
        <f>'DRE | P&amp;L'!BG52</f>
        <v>0</v>
      </c>
      <c r="AR15" s="358">
        <f t="shared" si="18"/>
        <v>-22486.855</v>
      </c>
      <c r="AS15" s="358">
        <f>'DRE | P&amp;L'!BH17</f>
        <v>-18450.679000000004</v>
      </c>
      <c r="AT15" s="358">
        <f>'DRE | P&amp;L'!BH52</f>
        <v>0</v>
      </c>
      <c r="AU15" s="358">
        <f t="shared" si="0"/>
        <v>-18450.679000000004</v>
      </c>
      <c r="AV15" s="358">
        <f>'DRE | P&amp;L'!BI17</f>
        <v>-14088.730999999998</v>
      </c>
      <c r="AW15" s="358">
        <f>'DRE | P&amp;L'!BI52</f>
        <v>0</v>
      </c>
      <c r="AX15" s="358">
        <f t="shared" si="1"/>
        <v>-14088.730999999998</v>
      </c>
      <c r="AY15" s="358">
        <v>-12401.864</v>
      </c>
      <c r="AZ15" s="358">
        <f>'DRE | P&amp;L'!BL52</f>
        <v>0</v>
      </c>
      <c r="BA15" s="358">
        <f t="shared" si="2"/>
        <v>-12401.864</v>
      </c>
      <c r="BB15" s="358">
        <v>-15644.953000000007</v>
      </c>
      <c r="BC15" s="358" t="e">
        <f>'DRE | P&amp;L'!#REF!</f>
        <v>#REF!</v>
      </c>
      <c r="BD15" s="358" t="e">
        <f t="shared" si="3"/>
        <v>#REF!</v>
      </c>
      <c r="BE15" s="358">
        <v>-10158</v>
      </c>
      <c r="BF15" s="358"/>
      <c r="BG15" s="358">
        <f t="shared" si="3"/>
        <v>-10158</v>
      </c>
      <c r="BH15" s="358">
        <v>-8770.4499999999989</v>
      </c>
      <c r="BI15" s="358"/>
      <c r="BJ15" s="358">
        <f t="shared" si="4"/>
        <v>-8770.4499999999989</v>
      </c>
    </row>
    <row r="16" spans="1:62" s="154" customFormat="1" ht="15" customHeight="1" x14ac:dyDescent="0.25">
      <c r="A16" s="186" t="str">
        <f>'DRE | P&amp;L'!A18</f>
        <v>Receita Líquida</v>
      </c>
      <c r="B16" s="186" t="str">
        <f>'DRE | P&amp;L'!B18</f>
        <v>Net Revenue</v>
      </c>
      <c r="C16" s="359">
        <f>'DRE | P&amp;L'!AT18</f>
        <v>161615</v>
      </c>
      <c r="D16" s="359">
        <f>'DRE | P&amp;L'!AT53</f>
        <v>170107</v>
      </c>
      <c r="E16" s="359">
        <f t="shared" si="5"/>
        <v>-8492</v>
      </c>
      <c r="F16" s="359">
        <f>'DRE | P&amp;L'!AU18</f>
        <v>160289.16276000001</v>
      </c>
      <c r="G16" s="359">
        <f>'DRE | P&amp;L'!AU53</f>
        <v>141920</v>
      </c>
      <c r="H16" s="359">
        <f t="shared" si="6"/>
        <v>18369.162760000007</v>
      </c>
      <c r="I16" s="360">
        <f>'DRE | P&amp;L'!AV18</f>
        <v>148653.99599</v>
      </c>
      <c r="J16" s="361">
        <f>'DRE | P&amp;L'!AV53</f>
        <v>167790</v>
      </c>
      <c r="K16" s="361">
        <f t="shared" si="7"/>
        <v>-19136.004010000004</v>
      </c>
      <c r="L16" s="361">
        <f>'DRE | P&amp;L'!AW18</f>
        <v>185459.93586999999</v>
      </c>
      <c r="M16" s="361">
        <f>'DRE | P&amp;L'!AW53</f>
        <v>197749</v>
      </c>
      <c r="N16" s="361">
        <f t="shared" si="8"/>
        <v>-12289.064130000013</v>
      </c>
      <c r="O16" s="361">
        <f>'DRE | P&amp;L'!AX18</f>
        <v>315478</v>
      </c>
      <c r="P16" s="361">
        <f>'DRE | P&amp;L'!AW53</f>
        <v>197749</v>
      </c>
      <c r="Q16" s="361">
        <f t="shared" si="9"/>
        <v>117729</v>
      </c>
      <c r="R16" s="361">
        <f>'DRE | P&amp;L'!AY18</f>
        <v>228373</v>
      </c>
      <c r="S16" s="361">
        <f>'DRE | P&amp;L'!AY53</f>
        <v>232880</v>
      </c>
      <c r="T16" s="361">
        <f t="shared" si="10"/>
        <v>-4507</v>
      </c>
      <c r="U16" s="361">
        <f>'DRE | P&amp;L'!AZ18</f>
        <v>253641.08800000005</v>
      </c>
      <c r="V16" s="361">
        <f>'DRE | P&amp;L'!AZ53</f>
        <v>264642.08800000005</v>
      </c>
      <c r="W16" s="361">
        <f t="shared" si="11"/>
        <v>-11001</v>
      </c>
      <c r="X16" s="361">
        <f>'DRE | P&amp;L'!BA18</f>
        <v>254260.78500000009</v>
      </c>
      <c r="Y16" s="361">
        <f>'DRE | P&amp;L'!BA53</f>
        <v>268453.14900000009</v>
      </c>
      <c r="Z16" s="361">
        <f t="shared" si="12"/>
        <v>-14192.364000000001</v>
      </c>
      <c r="AA16" s="361">
        <f>'DRE | P&amp;L'!BB18</f>
        <v>292314</v>
      </c>
      <c r="AB16" s="361">
        <f>'DRE | P&amp;L'!BB53</f>
        <v>304083</v>
      </c>
      <c r="AC16" s="361">
        <f t="shared" si="13"/>
        <v>-11769</v>
      </c>
      <c r="AD16" s="361">
        <f>'DRE | P&amp;L'!BC18</f>
        <v>270217</v>
      </c>
      <c r="AE16" s="361">
        <f>'DRE | P&amp;L'!BC53</f>
        <v>286505</v>
      </c>
      <c r="AF16" s="361">
        <f t="shared" si="14"/>
        <v>-16288</v>
      </c>
      <c r="AG16" s="361">
        <f>'DRE | P&amp;L'!BD18</f>
        <v>302672.19799999986</v>
      </c>
      <c r="AH16" s="361">
        <f>'DRE | P&amp;L'!BD53</f>
        <v>308000.96499999991</v>
      </c>
      <c r="AI16" s="361">
        <f t="shared" si="15"/>
        <v>-5328.7670000000508</v>
      </c>
      <c r="AJ16" s="361">
        <f>'DRE | P&amp;L'!BE18</f>
        <v>282705.95</v>
      </c>
      <c r="AK16" s="361">
        <f>'DRE | P&amp;L'!BE53</f>
        <v>301823.80599999998</v>
      </c>
      <c r="AL16" s="361">
        <f t="shared" si="16"/>
        <v>-19117.855999999971</v>
      </c>
      <c r="AM16" s="361">
        <f>'DRE | P&amp;L'!BF18</f>
        <v>315120.1019999999</v>
      </c>
      <c r="AN16" s="361">
        <f>'DRE | P&amp;L'!BF53</f>
        <v>330644.8679999999</v>
      </c>
      <c r="AO16" s="361">
        <f t="shared" si="17"/>
        <v>-15524.766000000003</v>
      </c>
      <c r="AP16" s="361">
        <f>'DRE | P&amp;L'!BG18</f>
        <v>283149.65099999995</v>
      </c>
      <c r="AQ16" s="361">
        <f>'DRE | P&amp;L'!BG53</f>
        <v>304062.41599999991</v>
      </c>
      <c r="AR16" s="361">
        <f t="shared" si="18"/>
        <v>-20912.764999999956</v>
      </c>
      <c r="AS16" s="361">
        <f>'DRE | P&amp;L'!BH18</f>
        <v>301374.08600000013</v>
      </c>
      <c r="AT16" s="361">
        <f>'DRE | P&amp;L'!BH53</f>
        <v>318533.19500000012</v>
      </c>
      <c r="AU16" s="361">
        <f t="shared" si="0"/>
        <v>-17159.108999999997</v>
      </c>
      <c r="AV16" s="361">
        <f>'DRE | P&amp;L'!BI18</f>
        <v>310652.81899999996</v>
      </c>
      <c r="AW16" s="361">
        <f>'DRE | P&amp;L'!BI53</f>
        <v>323755.31999999995</v>
      </c>
      <c r="AX16" s="361">
        <f t="shared" si="1"/>
        <v>-13102.500999999989</v>
      </c>
      <c r="AY16" s="361">
        <f>'DRE | P&amp;L'!BJ18</f>
        <v>363710.92229109997</v>
      </c>
      <c r="AZ16" s="361">
        <f>'DRE | P&amp;L'!BJ53</f>
        <v>375244.64629109995</v>
      </c>
      <c r="BA16" s="361">
        <f t="shared" si="2"/>
        <v>-11533.723999999987</v>
      </c>
      <c r="BB16" s="361">
        <f>SUM(BB13:BB15)</f>
        <v>315424.73700000002</v>
      </c>
      <c r="BC16" s="361" t="e">
        <f>SUM(BC13:BC15)</f>
        <v>#REF!</v>
      </c>
      <c r="BD16" s="361" t="e">
        <f t="shared" si="3"/>
        <v>#REF!</v>
      </c>
      <c r="BE16" s="361">
        <f>SUM(BE13:BE15)</f>
        <v>397719</v>
      </c>
      <c r="BF16" s="361">
        <f>SUM(BF13:BF15)</f>
        <v>407166</v>
      </c>
      <c r="BG16" s="361">
        <f t="shared" si="3"/>
        <v>-9447</v>
      </c>
      <c r="BH16" s="361">
        <v>372864.49200000003</v>
      </c>
      <c r="BI16" s="361">
        <v>381020.76200000005</v>
      </c>
      <c r="BJ16" s="361">
        <f t="shared" si="4"/>
        <v>-8156.2700000000186</v>
      </c>
    </row>
    <row r="17" spans="1:62" s="24" customFormat="1" ht="15" customHeight="1" x14ac:dyDescent="0.25">
      <c r="A17" s="4" t="str">
        <f>'DRE | P&amp;L'!A19</f>
        <v>Custos</v>
      </c>
      <c r="B17" s="4" t="str">
        <f>'DRE | P&amp;L'!B19</f>
        <v>Costs</v>
      </c>
      <c r="C17" s="358">
        <f>'DRE | P&amp;L'!AT19</f>
        <v>-52890</v>
      </c>
      <c r="D17" s="358">
        <f>'DRE | P&amp;L'!AT54</f>
        <v>-52890</v>
      </c>
      <c r="E17" s="358">
        <f t="shared" si="5"/>
        <v>0</v>
      </c>
      <c r="F17" s="358">
        <f>'DRE | P&amp;L'!AU19</f>
        <v>-47286</v>
      </c>
      <c r="G17" s="358">
        <f>'DRE | P&amp;L'!AU54</f>
        <v>-47286</v>
      </c>
      <c r="H17" s="358">
        <f t="shared" si="6"/>
        <v>0</v>
      </c>
      <c r="I17" s="358">
        <f>'DRE | P&amp;L'!AV19</f>
        <v>-54020</v>
      </c>
      <c r="J17" s="358">
        <f>'DRE | P&amp;L'!AV54</f>
        <v>-54020</v>
      </c>
      <c r="K17" s="358">
        <f t="shared" si="7"/>
        <v>0</v>
      </c>
      <c r="L17" s="358">
        <f>'DRE | P&amp;L'!AW19</f>
        <v>-62302</v>
      </c>
      <c r="M17" s="358">
        <f>'DRE | P&amp;L'!AW54</f>
        <v>-62302</v>
      </c>
      <c r="N17" s="358">
        <f t="shared" si="8"/>
        <v>0</v>
      </c>
      <c r="O17" s="358">
        <f>'DRE | P&amp;L'!AX19</f>
        <v>-77442</v>
      </c>
      <c r="P17" s="358">
        <f>'DRE | P&amp;L'!AW54</f>
        <v>-62302</v>
      </c>
      <c r="Q17" s="358">
        <f t="shared" si="9"/>
        <v>-15140</v>
      </c>
      <c r="R17" s="358">
        <f>'DRE | P&amp;L'!AY19</f>
        <v>-63562</v>
      </c>
      <c r="S17" s="358">
        <f>'DRE | P&amp;L'!AY54</f>
        <v>-63562</v>
      </c>
      <c r="T17" s="358">
        <f t="shared" si="10"/>
        <v>0</v>
      </c>
      <c r="U17" s="358">
        <f>'DRE | P&amp;L'!AZ19</f>
        <v>-71321.310999999725</v>
      </c>
      <c r="V17" s="358">
        <f>'DRE | P&amp;L'!AZ54</f>
        <v>-71321.310999999725</v>
      </c>
      <c r="W17" s="358">
        <f t="shared" si="11"/>
        <v>0</v>
      </c>
      <c r="X17" s="358">
        <f>'DRE | P&amp;L'!BA19</f>
        <v>-68699.117999999842</v>
      </c>
      <c r="Y17" s="358">
        <f>'DRE | P&amp;L'!BA54</f>
        <v>-68699.117999999842</v>
      </c>
      <c r="Z17" s="358">
        <f t="shared" si="12"/>
        <v>0</v>
      </c>
      <c r="AA17" s="358">
        <f>'DRE | P&amp;L'!BB19</f>
        <v>-85318</v>
      </c>
      <c r="AB17" s="358">
        <f>'DRE | P&amp;L'!BB54</f>
        <v>-85318</v>
      </c>
      <c r="AC17" s="358">
        <f t="shared" si="13"/>
        <v>0</v>
      </c>
      <c r="AD17" s="358">
        <f>'DRE | P&amp;L'!BC19</f>
        <v>-66614</v>
      </c>
      <c r="AE17" s="358">
        <f>'DRE | P&amp;L'!BC54</f>
        <v>-66614</v>
      </c>
      <c r="AF17" s="358">
        <f t="shared" si="14"/>
        <v>0</v>
      </c>
      <c r="AG17" s="358">
        <f>'DRE | P&amp;L'!BD19</f>
        <v>-78529.478999999963</v>
      </c>
      <c r="AH17" s="358">
        <f>'DRE | P&amp;L'!BD54</f>
        <v>-78529.478999999963</v>
      </c>
      <c r="AI17" s="358">
        <f t="shared" si="15"/>
        <v>0</v>
      </c>
      <c r="AJ17" s="358">
        <f>'DRE | P&amp;L'!BE19</f>
        <v>-58646.27999999981</v>
      </c>
      <c r="AK17" s="358">
        <f>'DRE | P&amp;L'!BE54</f>
        <v>-58646.27999999981</v>
      </c>
      <c r="AL17" s="358">
        <f t="shared" si="16"/>
        <v>0</v>
      </c>
      <c r="AM17" s="358">
        <f>'DRE | P&amp;L'!BF19</f>
        <v>-68759.184999999896</v>
      </c>
      <c r="AN17" s="358">
        <f>'DRE | P&amp;L'!BF54</f>
        <v>-68759.184999999896</v>
      </c>
      <c r="AO17" s="358">
        <f t="shared" si="17"/>
        <v>0</v>
      </c>
      <c r="AP17" s="358">
        <f>'DRE | P&amp;L'!BG19</f>
        <v>-56265.842000000041</v>
      </c>
      <c r="AQ17" s="358">
        <f>'DRE | P&amp;L'!BG54</f>
        <v>-56265.841999999924</v>
      </c>
      <c r="AR17" s="358">
        <f t="shared" si="18"/>
        <v>-1.1641532182693481E-10</v>
      </c>
      <c r="AS17" s="358">
        <f>'DRE | P&amp;L'!BH19</f>
        <v>-63838.881179999851</v>
      </c>
      <c r="AT17" s="358">
        <f>'DRE | P&amp;L'!BH54</f>
        <v>-63838.881179999851</v>
      </c>
      <c r="AU17" s="358">
        <f t="shared" si="0"/>
        <v>0</v>
      </c>
      <c r="AV17" s="358">
        <f>'DRE | P&amp;L'!BI19</f>
        <v>-63402.672599999903</v>
      </c>
      <c r="AW17" s="358">
        <f>'DRE | P&amp;L'!BI54</f>
        <v>-63402.672599999903</v>
      </c>
      <c r="AX17" s="358">
        <f t="shared" si="1"/>
        <v>0</v>
      </c>
      <c r="AY17" s="358">
        <v>-67376.568775419102</v>
      </c>
      <c r="AZ17" s="358">
        <v>-67376.568775419131</v>
      </c>
      <c r="BA17" s="358">
        <f t="shared" si="2"/>
        <v>0</v>
      </c>
      <c r="BB17" s="358">
        <v>-61040.086500000194</v>
      </c>
      <c r="BC17" s="358">
        <v>-61040.086500000194</v>
      </c>
      <c r="BD17" s="358">
        <f t="shared" si="3"/>
        <v>0</v>
      </c>
      <c r="BE17" s="358">
        <v>-72555</v>
      </c>
      <c r="BF17" s="358">
        <v>-72555</v>
      </c>
      <c r="BG17" s="358">
        <f t="shared" si="3"/>
        <v>0</v>
      </c>
      <c r="BH17" s="358">
        <v>-70342.341170000247</v>
      </c>
      <c r="BI17" s="358">
        <v>-70342.341170000247</v>
      </c>
      <c r="BJ17" s="358">
        <f t="shared" si="4"/>
        <v>0</v>
      </c>
    </row>
    <row r="18" spans="1:62" s="24" customFormat="1" ht="15" customHeight="1" x14ac:dyDescent="0.25">
      <c r="A18" s="4" t="str">
        <f>'DRE | P&amp;L'!A20</f>
        <v>Despesas administrativas</v>
      </c>
      <c r="B18" s="4" t="str">
        <f>'DRE | P&amp;L'!B20</f>
        <v>Administrative Expenses</v>
      </c>
      <c r="C18" s="358">
        <f>'DRE | P&amp;L'!AT20</f>
        <v>-15192</v>
      </c>
      <c r="D18" s="358">
        <f>'DRE | P&amp;L'!AT55</f>
        <v>-15192</v>
      </c>
      <c r="E18" s="358">
        <f t="shared" si="5"/>
        <v>0</v>
      </c>
      <c r="F18" s="358">
        <f>'DRE | P&amp;L'!AU20</f>
        <v>-16468</v>
      </c>
      <c r="G18" s="358">
        <f>'DRE | P&amp;L'!AU55</f>
        <v>-16468</v>
      </c>
      <c r="H18" s="358">
        <f t="shared" si="6"/>
        <v>0</v>
      </c>
      <c r="I18" s="358">
        <f>'DRE | P&amp;L'!AV20</f>
        <v>-20416</v>
      </c>
      <c r="J18" s="358">
        <f>'DRE | P&amp;L'!AV55</f>
        <v>-20416</v>
      </c>
      <c r="K18" s="358">
        <f t="shared" si="7"/>
        <v>0</v>
      </c>
      <c r="L18" s="358">
        <f>'DRE | P&amp;L'!AW20</f>
        <v>-19774</v>
      </c>
      <c r="M18" s="358">
        <f>'DRE | P&amp;L'!AW55</f>
        <v>-19774</v>
      </c>
      <c r="N18" s="358">
        <f t="shared" si="8"/>
        <v>0</v>
      </c>
      <c r="O18" s="358">
        <f>'DRE | P&amp;L'!AX20</f>
        <v>-25980</v>
      </c>
      <c r="P18" s="358">
        <f>'DRE | P&amp;L'!AW55</f>
        <v>-19774</v>
      </c>
      <c r="Q18" s="358">
        <f t="shared" si="9"/>
        <v>-6206</v>
      </c>
      <c r="R18" s="358">
        <f>'DRE | P&amp;L'!AY20</f>
        <v>-21505</v>
      </c>
      <c r="S18" s="358">
        <f>'DRE | P&amp;L'!AY55</f>
        <v>-21505</v>
      </c>
      <c r="T18" s="358">
        <f t="shared" si="10"/>
        <v>0</v>
      </c>
      <c r="U18" s="358">
        <f>'DRE | P&amp;L'!AZ20</f>
        <v>-28077.270999999953</v>
      </c>
      <c r="V18" s="358">
        <f>'DRE | P&amp;L'!AZ55</f>
        <v>-28077.270999999953</v>
      </c>
      <c r="W18" s="358">
        <f t="shared" si="11"/>
        <v>0</v>
      </c>
      <c r="X18" s="358">
        <f>'DRE | P&amp;L'!BA20</f>
        <v>-28270.915999999997</v>
      </c>
      <c r="Y18" s="358">
        <f>'DRE | P&amp;L'!BA55</f>
        <v>-28270.915999999997</v>
      </c>
      <c r="Z18" s="358">
        <f t="shared" si="12"/>
        <v>0</v>
      </c>
      <c r="AA18" s="358">
        <f>'DRE | P&amp;L'!BB20</f>
        <v>-36561</v>
      </c>
      <c r="AB18" s="358">
        <f>'DRE | P&amp;L'!BB55</f>
        <v>-36561</v>
      </c>
      <c r="AC18" s="358">
        <f t="shared" si="13"/>
        <v>0</v>
      </c>
      <c r="AD18" s="358">
        <f>'DRE | P&amp;L'!BC20</f>
        <v>-24736</v>
      </c>
      <c r="AE18" s="358">
        <f>'DRE | P&amp;L'!BC55</f>
        <v>-24736</v>
      </c>
      <c r="AF18" s="358">
        <f t="shared" si="14"/>
        <v>0</v>
      </c>
      <c r="AG18" s="358">
        <f>'DRE | P&amp;L'!BD20</f>
        <v>-29989.573000000059</v>
      </c>
      <c r="AH18" s="358">
        <f>'DRE | P&amp;L'!BD55</f>
        <v>-29989.573000000059</v>
      </c>
      <c r="AI18" s="358">
        <f t="shared" si="15"/>
        <v>0</v>
      </c>
      <c r="AJ18" s="358">
        <f>'DRE | P&amp;L'!BE20</f>
        <v>-26312.487000000008</v>
      </c>
      <c r="AK18" s="358">
        <f>'DRE | P&amp;L'!BE55</f>
        <v>-26312.487000000008</v>
      </c>
      <c r="AL18" s="358">
        <f t="shared" si="16"/>
        <v>0</v>
      </c>
      <c r="AM18" s="358">
        <f>'DRE | P&amp;L'!BF20</f>
        <v>-30913.322000000087</v>
      </c>
      <c r="AN18" s="358">
        <f>'DRE | P&amp;L'!BF55</f>
        <v>-30913.322000000087</v>
      </c>
      <c r="AO18" s="358">
        <f t="shared" si="17"/>
        <v>0</v>
      </c>
      <c r="AP18" s="358">
        <f>'DRE | P&amp;L'!BG20</f>
        <v>-28226.275749999997</v>
      </c>
      <c r="AQ18" s="358">
        <f>'DRE | P&amp;L'!BG55</f>
        <v>-28226.275749999997</v>
      </c>
      <c r="AR18" s="358">
        <f t="shared" si="18"/>
        <v>0</v>
      </c>
      <c r="AS18" s="358">
        <f>'DRE | P&amp;L'!BH20</f>
        <v>-28186.916520000006</v>
      </c>
      <c r="AT18" s="358">
        <f>'DRE | P&amp;L'!BH55</f>
        <v>-28186.916520000006</v>
      </c>
      <c r="AU18" s="358">
        <f t="shared" si="0"/>
        <v>0</v>
      </c>
      <c r="AV18" s="358">
        <f>'DRE | P&amp;L'!BI20</f>
        <v>-25340.357140000051</v>
      </c>
      <c r="AW18" s="358">
        <f>'DRE | P&amp;L'!BI55</f>
        <v>-25340.357140000051</v>
      </c>
      <c r="AX18" s="358">
        <f t="shared" si="1"/>
        <v>0</v>
      </c>
      <c r="AY18" s="358">
        <v>-41827.401729999998</v>
      </c>
      <c r="AZ18" s="358">
        <v>-41827.401729999954</v>
      </c>
      <c r="BA18" s="358">
        <f t="shared" si="2"/>
        <v>0</v>
      </c>
      <c r="BB18" s="358">
        <v>-35876.288599999985</v>
      </c>
      <c r="BC18" s="358">
        <v>-35876.288599999985</v>
      </c>
      <c r="BD18" s="358">
        <f t="shared" si="3"/>
        <v>0</v>
      </c>
      <c r="BE18" s="358">
        <v>-32359</v>
      </c>
      <c r="BF18" s="358">
        <v>-32359</v>
      </c>
      <c r="BG18" s="358">
        <f t="shared" si="3"/>
        <v>0</v>
      </c>
      <c r="BH18" s="358">
        <v>-28239.876350000035</v>
      </c>
      <c r="BI18" s="358">
        <v>-28239.876350000035</v>
      </c>
      <c r="BJ18" s="358">
        <f t="shared" si="4"/>
        <v>0</v>
      </c>
    </row>
    <row r="19" spans="1:62" s="24" customFormat="1" ht="15" customHeight="1" x14ac:dyDescent="0.25">
      <c r="A19" s="4" t="str">
        <f>'DRE | P&amp;L'!A21</f>
        <v>Despesas Pré-operacionais</v>
      </c>
      <c r="B19" s="4" t="str">
        <f>'DRE | P&amp;L'!B21</f>
        <v>Pre-Operating Expenses</v>
      </c>
      <c r="C19" s="358">
        <f>'DRE | P&amp;L'!AT21</f>
        <v>0</v>
      </c>
      <c r="D19" s="358">
        <f>'DRE | P&amp;L'!AT56</f>
        <v>0</v>
      </c>
      <c r="E19" s="358">
        <f t="shared" si="5"/>
        <v>0</v>
      </c>
      <c r="F19" s="358">
        <f>'DRE | P&amp;L'!AU21</f>
        <v>0</v>
      </c>
      <c r="G19" s="358">
        <f>'DRE | P&amp;L'!AU56</f>
        <v>0</v>
      </c>
      <c r="H19" s="358">
        <f t="shared" si="6"/>
        <v>0</v>
      </c>
      <c r="I19" s="358">
        <f>'DRE | P&amp;L'!AV21</f>
        <v>0</v>
      </c>
      <c r="J19" s="358">
        <f>'DRE | P&amp;L'!AV56</f>
        <v>0</v>
      </c>
      <c r="K19" s="358">
        <f t="shared" si="7"/>
        <v>0</v>
      </c>
      <c r="L19" s="358">
        <f>'DRE | P&amp;L'!AW21</f>
        <v>0</v>
      </c>
      <c r="M19" s="358">
        <f>'DRE | P&amp;L'!AW56</f>
        <v>0</v>
      </c>
      <c r="N19" s="358">
        <f t="shared" si="8"/>
        <v>0</v>
      </c>
      <c r="O19" s="358">
        <f>'DRE | P&amp;L'!AX21</f>
        <v>0</v>
      </c>
      <c r="P19" s="358">
        <f>'DRE | P&amp;L'!AW56</f>
        <v>0</v>
      </c>
      <c r="Q19" s="358">
        <f t="shared" si="9"/>
        <v>0</v>
      </c>
      <c r="R19" s="358">
        <f>'DRE | P&amp;L'!AY21</f>
        <v>0</v>
      </c>
      <c r="S19" s="358">
        <f>'DRE | P&amp;L'!AY56</f>
        <v>0</v>
      </c>
      <c r="T19" s="358">
        <f t="shared" si="10"/>
        <v>0</v>
      </c>
      <c r="U19" s="358">
        <f>'DRE | P&amp;L'!AZ21</f>
        <v>0</v>
      </c>
      <c r="V19" s="358">
        <f>'DRE | P&amp;L'!AZ56</f>
        <v>0</v>
      </c>
      <c r="W19" s="358">
        <f t="shared" si="11"/>
        <v>0</v>
      </c>
      <c r="X19" s="358">
        <f>'DRE | P&amp;L'!BA21</f>
        <v>0</v>
      </c>
      <c r="Y19" s="358">
        <f>'DRE | P&amp;L'!BA56</f>
        <v>0</v>
      </c>
      <c r="Z19" s="358">
        <f t="shared" si="12"/>
        <v>0</v>
      </c>
      <c r="AA19" s="358">
        <f>'DRE | P&amp;L'!BB21</f>
        <v>0</v>
      </c>
      <c r="AB19" s="358">
        <f>'DRE | P&amp;L'!BB56</f>
        <v>0</v>
      </c>
      <c r="AC19" s="358">
        <f t="shared" si="13"/>
        <v>0</v>
      </c>
      <c r="AD19" s="358">
        <f>'DRE | P&amp;L'!BC21</f>
        <v>0</v>
      </c>
      <c r="AE19" s="358">
        <f>'DRE | P&amp;L'!BC56</f>
        <v>0</v>
      </c>
      <c r="AF19" s="358">
        <f t="shared" si="14"/>
        <v>0</v>
      </c>
      <c r="AG19" s="358">
        <f>'DRE | P&amp;L'!BD21</f>
        <v>0</v>
      </c>
      <c r="AH19" s="358">
        <f>'DRE | P&amp;L'!BD56</f>
        <v>0</v>
      </c>
      <c r="AI19" s="358">
        <f t="shared" si="15"/>
        <v>0</v>
      </c>
      <c r="AJ19" s="358">
        <f>'DRE | P&amp;L'!BE21</f>
        <v>0</v>
      </c>
      <c r="AK19" s="358">
        <f>'DRE | P&amp;L'!BE56</f>
        <v>0</v>
      </c>
      <c r="AL19" s="358">
        <f t="shared" si="16"/>
        <v>0</v>
      </c>
      <c r="AM19" s="358">
        <f>'DRE | P&amp;L'!BF21</f>
        <v>0</v>
      </c>
      <c r="AN19" s="358">
        <f>'DRE | P&amp;L'!BF56</f>
        <v>0</v>
      </c>
      <c r="AO19" s="358">
        <f t="shared" si="17"/>
        <v>0</v>
      </c>
      <c r="AP19" s="358">
        <f>'DRE | P&amp;L'!BG21</f>
        <v>-492.52125000000001</v>
      </c>
      <c r="AQ19" s="358">
        <f>'DRE | P&amp;L'!BG56</f>
        <v>-492.52125000000001</v>
      </c>
      <c r="AR19" s="358">
        <f t="shared" si="18"/>
        <v>0</v>
      </c>
      <c r="AS19" s="358">
        <f>'DRE | P&amp;L'!BH21</f>
        <v>-622.45429999999999</v>
      </c>
      <c r="AT19" s="358">
        <f>'DRE | P&amp;L'!BH56</f>
        <v>-622.45429999999999</v>
      </c>
      <c r="AU19" s="358">
        <f t="shared" si="0"/>
        <v>0</v>
      </c>
      <c r="AV19" s="358">
        <f>'DRE | P&amp;L'!BI21</f>
        <v>-655.98226</v>
      </c>
      <c r="AW19" s="358">
        <f>'DRE | P&amp;L'!BI56</f>
        <v>-655.98226</v>
      </c>
      <c r="AX19" s="358">
        <f t="shared" si="1"/>
        <v>0</v>
      </c>
      <c r="AY19" s="358">
        <v>-1155.6798899999999</v>
      </c>
      <c r="AZ19" s="358">
        <v>-1155.6798899999999</v>
      </c>
      <c r="BA19" s="358">
        <f t="shared" si="2"/>
        <v>0</v>
      </c>
      <c r="BB19" s="358">
        <v>-454.76890000000003</v>
      </c>
      <c r="BC19" s="358">
        <v>-454.76890000000003</v>
      </c>
      <c r="BD19" s="358">
        <f t="shared" si="3"/>
        <v>0</v>
      </c>
      <c r="BE19" s="358">
        <v>-1088</v>
      </c>
      <c r="BF19" s="358">
        <v>-1088</v>
      </c>
      <c r="BG19" s="358">
        <f t="shared" si="3"/>
        <v>0</v>
      </c>
      <c r="BH19" s="358">
        <v>-269.83047999999997</v>
      </c>
      <c r="BI19" s="358">
        <v>-269.83047999999997</v>
      </c>
      <c r="BJ19" s="358">
        <f t="shared" si="4"/>
        <v>0</v>
      </c>
    </row>
    <row r="20" spans="1:62" s="24" customFormat="1" ht="14.25" customHeight="1" x14ac:dyDescent="0.25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58">
        <f>'DRE | P&amp;L'!AT22</f>
        <v>45583</v>
      </c>
      <c r="D20" s="358">
        <f>'DRE | P&amp;L'!AT57</f>
        <v>45583</v>
      </c>
      <c r="E20" s="358">
        <f t="shared" si="5"/>
        <v>0</v>
      </c>
      <c r="F20" s="358">
        <f>'DRE | P&amp;L'!AU22</f>
        <v>-4432</v>
      </c>
      <c r="G20" s="358">
        <f>'DRE | P&amp;L'!AU57</f>
        <v>-4432</v>
      </c>
      <c r="H20" s="358">
        <f t="shared" si="6"/>
        <v>0</v>
      </c>
      <c r="I20" s="358">
        <f>'DRE | P&amp;L'!AV22</f>
        <v>12788</v>
      </c>
      <c r="J20" s="358">
        <f>'DRE | P&amp;L'!AV57</f>
        <v>12788</v>
      </c>
      <c r="K20" s="358">
        <f t="shared" si="7"/>
        <v>0</v>
      </c>
      <c r="L20" s="358">
        <f>'DRE | P&amp;L'!AW22</f>
        <v>23166</v>
      </c>
      <c r="M20" s="358">
        <f>'DRE | P&amp;L'!AW57</f>
        <v>23166</v>
      </c>
      <c r="N20" s="358">
        <f t="shared" si="8"/>
        <v>0</v>
      </c>
      <c r="O20" s="358">
        <f>'DRE | P&amp;L'!AX22</f>
        <v>-26398</v>
      </c>
      <c r="P20" s="358">
        <f>'DRE | P&amp;L'!AW57</f>
        <v>23166</v>
      </c>
      <c r="Q20" s="358">
        <f t="shared" si="9"/>
        <v>-49564</v>
      </c>
      <c r="R20" s="358">
        <f>'DRE | P&amp;L'!AY22</f>
        <v>3672</v>
      </c>
      <c r="S20" s="358">
        <f>'DRE | P&amp;L'!AY57</f>
        <v>3672</v>
      </c>
      <c r="T20" s="358">
        <f t="shared" si="10"/>
        <v>0</v>
      </c>
      <c r="U20" s="358">
        <f>'DRE | P&amp;L'!AZ22</f>
        <v>17551</v>
      </c>
      <c r="V20" s="358">
        <f>'DRE | P&amp;L'!AZ57</f>
        <v>10649</v>
      </c>
      <c r="W20" s="358">
        <f t="shared" si="11"/>
        <v>6902</v>
      </c>
      <c r="X20" s="358">
        <f>'DRE | P&amp;L'!BA22</f>
        <v>10469</v>
      </c>
      <c r="Y20" s="358">
        <f>'DRE | P&amp;L'!BA57</f>
        <v>10467</v>
      </c>
      <c r="Z20" s="358">
        <f t="shared" si="12"/>
        <v>2</v>
      </c>
      <c r="AA20" s="358">
        <f>'DRE | P&amp;L'!BB22</f>
        <v>21437</v>
      </c>
      <c r="AB20" s="358">
        <f>'DRE | P&amp;L'!BB57</f>
        <v>21400</v>
      </c>
      <c r="AC20" s="358">
        <f t="shared" si="13"/>
        <v>37</v>
      </c>
      <c r="AD20" s="358">
        <f>'DRE | P&amp;L'!BC22</f>
        <v>3468</v>
      </c>
      <c r="AE20" s="358">
        <f>'DRE | P&amp;L'!BC57</f>
        <v>3468</v>
      </c>
      <c r="AF20" s="358">
        <f t="shared" si="14"/>
        <v>0</v>
      </c>
      <c r="AG20" s="358">
        <f>'DRE | P&amp;L'!BD22</f>
        <v>9138</v>
      </c>
      <c r="AH20" s="358">
        <f>'DRE | P&amp;L'!BD57</f>
        <v>9138</v>
      </c>
      <c r="AI20" s="358">
        <f t="shared" si="15"/>
        <v>0</v>
      </c>
      <c r="AJ20" s="358">
        <f>'DRE | P&amp;L'!BE22</f>
        <v>30523</v>
      </c>
      <c r="AK20" s="358">
        <f>'DRE | P&amp;L'!BE57</f>
        <v>30523</v>
      </c>
      <c r="AL20" s="358">
        <f t="shared" si="16"/>
        <v>0</v>
      </c>
      <c r="AM20" s="358">
        <f>'DRE | P&amp;L'!BF22</f>
        <v>32555</v>
      </c>
      <c r="AN20" s="358">
        <f>'DRE | P&amp;L'!BF57</f>
        <v>32555.447999999931</v>
      </c>
      <c r="AO20" s="358">
        <f t="shared" si="17"/>
        <v>-0.44799999993119854</v>
      </c>
      <c r="AP20" s="358">
        <f>'DRE | P&amp;L'!BG22</f>
        <v>5788.1229999999996</v>
      </c>
      <c r="AQ20" s="358">
        <f>'DRE | P&amp;L'!BG57</f>
        <v>5676.5210000002489</v>
      </c>
      <c r="AR20" s="358">
        <f t="shared" si="18"/>
        <v>111.60199999975066</v>
      </c>
      <c r="AS20" s="358">
        <f>'DRE | P&amp;L'!BH22</f>
        <v>6690</v>
      </c>
      <c r="AT20" s="358">
        <f>'DRE | P&amp;L'!BH57</f>
        <v>6690.3030000001099</v>
      </c>
      <c r="AU20" s="358">
        <f t="shared" si="0"/>
        <v>-0.30300000010993244</v>
      </c>
      <c r="AV20" s="358">
        <f>'DRE | P&amp;L'!BI22</f>
        <v>15874.296</v>
      </c>
      <c r="AW20" s="358">
        <f>'DRE | P&amp;L'!BI57</f>
        <v>16060.296000000177</v>
      </c>
      <c r="AX20" s="358">
        <f t="shared" si="1"/>
        <v>-186.00000000017644</v>
      </c>
      <c r="AY20" s="358">
        <v>49967.210000000094</v>
      </c>
      <c r="AZ20" s="358">
        <v>49967.310472871723</v>
      </c>
      <c r="BA20" s="358">
        <f t="shared" si="2"/>
        <v>-0.10047287162888097</v>
      </c>
      <c r="BB20" s="358">
        <v>11292.035999999938</v>
      </c>
      <c r="BC20" s="358">
        <v>11292.036000000377</v>
      </c>
      <c r="BD20" s="358">
        <f t="shared" si="3"/>
        <v>-4.3837644625455141E-10</v>
      </c>
      <c r="BE20" s="358">
        <v>143824</v>
      </c>
      <c r="BF20" s="358">
        <v>143824</v>
      </c>
      <c r="BG20" s="358">
        <f t="shared" si="3"/>
        <v>0</v>
      </c>
      <c r="BH20" s="358">
        <v>19867.938999999773</v>
      </c>
      <c r="BI20" s="358">
        <v>19867.938999999773</v>
      </c>
      <c r="BJ20" s="358">
        <f t="shared" si="4"/>
        <v>0</v>
      </c>
    </row>
    <row r="21" spans="1:62" s="24" customFormat="1" ht="15" customHeight="1" x14ac:dyDescent="0.25">
      <c r="A21" s="4" t="str">
        <f>'DRE | P&amp;L'!A23</f>
        <v>Linearização revenda de ponto</v>
      </c>
      <c r="B21" s="4" t="str">
        <f>'DRE | P&amp;L'!B23</f>
        <v>Straight-line effect on key money</v>
      </c>
      <c r="C21" s="358">
        <f>'DRE | P&amp;L'!AT23</f>
        <v>0</v>
      </c>
      <c r="D21" s="358">
        <f>'DRE | P&amp;L'!AT58</f>
        <v>0</v>
      </c>
      <c r="E21" s="358">
        <f t="shared" si="5"/>
        <v>0</v>
      </c>
      <c r="F21" s="358">
        <f>'DRE | P&amp;L'!AU23</f>
        <v>0</v>
      </c>
      <c r="G21" s="358">
        <f>'DRE | P&amp;L'!AU58</f>
        <v>0</v>
      </c>
      <c r="H21" s="358">
        <f t="shared" si="6"/>
        <v>0</v>
      </c>
      <c r="I21" s="358">
        <f>'DRE | P&amp;L'!AV23</f>
        <v>0</v>
      </c>
      <c r="J21" s="358">
        <f>'DRE | P&amp;L'!AV58</f>
        <v>0</v>
      </c>
      <c r="K21" s="358">
        <f t="shared" si="7"/>
        <v>0</v>
      </c>
      <c r="L21" s="358">
        <f>'DRE | P&amp;L'!AW23</f>
        <v>0</v>
      </c>
      <c r="M21" s="358">
        <f>'DRE | P&amp;L'!AW58</f>
        <v>0</v>
      </c>
      <c r="N21" s="358">
        <f t="shared" si="8"/>
        <v>0</v>
      </c>
      <c r="O21" s="358">
        <f>'DRE | P&amp;L'!AX23</f>
        <v>0</v>
      </c>
      <c r="P21" s="358">
        <f>'DRE | P&amp;L'!AW58</f>
        <v>0</v>
      </c>
      <c r="Q21" s="358">
        <f t="shared" si="9"/>
        <v>0</v>
      </c>
      <c r="R21" s="358">
        <f>'DRE | P&amp;L'!AY23</f>
        <v>576</v>
      </c>
      <c r="S21" s="358">
        <f>'DRE | P&amp;L'!AY58</f>
        <v>0</v>
      </c>
      <c r="T21" s="358">
        <f t="shared" si="10"/>
        <v>576</v>
      </c>
      <c r="U21" s="358">
        <f>'DRE | P&amp;L'!AZ23</f>
        <v>-5432</v>
      </c>
      <c r="V21" s="358">
        <f>'DRE | P&amp;L'!AZ58</f>
        <v>0</v>
      </c>
      <c r="W21" s="358">
        <f t="shared" si="11"/>
        <v>-5432</v>
      </c>
      <c r="X21" s="358">
        <f>'DRE | P&amp;L'!BA23</f>
        <v>-2211</v>
      </c>
      <c r="Y21" s="358">
        <f>'DRE | P&amp;L'!BA58</f>
        <v>0</v>
      </c>
      <c r="Z21" s="358">
        <f t="shared" si="12"/>
        <v>-2211</v>
      </c>
      <c r="AA21" s="358">
        <f>'DRE | P&amp;L'!BB23</f>
        <v>-2211</v>
      </c>
      <c r="AB21" s="358">
        <f>'DRE | P&amp;L'!BB58</f>
        <v>0</v>
      </c>
      <c r="AC21" s="358">
        <f t="shared" si="13"/>
        <v>-2211</v>
      </c>
      <c r="AD21" s="358">
        <f>'DRE | P&amp;L'!BC23</f>
        <v>1764</v>
      </c>
      <c r="AE21" s="358">
        <f>'DRE | P&amp;L'!BC58</f>
        <v>0</v>
      </c>
      <c r="AF21" s="358">
        <f t="shared" si="14"/>
        <v>1764</v>
      </c>
      <c r="AG21" s="358">
        <f>'DRE | P&amp;L'!BD23</f>
        <v>-3450</v>
      </c>
      <c r="AH21" s="358">
        <f>'DRE | P&amp;L'!BD58</f>
        <v>0</v>
      </c>
      <c r="AI21" s="358">
        <f t="shared" si="15"/>
        <v>-3450</v>
      </c>
      <c r="AJ21" s="358">
        <f>'DRE | P&amp;L'!BE23</f>
        <v>-17441</v>
      </c>
      <c r="AK21" s="358">
        <f>'DRE | P&amp;L'!BE58</f>
        <v>0</v>
      </c>
      <c r="AL21" s="358">
        <f t="shared" si="16"/>
        <v>-17441</v>
      </c>
      <c r="AM21" s="358">
        <f>'DRE | P&amp;L'!BF23</f>
        <v>391</v>
      </c>
      <c r="AN21" s="358">
        <f>'DRE | P&amp;L'!BF58</f>
        <v>0</v>
      </c>
      <c r="AO21" s="358">
        <f t="shared" si="17"/>
        <v>391</v>
      </c>
      <c r="AP21" s="358">
        <f>'DRE | P&amp;L'!BG23</f>
        <v>1945</v>
      </c>
      <c r="AQ21" s="358">
        <f>'DRE | P&amp;L'!BG58</f>
        <v>0</v>
      </c>
      <c r="AR21" s="358">
        <f t="shared" si="18"/>
        <v>1945</v>
      </c>
      <c r="AS21" s="358">
        <f>'DRE | P&amp;L'!BH23</f>
        <v>-983</v>
      </c>
      <c r="AT21" s="358">
        <f>'DRE | P&amp;L'!BH58</f>
        <v>0</v>
      </c>
      <c r="AU21" s="358">
        <f t="shared" si="0"/>
        <v>-983</v>
      </c>
      <c r="AV21" s="358">
        <f>'DRE | P&amp;L'!BI23</f>
        <v>-10072</v>
      </c>
      <c r="AW21" s="358">
        <f>'DRE | P&amp;L'!BI58</f>
        <v>0</v>
      </c>
      <c r="AX21" s="358">
        <f t="shared" si="1"/>
        <v>-10072</v>
      </c>
      <c r="AY21" s="358">
        <v>-2685</v>
      </c>
      <c r="AZ21" s="358">
        <f>'DRE | P&amp;L'!BL58</f>
        <v>0</v>
      </c>
      <c r="BA21" s="358">
        <f t="shared" si="2"/>
        <v>-2685</v>
      </c>
      <c r="BB21" s="358">
        <v>3393.2450000005701</v>
      </c>
      <c r="BC21" s="358" t="e">
        <f>'DRE | P&amp;L'!#REF!</f>
        <v>#REF!</v>
      </c>
      <c r="BD21" s="358" t="e">
        <f t="shared" si="3"/>
        <v>#REF!</v>
      </c>
      <c r="BE21" s="358">
        <v>1486</v>
      </c>
      <c r="BF21" s="358"/>
      <c r="BG21" s="358">
        <f t="shared" si="3"/>
        <v>1486</v>
      </c>
      <c r="BH21" s="358">
        <v>-2581.2780000000785</v>
      </c>
      <c r="BI21" s="358"/>
      <c r="BJ21" s="358">
        <f t="shared" si="4"/>
        <v>-2581.2780000000785</v>
      </c>
    </row>
    <row r="22" spans="1:62" s="24" customFormat="1" ht="15" customHeight="1" x14ac:dyDescent="0.25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58">
        <f>'DRE | P&amp;L'!AT24</f>
        <v>338</v>
      </c>
      <c r="D22" s="358">
        <f>'DRE | P&amp;L'!AT59</f>
        <v>338</v>
      </c>
      <c r="E22" s="358">
        <f t="shared" si="5"/>
        <v>0</v>
      </c>
      <c r="F22" s="358">
        <f>'DRE | P&amp;L'!AU24</f>
        <v>236</v>
      </c>
      <c r="G22" s="358">
        <f>'DRE | P&amp;L'!AU59</f>
        <v>236</v>
      </c>
      <c r="H22" s="358">
        <f t="shared" si="6"/>
        <v>0</v>
      </c>
      <c r="I22" s="358">
        <f>'DRE | P&amp;L'!AV24</f>
        <v>251</v>
      </c>
      <c r="J22" s="358">
        <f>'DRE | P&amp;L'!AV59</f>
        <v>251</v>
      </c>
      <c r="K22" s="358">
        <f t="shared" si="7"/>
        <v>0</v>
      </c>
      <c r="L22" s="358">
        <f>'DRE | P&amp;L'!AW24</f>
        <v>238</v>
      </c>
      <c r="M22" s="358">
        <f>'DRE | P&amp;L'!AW59</f>
        <v>238</v>
      </c>
      <c r="N22" s="358">
        <f t="shared" si="8"/>
        <v>0</v>
      </c>
      <c r="O22" s="358">
        <f>'DRE | P&amp;L'!AX24</f>
        <v>249</v>
      </c>
      <c r="P22" s="358">
        <f>'DRE | P&amp;L'!AW59</f>
        <v>238</v>
      </c>
      <c r="Q22" s="358">
        <f t="shared" si="9"/>
        <v>11</v>
      </c>
      <c r="R22" s="358">
        <f>'DRE | P&amp;L'!AY24</f>
        <v>262</v>
      </c>
      <c r="S22" s="358">
        <f>'DRE | P&amp;L'!AY59</f>
        <v>262</v>
      </c>
      <c r="T22" s="358">
        <f t="shared" si="10"/>
        <v>0</v>
      </c>
      <c r="U22" s="358">
        <f>'DRE | P&amp;L'!AZ24</f>
        <v>300.43</v>
      </c>
      <c r="V22" s="358">
        <f>'DRE | P&amp;L'!AZ59</f>
        <v>300</v>
      </c>
      <c r="W22" s="358">
        <f t="shared" si="11"/>
        <v>0.43000000000000682</v>
      </c>
      <c r="X22" s="358">
        <f>'DRE | P&amp;L'!BA24</f>
        <v>309.44100000000003</v>
      </c>
      <c r="Y22" s="358">
        <f>'DRE | P&amp;L'!BA59</f>
        <v>309</v>
      </c>
      <c r="Z22" s="358">
        <f t="shared" si="12"/>
        <v>0.44100000000003092</v>
      </c>
      <c r="AA22" s="358">
        <f>'DRE | P&amp;L'!BB24</f>
        <v>-2094</v>
      </c>
      <c r="AB22" s="358">
        <f>'DRE | P&amp;L'!BB59</f>
        <v>308</v>
      </c>
      <c r="AC22" s="358">
        <f t="shared" si="13"/>
        <v>-2402</v>
      </c>
      <c r="AD22" s="358">
        <f>'DRE | P&amp;L'!BC24</f>
        <v>-5579</v>
      </c>
      <c r="AE22" s="358">
        <f>'DRE | P&amp;L'!BC59</f>
        <v>367</v>
      </c>
      <c r="AF22" s="358">
        <f t="shared" si="14"/>
        <v>-5946</v>
      </c>
      <c r="AG22" s="358">
        <f>'DRE | P&amp;L'!BD24</f>
        <v>-4347.9515599999995</v>
      </c>
      <c r="AH22" s="358">
        <f>'DRE | P&amp;L'!BD59</f>
        <v>389</v>
      </c>
      <c r="AI22" s="358">
        <f t="shared" si="15"/>
        <v>-4736.9515599999995</v>
      </c>
      <c r="AJ22" s="358">
        <f>'DRE | P&amp;L'!BE24</f>
        <v>386.91998999999998</v>
      </c>
      <c r="AK22" s="358">
        <f>'DRE | P&amp;L'!BE59</f>
        <v>387</v>
      </c>
      <c r="AL22" s="358">
        <f t="shared" si="16"/>
        <v>-8.001000000001568E-2</v>
      </c>
      <c r="AM22" s="358">
        <f>'DRE | P&amp;L'!BF24</f>
        <v>-21171.429900000003</v>
      </c>
      <c r="AN22" s="358">
        <f>'DRE | P&amp;L'!BF59</f>
        <v>398.67009999999993</v>
      </c>
      <c r="AO22" s="358">
        <f t="shared" si="17"/>
        <v>-21570.100000000002</v>
      </c>
      <c r="AP22" s="358">
        <f>'DRE | P&amp;L'!BG24</f>
        <v>-7351.5386200000003</v>
      </c>
      <c r="AQ22" s="358">
        <f>'DRE | P&amp;L'!BG59</f>
        <v>416.46137999999974</v>
      </c>
      <c r="AR22" s="358">
        <f t="shared" si="18"/>
        <v>-7768</v>
      </c>
      <c r="AS22" s="358">
        <f>'DRE | P&amp;L'!BH24</f>
        <v>-3623.4766</v>
      </c>
      <c r="AT22" s="358">
        <f>'DRE | P&amp;L'!BH59</f>
        <v>418.52340000000004</v>
      </c>
      <c r="AU22" s="358">
        <f t="shared" si="0"/>
        <v>-4042</v>
      </c>
      <c r="AV22" s="358">
        <f>'DRE | P&amp;L'!BI24</f>
        <v>431.64394000000004</v>
      </c>
      <c r="AW22" s="358">
        <f>'DRE | P&amp;L'!BI59</f>
        <v>431.64394000000004</v>
      </c>
      <c r="AX22" s="358">
        <f t="shared" si="1"/>
        <v>0</v>
      </c>
      <c r="AY22" s="358">
        <v>399.91217</v>
      </c>
      <c r="AZ22" s="358">
        <v>399.91217</v>
      </c>
      <c r="BA22" s="358">
        <f t="shared" si="2"/>
        <v>0</v>
      </c>
      <c r="BB22" s="358">
        <v>392.96503000000001</v>
      </c>
      <c r="BC22" s="358">
        <v>392.96503000000001</v>
      </c>
      <c r="BD22" s="358">
        <f t="shared" si="3"/>
        <v>0</v>
      </c>
      <c r="BE22" s="358">
        <v>411</v>
      </c>
      <c r="BF22" s="358">
        <v>411</v>
      </c>
      <c r="BG22" s="358">
        <f t="shared" si="3"/>
        <v>0</v>
      </c>
      <c r="BH22" s="358">
        <v>404.16460999999993</v>
      </c>
      <c r="BI22" s="358">
        <v>404.16460999999993</v>
      </c>
      <c r="BJ22" s="358">
        <f t="shared" si="4"/>
        <v>0</v>
      </c>
    </row>
    <row r="23" spans="1:62" s="154" customFormat="1" ht="15" customHeight="1" x14ac:dyDescent="0.25">
      <c r="A23" s="186" t="str">
        <f>'DRE | P&amp;L'!A25</f>
        <v>EBITDA</v>
      </c>
      <c r="B23" s="186" t="str">
        <f>'DRE | P&amp;L'!B25</f>
        <v>EBITDA</v>
      </c>
      <c r="C23" s="359">
        <f>'DRE | P&amp;L'!AT25</f>
        <v>139454</v>
      </c>
      <c r="D23" s="359">
        <f>'DRE | P&amp;L'!AT60</f>
        <v>147946</v>
      </c>
      <c r="E23" s="359">
        <f t="shared" si="5"/>
        <v>-8492</v>
      </c>
      <c r="F23" s="359">
        <f>'DRE | P&amp;L'!AU25</f>
        <v>92339.162760000007</v>
      </c>
      <c r="G23" s="359">
        <f>'DRE | P&amp;L'!AU60</f>
        <v>73970</v>
      </c>
      <c r="H23" s="359">
        <f t="shared" si="6"/>
        <v>18369.162760000007</v>
      </c>
      <c r="I23" s="360">
        <f>'DRE | P&amp;L'!AV25</f>
        <v>87256.995989999996</v>
      </c>
      <c r="J23" s="361">
        <f>'DRE | P&amp;L'!AV60</f>
        <v>106393</v>
      </c>
      <c r="K23" s="361">
        <f t="shared" si="7"/>
        <v>-19136.004010000004</v>
      </c>
      <c r="L23" s="361">
        <f>'DRE | P&amp;L'!AW25</f>
        <v>126787.93586999999</v>
      </c>
      <c r="M23" s="361">
        <f>'DRE | P&amp;L'!AW60</f>
        <v>139077</v>
      </c>
      <c r="N23" s="361">
        <f t="shared" si="8"/>
        <v>-12289.064130000013</v>
      </c>
      <c r="O23" s="361">
        <f>'DRE | P&amp;L'!AX25</f>
        <v>185907</v>
      </c>
      <c r="P23" s="361">
        <f>'DRE | P&amp;L'!AW60</f>
        <v>139077</v>
      </c>
      <c r="Q23" s="361">
        <f t="shared" si="9"/>
        <v>46830</v>
      </c>
      <c r="R23" s="361">
        <f>'DRE | P&amp;L'!AY25</f>
        <v>147816</v>
      </c>
      <c r="S23" s="361">
        <f>'DRE | P&amp;L'!AY60</f>
        <v>151747</v>
      </c>
      <c r="T23" s="361">
        <f t="shared" si="10"/>
        <v>-3931</v>
      </c>
      <c r="U23" s="361">
        <f>'DRE | P&amp;L'!AZ25</f>
        <v>166661.93600000037</v>
      </c>
      <c r="V23" s="361">
        <f>'DRE | P&amp;L'!AZ60</f>
        <v>176192.50600000037</v>
      </c>
      <c r="W23" s="361">
        <f t="shared" si="11"/>
        <v>-9530.570000000007</v>
      </c>
      <c r="X23" s="361">
        <f>'DRE | P&amp;L'!BA25</f>
        <v>165858.19200000024</v>
      </c>
      <c r="Y23" s="361">
        <f>'DRE | P&amp;L'!BA60</f>
        <v>182259.11500000025</v>
      </c>
      <c r="Z23" s="361">
        <f t="shared" si="12"/>
        <v>-16400.92300000001</v>
      </c>
      <c r="AA23" s="361">
        <f>'DRE | P&amp;L'!BB25</f>
        <v>187567</v>
      </c>
      <c r="AB23" s="361">
        <f>'DRE | P&amp;L'!BB60</f>
        <v>203912</v>
      </c>
      <c r="AC23" s="361">
        <f t="shared" si="13"/>
        <v>-16345</v>
      </c>
      <c r="AD23" s="361">
        <f>'DRE | P&amp;L'!BC25</f>
        <v>178520</v>
      </c>
      <c r="AE23" s="361">
        <f>'DRE | P&amp;L'!BC60</f>
        <v>198990</v>
      </c>
      <c r="AF23" s="361">
        <f t="shared" si="14"/>
        <v>-20470</v>
      </c>
      <c r="AG23" s="361">
        <f>'DRE | P&amp;L'!BD25</f>
        <v>195493.19443999985</v>
      </c>
      <c r="AH23" s="361">
        <f>'DRE | P&amp;L'!BD60</f>
        <v>209008.91299999988</v>
      </c>
      <c r="AI23" s="361">
        <f t="shared" si="15"/>
        <v>-13515.718560000038</v>
      </c>
      <c r="AJ23" s="361">
        <f>'DRE | P&amp;L'!BE25</f>
        <v>211216.10299000019</v>
      </c>
      <c r="AK23" s="361">
        <f>'DRE | P&amp;L'!BE60</f>
        <v>247775.03900000016</v>
      </c>
      <c r="AL23" s="361">
        <f t="shared" si="16"/>
        <v>-36558.936009999976</v>
      </c>
      <c r="AM23" s="361">
        <f>'DRE | P&amp;L'!BF25</f>
        <v>227222.16509999993</v>
      </c>
      <c r="AN23" s="361">
        <f>'DRE | P&amp;L'!BF60</f>
        <v>263926.47909999982</v>
      </c>
      <c r="AO23" s="361">
        <f t="shared" si="17"/>
        <v>-36704.313999999897</v>
      </c>
      <c r="AP23" s="361">
        <f>'DRE | P&amp;L'!BG25</f>
        <v>198546.59637999992</v>
      </c>
      <c r="AQ23" s="361">
        <f>'DRE | P&amp;L'!BG60</f>
        <v>225170.75938000024</v>
      </c>
      <c r="AR23" s="361">
        <f t="shared" si="18"/>
        <v>-26624.163000000321</v>
      </c>
      <c r="AS23" s="361">
        <f>'DRE | P&amp;L'!BH25</f>
        <v>210809.35740000027</v>
      </c>
      <c r="AT23" s="361">
        <f>'DRE | P&amp;L'!BH60</f>
        <v>232993.76940000037</v>
      </c>
      <c r="AU23" s="361">
        <f t="shared" si="0"/>
        <v>-22184.412000000098</v>
      </c>
      <c r="AV23" s="361">
        <f>'DRE | P&amp;L'!BI25</f>
        <v>227487.74694000001</v>
      </c>
      <c r="AW23" s="361">
        <f>'DRE | P&amp;L'!BI60</f>
        <v>250848.24794000018</v>
      </c>
      <c r="AX23" s="361">
        <f t="shared" si="1"/>
        <v>-23360.501000000164</v>
      </c>
      <c r="AY23" s="361">
        <f>'DRE | P&amp;L'!BJ25</f>
        <v>301033.39406568103</v>
      </c>
      <c r="AZ23" s="361">
        <f>'DRE | P&amp;L'!BJ60</f>
        <v>315252.21853855258</v>
      </c>
      <c r="BA23" s="361">
        <f t="shared" si="2"/>
        <v>-14218.824472871551</v>
      </c>
      <c r="BB23" s="361">
        <f>'DRE | P&amp;L'!BK25</f>
        <v>233131.83903000035</v>
      </c>
      <c r="BC23" s="361">
        <f>'DRE | P&amp;L'!BK60</f>
        <v>244288.39703000017</v>
      </c>
      <c r="BD23" s="361">
        <f t="shared" si="3"/>
        <v>-11156.557999999815</v>
      </c>
      <c r="BE23" s="361">
        <f>SUM(BE16:BE22)</f>
        <v>437438</v>
      </c>
      <c r="BF23" s="361">
        <f>SUM(BF16:BF22)</f>
        <v>445399</v>
      </c>
      <c r="BG23" s="361">
        <f t="shared" si="3"/>
        <v>-7961</v>
      </c>
      <c r="BH23" s="361">
        <v>291703.26960999938</v>
      </c>
      <c r="BI23" s="361">
        <v>302440.8176099995</v>
      </c>
      <c r="BJ23" s="361">
        <f t="shared" si="4"/>
        <v>-10737.548000000126</v>
      </c>
    </row>
    <row r="24" spans="1:62" s="24" customFormat="1" ht="15" customHeight="1" x14ac:dyDescent="0.25">
      <c r="A24" s="4" t="str">
        <f>'DRE | P&amp;L'!A26</f>
        <v>Depreciação e Amortização</v>
      </c>
      <c r="B24" s="4" t="str">
        <f>'DRE | P&amp;L'!B26</f>
        <v>Depreciation and amortization</v>
      </c>
      <c r="C24" s="358">
        <f>'DRE | P&amp;L'!AT26</f>
        <v>-38205</v>
      </c>
      <c r="D24" s="358">
        <f>'DRE | P&amp;L'!AT61</f>
        <v>-38205</v>
      </c>
      <c r="E24" s="358">
        <f t="shared" si="5"/>
        <v>0</v>
      </c>
      <c r="F24" s="358">
        <f>'DRE | P&amp;L'!AU26</f>
        <v>-37144</v>
      </c>
      <c r="G24" s="358">
        <f>'DRE | P&amp;L'!AU61</f>
        <v>-37144</v>
      </c>
      <c r="H24" s="358">
        <f t="shared" si="6"/>
        <v>0</v>
      </c>
      <c r="I24" s="358">
        <f>'DRE | P&amp;L'!AV26</f>
        <v>-38727</v>
      </c>
      <c r="J24" s="358">
        <f>'DRE | P&amp;L'!AV61</f>
        <v>-38727</v>
      </c>
      <c r="K24" s="358">
        <f t="shared" si="7"/>
        <v>0</v>
      </c>
      <c r="L24" s="358">
        <f>'DRE | P&amp;L'!AW26</f>
        <v>-39679</v>
      </c>
      <c r="M24" s="358">
        <f>'DRE | P&amp;L'!AW61</f>
        <v>-39679</v>
      </c>
      <c r="N24" s="358">
        <f t="shared" si="8"/>
        <v>0</v>
      </c>
      <c r="O24" s="358">
        <f>'DRE | P&amp;L'!AX26</f>
        <v>-39834</v>
      </c>
      <c r="P24" s="358">
        <f>'DRE | P&amp;L'!AW61</f>
        <v>-39679</v>
      </c>
      <c r="Q24" s="358">
        <f t="shared" si="9"/>
        <v>-155</v>
      </c>
      <c r="R24" s="358">
        <f>'DRE | P&amp;L'!AY26</f>
        <v>-38634</v>
      </c>
      <c r="S24" s="358">
        <f>'DRE | P&amp;L'!AY61</f>
        <v>-38634</v>
      </c>
      <c r="T24" s="358">
        <f t="shared" si="10"/>
        <v>0</v>
      </c>
      <c r="U24" s="358">
        <f>'DRE | P&amp;L'!AZ26</f>
        <v>-38860.008999999962</v>
      </c>
      <c r="V24" s="358">
        <f>'DRE | P&amp;L'!AZ61</f>
        <v>-38860.008999999962</v>
      </c>
      <c r="W24" s="358">
        <f t="shared" si="11"/>
        <v>0</v>
      </c>
      <c r="X24" s="358">
        <f>'DRE | P&amp;L'!BA26</f>
        <v>-41155.865999999929</v>
      </c>
      <c r="Y24" s="358">
        <f>'DRE | P&amp;L'!BA61</f>
        <v>-41155.865999999929</v>
      </c>
      <c r="Z24" s="358">
        <f t="shared" si="12"/>
        <v>0</v>
      </c>
      <c r="AA24" s="358">
        <f>'DRE | P&amp;L'!BB26</f>
        <v>-39931</v>
      </c>
      <c r="AB24" s="358">
        <f>'DRE | P&amp;L'!BB61</f>
        <v>-39931</v>
      </c>
      <c r="AC24" s="358">
        <f t="shared" si="13"/>
        <v>0</v>
      </c>
      <c r="AD24" s="358">
        <f>'DRE | P&amp;L'!BC26</f>
        <v>-44296</v>
      </c>
      <c r="AE24" s="358">
        <f>'DRE | P&amp;L'!BC61</f>
        <v>-44296</v>
      </c>
      <c r="AF24" s="358">
        <f t="shared" si="14"/>
        <v>0</v>
      </c>
      <c r="AG24" s="358">
        <f>'DRE | P&amp;L'!BD26</f>
        <v>-43481.478999999912</v>
      </c>
      <c r="AH24" s="358">
        <f>'DRE | P&amp;L'!BD61</f>
        <v>-43481</v>
      </c>
      <c r="AI24" s="358">
        <f t="shared" si="15"/>
        <v>-0.47899999991204822</v>
      </c>
      <c r="AJ24" s="358">
        <f>'DRE | P&amp;L'!BE26</f>
        <v>-43290.249999999905</v>
      </c>
      <c r="AK24" s="358">
        <f>'DRE | P&amp;L'!BE61</f>
        <v>-43290</v>
      </c>
      <c r="AL24" s="358">
        <f t="shared" si="16"/>
        <v>-0.24999999990541255</v>
      </c>
      <c r="AM24" s="358">
        <f>'DRE | P&amp;L'!BF26</f>
        <v>-43297.378999999935</v>
      </c>
      <c r="AN24" s="358">
        <f>'DRE | P&amp;L'!BF61</f>
        <v>-43297.378999999935</v>
      </c>
      <c r="AO24" s="358">
        <f t="shared" si="17"/>
        <v>0</v>
      </c>
      <c r="AP24" s="358">
        <f>'DRE | P&amp;L'!BG26</f>
        <v>-45305.639999999992</v>
      </c>
      <c r="AQ24" s="358">
        <f>'DRE | P&amp;L'!BG61</f>
        <v>-45305.639999999847</v>
      </c>
      <c r="AR24" s="358">
        <f t="shared" si="18"/>
        <v>-1.4551915228366852E-10</v>
      </c>
      <c r="AS24" s="358">
        <f>'DRE | P&amp;L'!BH26</f>
        <v>-47348.298999999854</v>
      </c>
      <c r="AT24" s="358">
        <f>'DRE | P&amp;L'!BH61</f>
        <v>-47348.298999999854</v>
      </c>
      <c r="AU24" s="358">
        <f t="shared" si="0"/>
        <v>0</v>
      </c>
      <c r="AV24" s="358">
        <f>'DRE | P&amp;L'!BI26</f>
        <v>-47879.052999999847</v>
      </c>
      <c r="AW24" s="358">
        <f>'DRE | P&amp;L'!BI61</f>
        <v>-47879.052999999847</v>
      </c>
      <c r="AX24" s="358">
        <f t="shared" si="1"/>
        <v>0</v>
      </c>
      <c r="AY24" s="358">
        <f>'DRE | P&amp;L'!BJ26</f>
        <v>-55185.647074073997</v>
      </c>
      <c r="AZ24" s="358">
        <f>'DRE | P&amp;L'!BJ61</f>
        <v>-55185.647074073997</v>
      </c>
      <c r="BA24" s="358">
        <f t="shared" si="2"/>
        <v>0</v>
      </c>
      <c r="BB24" s="358">
        <f>'DRE | P&amp;L'!BK26</f>
        <v>-24621.012999999984</v>
      </c>
      <c r="BC24" s="358">
        <f>'DRE | P&amp;L'!BK61</f>
        <v>-24621.012999999984</v>
      </c>
      <c r="BD24" s="358">
        <f t="shared" si="3"/>
        <v>0</v>
      </c>
      <c r="BE24" s="358">
        <v>-31921</v>
      </c>
      <c r="BF24" s="358">
        <v>-31921</v>
      </c>
      <c r="BG24" s="358">
        <f t="shared" si="3"/>
        <v>0</v>
      </c>
      <c r="BH24" s="358">
        <v>-31409.511999999995</v>
      </c>
      <c r="BI24" s="358">
        <v>-31409.511999999995</v>
      </c>
      <c r="BJ24" s="358">
        <f t="shared" si="4"/>
        <v>0</v>
      </c>
    </row>
    <row r="25" spans="1:62" s="154" customFormat="1" ht="15" customHeight="1" x14ac:dyDescent="0.25">
      <c r="A25" s="186" t="str">
        <f>'DRE | P&amp;L'!A27</f>
        <v>EBIT</v>
      </c>
      <c r="B25" s="186" t="str">
        <f>'DRE | P&amp;L'!B27</f>
        <v>EBIT</v>
      </c>
      <c r="C25" s="359">
        <f>'DRE | P&amp;L'!AT27</f>
        <v>101249</v>
      </c>
      <c r="D25" s="359">
        <f>'DRE | P&amp;L'!AT62</f>
        <v>109741</v>
      </c>
      <c r="E25" s="359">
        <f t="shared" si="5"/>
        <v>-8492</v>
      </c>
      <c r="F25" s="359">
        <f>'DRE | P&amp;L'!AU27</f>
        <v>55195.162760000007</v>
      </c>
      <c r="G25" s="359">
        <f>'DRE | P&amp;L'!AU62</f>
        <v>36826</v>
      </c>
      <c r="H25" s="359">
        <f t="shared" si="6"/>
        <v>18369.162760000007</v>
      </c>
      <c r="I25" s="360">
        <f>'DRE | P&amp;L'!AV27</f>
        <v>48529.995989999996</v>
      </c>
      <c r="J25" s="361">
        <f>'DRE | P&amp;L'!AV62</f>
        <v>67666</v>
      </c>
      <c r="K25" s="361">
        <f t="shared" si="7"/>
        <v>-19136.004010000004</v>
      </c>
      <c r="L25" s="361">
        <f>'DRE | P&amp;L'!AW27</f>
        <v>87108.935869999987</v>
      </c>
      <c r="M25" s="361">
        <f>'DRE | P&amp;L'!AW62</f>
        <v>99398</v>
      </c>
      <c r="N25" s="361">
        <f t="shared" si="8"/>
        <v>-12289.064130000013</v>
      </c>
      <c r="O25" s="361">
        <f>'DRE | P&amp;L'!AX27</f>
        <v>146073</v>
      </c>
      <c r="P25" s="361">
        <f>'DRE | P&amp;L'!AW62</f>
        <v>99398</v>
      </c>
      <c r="Q25" s="361">
        <f t="shared" si="9"/>
        <v>46675</v>
      </c>
      <c r="R25" s="361">
        <f>'DRE | P&amp;L'!AY27</f>
        <v>109182</v>
      </c>
      <c r="S25" s="361">
        <f>'DRE | P&amp;L'!AY62</f>
        <v>113113</v>
      </c>
      <c r="T25" s="361">
        <f t="shared" si="10"/>
        <v>-3931</v>
      </c>
      <c r="U25" s="361">
        <f>'DRE | P&amp;L'!AZ27</f>
        <v>127801.9270000004</v>
      </c>
      <c r="V25" s="361">
        <f>'DRE | P&amp;L'!AZ62</f>
        <v>137332.49700000041</v>
      </c>
      <c r="W25" s="361">
        <f t="shared" si="11"/>
        <v>-9530.570000000007</v>
      </c>
      <c r="X25" s="361">
        <f>'DRE | P&amp;L'!BA27</f>
        <v>124702.32600000032</v>
      </c>
      <c r="Y25" s="361">
        <f>'DRE | P&amp;L'!BA62</f>
        <v>141103.24900000033</v>
      </c>
      <c r="Z25" s="361">
        <f t="shared" si="12"/>
        <v>-16400.92300000001</v>
      </c>
      <c r="AA25" s="361">
        <f>'DRE | P&amp;L'!BB27</f>
        <v>147636</v>
      </c>
      <c r="AB25" s="361">
        <f>'DRE | P&amp;L'!BB62</f>
        <v>163981</v>
      </c>
      <c r="AC25" s="361">
        <f t="shared" si="13"/>
        <v>-16345</v>
      </c>
      <c r="AD25" s="361">
        <f>'DRE | P&amp;L'!BC27</f>
        <v>134224</v>
      </c>
      <c r="AE25" s="361">
        <f>'DRE | P&amp;L'!BC62</f>
        <v>154694</v>
      </c>
      <c r="AF25" s="361">
        <f t="shared" si="14"/>
        <v>-20470</v>
      </c>
      <c r="AG25" s="361">
        <f>'DRE | P&amp;L'!BD27</f>
        <v>152011.71543999994</v>
      </c>
      <c r="AH25" s="361">
        <f>'DRE | P&amp;L'!BD62</f>
        <v>165527.91299999988</v>
      </c>
      <c r="AI25" s="361">
        <f t="shared" si="15"/>
        <v>-13516.197559999942</v>
      </c>
      <c r="AJ25" s="361">
        <f>'DRE | P&amp;L'!BE27</f>
        <v>167925.85299000028</v>
      </c>
      <c r="AK25" s="361">
        <f>'DRE | P&amp;L'!BE62</f>
        <v>204485.03900000016</v>
      </c>
      <c r="AL25" s="361">
        <f t="shared" si="16"/>
        <v>-36559.186009999888</v>
      </c>
      <c r="AM25" s="361">
        <f>'DRE | P&amp;L'!BF27</f>
        <v>183924.7861</v>
      </c>
      <c r="AN25" s="361">
        <f>'DRE | P&amp;L'!BF62</f>
        <v>220629.10009999989</v>
      </c>
      <c r="AO25" s="361">
        <f t="shared" si="17"/>
        <v>-36704.313999999897</v>
      </c>
      <c r="AP25" s="361">
        <f>'DRE | P&amp;L'!BG27</f>
        <v>153240.95637999993</v>
      </c>
      <c r="AQ25" s="361">
        <f>'DRE | P&amp;L'!BG62</f>
        <v>179865.1193800004</v>
      </c>
      <c r="AR25" s="361">
        <f t="shared" si="18"/>
        <v>-26624.163000000466</v>
      </c>
      <c r="AS25" s="361">
        <f>'DRE | P&amp;L'!BH27</f>
        <v>163461.05840000042</v>
      </c>
      <c r="AT25" s="361">
        <f>'DRE | P&amp;L'!BH62</f>
        <v>185645.47040000051</v>
      </c>
      <c r="AU25" s="361">
        <f t="shared" si="0"/>
        <v>-22184.412000000098</v>
      </c>
      <c r="AV25" s="361">
        <f>'DRE | P&amp;L'!BI27</f>
        <v>179608.69394000017</v>
      </c>
      <c r="AW25" s="361">
        <f>'DRE | P&amp;L'!BI62</f>
        <v>202969.19494000034</v>
      </c>
      <c r="AX25" s="361">
        <f t="shared" si="1"/>
        <v>-23360.501000000164</v>
      </c>
      <c r="AY25" s="361">
        <f>'DRE | P&amp;L'!BJ27</f>
        <v>245847.74699160704</v>
      </c>
      <c r="AZ25" s="361">
        <f>'DRE | P&amp;L'!BJ62</f>
        <v>260066.57146447859</v>
      </c>
      <c r="BA25" s="361">
        <f t="shared" si="2"/>
        <v>-14218.824472871551</v>
      </c>
      <c r="BB25" s="361">
        <f>'DRE | P&amp;L'!BK27</f>
        <v>208510.82603000037</v>
      </c>
      <c r="BC25" s="361">
        <f>'DRE | P&amp;L'!BK27</f>
        <v>208510.82603000037</v>
      </c>
      <c r="BD25" s="361">
        <f t="shared" si="3"/>
        <v>0</v>
      </c>
      <c r="BE25" s="361">
        <f>BE23+BE24</f>
        <v>405517</v>
      </c>
      <c r="BF25" s="361">
        <f>BF23+BF24</f>
        <v>413478</v>
      </c>
      <c r="BG25" s="361">
        <f t="shared" si="3"/>
        <v>-7961</v>
      </c>
      <c r="BH25" s="361">
        <v>260293.75760999939</v>
      </c>
      <c r="BI25" s="361">
        <v>271031.30560999952</v>
      </c>
      <c r="BJ25" s="361">
        <f t="shared" si="4"/>
        <v>-10737.548000000126</v>
      </c>
    </row>
    <row r="26" spans="1:62" s="24" customFormat="1" ht="15" customHeight="1" x14ac:dyDescent="0.25">
      <c r="A26" s="4" t="str">
        <f>'DRE | P&amp;L'!A28</f>
        <v>Receitas Financeiras</v>
      </c>
      <c r="B26" s="4" t="str">
        <f>'DRE | P&amp;L'!B28</f>
        <v>Financial revenue</v>
      </c>
      <c r="C26" s="358">
        <f>'DRE | P&amp;L'!AT28</f>
        <v>25566</v>
      </c>
      <c r="D26" s="358">
        <f>'DRE | P&amp;L'!AT63</f>
        <v>25566</v>
      </c>
      <c r="E26" s="358">
        <f t="shared" si="5"/>
        <v>0</v>
      </c>
      <c r="F26" s="358">
        <f>'DRE | P&amp;L'!AU28</f>
        <v>37148</v>
      </c>
      <c r="G26" s="358">
        <f>'DRE | P&amp;L'!AU63</f>
        <v>37148</v>
      </c>
      <c r="H26" s="358">
        <f t="shared" si="6"/>
        <v>0</v>
      </c>
      <c r="I26" s="358">
        <f>'DRE | P&amp;L'!AV28</f>
        <v>450238</v>
      </c>
      <c r="J26" s="358">
        <f>'DRE | P&amp;L'!AV63</f>
        <v>450238</v>
      </c>
      <c r="K26" s="358">
        <f t="shared" si="7"/>
        <v>0</v>
      </c>
      <c r="L26" s="358">
        <f>'DRE | P&amp;L'!AW28</f>
        <v>-153144</v>
      </c>
      <c r="M26" s="358">
        <f>'DRE | P&amp;L'!AW63</f>
        <v>-153144</v>
      </c>
      <c r="N26" s="358">
        <f t="shared" si="8"/>
        <v>0</v>
      </c>
      <c r="O26" s="358">
        <f>'DRE | P&amp;L'!AX28</f>
        <v>40228</v>
      </c>
      <c r="P26" s="358">
        <f>'DRE | P&amp;L'!AW63</f>
        <v>-153144</v>
      </c>
      <c r="Q26" s="358">
        <f t="shared" si="9"/>
        <v>193372</v>
      </c>
      <c r="R26" s="358">
        <f>'DRE | P&amp;L'!AY28</f>
        <v>45418.289905254001</v>
      </c>
      <c r="S26" s="358">
        <f>'DRE | P&amp;L'!AY63</f>
        <v>45418.289905254001</v>
      </c>
      <c r="T26" s="358">
        <f t="shared" si="10"/>
        <v>0</v>
      </c>
      <c r="U26" s="358">
        <f>'DRE | P&amp;L'!AZ28</f>
        <v>21808.930999999997</v>
      </c>
      <c r="V26" s="358">
        <f>'DRE | P&amp;L'!AZ63</f>
        <v>21809</v>
      </c>
      <c r="W26" s="358">
        <f t="shared" si="11"/>
        <v>-6.9000000003143214E-2</v>
      </c>
      <c r="X26" s="358">
        <f>'DRE | P&amp;L'!BA28</f>
        <v>36447.522000000106</v>
      </c>
      <c r="Y26" s="358">
        <f>'DRE | P&amp;L'!BA63</f>
        <v>36447.522000000106</v>
      </c>
      <c r="Z26" s="358">
        <f t="shared" si="12"/>
        <v>0</v>
      </c>
      <c r="AA26" s="358">
        <f>'DRE | P&amp;L'!BB28</f>
        <v>43426</v>
      </c>
      <c r="AB26" s="358">
        <f>'DRE | P&amp;L'!BB63</f>
        <v>50264</v>
      </c>
      <c r="AC26" s="358">
        <f t="shared" si="13"/>
        <v>-6838</v>
      </c>
      <c r="AD26" s="358">
        <f>'DRE | P&amp;L'!BC28</f>
        <v>45617.396887305214</v>
      </c>
      <c r="AE26" s="358">
        <f>'DRE | P&amp;L'!BC63</f>
        <v>45617.396887305214</v>
      </c>
      <c r="AF26" s="358">
        <f t="shared" si="14"/>
        <v>0</v>
      </c>
      <c r="AG26" s="358">
        <f>'DRE | P&amp;L'!BD28</f>
        <v>53182.58600000001</v>
      </c>
      <c r="AH26" s="358">
        <f>'DRE | P&amp;L'!BD63</f>
        <v>53182.58600000001</v>
      </c>
      <c r="AI26" s="358">
        <f t="shared" si="15"/>
        <v>0</v>
      </c>
      <c r="AJ26" s="358">
        <f>'DRE | P&amp;L'!BE28</f>
        <v>31527.060999999994</v>
      </c>
      <c r="AK26" s="358">
        <f>'DRE | P&amp;L'!BE63</f>
        <v>31527.060999999994</v>
      </c>
      <c r="AL26" s="358">
        <f t="shared" si="16"/>
        <v>0</v>
      </c>
      <c r="AM26" s="358">
        <f>'DRE | P&amp;L'!BF28</f>
        <v>28991.969999999994</v>
      </c>
      <c r="AN26" s="358">
        <f>'DRE | P&amp;L'!BF63</f>
        <v>28991.969999999994</v>
      </c>
      <c r="AO26" s="358">
        <f t="shared" si="17"/>
        <v>0</v>
      </c>
      <c r="AP26" s="358">
        <f>'DRE | P&amp;L'!BG28</f>
        <v>46379.133000000002</v>
      </c>
      <c r="AQ26" s="358">
        <f>'DRE | P&amp;L'!BG63</f>
        <v>46379.133000000002</v>
      </c>
      <c r="AR26" s="358">
        <f t="shared" si="18"/>
        <v>0</v>
      </c>
      <c r="AS26" s="358">
        <f>'DRE | P&amp;L'!BH28</f>
        <v>35792.408999999971</v>
      </c>
      <c r="AT26" s="358">
        <f>'DRE | P&amp;L'!BH63</f>
        <v>35792.408999999963</v>
      </c>
      <c r="AU26" s="358">
        <f t="shared" si="0"/>
        <v>0</v>
      </c>
      <c r="AV26" s="358">
        <f>'DRE | P&amp;L'!BI28</f>
        <v>54368.716000000029</v>
      </c>
      <c r="AW26" s="358">
        <f>'DRE | P&amp;L'!BI63</f>
        <v>54368.716000000029</v>
      </c>
      <c r="AX26" s="358">
        <f t="shared" si="1"/>
        <v>0</v>
      </c>
      <c r="AY26" s="358">
        <v>31468.606264393504</v>
      </c>
      <c r="AZ26" s="358">
        <v>31468.606264393482</v>
      </c>
      <c r="BA26" s="358">
        <f t="shared" si="2"/>
        <v>0</v>
      </c>
      <c r="BB26" s="358">
        <v>37638.921000000038</v>
      </c>
      <c r="BC26" s="358">
        <v>37638.921000000031</v>
      </c>
      <c r="BD26" s="358">
        <f t="shared" si="3"/>
        <v>0</v>
      </c>
      <c r="BE26" s="358">
        <v>25674</v>
      </c>
      <c r="BF26" s="358">
        <v>25674</v>
      </c>
      <c r="BG26" s="358">
        <f t="shared" si="3"/>
        <v>0</v>
      </c>
      <c r="BH26" s="358">
        <v>63065.196990699929</v>
      </c>
      <c r="BI26" s="358">
        <v>63065.196990699929</v>
      </c>
      <c r="BJ26" s="358">
        <f t="shared" si="4"/>
        <v>0</v>
      </c>
    </row>
    <row r="27" spans="1:62" s="24" customFormat="1" ht="15" customHeight="1" x14ac:dyDescent="0.25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58">
        <f>'DRE | P&amp;L'!AT29</f>
        <v>0</v>
      </c>
      <c r="D27" s="358">
        <f>'DRE | P&amp;L'!AT64</f>
        <v>0</v>
      </c>
      <c r="E27" s="358">
        <f t="shared" si="5"/>
        <v>0</v>
      </c>
      <c r="F27" s="358">
        <f>'DRE | P&amp;L'!AU29</f>
        <v>0</v>
      </c>
      <c r="G27" s="358">
        <f>'DRE | P&amp;L'!AU64</f>
        <v>0</v>
      </c>
      <c r="H27" s="358">
        <f t="shared" si="6"/>
        <v>0</v>
      </c>
      <c r="I27" s="358">
        <f>'DRE | P&amp;L'!AV29</f>
        <v>0</v>
      </c>
      <c r="J27" s="358">
        <f>'DRE | P&amp;L'!AV64</f>
        <v>0</v>
      </c>
      <c r="K27" s="358">
        <f t="shared" si="7"/>
        <v>0</v>
      </c>
      <c r="L27" s="358">
        <f>'DRE | P&amp;L'!AW29</f>
        <v>0</v>
      </c>
      <c r="M27" s="358">
        <f>'DRE | P&amp;L'!AW64</f>
        <v>0</v>
      </c>
      <c r="N27" s="358">
        <f t="shared" si="8"/>
        <v>0</v>
      </c>
      <c r="O27" s="358">
        <f>'DRE | P&amp;L'!AX29</f>
        <v>0</v>
      </c>
      <c r="P27" s="358">
        <f>'DRE | P&amp;L'!AW64</f>
        <v>0</v>
      </c>
      <c r="Q27" s="358">
        <f t="shared" si="9"/>
        <v>0</v>
      </c>
      <c r="R27" s="358">
        <f>'DRE | P&amp;L'!AY29</f>
        <v>18562</v>
      </c>
      <c r="S27" s="358">
        <f>'DRE | P&amp;L'!AY64</f>
        <v>0</v>
      </c>
      <c r="T27" s="358">
        <f t="shared" si="10"/>
        <v>18562</v>
      </c>
      <c r="U27" s="358">
        <f>'DRE | P&amp;L'!AZ29</f>
        <v>-3682.4119999999984</v>
      </c>
      <c r="V27" s="358">
        <f>'DRE | P&amp;L'!AZ64</f>
        <v>0</v>
      </c>
      <c r="W27" s="358">
        <f t="shared" si="11"/>
        <v>-3682.4119999999984</v>
      </c>
      <c r="X27" s="358">
        <f>'DRE | P&amp;L'!BA29</f>
        <v>9669.5320000000011</v>
      </c>
      <c r="Y27" s="358">
        <f>'DRE | P&amp;L'!BA64</f>
        <v>0</v>
      </c>
      <c r="Z27" s="358">
        <f t="shared" si="12"/>
        <v>9669.5320000000011</v>
      </c>
      <c r="AA27" s="358">
        <f>'DRE | P&amp;L'!BB29</f>
        <v>-14958</v>
      </c>
      <c r="AB27" s="358">
        <f>'DRE | P&amp;L'!BB64</f>
        <v>0</v>
      </c>
      <c r="AC27" s="358">
        <f t="shared" si="13"/>
        <v>-14958</v>
      </c>
      <c r="AD27" s="358">
        <f>'DRE | P&amp;L'!BC29</f>
        <v>5473</v>
      </c>
      <c r="AE27" s="358">
        <f>'DRE | P&amp;L'!BC64</f>
        <v>0</v>
      </c>
      <c r="AF27" s="358">
        <f t="shared" si="14"/>
        <v>5473</v>
      </c>
      <c r="AG27" s="358">
        <f>'DRE | P&amp;L'!BD29</f>
        <v>7019.7569999999996</v>
      </c>
      <c r="AH27" s="358">
        <f>'DRE | P&amp;L'!BD64</f>
        <v>0</v>
      </c>
      <c r="AI27" s="358">
        <f t="shared" si="15"/>
        <v>7019.7569999999996</v>
      </c>
      <c r="AJ27" s="358">
        <f>'DRE | P&amp;L'!BE29</f>
        <v>-22331.827000000001</v>
      </c>
      <c r="AK27" s="358">
        <f>'DRE | P&amp;L'!BE64</f>
        <v>0</v>
      </c>
      <c r="AL27" s="358">
        <f t="shared" si="16"/>
        <v>-22331.827000000001</v>
      </c>
      <c r="AM27" s="358">
        <f>'DRE | P&amp;L'!BF29</f>
        <v>27523.35</v>
      </c>
      <c r="AN27" s="358">
        <f>'DRE | P&amp;L'!BF64</f>
        <v>0</v>
      </c>
      <c r="AO27" s="358">
        <f t="shared" si="17"/>
        <v>27523.35</v>
      </c>
      <c r="AP27" s="358">
        <f>'DRE | P&amp;L'!BG29</f>
        <v>-8161.9400000000005</v>
      </c>
      <c r="AQ27" s="358">
        <f>'DRE | P&amp;L'!BG64</f>
        <v>0</v>
      </c>
      <c r="AR27" s="358">
        <f t="shared" si="18"/>
        <v>-8161.9400000000005</v>
      </c>
      <c r="AS27" s="358">
        <f>'DRE | P&amp;L'!BH29</f>
        <v>-19067.360999999997</v>
      </c>
      <c r="AT27" s="358">
        <f>'DRE | P&amp;L'!BH64</f>
        <v>0</v>
      </c>
      <c r="AU27" s="358">
        <f t="shared" si="0"/>
        <v>-19067.360999999997</v>
      </c>
      <c r="AV27" s="358">
        <f>'DRE | P&amp;L'!BI29</f>
        <v>307.03500000000122</v>
      </c>
      <c r="AW27" s="358">
        <f>'DRE | P&amp;L'!BI64</f>
        <v>0</v>
      </c>
      <c r="AX27" s="358">
        <f t="shared" si="1"/>
        <v>307.03500000000122</v>
      </c>
      <c r="AY27" s="358">
        <v>-19114.250000000004</v>
      </c>
      <c r="AZ27" s="358">
        <f>'DRE | P&amp;L'!BL64</f>
        <v>0</v>
      </c>
      <c r="BA27" s="358">
        <f t="shared" si="2"/>
        <v>-19114.250000000004</v>
      </c>
      <c r="BB27" s="358">
        <v>2949.7439999999992</v>
      </c>
      <c r="BC27" s="358" t="e">
        <f>'DRE | P&amp;L'!#REF!</f>
        <v>#REF!</v>
      </c>
      <c r="BD27" s="358" t="e">
        <f t="shared" si="3"/>
        <v>#REF!</v>
      </c>
      <c r="BE27" s="358">
        <v>9941</v>
      </c>
      <c r="BF27" s="358"/>
      <c r="BG27" s="358">
        <f t="shared" si="3"/>
        <v>9941</v>
      </c>
      <c r="BH27" s="358">
        <v>0</v>
      </c>
      <c r="BI27" s="358"/>
      <c r="BJ27" s="358">
        <f t="shared" si="4"/>
        <v>0</v>
      </c>
    </row>
    <row r="28" spans="1:62" s="24" customFormat="1" ht="15" customHeight="1" x14ac:dyDescent="0.25">
      <c r="A28" s="4" t="str">
        <f>'DRE | P&amp;L'!A30</f>
        <v>Despesas Financeiras</v>
      </c>
      <c r="B28" s="4" t="str">
        <f>'DRE | P&amp;L'!B30</f>
        <v>Financial expenses</v>
      </c>
      <c r="C28" s="358">
        <f>'DRE | P&amp;L'!AT30</f>
        <v>-52507</v>
      </c>
      <c r="D28" s="358">
        <f>'DRE | P&amp;L'!AT65</f>
        <v>-52507</v>
      </c>
      <c r="E28" s="358">
        <f t="shared" si="5"/>
        <v>0</v>
      </c>
      <c r="F28" s="358">
        <f>'DRE | P&amp;L'!AU30</f>
        <v>-44652</v>
      </c>
      <c r="G28" s="358">
        <f>'DRE | P&amp;L'!AU65</f>
        <v>-44652</v>
      </c>
      <c r="H28" s="358">
        <f t="shared" si="6"/>
        <v>0</v>
      </c>
      <c r="I28" s="358">
        <f>'DRE | P&amp;L'!AV30</f>
        <v>-84716</v>
      </c>
      <c r="J28" s="358">
        <f>'DRE | P&amp;L'!AV65</f>
        <v>-84716</v>
      </c>
      <c r="K28" s="358">
        <f t="shared" si="7"/>
        <v>0</v>
      </c>
      <c r="L28" s="358">
        <f>'DRE | P&amp;L'!AW30</f>
        <v>-58389</v>
      </c>
      <c r="M28" s="358">
        <f>'DRE | P&amp;L'!AW65</f>
        <v>-58389</v>
      </c>
      <c r="N28" s="358">
        <f t="shared" si="8"/>
        <v>0</v>
      </c>
      <c r="O28" s="358">
        <f>'DRE | P&amp;L'!AX30</f>
        <v>-90123</v>
      </c>
      <c r="P28" s="358">
        <f>'DRE | P&amp;L'!AW65</f>
        <v>-58389</v>
      </c>
      <c r="Q28" s="358">
        <f t="shared" si="9"/>
        <v>-31734</v>
      </c>
      <c r="R28" s="358">
        <f>'DRE | P&amp;L'!AY30</f>
        <v>-103711</v>
      </c>
      <c r="S28" s="358">
        <f>'DRE | P&amp;L'!AY65</f>
        <v>-103711</v>
      </c>
      <c r="T28" s="358">
        <f t="shared" si="10"/>
        <v>0</v>
      </c>
      <c r="U28" s="358">
        <f>'DRE | P&amp;L'!AZ30</f>
        <v>-105880.88099999999</v>
      </c>
      <c r="V28" s="358">
        <f>'DRE | P&amp;L'!AZ65</f>
        <v>-108766</v>
      </c>
      <c r="W28" s="358">
        <f t="shared" si="11"/>
        <v>2885.1190000000061</v>
      </c>
      <c r="X28" s="358">
        <f>'DRE | P&amp;L'!BA30</f>
        <v>-138073.65200000003</v>
      </c>
      <c r="Y28" s="358">
        <f>'DRE | P&amp;L'!BA65</f>
        <v>-117875</v>
      </c>
      <c r="Z28" s="358">
        <f t="shared" si="12"/>
        <v>-20198.652000000031</v>
      </c>
      <c r="AA28" s="358">
        <f>'DRE | P&amp;L'!BB30</f>
        <v>-112173</v>
      </c>
      <c r="AB28" s="358">
        <f>'DRE | P&amp;L'!BB65</f>
        <v>-119011</v>
      </c>
      <c r="AC28" s="358">
        <f t="shared" si="13"/>
        <v>6838</v>
      </c>
      <c r="AD28" s="358">
        <f>'DRE | P&amp;L'!BC30</f>
        <v>-117079</v>
      </c>
      <c r="AE28" s="358">
        <f>'DRE | P&amp;L'!BC65</f>
        <v>-117079</v>
      </c>
      <c r="AF28" s="358">
        <f t="shared" si="14"/>
        <v>0</v>
      </c>
      <c r="AG28" s="358">
        <f>'DRE | P&amp;L'!BD30</f>
        <v>-117129.61500000001</v>
      </c>
      <c r="AH28" s="358">
        <f>'DRE | P&amp;L'!BD65</f>
        <v>-117129.61500000001</v>
      </c>
      <c r="AI28" s="358">
        <f t="shared" si="15"/>
        <v>0</v>
      </c>
      <c r="AJ28" s="358">
        <f>'DRE | P&amp;L'!BE30</f>
        <v>-109334.33299999997</v>
      </c>
      <c r="AK28" s="358">
        <f>'DRE | P&amp;L'!BE65</f>
        <v>-109334</v>
      </c>
      <c r="AL28" s="358">
        <f t="shared" si="16"/>
        <v>-0.3329999999696156</v>
      </c>
      <c r="AM28" s="358">
        <f>'DRE | P&amp;L'!BF30</f>
        <v>-97747.78</v>
      </c>
      <c r="AN28" s="358">
        <f>'DRE | P&amp;L'!BF65</f>
        <v>-97747.78</v>
      </c>
      <c r="AO28" s="358">
        <f t="shared" si="17"/>
        <v>0</v>
      </c>
      <c r="AP28" s="358">
        <f>'DRE | P&amp;L'!BG30</f>
        <v>-97583.59699999998</v>
      </c>
      <c r="AQ28" s="358">
        <f>'DRE | P&amp;L'!BG65</f>
        <v>-97583.59699999998</v>
      </c>
      <c r="AR28" s="358">
        <f t="shared" si="18"/>
        <v>0</v>
      </c>
      <c r="AS28" s="358">
        <f>'DRE | P&amp;L'!BH30</f>
        <v>-93014.067999999999</v>
      </c>
      <c r="AT28" s="358">
        <f>'DRE | P&amp;L'!BH65</f>
        <v>-93014.067999999999</v>
      </c>
      <c r="AU28" s="358">
        <f t="shared" si="0"/>
        <v>0</v>
      </c>
      <c r="AV28" s="358">
        <f>'DRE | P&amp;L'!BI30</f>
        <v>-112248.69</v>
      </c>
      <c r="AW28" s="358">
        <f>'DRE | P&amp;L'!BI65</f>
        <v>-112248.69</v>
      </c>
      <c r="AX28" s="358">
        <f t="shared" si="1"/>
        <v>0</v>
      </c>
      <c r="AY28" s="358">
        <v>-91393.284</v>
      </c>
      <c r="AZ28" s="358">
        <v>-91393.284</v>
      </c>
      <c r="BA28" s="358">
        <f t="shared" si="2"/>
        <v>0</v>
      </c>
      <c r="BB28" s="358">
        <v>-119678.516</v>
      </c>
      <c r="BC28" s="358">
        <v>-119678.516</v>
      </c>
      <c r="BD28" s="358">
        <f t="shared" si="3"/>
        <v>0</v>
      </c>
      <c r="BE28" s="358">
        <v>-211147</v>
      </c>
      <c r="BF28" s="358">
        <v>-211147</v>
      </c>
      <c r="BG28" s="358">
        <f t="shared" si="3"/>
        <v>0</v>
      </c>
      <c r="BH28" s="358">
        <v>-165187.80565349991</v>
      </c>
      <c r="BI28" s="358">
        <v>-165187.80565349991</v>
      </c>
      <c r="BJ28" s="358">
        <f t="shared" si="4"/>
        <v>0</v>
      </c>
    </row>
    <row r="29" spans="1:62" s="24" customFormat="1" ht="15" customHeight="1" x14ac:dyDescent="0.25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58">
        <f>'DRE | P&amp;L'!AT31</f>
        <v>0</v>
      </c>
      <c r="D29" s="358">
        <f>'DRE | P&amp;L'!AT66</f>
        <v>0</v>
      </c>
      <c r="E29" s="358">
        <f t="shared" si="5"/>
        <v>0</v>
      </c>
      <c r="F29" s="358">
        <f>'DRE | P&amp;L'!AU31</f>
        <v>0</v>
      </c>
      <c r="G29" s="358">
        <f>'DRE | P&amp;L'!AU66</f>
        <v>0</v>
      </c>
      <c r="H29" s="358">
        <f t="shared" si="6"/>
        <v>0</v>
      </c>
      <c r="I29" s="358">
        <f>'DRE | P&amp;L'!AV31</f>
        <v>0</v>
      </c>
      <c r="J29" s="358">
        <f>'DRE | P&amp;L'!AV66</f>
        <v>0</v>
      </c>
      <c r="K29" s="358">
        <f t="shared" si="7"/>
        <v>0</v>
      </c>
      <c r="L29" s="358">
        <f>'DRE | P&amp;L'!AW31</f>
        <v>0</v>
      </c>
      <c r="M29" s="358">
        <f>'DRE | P&amp;L'!AW66</f>
        <v>0</v>
      </c>
      <c r="N29" s="358">
        <f t="shared" si="8"/>
        <v>0</v>
      </c>
      <c r="O29" s="358">
        <f>'DRE | P&amp;L'!AX31</f>
        <v>29047</v>
      </c>
      <c r="P29" s="358">
        <f>'DRE | P&amp;L'!AW66</f>
        <v>0</v>
      </c>
      <c r="Q29" s="358">
        <f t="shared" si="9"/>
        <v>29047</v>
      </c>
      <c r="R29" s="358">
        <f>'DRE | P&amp;L'!AY31</f>
        <v>-86862.289905254001</v>
      </c>
      <c r="S29" s="358">
        <f>'DRE | P&amp;L'!AY66</f>
        <v>0</v>
      </c>
      <c r="T29" s="358">
        <f t="shared" si="10"/>
        <v>-86862.289905254001</v>
      </c>
      <c r="U29" s="358">
        <f>'DRE | P&amp;L'!AZ31</f>
        <v>-258142</v>
      </c>
      <c r="V29" s="358">
        <f>'DRE | P&amp;L'!AZ66</f>
        <v>0</v>
      </c>
      <c r="W29" s="358">
        <f t="shared" si="11"/>
        <v>-258142</v>
      </c>
      <c r="X29" s="358">
        <f>'DRE | P&amp;L'!BA31</f>
        <v>32763.479999999996</v>
      </c>
      <c r="Y29" s="358">
        <f>'DRE | P&amp;L'!BA66</f>
        <v>0</v>
      </c>
      <c r="Z29" s="358">
        <f t="shared" si="12"/>
        <v>32763.479999999996</v>
      </c>
      <c r="AA29" s="358">
        <f>'DRE | P&amp;L'!BB31</f>
        <v>-11154</v>
      </c>
      <c r="AB29" s="358">
        <f>'DRE | P&amp;L'!BB66</f>
        <v>0</v>
      </c>
      <c r="AC29" s="358">
        <f t="shared" si="13"/>
        <v>-11154</v>
      </c>
      <c r="AD29" s="358">
        <f>'DRE | P&amp;L'!BC31</f>
        <v>-8260.3968873052163</v>
      </c>
      <c r="AE29" s="358">
        <f>'DRE | P&amp;L'!BC66</f>
        <v>0</v>
      </c>
      <c r="AF29" s="358">
        <f t="shared" si="14"/>
        <v>-8260.3968873052163</v>
      </c>
      <c r="AG29" s="358">
        <f>'DRE | P&amp;L'!BD31</f>
        <v>-2141</v>
      </c>
      <c r="AH29" s="358">
        <f>'DRE | P&amp;L'!BD66</f>
        <v>0</v>
      </c>
      <c r="AI29" s="358">
        <f t="shared" si="15"/>
        <v>-2141</v>
      </c>
      <c r="AJ29" s="358">
        <f>'DRE | P&amp;L'!BE31</f>
        <v>0</v>
      </c>
      <c r="AK29" s="358">
        <f>'DRE | P&amp;L'!BE66</f>
        <v>0</v>
      </c>
      <c r="AL29" s="358">
        <f t="shared" si="16"/>
        <v>0</v>
      </c>
      <c r="AM29" s="358">
        <f>'DRE | P&amp;L'!BF31</f>
        <v>0</v>
      </c>
      <c r="AN29" s="358">
        <f>'DRE | P&amp;L'!BF66</f>
        <v>0</v>
      </c>
      <c r="AO29" s="358">
        <f t="shared" si="17"/>
        <v>0</v>
      </c>
      <c r="AP29" s="358">
        <f>'DRE | P&amp;L'!BG31</f>
        <v>0</v>
      </c>
      <c r="AQ29" s="358">
        <f>'DRE | P&amp;L'!BG66</f>
        <v>0</v>
      </c>
      <c r="AR29" s="358">
        <f t="shared" si="18"/>
        <v>0</v>
      </c>
      <c r="AS29" s="358">
        <f>'DRE | P&amp;L'!BH31</f>
        <v>0</v>
      </c>
      <c r="AT29" s="358">
        <f>'DRE | P&amp;L'!BH66</f>
        <v>0</v>
      </c>
      <c r="AU29" s="358">
        <f t="shared" si="0"/>
        <v>0</v>
      </c>
      <c r="AV29" s="358">
        <f>'DRE | P&amp;L'!BI31</f>
        <v>0</v>
      </c>
      <c r="AW29" s="358">
        <f>'DRE | P&amp;L'!BI66</f>
        <v>0</v>
      </c>
      <c r="AX29" s="358">
        <f t="shared" si="1"/>
        <v>0</v>
      </c>
      <c r="AY29" s="358">
        <v>0</v>
      </c>
      <c r="AZ29" s="358">
        <v>0</v>
      </c>
      <c r="BA29" s="358">
        <f t="shared" si="2"/>
        <v>0</v>
      </c>
      <c r="BB29" s="358">
        <v>0</v>
      </c>
      <c r="BC29" s="358">
        <v>0</v>
      </c>
      <c r="BD29" s="358">
        <f t="shared" si="3"/>
        <v>0</v>
      </c>
      <c r="BE29" s="358">
        <f t="shared" si="3"/>
        <v>0</v>
      </c>
      <c r="BF29" s="358"/>
      <c r="BG29" s="358">
        <f t="shared" si="3"/>
        <v>0</v>
      </c>
      <c r="BH29" s="358"/>
      <c r="BI29" s="358"/>
      <c r="BJ29" s="358">
        <f t="shared" si="4"/>
        <v>0</v>
      </c>
    </row>
    <row r="30" spans="1:62" s="24" customFormat="1" ht="15" customHeight="1" x14ac:dyDescent="0.25">
      <c r="A30" s="4" t="str">
        <f>'DRE | P&amp;L'!A32</f>
        <v>IR e CSLL</v>
      </c>
      <c r="B30" s="4" t="str">
        <f>'DRE | P&amp;L'!B32</f>
        <v>Income Tax &amp; Social Contribution</v>
      </c>
      <c r="C30" s="358">
        <f>'DRE | P&amp;L'!AT32</f>
        <v>-15080</v>
      </c>
      <c r="D30" s="358">
        <f>'DRE | P&amp;L'!AT67</f>
        <v>-10679</v>
      </c>
      <c r="E30" s="358">
        <f t="shared" si="5"/>
        <v>-4401</v>
      </c>
      <c r="F30" s="358">
        <f>'DRE | P&amp;L'!AU32</f>
        <v>-16952</v>
      </c>
      <c r="G30" s="358">
        <f>'DRE | P&amp;L'!AU67</f>
        <v>-8497</v>
      </c>
      <c r="H30" s="358">
        <f t="shared" si="6"/>
        <v>-8455</v>
      </c>
      <c r="I30" s="358">
        <f>'DRE | P&amp;L'!AV32</f>
        <v>-156692</v>
      </c>
      <c r="J30" s="358">
        <f>'DRE | P&amp;L'!AV67</f>
        <v>-155919</v>
      </c>
      <c r="K30" s="358">
        <f t="shared" si="7"/>
        <v>-773</v>
      </c>
      <c r="L30" s="358">
        <f>'DRE | P&amp;L'!AW32</f>
        <v>39733</v>
      </c>
      <c r="M30" s="358">
        <f>'DRE | P&amp;L'!AW67</f>
        <v>44179</v>
      </c>
      <c r="N30" s="358">
        <f t="shared" si="8"/>
        <v>-4446</v>
      </c>
      <c r="O30" s="358">
        <f>'DRE | P&amp;L'!AX32</f>
        <v>-42337</v>
      </c>
      <c r="P30" s="358">
        <f>'DRE | P&amp;L'!AW67</f>
        <v>44179</v>
      </c>
      <c r="Q30" s="358">
        <f t="shared" si="9"/>
        <v>-86516</v>
      </c>
      <c r="R30" s="358">
        <f>'DRE | P&amp;L'!AY32</f>
        <v>1059</v>
      </c>
      <c r="S30" s="358">
        <f>'DRE | P&amp;L'!AY67</f>
        <v>-15328</v>
      </c>
      <c r="T30" s="358">
        <f t="shared" si="10"/>
        <v>16387</v>
      </c>
      <c r="U30" s="358">
        <f>'DRE | P&amp;L'!AZ32</f>
        <v>98537.658999999985</v>
      </c>
      <c r="V30" s="358">
        <f>'DRE | P&amp;L'!AZ67</f>
        <v>-3062</v>
      </c>
      <c r="W30" s="358">
        <f t="shared" si="11"/>
        <v>101599.65899999999</v>
      </c>
      <c r="X30" s="358">
        <f>'DRE | P&amp;L'!BA32</f>
        <v>640.82800000000134</v>
      </c>
      <c r="Y30" s="358">
        <f>'DRE | P&amp;L'!BA67</f>
        <v>-1793</v>
      </c>
      <c r="Z30" s="358">
        <f t="shared" si="12"/>
        <v>2433.8280000000013</v>
      </c>
      <c r="AA30" s="358">
        <f>'DRE | P&amp;L'!BB32</f>
        <v>42043</v>
      </c>
      <c r="AB30" s="358">
        <f>'DRE | P&amp;L'!BB67</f>
        <v>29079</v>
      </c>
      <c r="AC30" s="358">
        <f t="shared" si="13"/>
        <v>12964</v>
      </c>
      <c r="AD30" s="358">
        <f>'DRE | P&amp;L'!BC32</f>
        <v>-11171</v>
      </c>
      <c r="AE30" s="358">
        <f>'DRE | P&amp;L'!BC67</f>
        <v>-15750</v>
      </c>
      <c r="AF30" s="358">
        <f t="shared" si="14"/>
        <v>4579</v>
      </c>
      <c r="AG30" s="358">
        <f>'DRE | P&amp;L'!BD32</f>
        <v>-14243.747000000003</v>
      </c>
      <c r="AH30" s="358">
        <f>'DRE | P&amp;L'!BD67</f>
        <v>-14780</v>
      </c>
      <c r="AI30" s="358">
        <f t="shared" si="15"/>
        <v>536.25299999999697</v>
      </c>
      <c r="AJ30" s="358">
        <f>'DRE | P&amp;L'!BE32</f>
        <v>-6570.1030000000046</v>
      </c>
      <c r="AK30" s="358">
        <f>'DRE | P&amp;L'!BE67</f>
        <v>-23303</v>
      </c>
      <c r="AL30" s="358">
        <f t="shared" si="16"/>
        <v>16732.896999999997</v>
      </c>
      <c r="AM30" s="358">
        <f>'DRE | P&amp;L'!BF32</f>
        <v>-22469.748999999996</v>
      </c>
      <c r="AN30" s="358">
        <f>'DRE | P&amp;L'!BF67</f>
        <v>-16895.301499999998</v>
      </c>
      <c r="AO30" s="358">
        <f t="shared" si="17"/>
        <v>-5574.4474999999984</v>
      </c>
      <c r="AP30" s="358">
        <f>'DRE | P&amp;L'!BG32</f>
        <v>-12783.683999999997</v>
      </c>
      <c r="AQ30" s="358">
        <f>'DRE | P&amp;L'!BG67</f>
        <v>-20272.401500000004</v>
      </c>
      <c r="AR30" s="358">
        <f t="shared" si="18"/>
        <v>7488.7175000000061</v>
      </c>
      <c r="AS30" s="358">
        <f>'DRE | P&amp;L'!BH32</f>
        <v>-10831.757000000005</v>
      </c>
      <c r="AT30" s="358">
        <f>'DRE | P&amp;L'!BH67</f>
        <v>-21850.484500000006</v>
      </c>
      <c r="AU30" s="358">
        <f t="shared" si="0"/>
        <v>11018.727500000001</v>
      </c>
      <c r="AV30" s="358">
        <f>'DRE | P&amp;L'!BI32</f>
        <v>-20831.448999999997</v>
      </c>
      <c r="AW30" s="358">
        <f>'DRE | P&amp;L'!BI67</f>
        <v>-26583.751499999995</v>
      </c>
      <c r="AX30" s="358">
        <f t="shared" si="1"/>
        <v>5752.302499999998</v>
      </c>
      <c r="AY30" s="358">
        <v>-25958.290073640888</v>
      </c>
      <c r="AZ30" s="358">
        <v>-36012.105073640887</v>
      </c>
      <c r="BA30" s="358">
        <f t="shared" si="2"/>
        <v>10053.814999999999</v>
      </c>
      <c r="BB30" s="358">
        <v>-21916.601999999995</v>
      </c>
      <c r="BC30" s="358">
        <v>-23702.814499999997</v>
      </c>
      <c r="BD30" s="358">
        <f t="shared" si="3"/>
        <v>1786.2125000000015</v>
      </c>
      <c r="BE30" s="358">
        <v>-20854</v>
      </c>
      <c r="BF30" s="358">
        <v>-19465</v>
      </c>
      <c r="BG30" s="358">
        <f t="shared" si="3"/>
        <v>-1389</v>
      </c>
      <c r="BH30" s="358">
        <v>-37272.999000000011</v>
      </c>
      <c r="BI30" s="358">
        <v>-39958.704000000012</v>
      </c>
      <c r="BJ30" s="358">
        <f t="shared" si="4"/>
        <v>2685.7050000000017</v>
      </c>
    </row>
    <row r="31" spans="1:62" s="24" customFormat="1" ht="15" customHeight="1" x14ac:dyDescent="0.25">
      <c r="A31" s="4" t="str">
        <f>'DRE | P&amp;L'!A35</f>
        <v>Participação dos minoritários</v>
      </c>
      <c r="B31" s="4" t="str">
        <f>'DRE | P&amp;L'!B35</f>
        <v>Minority interest</v>
      </c>
      <c r="C31" s="358">
        <f>'DRE | P&amp;L'!AT35</f>
        <v>0</v>
      </c>
      <c r="D31" s="358">
        <f>'DRE | P&amp;L'!AT70</f>
        <v>0</v>
      </c>
      <c r="E31" s="358">
        <f t="shared" si="5"/>
        <v>0</v>
      </c>
      <c r="F31" s="358">
        <f>'DRE | P&amp;L'!AU35</f>
        <v>0</v>
      </c>
      <c r="G31" s="358">
        <f>'DRE | P&amp;L'!AU70</f>
        <v>0</v>
      </c>
      <c r="H31" s="358">
        <f t="shared" si="6"/>
        <v>0</v>
      </c>
      <c r="I31" s="358">
        <f>'DRE | P&amp;L'!AV35</f>
        <v>0</v>
      </c>
      <c r="J31" s="358">
        <f>'DRE | P&amp;L'!AV70</f>
        <v>0</v>
      </c>
      <c r="K31" s="358">
        <f t="shared" si="7"/>
        <v>0</v>
      </c>
      <c r="L31" s="358">
        <f>'DRE | P&amp;L'!AW35</f>
        <v>0</v>
      </c>
      <c r="M31" s="358">
        <f>'DRE | P&amp;L'!AW70</f>
        <v>0</v>
      </c>
      <c r="N31" s="358">
        <f t="shared" si="8"/>
        <v>0</v>
      </c>
      <c r="O31" s="358">
        <f>'DRE | P&amp;L'!AX35</f>
        <v>0</v>
      </c>
      <c r="P31" s="358">
        <f>'DRE | P&amp;L'!AW70</f>
        <v>0</v>
      </c>
      <c r="Q31" s="358">
        <f t="shared" si="9"/>
        <v>0</v>
      </c>
      <c r="R31" s="358">
        <f>'DRE | P&amp;L'!AY35</f>
        <v>-979</v>
      </c>
      <c r="S31" s="358">
        <f>'DRE | P&amp;L'!AY70</f>
        <v>-979</v>
      </c>
      <c r="T31" s="358">
        <f t="shared" si="10"/>
        <v>0</v>
      </c>
      <c r="U31" s="358">
        <f>'DRE | P&amp;L'!AZ35</f>
        <v>-1511.6620000000003</v>
      </c>
      <c r="V31" s="358">
        <f>'DRE | P&amp;L'!AZ70</f>
        <v>-1512</v>
      </c>
      <c r="W31" s="358">
        <f t="shared" si="11"/>
        <v>0.33799999999973807</v>
      </c>
      <c r="X31" s="358">
        <f>'DRE | P&amp;L'!BA35</f>
        <v>-1336.8050000000001</v>
      </c>
      <c r="Y31" s="358">
        <f>'DRE | P&amp;L'!BA70</f>
        <v>-1337</v>
      </c>
      <c r="Z31" s="358">
        <f t="shared" si="12"/>
        <v>0.19499999999993634</v>
      </c>
      <c r="AA31" s="358">
        <f>'DRE | P&amp;L'!BB35</f>
        <v>-1425</v>
      </c>
      <c r="AB31" s="358">
        <f>'DRE | P&amp;L'!BB70</f>
        <v>-1425</v>
      </c>
      <c r="AC31" s="358">
        <f t="shared" si="13"/>
        <v>0</v>
      </c>
      <c r="AD31" s="358">
        <f>'DRE | P&amp;L'!BC35</f>
        <v>-990</v>
      </c>
      <c r="AE31" s="358">
        <f>'DRE | P&amp;L'!BC70</f>
        <v>-990</v>
      </c>
      <c r="AF31" s="358">
        <f t="shared" si="14"/>
        <v>0</v>
      </c>
      <c r="AG31" s="358">
        <f>'DRE | P&amp;L'!BD35</f>
        <v>-1323.336</v>
      </c>
      <c r="AH31" s="358">
        <f>'DRE | P&amp;L'!BD70</f>
        <v>1323</v>
      </c>
      <c r="AI31" s="358">
        <f t="shared" si="15"/>
        <v>-2646.3360000000002</v>
      </c>
      <c r="AJ31" s="358">
        <f>'DRE | P&amp;L'!BE35</f>
        <v>-1507.076</v>
      </c>
      <c r="AK31" s="358">
        <f>'DRE | P&amp;L'!BE70</f>
        <v>-1507</v>
      </c>
      <c r="AL31" s="358">
        <f t="shared" si="16"/>
        <v>-7.6000000000021828E-2</v>
      </c>
      <c r="AM31" s="358">
        <f>'DRE | P&amp;L'!BF35</f>
        <v>-400.54499999999996</v>
      </c>
      <c r="AN31" s="358">
        <f>'DRE | P&amp;L'!BF70</f>
        <v>-400.54499999999996</v>
      </c>
      <c r="AO31" s="358">
        <f t="shared" si="17"/>
        <v>0</v>
      </c>
      <c r="AP31" s="358">
        <f>'DRE | P&amp;L'!BG35</f>
        <v>-25.215000000000003</v>
      </c>
      <c r="AQ31" s="358">
        <f>'DRE | P&amp;L'!BG70</f>
        <v>-25.215000000000003</v>
      </c>
      <c r="AR31" s="358">
        <f t="shared" si="18"/>
        <v>0</v>
      </c>
      <c r="AS31" s="358">
        <f>'DRE | P&amp;L'!BH35</f>
        <v>-26.610000000000003</v>
      </c>
      <c r="AT31" s="358">
        <f>'DRE | P&amp;L'!BH70</f>
        <v>-26.610000000000003</v>
      </c>
      <c r="AU31" s="358">
        <f t="shared" si="0"/>
        <v>0</v>
      </c>
      <c r="AV31" s="358">
        <f>'DRE | P&amp;L'!BI35</f>
        <v>-33.722000000000001</v>
      </c>
      <c r="AW31" s="358">
        <f>'DRE | P&amp;L'!BI70</f>
        <v>-33.722000000000001</v>
      </c>
      <c r="AX31" s="358">
        <f t="shared" si="1"/>
        <v>0</v>
      </c>
      <c r="AY31" s="358">
        <v>-46.179000000000002</v>
      </c>
      <c r="AZ31" s="358">
        <v>-46.179000000000002</v>
      </c>
      <c r="BA31" s="358">
        <f t="shared" si="2"/>
        <v>0</v>
      </c>
      <c r="BB31" s="358">
        <v>-26.536999999999999</v>
      </c>
      <c r="BC31" s="358">
        <v>-26.536999999999999</v>
      </c>
      <c r="BD31" s="358">
        <f t="shared" si="3"/>
        <v>0</v>
      </c>
      <c r="BE31" s="358">
        <v>-29</v>
      </c>
      <c r="BF31" s="358">
        <v>-29</v>
      </c>
      <c r="BG31" s="358">
        <f t="shared" si="3"/>
        <v>0</v>
      </c>
      <c r="BH31" s="358">
        <v>-28.362000000000002</v>
      </c>
      <c r="BI31" s="358">
        <v>-28.362000000000002</v>
      </c>
      <c r="BJ31" s="358">
        <f t="shared" si="4"/>
        <v>0</v>
      </c>
    </row>
    <row r="32" spans="1:62" s="154" customFormat="1" ht="15" customHeight="1" x14ac:dyDescent="0.25">
      <c r="A32" s="186" t="str">
        <f>'DRE | P&amp;L'!A36</f>
        <v>Lucro Líquido</v>
      </c>
      <c r="B32" s="186" t="str">
        <f>'DRE | P&amp;L'!B36</f>
        <v>Net Income</v>
      </c>
      <c r="C32" s="359">
        <f>'DRE | P&amp;L'!AT36</f>
        <v>59228</v>
      </c>
      <c r="D32" s="359">
        <f>'DRE | P&amp;L'!AT71</f>
        <v>72121</v>
      </c>
      <c r="E32" s="359">
        <f t="shared" si="5"/>
        <v>-12893</v>
      </c>
      <c r="F32" s="359">
        <f>'DRE | P&amp;L'!AU36</f>
        <v>30739.162760000007</v>
      </c>
      <c r="G32" s="359">
        <f>'DRE | P&amp;L'!AU71</f>
        <v>20825</v>
      </c>
      <c r="H32" s="359">
        <f t="shared" si="6"/>
        <v>9914.1627600000065</v>
      </c>
      <c r="I32" s="359">
        <f>'DRE | P&amp;L'!AV36</f>
        <v>257359.99598999997</v>
      </c>
      <c r="J32" s="361">
        <f>'DRE | P&amp;L'!AV71</f>
        <v>277269</v>
      </c>
      <c r="K32" s="361">
        <f t="shared" si="7"/>
        <v>-19909.004010000033</v>
      </c>
      <c r="L32" s="361">
        <f>'DRE | P&amp;L'!AW36</f>
        <v>-84691.064130000013</v>
      </c>
      <c r="M32" s="361">
        <f>'DRE | P&amp;L'!AW71</f>
        <v>-67956</v>
      </c>
      <c r="N32" s="361">
        <f t="shared" si="8"/>
        <v>-16735.064130000013</v>
      </c>
      <c r="O32" s="361">
        <f>'DRE | P&amp;L'!AX36</f>
        <v>82888</v>
      </c>
      <c r="P32" s="361">
        <f>'DRE | P&amp;L'!AW71</f>
        <v>-67956</v>
      </c>
      <c r="Q32" s="361">
        <f t="shared" si="9"/>
        <v>150844</v>
      </c>
      <c r="R32" s="361">
        <f>'DRE | P&amp;L'!AY36</f>
        <v>-17331</v>
      </c>
      <c r="S32" s="361">
        <f>'DRE | P&amp;L'!AY71</f>
        <v>38513.289905254001</v>
      </c>
      <c r="T32" s="361">
        <f t="shared" si="10"/>
        <v>-55844.289905254001</v>
      </c>
      <c r="U32" s="361">
        <f>'DRE | P&amp;L'!AZ36</f>
        <v>-121068.43799999962</v>
      </c>
      <c r="V32" s="361">
        <f>'DRE | P&amp;L'!AZ71</f>
        <v>45801.49700000041</v>
      </c>
      <c r="W32" s="361">
        <f t="shared" si="11"/>
        <v>-166869.93500000003</v>
      </c>
      <c r="X32" s="361">
        <f>'DRE | P&amp;L'!BA36</f>
        <v>64813.231000000414</v>
      </c>
      <c r="Y32" s="361">
        <f>'DRE | P&amp;L'!BA71</f>
        <v>56545.771000000444</v>
      </c>
      <c r="Z32" s="361">
        <f t="shared" si="12"/>
        <v>8267.45999999997</v>
      </c>
      <c r="AA32" s="361">
        <f>'DRE | P&amp;L'!BB36</f>
        <v>93395</v>
      </c>
      <c r="AB32" s="361">
        <f>'DRE | P&amp;L'!BB71</f>
        <v>122888</v>
      </c>
      <c r="AC32" s="361">
        <f t="shared" si="13"/>
        <v>-29493</v>
      </c>
      <c r="AD32" s="361">
        <f>'DRE | P&amp;L'!BC36</f>
        <v>47814.000000000007</v>
      </c>
      <c r="AE32" s="361">
        <f>'DRE | P&amp;L'!BC71</f>
        <v>66492.396887305222</v>
      </c>
      <c r="AF32" s="361">
        <f t="shared" si="14"/>
        <v>-18678.396887305214</v>
      </c>
      <c r="AG32" s="361">
        <f>'DRE | P&amp;L'!BD36</f>
        <v>77376.360439999946</v>
      </c>
      <c r="AH32" s="361">
        <f>'DRE | P&amp;L'!BD71</f>
        <v>88123.883999999889</v>
      </c>
      <c r="AI32" s="361">
        <f t="shared" si="15"/>
        <v>-10747.523559999943</v>
      </c>
      <c r="AJ32" s="361">
        <f>'DRE | P&amp;L'!BE36</f>
        <v>59709.574990000299</v>
      </c>
      <c r="AK32" s="361">
        <f>'DRE | P&amp;L'!BE71</f>
        <v>101868.10000000015</v>
      </c>
      <c r="AL32" s="361">
        <f t="shared" si="16"/>
        <v>-42158.525009999852</v>
      </c>
      <c r="AM32" s="361">
        <f>'DRE | P&amp;L'!BF36</f>
        <v>119822.0321</v>
      </c>
      <c r="AN32" s="361">
        <f>'DRE | P&amp;L'!BF71</f>
        <v>134577.44359999988</v>
      </c>
      <c r="AO32" s="361">
        <f t="shared" si="17"/>
        <v>-14755.411499999886</v>
      </c>
      <c r="AP32" s="361">
        <f>'DRE | P&amp;L'!BG36</f>
        <v>81065.65337999996</v>
      </c>
      <c r="AQ32" s="361">
        <f>'DRE | P&amp;L'!BG71</f>
        <v>108363.03888000041</v>
      </c>
      <c r="AR32" s="361">
        <f t="shared" si="18"/>
        <v>-27297.385500000455</v>
      </c>
      <c r="AS32" s="361">
        <f>'DRE | P&amp;L'!BH36</f>
        <v>76313.67140000037</v>
      </c>
      <c r="AT32" s="361">
        <f>'DRE | P&amp;L'!BH71</f>
        <v>106546.71690000047</v>
      </c>
      <c r="AU32" s="361">
        <f t="shared" si="0"/>
        <v>-30233.045500000095</v>
      </c>
      <c r="AV32" s="361">
        <f>'DRE | P&amp;L'!BI36</f>
        <v>101170.58394000022</v>
      </c>
      <c r="AW32" s="361">
        <f>'DRE | P&amp;L'!BI71</f>
        <v>118471.74744000038</v>
      </c>
      <c r="AX32" s="361">
        <f t="shared" si="1"/>
        <v>-17301.16350000017</v>
      </c>
      <c r="AY32" s="361">
        <f>'DRE | P&amp;L'!BJ36</f>
        <v>140804.35018235969</v>
      </c>
      <c r="AZ32" s="361">
        <f>'DRE | P&amp;L'!BJ71</f>
        <v>164083.60965523118</v>
      </c>
      <c r="BA32" s="361">
        <f t="shared" si="2"/>
        <v>-23279.25947287149</v>
      </c>
      <c r="BB32" s="361">
        <f>'DRE | P&amp;L'!BK36</f>
        <v>107477.8360300004</v>
      </c>
      <c r="BC32" s="361">
        <f>'DRE | P&amp;L'!BK71</f>
        <v>113898.43753000023</v>
      </c>
      <c r="BD32" s="361">
        <f t="shared" ref="BD32" si="19">BB32-BC32</f>
        <v>-6420.6014999998297</v>
      </c>
      <c r="BE32" s="361">
        <f>SUM(BE25:BE31)</f>
        <v>209102</v>
      </c>
      <c r="BF32" s="361">
        <f>SUM(BF25:BF31)</f>
        <v>208511</v>
      </c>
      <c r="BG32" s="361">
        <f t="shared" ref="BG32" si="20">BE32-BF32</f>
        <v>591</v>
      </c>
      <c r="BH32" s="361">
        <v>120869.78794719939</v>
      </c>
      <c r="BI32" s="361">
        <v>128921.63094719953</v>
      </c>
      <c r="BJ32" s="361">
        <f t="shared" si="4"/>
        <v>-8051.843000000139</v>
      </c>
    </row>
    <row r="33" spans="1:62" ht="13" x14ac:dyDescent="0.25"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>
        <v>152278.92260999957</v>
      </c>
      <c r="BI33" s="48">
        <v>160331.14294719958</v>
      </c>
      <c r="BJ33" s="48"/>
    </row>
    <row r="34" spans="1:62" ht="13" x14ac:dyDescent="0.25"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</row>
    <row r="35" spans="1:62" s="24" customFormat="1" ht="45" customHeight="1" x14ac:dyDescent="0.25">
      <c r="A35" s="354" t="s">
        <v>664</v>
      </c>
      <c r="B35" s="354" t="s">
        <v>665</v>
      </c>
      <c r="C35" s="401" t="s">
        <v>694</v>
      </c>
      <c r="D35" s="402" t="s">
        <v>695</v>
      </c>
      <c r="E35" s="403" t="s">
        <v>588</v>
      </c>
      <c r="F35" s="401" t="s">
        <v>697</v>
      </c>
      <c r="G35" s="402" t="s">
        <v>696</v>
      </c>
      <c r="H35" s="403" t="s">
        <v>588</v>
      </c>
      <c r="I35" s="401" t="s">
        <v>698</v>
      </c>
      <c r="J35" s="402" t="s">
        <v>699</v>
      </c>
      <c r="K35" s="403" t="s">
        <v>588</v>
      </c>
      <c r="L35" s="401" t="s">
        <v>700</v>
      </c>
      <c r="M35" s="402" t="s">
        <v>701</v>
      </c>
      <c r="N35" s="403" t="s">
        <v>588</v>
      </c>
      <c r="O35" s="401" t="s">
        <v>702</v>
      </c>
      <c r="P35" s="402" t="s">
        <v>703</v>
      </c>
      <c r="Q35" s="403" t="s">
        <v>588</v>
      </c>
      <c r="R35" s="401" t="s">
        <v>705</v>
      </c>
      <c r="S35" s="402" t="s">
        <v>704</v>
      </c>
      <c r="T35" s="403" t="s">
        <v>588</v>
      </c>
      <c r="U35" s="401" t="s">
        <v>706</v>
      </c>
      <c r="V35" s="402" t="s">
        <v>707</v>
      </c>
      <c r="W35" s="403" t="s">
        <v>588</v>
      </c>
      <c r="X35" s="401" t="s">
        <v>708</v>
      </c>
      <c r="Y35" s="402" t="s">
        <v>709</v>
      </c>
      <c r="Z35" s="403" t="s">
        <v>588</v>
      </c>
      <c r="AA35" s="401" t="s">
        <v>710</v>
      </c>
      <c r="AB35" s="402" t="s">
        <v>711</v>
      </c>
      <c r="AC35" s="403" t="s">
        <v>588</v>
      </c>
      <c r="AD35" s="401" t="s">
        <v>712</v>
      </c>
      <c r="AE35" s="402" t="s">
        <v>713</v>
      </c>
      <c r="AF35" s="403" t="s">
        <v>588</v>
      </c>
      <c r="AG35" s="401" t="s">
        <v>714</v>
      </c>
      <c r="AH35" s="402" t="s">
        <v>715</v>
      </c>
      <c r="AI35" s="403" t="s">
        <v>588</v>
      </c>
      <c r="AJ35" s="401" t="s">
        <v>716</v>
      </c>
      <c r="AK35" s="402" t="s">
        <v>717</v>
      </c>
      <c r="AL35" s="403" t="s">
        <v>588</v>
      </c>
      <c r="AM35" s="401" t="s">
        <v>718</v>
      </c>
      <c r="AN35" s="402" t="s">
        <v>719</v>
      </c>
      <c r="AO35" s="403" t="s">
        <v>588</v>
      </c>
      <c r="AP35" s="401" t="s">
        <v>720</v>
      </c>
      <c r="AQ35" s="402" t="s">
        <v>721</v>
      </c>
      <c r="AR35" s="403" t="s">
        <v>588</v>
      </c>
      <c r="AS35" s="401" t="s">
        <v>722</v>
      </c>
      <c r="AT35" s="402" t="s">
        <v>723</v>
      </c>
      <c r="AU35" s="403" t="s">
        <v>588</v>
      </c>
      <c r="AV35" s="401" t="s">
        <v>724</v>
      </c>
      <c r="AW35" s="402" t="s">
        <v>725</v>
      </c>
      <c r="AX35" s="403" t="s">
        <v>588</v>
      </c>
      <c r="AY35" s="401" t="s">
        <v>729</v>
      </c>
      <c r="AZ35" s="402" t="s">
        <v>730</v>
      </c>
      <c r="BA35" s="403" t="s">
        <v>588</v>
      </c>
      <c r="BB35" s="401" t="s">
        <v>734</v>
      </c>
      <c r="BC35" s="402" t="s">
        <v>735</v>
      </c>
      <c r="BD35" s="403" t="s">
        <v>588</v>
      </c>
      <c r="BE35" s="401" t="s">
        <v>745</v>
      </c>
      <c r="BF35" s="402" t="s">
        <v>746</v>
      </c>
      <c r="BG35" s="403" t="s">
        <v>588</v>
      </c>
      <c r="BH35" s="401" t="s">
        <v>758</v>
      </c>
      <c r="BI35" s="402" t="s">
        <v>759</v>
      </c>
      <c r="BJ35" s="403" t="s">
        <v>588</v>
      </c>
    </row>
    <row r="36" spans="1:62" s="24" customFormat="1" ht="13" x14ac:dyDescent="0.3">
      <c r="A36" s="404" t="str">
        <f>A13</f>
        <v>Receita Bruta</v>
      </c>
      <c r="B36" s="404" t="str">
        <f>B13</f>
        <v>Gross Revenue</v>
      </c>
      <c r="C36" s="406">
        <f>'DRE | P&amp;L'!AT50</f>
        <v>228136</v>
      </c>
      <c r="D36" s="406">
        <f>'DRE | P&amp;L'!AT115</f>
        <v>225440</v>
      </c>
      <c r="E36" s="406">
        <f>C36-D36</f>
        <v>2696</v>
      </c>
      <c r="F36" s="406">
        <f>'DRE | P&amp;L'!AU50</f>
        <v>196122</v>
      </c>
      <c r="G36" s="406">
        <f>'DRE | P&amp;L'!AU115</f>
        <v>193092</v>
      </c>
      <c r="H36" s="406">
        <f>F36-G36</f>
        <v>3030</v>
      </c>
      <c r="I36" s="406">
        <f>'DRE | P&amp;L'!AV50</f>
        <v>228159</v>
      </c>
      <c r="J36" s="406">
        <f>'DRE | P&amp;L'!AV115</f>
        <v>225580</v>
      </c>
      <c r="K36" s="406">
        <f>I36-J36</f>
        <v>2579</v>
      </c>
      <c r="L36" s="406">
        <f>'DRE | P&amp;L'!AW50</f>
        <v>255238</v>
      </c>
      <c r="M36" s="406">
        <f>'DRE | P&amp;L'!AW115</f>
        <v>252355</v>
      </c>
      <c r="N36" s="406">
        <f>L36-M36</f>
        <v>2883</v>
      </c>
      <c r="O36" s="406">
        <f>'DRE | P&amp;L'!AX50</f>
        <v>323183</v>
      </c>
      <c r="P36" s="406">
        <f>'DRE | P&amp;L'!AX115</f>
        <v>319522</v>
      </c>
      <c r="Q36" s="406">
        <f>O36-P36</f>
        <v>3661</v>
      </c>
      <c r="R36" s="406">
        <f>'DRE | P&amp;L'!AY50</f>
        <v>275443</v>
      </c>
      <c r="S36" s="406">
        <f>'DRE | P&amp;L'!AY115</f>
        <v>272433</v>
      </c>
      <c r="T36" s="406">
        <f>R36-S36</f>
        <v>3010</v>
      </c>
      <c r="U36" s="406">
        <f>'DRE | P&amp;L'!AZ50</f>
        <v>305857.08800000005</v>
      </c>
      <c r="V36" s="406">
        <f>'DRE | P&amp;L'!AZ115</f>
        <v>302438</v>
      </c>
      <c r="W36" s="406">
        <f>U36-V36</f>
        <v>3419.088000000047</v>
      </c>
      <c r="X36" s="406">
        <f>'DRE | P&amp;L'!BA50</f>
        <v>309972.14900000009</v>
      </c>
      <c r="Y36" s="406">
        <f>'DRE | P&amp;L'!BA115</f>
        <v>306596</v>
      </c>
      <c r="Z36" s="406">
        <f>X36-Y36</f>
        <v>3376.1490000000922</v>
      </c>
      <c r="AA36" s="406">
        <f>'DRE | P&amp;L'!BB50</f>
        <v>351152</v>
      </c>
      <c r="AB36" s="406">
        <f>'DRE | P&amp;L'!BB115</f>
        <v>347215</v>
      </c>
      <c r="AC36" s="406">
        <f>AA36-AB36</f>
        <v>3937</v>
      </c>
      <c r="AD36" s="406">
        <f>'DRE | P&amp;L'!BC50</f>
        <v>326273</v>
      </c>
      <c r="AE36" s="406">
        <f>'DRE | P&amp;L'!BC115</f>
        <v>322745</v>
      </c>
      <c r="AF36" s="406">
        <f>AD36-AE36</f>
        <v>3528</v>
      </c>
      <c r="AG36" s="406">
        <f>'DRE | P&amp;L'!BD50</f>
        <v>353006.96499999991</v>
      </c>
      <c r="AH36" s="406">
        <f>'DRE | P&amp;L'!BD115</f>
        <v>349282</v>
      </c>
      <c r="AI36" s="406">
        <f>AG36-AH36</f>
        <v>3724.9649999999092</v>
      </c>
      <c r="AJ36" s="406">
        <f>'DRE | P&amp;L'!BE50</f>
        <v>341525.80599999998</v>
      </c>
      <c r="AK36" s="406">
        <f>'DRE | P&amp;L'!BE115</f>
        <v>337857</v>
      </c>
      <c r="AL36" s="406">
        <f>AJ36-AK36</f>
        <v>3668.8059999999823</v>
      </c>
      <c r="AM36" s="406">
        <f>'DRE | P&amp;L'!BF50</f>
        <v>382075.07599999988</v>
      </c>
      <c r="AN36" s="406">
        <f>'DRE | P&amp;L'!BF115</f>
        <v>377658</v>
      </c>
      <c r="AO36" s="406">
        <f>AM36-AN36</f>
        <v>4417.0759999998845</v>
      </c>
      <c r="AP36" s="406">
        <f>'DRE | P&amp;L'!BG50</f>
        <v>341790.39699999994</v>
      </c>
      <c r="AQ36" s="406">
        <f>'DRE | P&amp;L'!BG115</f>
        <v>342312</v>
      </c>
      <c r="AR36" s="406">
        <f>AP36-AQ36</f>
        <v>-521.603000000061</v>
      </c>
      <c r="AS36" s="406">
        <f>'DRE | P&amp;L'!BH50</f>
        <v>363272.7030000001</v>
      </c>
      <c r="AT36" s="406">
        <f>'DRE | P&amp;L'!BH115</f>
        <v>359552</v>
      </c>
      <c r="AU36" s="406">
        <f>AS36-AT36</f>
        <v>3720.7030000000959</v>
      </c>
      <c r="AV36" s="406">
        <f>'DRE | P&amp;L'!BI50</f>
        <v>366618.16599999997</v>
      </c>
      <c r="AW36" s="406">
        <f>'DRE | P&amp;L'!BI115</f>
        <v>362933</v>
      </c>
      <c r="AX36" s="406">
        <f>AV36-AW36</f>
        <v>3685.1659999999683</v>
      </c>
      <c r="AY36" s="406">
        <f>'DRE | P&amp;L'!BJ50</f>
        <v>429972.62900000002</v>
      </c>
      <c r="AZ36" s="406">
        <f>'DRE | P&amp;L'!BJ115</f>
        <v>416336</v>
      </c>
      <c r="BA36" s="406">
        <f>AY36-AZ36</f>
        <v>13636.629000000015</v>
      </c>
      <c r="BB36" s="406">
        <f>'DRE | P&amp;L'!BK50</f>
        <v>371440.79599999997</v>
      </c>
      <c r="BC36" s="406">
        <f>'DRE | P&amp;L'!BK115</f>
        <v>367841</v>
      </c>
      <c r="BD36" s="406">
        <f t="shared" ref="BD36:BG54" si="21">BB36-BC36</f>
        <v>3599.795999999973</v>
      </c>
      <c r="BE36" s="406">
        <v>458878</v>
      </c>
      <c r="BF36" s="406">
        <v>454829</v>
      </c>
      <c r="BG36" s="406">
        <f t="shared" si="21"/>
        <v>4049</v>
      </c>
      <c r="BH36" s="406">
        <v>432220.53100000002</v>
      </c>
      <c r="BI36" s="406">
        <v>428209</v>
      </c>
      <c r="BJ36" s="406">
        <f t="shared" ref="BJ36:BJ54" si="22">BH36-BI36</f>
        <v>4011.5310000000172</v>
      </c>
    </row>
    <row r="37" spans="1:62" s="24" customFormat="1" ht="13" x14ac:dyDescent="0.3">
      <c r="A37" s="42" t="s">
        <v>680</v>
      </c>
      <c r="B37" s="42" t="s">
        <v>666</v>
      </c>
      <c r="C37" s="407">
        <f>SUM('DRE | P&amp;L'!AT16,'DRE | P&amp;L'!AT17)</f>
        <v>-43733</v>
      </c>
      <c r="D37" s="407">
        <f>'DRE | P&amp;L'!AT116</f>
        <v>-43585</v>
      </c>
      <c r="E37" s="407">
        <f t="shared" ref="E37:E44" si="23">C37-D37</f>
        <v>-148</v>
      </c>
      <c r="F37" s="407">
        <f>SUM('DRE | P&amp;L'!AU16,'DRE | P&amp;L'!AU17)</f>
        <v>-26733</v>
      </c>
      <c r="G37" s="407">
        <f>'DRE | P&amp;L'!AU116</f>
        <v>-26453</v>
      </c>
      <c r="H37" s="407">
        <f t="shared" ref="H37:H38" si="24">F37-G37</f>
        <v>-280</v>
      </c>
      <c r="I37" s="407">
        <f>SUM('DRE | P&amp;L'!AV16,'DRE | P&amp;L'!AV17)</f>
        <v>-57857</v>
      </c>
      <c r="J37" s="407">
        <f>'DRE | P&amp;L'!AV116</f>
        <v>-57187</v>
      </c>
      <c r="K37" s="407">
        <f t="shared" ref="K37:K44" si="25">I37-J37</f>
        <v>-670</v>
      </c>
      <c r="L37" s="407">
        <f>SUM('DRE | P&amp;L'!AW16,'DRE | P&amp;L'!AW17)</f>
        <v>-43044</v>
      </c>
      <c r="M37" s="407">
        <f>'DRE | P&amp;L'!AW116</f>
        <v>-42711</v>
      </c>
      <c r="N37" s="407">
        <f t="shared" ref="N37:N44" si="26">L37-M37</f>
        <v>-333</v>
      </c>
      <c r="O37" s="407">
        <f>SUM('DRE | P&amp;L'!AX16,'DRE | P&amp;L'!AX17)</f>
        <v>-7705</v>
      </c>
      <c r="P37" s="407">
        <f>'DRE | P&amp;L'!AX116</f>
        <v>-7561</v>
      </c>
      <c r="Q37" s="407">
        <f t="shared" ref="Q37:Q44" si="27">O37-P37</f>
        <v>-144</v>
      </c>
      <c r="R37" s="407">
        <f>SUM('DRE | P&amp;L'!AY16,'DRE | P&amp;L'!AY17)</f>
        <v>-47070</v>
      </c>
      <c r="S37" s="407">
        <f>'DRE | P&amp;L'!AY116</f>
        <v>-46695</v>
      </c>
      <c r="T37" s="407">
        <f t="shared" ref="T37:T44" si="28">R37-S37</f>
        <v>-375</v>
      </c>
      <c r="U37" s="407">
        <f>SUM('DRE | P&amp;L'!AZ16,'DRE | P&amp;L'!AZ17)</f>
        <v>-52216</v>
      </c>
      <c r="V37" s="407">
        <f>'DRE | P&amp;L'!AZ116</f>
        <v>-51848</v>
      </c>
      <c r="W37" s="407">
        <f t="shared" ref="W37:W44" si="29">U37-V37</f>
        <v>-368</v>
      </c>
      <c r="X37" s="407">
        <f>SUM('DRE | P&amp;L'!BA16,'DRE | P&amp;L'!BA17)</f>
        <v>-55711.364000000016</v>
      </c>
      <c r="Y37" s="407">
        <f>'DRE | P&amp;L'!BA116</f>
        <v>-55321</v>
      </c>
      <c r="Z37" s="407">
        <f t="shared" ref="Z37:Z44" si="30">X37-Y37</f>
        <v>-390.36400000001595</v>
      </c>
      <c r="AA37" s="407">
        <f>SUM('DRE | P&amp;L'!BB16,'DRE | P&amp;L'!BB17)</f>
        <v>-58838</v>
      </c>
      <c r="AB37" s="407">
        <f>'DRE | P&amp;L'!BB116</f>
        <v>-58477</v>
      </c>
      <c r="AC37" s="407">
        <f t="shared" ref="AC37:AC44" si="31">AA37-AB37</f>
        <v>-361</v>
      </c>
      <c r="AD37" s="407">
        <f>SUM('DRE | P&amp;L'!BC16,'DRE | P&amp;L'!BC17)</f>
        <v>-56056</v>
      </c>
      <c r="AE37" s="407">
        <f>'DRE | P&amp;L'!BC116</f>
        <v>-55613</v>
      </c>
      <c r="AF37" s="407">
        <f t="shared" ref="AF37:AF44" si="32">AD37-AE37</f>
        <v>-443</v>
      </c>
      <c r="AG37" s="407">
        <f>SUM('DRE | P&amp;L'!BD16,'DRE | P&amp;L'!BD17)</f>
        <v>-50334.767000000036</v>
      </c>
      <c r="AH37" s="407">
        <f>'DRE | P&amp;L'!BD116</f>
        <v>-50008</v>
      </c>
      <c r="AI37" s="407">
        <f t="shared" ref="AI37:AI44" si="33">AG37-AH37</f>
        <v>-326.76700000003621</v>
      </c>
      <c r="AJ37" s="407">
        <f>SUM('DRE | P&amp;L'!BE16,'DRE | P&amp;L'!BE17)</f>
        <v>-58819.856</v>
      </c>
      <c r="AK37" s="407">
        <f>'DRE | P&amp;L'!BE116</f>
        <v>-58311</v>
      </c>
      <c r="AL37" s="407">
        <f t="shared" ref="AL37:AL44" si="34">AJ37-AK37</f>
        <v>-508.85599999999977</v>
      </c>
      <c r="AM37" s="407">
        <f>SUM('DRE | P&amp;L'!BF16,'DRE | P&amp;L'!BF17)</f>
        <v>-66954.973999999987</v>
      </c>
      <c r="AN37" s="407">
        <f>'DRE | P&amp;L'!BF116</f>
        <v>-66447</v>
      </c>
      <c r="AO37" s="407">
        <f t="shared" ref="AO37:AO44" si="35">AM37-AN37</f>
        <v>-507.97399999998743</v>
      </c>
      <c r="AP37" s="407">
        <f>SUM('DRE | P&amp;L'!BG16,'DRE | P&amp;L'!BG17)</f>
        <v>-58640.745999999999</v>
      </c>
      <c r="AQ37" s="407">
        <f>'DRE | P&amp;L'!BG116</f>
        <v>-58682</v>
      </c>
      <c r="AR37" s="407">
        <f t="shared" ref="AR37:AR44" si="36">AP37-AQ37</f>
        <v>41.254000000000815</v>
      </c>
      <c r="AS37" s="407">
        <f>SUM('DRE | P&amp;L'!BH16,'DRE | P&amp;L'!BH17)</f>
        <v>-61898.616999999969</v>
      </c>
      <c r="AT37" s="407">
        <f>'DRE | P&amp;L'!BH116</f>
        <v>-61518</v>
      </c>
      <c r="AU37" s="407">
        <f t="shared" ref="AU37:AU44" si="37">AS37-AT37</f>
        <v>-380.61699999996927</v>
      </c>
      <c r="AV37" s="407">
        <f>SUM('DRE | P&amp;L'!BI16,'DRE | P&amp;L'!BI17)</f>
        <v>-55965.347000000038</v>
      </c>
      <c r="AW37" s="407">
        <f>'DRE | P&amp;L'!BI116</f>
        <v>-55602</v>
      </c>
      <c r="AX37" s="407">
        <f t="shared" ref="AX37:AX44" si="38">AV37-AW37</f>
        <v>-363.34700000003795</v>
      </c>
      <c r="AY37" s="407">
        <f>SUM('DRE | P&amp;L'!BJ16,'DRE | P&amp;L'!BJ17)</f>
        <v>-66261.706708900034</v>
      </c>
      <c r="AZ37" s="407">
        <f>'DRE | P&amp;L'!BJ116</f>
        <v>-65359</v>
      </c>
      <c r="BA37" s="407">
        <f t="shared" ref="BA37:BA44" si="39">AY37-AZ37</f>
        <v>-902.70670890003385</v>
      </c>
      <c r="BB37" s="407">
        <f>SUM('DRE | P&amp;L'!BK16,'DRE | P&amp;L'!BK17)</f>
        <v>-56016.058999999994</v>
      </c>
      <c r="BC37" s="407">
        <f>'DRE | P&amp;L'!BK116</f>
        <v>-55723</v>
      </c>
      <c r="BD37" s="407">
        <f t="shared" si="21"/>
        <v>-293.05899999999383</v>
      </c>
      <c r="BE37" s="407">
        <v>-61160</v>
      </c>
      <c r="BF37" s="407">
        <v>-60847</v>
      </c>
      <c r="BG37" s="407">
        <f t="shared" si="21"/>
        <v>-313</v>
      </c>
      <c r="BH37" s="407">
        <v>-59356.038999999968</v>
      </c>
      <c r="BI37" s="407">
        <v>-59100</v>
      </c>
      <c r="BJ37" s="407">
        <f t="shared" si="22"/>
        <v>-256.03899999996793</v>
      </c>
    </row>
    <row r="38" spans="1:62" s="24" customFormat="1" ht="13" x14ac:dyDescent="0.3">
      <c r="A38" s="404" t="s">
        <v>8</v>
      </c>
      <c r="B38" s="404" t="s">
        <v>214</v>
      </c>
      <c r="C38" s="408">
        <f>C36+C37</f>
        <v>184403</v>
      </c>
      <c r="D38" s="408">
        <f>D36+D37</f>
        <v>181855</v>
      </c>
      <c r="E38" s="406">
        <f t="shared" si="23"/>
        <v>2548</v>
      </c>
      <c r="F38" s="408">
        <f>F36+F37</f>
        <v>169389</v>
      </c>
      <c r="G38" s="408">
        <f>G36+G37</f>
        <v>166639</v>
      </c>
      <c r="H38" s="406">
        <f t="shared" si="24"/>
        <v>2750</v>
      </c>
      <c r="I38" s="408">
        <f>I36+I37</f>
        <v>170302</v>
      </c>
      <c r="J38" s="408">
        <f>J36+J37</f>
        <v>168393</v>
      </c>
      <c r="K38" s="406">
        <f t="shared" si="25"/>
        <v>1909</v>
      </c>
      <c r="L38" s="408">
        <f>L36+L37</f>
        <v>212194</v>
      </c>
      <c r="M38" s="408">
        <f>M36+M37</f>
        <v>209644</v>
      </c>
      <c r="N38" s="406">
        <f t="shared" si="26"/>
        <v>2550</v>
      </c>
      <c r="O38" s="408">
        <f>O36+O37</f>
        <v>315478</v>
      </c>
      <c r="P38" s="408">
        <f>P36+P37</f>
        <v>311961</v>
      </c>
      <c r="Q38" s="406">
        <f t="shared" si="27"/>
        <v>3517</v>
      </c>
      <c r="R38" s="408">
        <f>R36+R37</f>
        <v>228373</v>
      </c>
      <c r="S38" s="408">
        <f>S36+S37</f>
        <v>225738</v>
      </c>
      <c r="T38" s="406">
        <f t="shared" si="28"/>
        <v>2635</v>
      </c>
      <c r="U38" s="408">
        <f>U36+U37</f>
        <v>253641.08800000005</v>
      </c>
      <c r="V38" s="408">
        <f>V36+V37</f>
        <v>250590</v>
      </c>
      <c r="W38" s="406">
        <f t="shared" si="29"/>
        <v>3051.088000000047</v>
      </c>
      <c r="X38" s="408">
        <f>X36+X37</f>
        <v>254260.78500000009</v>
      </c>
      <c r="Y38" s="408">
        <f>Y36+Y37</f>
        <v>251275</v>
      </c>
      <c r="Z38" s="406">
        <f t="shared" si="30"/>
        <v>2985.7850000000908</v>
      </c>
      <c r="AA38" s="408">
        <f>AA36+AA37</f>
        <v>292314</v>
      </c>
      <c r="AB38" s="408">
        <f>AB36+AB37</f>
        <v>288738</v>
      </c>
      <c r="AC38" s="406">
        <f t="shared" si="31"/>
        <v>3576</v>
      </c>
      <c r="AD38" s="408">
        <f>AD36+AD37</f>
        <v>270217</v>
      </c>
      <c r="AE38" s="408">
        <f>AE36+AE37</f>
        <v>267132</v>
      </c>
      <c r="AF38" s="406">
        <f t="shared" si="32"/>
        <v>3085</v>
      </c>
      <c r="AG38" s="408">
        <f>AG36+AG37</f>
        <v>302672.19799999986</v>
      </c>
      <c r="AH38" s="408">
        <f>AH36+AH37</f>
        <v>299274</v>
      </c>
      <c r="AI38" s="406">
        <f t="shared" si="33"/>
        <v>3398.1979999998584</v>
      </c>
      <c r="AJ38" s="408">
        <f>AJ36+AJ37</f>
        <v>282705.94999999995</v>
      </c>
      <c r="AK38" s="408">
        <f>AK36+AK37</f>
        <v>279546</v>
      </c>
      <c r="AL38" s="406">
        <f t="shared" si="34"/>
        <v>3159.9499999999534</v>
      </c>
      <c r="AM38" s="408">
        <f>AM36+AM37</f>
        <v>315120.1019999999</v>
      </c>
      <c r="AN38" s="408">
        <f>AN36+AN37</f>
        <v>311211</v>
      </c>
      <c r="AO38" s="406">
        <f t="shared" si="35"/>
        <v>3909.1019999998971</v>
      </c>
      <c r="AP38" s="408">
        <f>AP36+AP37</f>
        <v>283149.65099999995</v>
      </c>
      <c r="AQ38" s="408">
        <f>AQ36+AQ37</f>
        <v>283630</v>
      </c>
      <c r="AR38" s="406">
        <f t="shared" si="36"/>
        <v>-480.34900000004563</v>
      </c>
      <c r="AS38" s="408">
        <f>AS36+AS37</f>
        <v>301374.08600000013</v>
      </c>
      <c r="AT38" s="408">
        <f>AT36+AT37</f>
        <v>298034</v>
      </c>
      <c r="AU38" s="406">
        <f t="shared" si="37"/>
        <v>3340.0860000001267</v>
      </c>
      <c r="AV38" s="408">
        <f>AV36+AV37</f>
        <v>310652.8189999999</v>
      </c>
      <c r="AW38" s="408">
        <f>AW36+AW37</f>
        <v>307331</v>
      </c>
      <c r="AX38" s="408">
        <f t="shared" si="38"/>
        <v>3321.8189999999013</v>
      </c>
      <c r="AY38" s="408">
        <f>AY36+AY37</f>
        <v>363710.92229109997</v>
      </c>
      <c r="AZ38" s="408">
        <f>AZ36+AZ37</f>
        <v>350977</v>
      </c>
      <c r="BA38" s="408">
        <f t="shared" si="39"/>
        <v>12733.922291099967</v>
      </c>
      <c r="BB38" s="408">
        <f>BB36+BB37</f>
        <v>315424.73699999996</v>
      </c>
      <c r="BC38" s="408">
        <f>BC36+BC37</f>
        <v>312118</v>
      </c>
      <c r="BD38" s="408">
        <f t="shared" si="21"/>
        <v>3306.7369999999646</v>
      </c>
      <c r="BE38" s="408">
        <f>BE36+BE37</f>
        <v>397718</v>
      </c>
      <c r="BF38" s="408">
        <f>BF36+BF37</f>
        <v>393982</v>
      </c>
      <c r="BG38" s="408">
        <f t="shared" si="21"/>
        <v>3736</v>
      </c>
      <c r="BH38" s="408">
        <v>372864.49200000003</v>
      </c>
      <c r="BI38" s="408">
        <v>369110</v>
      </c>
      <c r="BJ38" s="408">
        <f t="shared" si="22"/>
        <v>3754.4920000000275</v>
      </c>
    </row>
    <row r="39" spans="1:62" s="24" customFormat="1" ht="13" x14ac:dyDescent="0.3">
      <c r="A39" s="42" t="s">
        <v>681</v>
      </c>
      <c r="B39" s="42" t="s">
        <v>667</v>
      </c>
      <c r="C39" s="409">
        <v>-84465</v>
      </c>
      <c r="D39" s="409">
        <v>-84189</v>
      </c>
      <c r="E39" s="407">
        <v>84189</v>
      </c>
      <c r="F39" s="409">
        <v>-77783</v>
      </c>
      <c r="G39" s="409">
        <v>-77637</v>
      </c>
      <c r="H39" s="407">
        <v>-77637</v>
      </c>
      <c r="I39" s="409">
        <v>-86305</v>
      </c>
      <c r="J39" s="409">
        <v>-86083</v>
      </c>
      <c r="K39" s="407">
        <v>86104</v>
      </c>
      <c r="L39" s="409">
        <v>-95493</v>
      </c>
      <c r="M39" s="409">
        <v>-95301</v>
      </c>
      <c r="N39" s="407">
        <v>95311</v>
      </c>
      <c r="O39" s="409">
        <v>-110682</v>
      </c>
      <c r="P39" s="409">
        <v>-110166</v>
      </c>
      <c r="Q39" s="407">
        <v>110171</v>
      </c>
      <c r="R39" s="409">
        <v>-96053</v>
      </c>
      <c r="S39" s="409">
        <v>-95723</v>
      </c>
      <c r="T39" s="407">
        <v>95723</v>
      </c>
      <c r="U39" s="409">
        <v>-104033</v>
      </c>
      <c r="V39" s="409">
        <v>-103793</v>
      </c>
      <c r="W39" s="407">
        <v>103793</v>
      </c>
      <c r="X39" s="409">
        <v>-103322</v>
      </c>
      <c r="Y39" s="409">
        <v>-103123</v>
      </c>
      <c r="Z39" s="407">
        <v>103123</v>
      </c>
      <c r="AA39" s="409">
        <v>-118536</v>
      </c>
      <c r="AB39" s="409">
        <v>-118245</v>
      </c>
      <c r="AC39" s="407">
        <v>118245</v>
      </c>
      <c r="AD39" s="409">
        <v>-103955</v>
      </c>
      <c r="AE39" s="409">
        <v>-103796</v>
      </c>
      <c r="AF39" s="407">
        <v>103796</v>
      </c>
      <c r="AG39" s="409">
        <v>-108067</v>
      </c>
      <c r="AH39" s="409">
        <v>-114841</v>
      </c>
      <c r="AI39" s="407">
        <v>114841</v>
      </c>
      <c r="AJ39" s="409">
        <v>-81040</v>
      </c>
      <c r="AK39" s="409">
        <v>-94761</v>
      </c>
      <c r="AL39" s="407">
        <v>94761</v>
      </c>
      <c r="AM39" s="409">
        <v>-84265</v>
      </c>
      <c r="AN39" s="409">
        <v>-104810</v>
      </c>
      <c r="AO39" s="407">
        <v>104810</v>
      </c>
      <c r="AP39" s="409">
        <v>-73779</v>
      </c>
      <c r="AQ39" s="409">
        <v>-92209</v>
      </c>
      <c r="AR39" s="407">
        <v>92209</v>
      </c>
      <c r="AS39" s="409">
        <v>-101816</v>
      </c>
      <c r="AT39" s="409">
        <v>-102066</v>
      </c>
      <c r="AU39" s="407">
        <v>102066</v>
      </c>
      <c r="AV39" s="409">
        <v>-82998.725599999831</v>
      </c>
      <c r="AW39" s="409">
        <v>-101622</v>
      </c>
      <c r="AX39" s="410">
        <f t="shared" si="38"/>
        <v>18623.274400000169</v>
      </c>
      <c r="AY39" s="409">
        <v>-84674.260454073985</v>
      </c>
      <c r="AZ39" s="409">
        <v>-110982</v>
      </c>
      <c r="BA39" s="410">
        <f t="shared" si="39"/>
        <v>26307.739545926015</v>
      </c>
      <c r="BB39" s="409">
        <v>-74650.033499999961</v>
      </c>
      <c r="BC39" s="409">
        <v>-74443</v>
      </c>
      <c r="BD39" s="410">
        <f t="shared" si="21"/>
        <v>-207.03349999996135</v>
      </c>
      <c r="BE39" s="409">
        <v>-93465</v>
      </c>
      <c r="BF39" s="409">
        <v>-93975</v>
      </c>
      <c r="BG39" s="410">
        <f t="shared" si="21"/>
        <v>510</v>
      </c>
      <c r="BH39" s="409">
        <v>-90740.40677999999</v>
      </c>
      <c r="BI39" s="409">
        <v>-92635</v>
      </c>
      <c r="BJ39" s="410">
        <f t="shared" si="22"/>
        <v>1894.5932200000098</v>
      </c>
    </row>
    <row r="40" spans="1:62" s="24" customFormat="1" ht="13" x14ac:dyDescent="0.3">
      <c r="A40" s="404" t="s">
        <v>682</v>
      </c>
      <c r="B40" s="404" t="s">
        <v>668</v>
      </c>
      <c r="C40" s="408">
        <f>SUM(C38:C39)</f>
        <v>99938</v>
      </c>
      <c r="D40" s="408">
        <f>SUM(D38:D39)</f>
        <v>97666</v>
      </c>
      <c r="E40" s="406">
        <f t="shared" si="23"/>
        <v>2272</v>
      </c>
      <c r="F40" s="408">
        <f t="shared" ref="F40:G40" si="40">SUM(F38:F39)</f>
        <v>91606</v>
      </c>
      <c r="G40" s="408">
        <f t="shared" si="40"/>
        <v>89002</v>
      </c>
      <c r="H40" s="406">
        <f>F40-G40</f>
        <v>2604</v>
      </c>
      <c r="I40" s="408">
        <f t="shared" ref="I40" si="41">SUM(I38:I39)</f>
        <v>83997</v>
      </c>
      <c r="J40" s="408">
        <f t="shared" ref="J40" si="42">SUM(J38:J39)</f>
        <v>82310</v>
      </c>
      <c r="K40" s="406">
        <f t="shared" si="25"/>
        <v>1687</v>
      </c>
      <c r="L40" s="408">
        <f t="shared" ref="L40" si="43">SUM(L38:L39)</f>
        <v>116701</v>
      </c>
      <c r="M40" s="408">
        <f t="shared" ref="M40" si="44">SUM(M38:M39)</f>
        <v>114343</v>
      </c>
      <c r="N40" s="406">
        <f t="shared" si="26"/>
        <v>2358</v>
      </c>
      <c r="O40" s="408">
        <f t="shared" ref="O40" si="45">SUM(O38:O39)</f>
        <v>204796</v>
      </c>
      <c r="P40" s="408">
        <f t="shared" ref="P40" si="46">SUM(P38:P39)</f>
        <v>201795</v>
      </c>
      <c r="Q40" s="406">
        <f t="shared" si="27"/>
        <v>3001</v>
      </c>
      <c r="R40" s="408">
        <f t="shared" ref="R40" si="47">SUM(R38:R39)</f>
        <v>132320</v>
      </c>
      <c r="S40" s="408">
        <f t="shared" ref="S40" si="48">SUM(S38:S39)</f>
        <v>130015</v>
      </c>
      <c r="T40" s="406">
        <f t="shared" si="28"/>
        <v>2305</v>
      </c>
      <c r="U40" s="408">
        <f t="shared" ref="U40" si="49">SUM(U38:U39)</f>
        <v>149608.08800000005</v>
      </c>
      <c r="V40" s="408">
        <f t="shared" ref="V40" si="50">SUM(V38:V39)</f>
        <v>146797</v>
      </c>
      <c r="W40" s="406">
        <f t="shared" si="29"/>
        <v>2811.088000000047</v>
      </c>
      <c r="X40" s="408">
        <f t="shared" ref="X40" si="51">SUM(X38:X39)</f>
        <v>150938.78500000009</v>
      </c>
      <c r="Y40" s="408">
        <f t="shared" ref="Y40" si="52">SUM(Y38:Y39)</f>
        <v>148152</v>
      </c>
      <c r="Z40" s="406">
        <f t="shared" si="30"/>
        <v>2786.7850000000908</v>
      </c>
      <c r="AA40" s="408">
        <f t="shared" ref="AA40" si="53">SUM(AA38:AA39)</f>
        <v>173778</v>
      </c>
      <c r="AB40" s="408">
        <f t="shared" ref="AB40" si="54">SUM(AB38:AB39)</f>
        <v>170493</v>
      </c>
      <c r="AC40" s="406">
        <f t="shared" si="31"/>
        <v>3285</v>
      </c>
      <c r="AD40" s="408">
        <f t="shared" ref="AD40" si="55">SUM(AD38:AD39)</f>
        <v>166262</v>
      </c>
      <c r="AE40" s="408">
        <f t="shared" ref="AE40" si="56">SUM(AE38:AE39)</f>
        <v>163336</v>
      </c>
      <c r="AF40" s="406">
        <f t="shared" si="32"/>
        <v>2926</v>
      </c>
      <c r="AG40" s="408">
        <f t="shared" ref="AG40" si="57">SUM(AG38:AG39)</f>
        <v>194605.19799999986</v>
      </c>
      <c r="AH40" s="408">
        <f t="shared" ref="AH40" si="58">SUM(AH38:AH39)</f>
        <v>184433</v>
      </c>
      <c r="AI40" s="406">
        <f t="shared" si="33"/>
        <v>10172.197999999858</v>
      </c>
      <c r="AJ40" s="408">
        <f t="shared" ref="AJ40" si="59">SUM(AJ38:AJ39)</f>
        <v>201665.94999999995</v>
      </c>
      <c r="AK40" s="408">
        <f t="shared" ref="AK40" si="60">SUM(AK38:AK39)</f>
        <v>184785</v>
      </c>
      <c r="AL40" s="406">
        <f t="shared" si="34"/>
        <v>16880.949999999953</v>
      </c>
      <c r="AM40" s="408">
        <f t="shared" ref="AM40" si="61">SUM(AM38:AM39)</f>
        <v>230855.1019999999</v>
      </c>
      <c r="AN40" s="408">
        <f t="shared" ref="AN40" si="62">SUM(AN38:AN39)</f>
        <v>206401</v>
      </c>
      <c r="AO40" s="406">
        <f t="shared" si="35"/>
        <v>24454.101999999897</v>
      </c>
      <c r="AP40" s="408">
        <f t="shared" ref="AP40" si="63">SUM(AP38:AP39)</f>
        <v>209370.65099999995</v>
      </c>
      <c r="AQ40" s="408">
        <f t="shared" ref="AQ40" si="64">SUM(AQ38:AQ39)</f>
        <v>191421</v>
      </c>
      <c r="AR40" s="406">
        <f t="shared" si="36"/>
        <v>17949.650999999954</v>
      </c>
      <c r="AS40" s="408">
        <f t="shared" ref="AS40" si="65">SUM(AS38:AS39)</f>
        <v>199558.08600000013</v>
      </c>
      <c r="AT40" s="408">
        <f t="shared" ref="AT40" si="66">SUM(AT38:AT39)</f>
        <v>195968</v>
      </c>
      <c r="AU40" s="406">
        <f t="shared" si="37"/>
        <v>3590.0860000001267</v>
      </c>
      <c r="AV40" s="408">
        <f t="shared" ref="AV40" si="67">SUM(AV38:AV39)</f>
        <v>227654.09340000007</v>
      </c>
      <c r="AW40" s="408">
        <f t="shared" ref="AW40" si="68">SUM(AW38:AW39)</f>
        <v>205709</v>
      </c>
      <c r="AX40" s="408">
        <f t="shared" si="38"/>
        <v>21945.093400000071</v>
      </c>
      <c r="AY40" s="408">
        <f t="shared" ref="AY40:AZ40" si="69">SUM(AY38:AY39)</f>
        <v>279036.66183702601</v>
      </c>
      <c r="AZ40" s="408">
        <f t="shared" si="69"/>
        <v>239995</v>
      </c>
      <c r="BA40" s="408">
        <f t="shared" si="39"/>
        <v>39041.661837026011</v>
      </c>
      <c r="BB40" s="408">
        <f t="shared" ref="BB40:BF40" si="70">SUM(BB38:BB39)</f>
        <v>240774.7035</v>
      </c>
      <c r="BC40" s="408">
        <f t="shared" si="70"/>
        <v>237675</v>
      </c>
      <c r="BD40" s="408">
        <f t="shared" si="21"/>
        <v>3099.7035000000033</v>
      </c>
      <c r="BE40" s="408">
        <f t="shared" si="70"/>
        <v>304253</v>
      </c>
      <c r="BF40" s="408">
        <f t="shared" si="70"/>
        <v>300007</v>
      </c>
      <c r="BG40" s="408">
        <f t="shared" si="21"/>
        <v>4246</v>
      </c>
      <c r="BH40" s="408">
        <v>282124.08522000001</v>
      </c>
      <c r="BI40" s="408">
        <v>276475</v>
      </c>
      <c r="BJ40" s="408">
        <f t="shared" si="22"/>
        <v>5649.0852200000081</v>
      </c>
    </row>
    <row r="41" spans="1:62" s="24" customFormat="1" ht="13" x14ac:dyDescent="0.3">
      <c r="A41" s="42" t="s">
        <v>683</v>
      </c>
      <c r="B41" s="42" t="s">
        <v>669</v>
      </c>
      <c r="C41" s="409">
        <f t="shared" ref="C41:D41" si="71">SUM(C42:C44)</f>
        <v>24099</v>
      </c>
      <c r="D41" s="409">
        <f t="shared" si="71"/>
        <v>25007</v>
      </c>
      <c r="E41" s="409">
        <f t="shared" si="23"/>
        <v>-908</v>
      </c>
      <c r="F41" s="409">
        <f t="shared" ref="F41:G41" si="72">SUM(F42:F44)</f>
        <v>-27311</v>
      </c>
      <c r="G41" s="409">
        <f t="shared" si="72"/>
        <v>-25820</v>
      </c>
      <c r="H41" s="409">
        <f t="shared" ref="H41:H44" si="73">F41-G41</f>
        <v>-1491</v>
      </c>
      <c r="I41" s="409">
        <f t="shared" ref="I41:J41" si="74">SUM(I42:I44)</f>
        <v>-13819</v>
      </c>
      <c r="J41" s="409">
        <f t="shared" si="74"/>
        <v>-13704</v>
      </c>
      <c r="K41" s="409">
        <f t="shared" si="25"/>
        <v>-115</v>
      </c>
      <c r="L41" s="409">
        <f t="shared" ref="L41:M41" si="75">SUM(L42:L44)</f>
        <v>-2858</v>
      </c>
      <c r="M41" s="409">
        <f t="shared" si="75"/>
        <v>-2569</v>
      </c>
      <c r="N41" s="409">
        <f t="shared" si="26"/>
        <v>-289</v>
      </c>
      <c r="O41" s="409">
        <f t="shared" ref="O41:P41" si="76">SUM(O42:O44)</f>
        <v>-58418</v>
      </c>
      <c r="P41" s="409">
        <f t="shared" si="76"/>
        <v>-58140</v>
      </c>
      <c r="Q41" s="409">
        <f t="shared" si="27"/>
        <v>-278</v>
      </c>
      <c r="R41" s="409">
        <f t="shared" ref="R41:S41" si="77">SUM(R42:R44)</f>
        <v>-23139</v>
      </c>
      <c r="S41" s="409">
        <f t="shared" si="77"/>
        <v>-23889</v>
      </c>
      <c r="T41" s="409">
        <f t="shared" si="28"/>
        <v>750</v>
      </c>
      <c r="U41" s="409">
        <f t="shared" ref="U41:V41" si="78">SUM(U42:U44)</f>
        <v>-21805.57</v>
      </c>
      <c r="V41" s="409">
        <f t="shared" si="78"/>
        <v>-22558</v>
      </c>
      <c r="W41" s="409">
        <f t="shared" si="29"/>
        <v>752.43000000000029</v>
      </c>
      <c r="X41" s="409">
        <f t="shared" ref="X41:Y41" si="79">SUM(X42:X44)</f>
        <v>-26239.559000000001</v>
      </c>
      <c r="Y41" s="409">
        <f t="shared" si="79"/>
        <v>-27401</v>
      </c>
      <c r="Z41" s="409">
        <f t="shared" si="30"/>
        <v>1161.4409999999989</v>
      </c>
      <c r="AA41" s="409">
        <f t="shared" ref="AA41:AB41" si="80">SUM(AA42:AA44)</f>
        <v>-26142</v>
      </c>
      <c r="AB41" s="409">
        <f t="shared" si="80"/>
        <v>-26839</v>
      </c>
      <c r="AC41" s="409">
        <f t="shared" si="31"/>
        <v>697</v>
      </c>
      <c r="AD41" s="409">
        <f t="shared" ref="AD41:AE41" si="81">SUM(AD42:AD44)</f>
        <v>-32038</v>
      </c>
      <c r="AE41" s="409">
        <f t="shared" si="81"/>
        <v>-33108</v>
      </c>
      <c r="AF41" s="409">
        <f t="shared" si="32"/>
        <v>1070</v>
      </c>
      <c r="AG41" s="409">
        <f t="shared" ref="AG41:AH41" si="82">SUM(AG42:AG44)</f>
        <v>-42593.951560000001</v>
      </c>
      <c r="AH41" s="409">
        <f t="shared" si="82"/>
        <v>-36416</v>
      </c>
      <c r="AI41" s="409">
        <f t="shared" si="33"/>
        <v>-6177.9515600000013</v>
      </c>
      <c r="AJ41" s="409">
        <f t="shared" ref="AJ41:AK41" si="83">SUM(AJ42:AJ44)</f>
        <v>-33740.080009999998</v>
      </c>
      <c r="AK41" s="409">
        <f t="shared" si="83"/>
        <v>-20954</v>
      </c>
      <c r="AL41" s="409">
        <f t="shared" si="34"/>
        <v>-12786.080009999998</v>
      </c>
      <c r="AM41" s="409">
        <f t="shared" ref="AM41:AN41" si="84">SUM(AM42:AM44)</f>
        <v>-46930.429900000003</v>
      </c>
      <c r="AN41" s="409">
        <f t="shared" si="84"/>
        <v>-26346</v>
      </c>
      <c r="AO41" s="409">
        <f t="shared" si="35"/>
        <v>-20584.429900000003</v>
      </c>
      <c r="AP41" s="409">
        <f t="shared" ref="AP41:AQ41" si="85">SUM(AP42:AP44)</f>
        <v>-56129.41562</v>
      </c>
      <c r="AQ41" s="409">
        <f t="shared" si="85"/>
        <v>-38283</v>
      </c>
      <c r="AR41" s="409">
        <f t="shared" si="36"/>
        <v>-17846.41562</v>
      </c>
      <c r="AS41" s="409">
        <f t="shared" ref="AS41:AT41" si="86">SUM(AS42:AS44)</f>
        <v>-36094.476600000002</v>
      </c>
      <c r="AT41" s="409">
        <f t="shared" si="86"/>
        <v>-35868</v>
      </c>
      <c r="AU41" s="409">
        <f t="shared" si="37"/>
        <v>-226.47660000000178</v>
      </c>
      <c r="AV41" s="409">
        <f>SUM(AV42:AV44)</f>
        <v>-48045.060059999996</v>
      </c>
      <c r="AW41" s="409">
        <f>SUM(AW42:AW44)</f>
        <v>-29850</v>
      </c>
      <c r="AX41" s="409">
        <f t="shared" si="38"/>
        <v>-18195.060059999996</v>
      </c>
      <c r="AY41" s="409">
        <f>SUM(AY42:AY44)</f>
        <v>-33188.959449999929</v>
      </c>
      <c r="AZ41" s="409">
        <f>SUM(AZ42:AZ44)</f>
        <v>-4582</v>
      </c>
      <c r="BA41" s="409">
        <f t="shared" si="39"/>
        <v>-28606.959449999929</v>
      </c>
      <c r="BB41" s="409">
        <v>-32263.811469999495</v>
      </c>
      <c r="BC41" s="409">
        <f>SUM(BC42:BC44)</f>
        <v>-33060</v>
      </c>
      <c r="BD41" s="409">
        <f t="shared" si="21"/>
        <v>796.18853000050512</v>
      </c>
      <c r="BE41" s="409">
        <v>101262</v>
      </c>
      <c r="BF41" s="409">
        <v>101115</v>
      </c>
      <c r="BG41" s="409">
        <f t="shared" si="21"/>
        <v>147</v>
      </c>
      <c r="BH41" s="409">
        <v>-21829.881220000301</v>
      </c>
      <c r="BI41" s="409">
        <v>-21147</v>
      </c>
      <c r="BJ41" s="409">
        <f t="shared" si="22"/>
        <v>-682.88122000030125</v>
      </c>
    </row>
    <row r="42" spans="1:62" s="24" customFormat="1" ht="13" x14ac:dyDescent="0.3">
      <c r="A42" s="42" t="s">
        <v>684</v>
      </c>
      <c r="B42" s="42" t="s">
        <v>670</v>
      </c>
      <c r="C42" s="409">
        <v>-21822</v>
      </c>
      <c r="D42" s="409">
        <v>-21822</v>
      </c>
      <c r="E42" s="409">
        <f t="shared" si="23"/>
        <v>0</v>
      </c>
      <c r="F42" s="409">
        <v>-23115</v>
      </c>
      <c r="G42" s="409">
        <v>-23115</v>
      </c>
      <c r="H42" s="409">
        <f t="shared" si="73"/>
        <v>0</v>
      </c>
      <c r="I42" s="409">
        <v>-26858</v>
      </c>
      <c r="J42" s="409">
        <v>-26858</v>
      </c>
      <c r="K42" s="409">
        <f t="shared" si="25"/>
        <v>0</v>
      </c>
      <c r="L42" s="409">
        <v>-26262</v>
      </c>
      <c r="M42" s="409">
        <v>-26262</v>
      </c>
      <c r="N42" s="409">
        <f t="shared" si="26"/>
        <v>0</v>
      </c>
      <c r="O42" s="409">
        <v>-32574</v>
      </c>
      <c r="P42" s="409">
        <v>-32574</v>
      </c>
      <c r="Q42" s="409">
        <f t="shared" si="27"/>
        <v>0</v>
      </c>
      <c r="R42" s="409">
        <v>-27649</v>
      </c>
      <c r="S42" s="409">
        <v>-27649</v>
      </c>
      <c r="T42" s="409">
        <f t="shared" si="28"/>
        <v>0</v>
      </c>
      <c r="U42" s="409">
        <v>-34225</v>
      </c>
      <c r="V42" s="409">
        <v>-34228</v>
      </c>
      <c r="W42" s="409">
        <f t="shared" si="29"/>
        <v>3</v>
      </c>
      <c r="X42" s="409">
        <v>-34807</v>
      </c>
      <c r="Y42" s="409">
        <v>-34803</v>
      </c>
      <c r="Z42" s="409">
        <f t="shared" si="30"/>
        <v>-4</v>
      </c>
      <c r="AA42" s="409">
        <v>-43274</v>
      </c>
      <c r="AB42" s="409">
        <v>-43276</v>
      </c>
      <c r="AC42" s="409">
        <f t="shared" si="31"/>
        <v>2</v>
      </c>
      <c r="AD42" s="409">
        <v>-31691</v>
      </c>
      <c r="AE42" s="409">
        <v>-31689</v>
      </c>
      <c r="AF42" s="409">
        <f t="shared" si="32"/>
        <v>-2</v>
      </c>
      <c r="AG42" s="409">
        <v>-43934</v>
      </c>
      <c r="AH42" s="409">
        <v>-36981</v>
      </c>
      <c r="AI42" s="409">
        <f t="shared" si="33"/>
        <v>-6953</v>
      </c>
      <c r="AJ42" s="409">
        <v>-47209</v>
      </c>
      <c r="AK42" s="409">
        <v>-33265</v>
      </c>
      <c r="AL42" s="409">
        <f t="shared" si="34"/>
        <v>-13944</v>
      </c>
      <c r="AM42" s="409">
        <v>-58705</v>
      </c>
      <c r="AN42" s="409">
        <v>-37807</v>
      </c>
      <c r="AO42" s="409">
        <f t="shared" si="35"/>
        <v>-20898</v>
      </c>
      <c r="AP42" s="409">
        <v>-56511</v>
      </c>
      <c r="AQ42" s="409">
        <v>-38093</v>
      </c>
      <c r="AR42" s="409">
        <f t="shared" si="36"/>
        <v>-18418</v>
      </c>
      <c r="AS42" s="409">
        <v>-38178</v>
      </c>
      <c r="AT42" s="409">
        <v>-37732</v>
      </c>
      <c r="AU42" s="409">
        <f t="shared" si="37"/>
        <v>-446</v>
      </c>
      <c r="AV42" s="409">
        <v>-54279</v>
      </c>
      <c r="AW42" s="409">
        <v>-35389</v>
      </c>
      <c r="AX42" s="409">
        <f t="shared" si="38"/>
        <v>-18890</v>
      </c>
      <c r="AY42" s="409">
        <v>-80871.081620000026</v>
      </c>
      <c r="AZ42" s="409">
        <v>-52028</v>
      </c>
      <c r="BA42" s="409">
        <f t="shared" si="39"/>
        <v>-28843.081620000026</v>
      </c>
      <c r="BB42" s="409">
        <v>-47342.057500000003</v>
      </c>
      <c r="BC42" s="409">
        <v>-47266</v>
      </c>
      <c r="BD42" s="409">
        <f t="shared" si="21"/>
        <v>-76.057500000002619</v>
      </c>
      <c r="BE42" s="409">
        <v>-44458</v>
      </c>
      <c r="BF42" s="409">
        <v>-43808</v>
      </c>
      <c r="BG42" s="409">
        <f t="shared" si="21"/>
        <v>-650</v>
      </c>
      <c r="BH42" s="409">
        <v>-39520.706829999996</v>
      </c>
      <c r="BI42" s="409">
        <v>-37387</v>
      </c>
      <c r="BJ42" s="409">
        <f t="shared" si="22"/>
        <v>-2133.7068299999955</v>
      </c>
    </row>
    <row r="43" spans="1:62" s="24" customFormat="1" ht="13" x14ac:dyDescent="0.3">
      <c r="A43" s="42" t="s">
        <v>692</v>
      </c>
      <c r="B43" s="42" t="s">
        <v>671</v>
      </c>
      <c r="C43" s="409">
        <f>SUM(C20:C21)</f>
        <v>45583</v>
      </c>
      <c r="D43" s="409">
        <f>'DRE | P&amp;L'!AT119</f>
        <v>45553</v>
      </c>
      <c r="E43" s="409">
        <f t="shared" si="23"/>
        <v>30</v>
      </c>
      <c r="F43" s="409">
        <f>SUM(F20:F21)</f>
        <v>-4432</v>
      </c>
      <c r="G43" s="409">
        <f>'DRE | P&amp;L'!AU119</f>
        <v>-4320</v>
      </c>
      <c r="H43" s="409">
        <f t="shared" si="73"/>
        <v>-112</v>
      </c>
      <c r="I43" s="409">
        <f>SUM(I20:I21)</f>
        <v>12788</v>
      </c>
      <c r="J43" s="409">
        <f>'DRE | P&amp;L'!AV119</f>
        <v>12802</v>
      </c>
      <c r="K43" s="409">
        <f t="shared" si="25"/>
        <v>-14</v>
      </c>
      <c r="L43" s="409">
        <f>SUM(L20:L21)</f>
        <v>23166</v>
      </c>
      <c r="M43" s="409">
        <f>'DRE | P&amp;L'!AW119</f>
        <v>23344</v>
      </c>
      <c r="N43" s="409">
        <f t="shared" si="26"/>
        <v>-178</v>
      </c>
      <c r="O43" s="409">
        <v>-26093</v>
      </c>
      <c r="P43" s="409">
        <f>'DRE | P&amp;L'!AX119</f>
        <v>-26079</v>
      </c>
      <c r="Q43" s="409">
        <f t="shared" si="27"/>
        <v>-14</v>
      </c>
      <c r="R43" s="409">
        <f>SUM(R20:R21)</f>
        <v>4248</v>
      </c>
      <c r="S43" s="409">
        <v>4133</v>
      </c>
      <c r="T43" s="409">
        <f t="shared" si="28"/>
        <v>115</v>
      </c>
      <c r="U43" s="409">
        <f>SUM(U20:U21)</f>
        <v>12119</v>
      </c>
      <c r="V43" s="409">
        <f>'DRE | P&amp;L'!AZ119</f>
        <v>11964</v>
      </c>
      <c r="W43" s="409">
        <f t="shared" si="29"/>
        <v>155</v>
      </c>
      <c r="X43" s="409">
        <f>SUM(X20:X21)</f>
        <v>8258</v>
      </c>
      <c r="Y43" s="409">
        <f>'DRE | P&amp;L'!BA119</f>
        <v>8365</v>
      </c>
      <c r="Z43" s="409">
        <f t="shared" si="30"/>
        <v>-107</v>
      </c>
      <c r="AA43" s="409">
        <f>SUM(AA20:AA21)</f>
        <v>19226</v>
      </c>
      <c r="AB43" s="409">
        <f>'DRE | P&amp;L'!BB119</f>
        <v>19207</v>
      </c>
      <c r="AC43" s="409">
        <f t="shared" si="31"/>
        <v>19</v>
      </c>
      <c r="AD43" s="409">
        <f>SUM(AD20:AD21)</f>
        <v>5232</v>
      </c>
      <c r="AE43" s="409">
        <f>'DRE | P&amp;L'!BC119</f>
        <v>5196</v>
      </c>
      <c r="AF43" s="409">
        <f t="shared" si="32"/>
        <v>36</v>
      </c>
      <c r="AG43" s="409">
        <f>SUM(AG20:AG21)</f>
        <v>5688</v>
      </c>
      <c r="AH43" s="409">
        <f>'DRE | P&amp;L'!BD119</f>
        <v>5681</v>
      </c>
      <c r="AI43" s="409">
        <f t="shared" si="33"/>
        <v>7</v>
      </c>
      <c r="AJ43" s="409">
        <f>SUM(AJ20:AJ21)</f>
        <v>13082</v>
      </c>
      <c r="AK43" s="409">
        <f>'DRE | P&amp;L'!BE119</f>
        <v>12881</v>
      </c>
      <c r="AL43" s="409">
        <f t="shared" si="34"/>
        <v>201</v>
      </c>
      <c r="AM43" s="409">
        <f>SUM(AM20:AM21)</f>
        <v>32946</v>
      </c>
      <c r="AN43" s="409">
        <f>'DRE | P&amp;L'!BF119</f>
        <v>32947</v>
      </c>
      <c r="AO43" s="409">
        <f t="shared" si="35"/>
        <v>-1</v>
      </c>
      <c r="AP43" s="409">
        <f>SUM(AP20:AP21)</f>
        <v>7733.1229999999996</v>
      </c>
      <c r="AQ43" s="409">
        <f>'DRE | P&amp;L'!BG119</f>
        <v>7731</v>
      </c>
      <c r="AR43" s="409">
        <f t="shared" si="36"/>
        <v>2.1229999999995925</v>
      </c>
      <c r="AS43" s="409">
        <f>SUM(AS20:AS21)</f>
        <v>5707</v>
      </c>
      <c r="AT43" s="409">
        <f>'DRE | P&amp;L'!BH119</f>
        <v>5674</v>
      </c>
      <c r="AU43" s="409">
        <f t="shared" si="37"/>
        <v>33</v>
      </c>
      <c r="AV43" s="409">
        <f>SUM(AV20:AV21)</f>
        <v>5802.2960000000003</v>
      </c>
      <c r="AW43" s="409">
        <f>'DRE | P&amp;L'!BI119</f>
        <v>5815</v>
      </c>
      <c r="AX43" s="409">
        <f t="shared" si="38"/>
        <v>-12.703999999999724</v>
      </c>
      <c r="AY43" s="409">
        <v>47282.210000000094</v>
      </c>
      <c r="AZ43" s="409">
        <v>46601</v>
      </c>
      <c r="BA43" s="409">
        <f t="shared" si="39"/>
        <v>681.21000000009371</v>
      </c>
      <c r="BB43" s="409">
        <v>14685.281000000508</v>
      </c>
      <c r="BC43" s="409">
        <v>14681</v>
      </c>
      <c r="BD43" s="409">
        <f t="shared" si="21"/>
        <v>4.2810000005083566</v>
      </c>
      <c r="BE43" s="409">
        <v>145310</v>
      </c>
      <c r="BF43" s="409">
        <v>145170</v>
      </c>
      <c r="BG43" s="409">
        <f t="shared" si="21"/>
        <v>140</v>
      </c>
      <c r="BH43" s="409">
        <v>17286.660999999694</v>
      </c>
      <c r="BI43" s="409">
        <v>17122</v>
      </c>
      <c r="BJ43" s="409">
        <f t="shared" si="22"/>
        <v>164.66099999969447</v>
      </c>
    </row>
    <row r="44" spans="1:62" s="24" customFormat="1" ht="13" x14ac:dyDescent="0.3">
      <c r="A44" s="42" t="s">
        <v>685</v>
      </c>
      <c r="B44" s="42" t="s">
        <v>672</v>
      </c>
      <c r="C44" s="409">
        <f>C22</f>
        <v>338</v>
      </c>
      <c r="D44" s="409">
        <f>'DRE | P&amp;L'!AT120</f>
        <v>1276</v>
      </c>
      <c r="E44" s="409">
        <f t="shared" si="23"/>
        <v>-938</v>
      </c>
      <c r="F44" s="409">
        <f>F22</f>
        <v>236</v>
      </c>
      <c r="G44" s="409">
        <f>'DRE | P&amp;L'!AU120</f>
        <v>1615</v>
      </c>
      <c r="H44" s="409">
        <f t="shared" si="73"/>
        <v>-1379</v>
      </c>
      <c r="I44" s="409">
        <f>I22</f>
        <v>251</v>
      </c>
      <c r="J44" s="409">
        <f>'DRE | P&amp;L'!AV120</f>
        <v>352</v>
      </c>
      <c r="K44" s="409">
        <f t="shared" si="25"/>
        <v>-101</v>
      </c>
      <c r="L44" s="409">
        <f>L22</f>
        <v>238</v>
      </c>
      <c r="M44" s="409">
        <f>'DRE | P&amp;L'!AW120</f>
        <v>349</v>
      </c>
      <c r="N44" s="409">
        <f t="shared" si="26"/>
        <v>-111</v>
      </c>
      <c r="O44" s="409">
        <f>O22</f>
        <v>249</v>
      </c>
      <c r="P44" s="409">
        <f>'DRE | P&amp;L'!AX120</f>
        <v>513</v>
      </c>
      <c r="Q44" s="409">
        <f t="shared" si="27"/>
        <v>-264</v>
      </c>
      <c r="R44" s="409">
        <f>R22</f>
        <v>262</v>
      </c>
      <c r="S44" s="409">
        <f>'DRE | P&amp;L'!AY120</f>
        <v>-373</v>
      </c>
      <c r="T44" s="409">
        <f t="shared" si="28"/>
        <v>635</v>
      </c>
      <c r="U44" s="409">
        <f>U22</f>
        <v>300.43</v>
      </c>
      <c r="V44" s="409">
        <f>'DRE | P&amp;L'!AZ120</f>
        <v>-294</v>
      </c>
      <c r="W44" s="409">
        <f t="shared" si="29"/>
        <v>594.43000000000006</v>
      </c>
      <c r="X44" s="409">
        <f>X22</f>
        <v>309.44100000000003</v>
      </c>
      <c r="Y44" s="409">
        <f>'DRE | P&amp;L'!BA120</f>
        <v>-963</v>
      </c>
      <c r="Z44" s="409">
        <f t="shared" si="30"/>
        <v>1272.441</v>
      </c>
      <c r="AA44" s="409">
        <f>AA22</f>
        <v>-2094</v>
      </c>
      <c r="AB44" s="409">
        <f>'DRE | P&amp;L'!BB120</f>
        <v>-2770</v>
      </c>
      <c r="AC44" s="409">
        <f t="shared" si="31"/>
        <v>676</v>
      </c>
      <c r="AD44" s="409">
        <f>AD22</f>
        <v>-5579</v>
      </c>
      <c r="AE44" s="409">
        <f>'DRE | P&amp;L'!BC120</f>
        <v>-6615</v>
      </c>
      <c r="AF44" s="409">
        <f t="shared" si="32"/>
        <v>1036</v>
      </c>
      <c r="AG44" s="409">
        <f>AG22</f>
        <v>-4347.9515599999995</v>
      </c>
      <c r="AH44" s="409">
        <f>'DRE | P&amp;L'!BD120</f>
        <v>-5116</v>
      </c>
      <c r="AI44" s="409">
        <f t="shared" si="33"/>
        <v>768.04844000000048</v>
      </c>
      <c r="AJ44" s="409">
        <f>AJ22</f>
        <v>386.91998999999998</v>
      </c>
      <c r="AK44" s="409">
        <f>'DRE | P&amp;L'!BE120</f>
        <v>-570</v>
      </c>
      <c r="AL44" s="409">
        <f t="shared" si="34"/>
        <v>956.91998999999998</v>
      </c>
      <c r="AM44" s="409">
        <f>AM22</f>
        <v>-21171.429900000003</v>
      </c>
      <c r="AN44" s="409">
        <f>'DRE | P&amp;L'!BF120</f>
        <v>-21486</v>
      </c>
      <c r="AO44" s="409">
        <f t="shared" si="35"/>
        <v>314.57009999999718</v>
      </c>
      <c r="AP44" s="409">
        <f>AP22</f>
        <v>-7351.5386200000003</v>
      </c>
      <c r="AQ44" s="409">
        <f>'DRE | P&amp;L'!BG120</f>
        <v>-7921</v>
      </c>
      <c r="AR44" s="409">
        <f t="shared" si="36"/>
        <v>569.46137999999974</v>
      </c>
      <c r="AS44" s="409">
        <f>AS22</f>
        <v>-3623.4766</v>
      </c>
      <c r="AT44" s="409">
        <f>'DRE | P&amp;L'!BH120</f>
        <v>-3810</v>
      </c>
      <c r="AU44" s="409">
        <f t="shared" si="37"/>
        <v>186.52340000000004</v>
      </c>
      <c r="AV44" s="409">
        <f>AV22</f>
        <v>431.64394000000004</v>
      </c>
      <c r="AW44" s="409">
        <f>'DRE | P&amp;L'!BI120</f>
        <v>-276</v>
      </c>
      <c r="AX44" s="409">
        <f t="shared" si="38"/>
        <v>707.64394000000004</v>
      </c>
      <c r="AY44" s="409">
        <v>399.91217</v>
      </c>
      <c r="AZ44" s="409">
        <v>845</v>
      </c>
      <c r="BA44" s="409">
        <f t="shared" si="39"/>
        <v>-445.08783</v>
      </c>
      <c r="BB44" s="409">
        <v>392.96503000000001</v>
      </c>
      <c r="BC44" s="409">
        <v>-475</v>
      </c>
      <c r="BD44" s="409">
        <f t="shared" si="21"/>
        <v>867.96503000000007</v>
      </c>
      <c r="BE44" s="409">
        <v>411</v>
      </c>
      <c r="BF44" s="409">
        <v>-247</v>
      </c>
      <c r="BG44" s="409">
        <f t="shared" si="21"/>
        <v>658</v>
      </c>
      <c r="BH44" s="409">
        <v>404.16460999999993</v>
      </c>
      <c r="BI44" s="409">
        <v>-882</v>
      </c>
      <c r="BJ44" s="409">
        <f t="shared" si="22"/>
        <v>1286.1646099999998</v>
      </c>
    </row>
    <row r="45" spans="1:62" s="24" customFormat="1" ht="13" x14ac:dyDescent="0.3">
      <c r="A45" s="404" t="s">
        <v>686</v>
      </c>
      <c r="B45" s="404" t="s">
        <v>673</v>
      </c>
      <c r="C45" s="408">
        <f t="shared" ref="C45:AU45" si="87">SUM(C40:C41)</f>
        <v>124037</v>
      </c>
      <c r="D45" s="408">
        <f t="shared" si="87"/>
        <v>122673</v>
      </c>
      <c r="E45" s="408">
        <f t="shared" si="87"/>
        <v>1364</v>
      </c>
      <c r="F45" s="408">
        <f t="shared" si="87"/>
        <v>64295</v>
      </c>
      <c r="G45" s="408">
        <f t="shared" si="87"/>
        <v>63182</v>
      </c>
      <c r="H45" s="408">
        <f t="shared" si="87"/>
        <v>1113</v>
      </c>
      <c r="I45" s="408">
        <f t="shared" si="87"/>
        <v>70178</v>
      </c>
      <c r="J45" s="408">
        <f t="shared" si="87"/>
        <v>68606</v>
      </c>
      <c r="K45" s="408">
        <f t="shared" si="87"/>
        <v>1572</v>
      </c>
      <c r="L45" s="408">
        <f t="shared" si="87"/>
        <v>113843</v>
      </c>
      <c r="M45" s="408">
        <f t="shared" si="87"/>
        <v>111774</v>
      </c>
      <c r="N45" s="408">
        <f t="shared" si="87"/>
        <v>2069</v>
      </c>
      <c r="O45" s="408">
        <f t="shared" si="87"/>
        <v>146378</v>
      </c>
      <c r="P45" s="408">
        <f t="shared" si="87"/>
        <v>143655</v>
      </c>
      <c r="Q45" s="408">
        <f t="shared" si="87"/>
        <v>2723</v>
      </c>
      <c r="R45" s="408">
        <f t="shared" si="87"/>
        <v>109181</v>
      </c>
      <c r="S45" s="408">
        <f t="shared" si="87"/>
        <v>106126</v>
      </c>
      <c r="T45" s="408">
        <f t="shared" si="87"/>
        <v>3055</v>
      </c>
      <c r="U45" s="408">
        <f t="shared" si="87"/>
        <v>127802.51800000004</v>
      </c>
      <c r="V45" s="408">
        <f t="shared" si="87"/>
        <v>124239</v>
      </c>
      <c r="W45" s="408">
        <f t="shared" si="87"/>
        <v>3563.5180000000473</v>
      </c>
      <c r="X45" s="408">
        <f t="shared" si="87"/>
        <v>124699.22600000008</v>
      </c>
      <c r="Y45" s="408">
        <f t="shared" si="87"/>
        <v>120751</v>
      </c>
      <c r="Z45" s="408">
        <f t="shared" si="87"/>
        <v>3948.2260000000897</v>
      </c>
      <c r="AA45" s="408">
        <f t="shared" si="87"/>
        <v>147636</v>
      </c>
      <c r="AB45" s="408">
        <f t="shared" si="87"/>
        <v>143654</v>
      </c>
      <c r="AC45" s="408">
        <f t="shared" si="87"/>
        <v>3982</v>
      </c>
      <c r="AD45" s="408">
        <f t="shared" si="87"/>
        <v>134224</v>
      </c>
      <c r="AE45" s="408">
        <f t="shared" si="87"/>
        <v>130228</v>
      </c>
      <c r="AF45" s="408">
        <f t="shared" si="87"/>
        <v>3996</v>
      </c>
      <c r="AG45" s="408">
        <f t="shared" si="87"/>
        <v>152011.24643999984</v>
      </c>
      <c r="AH45" s="408">
        <f t="shared" si="87"/>
        <v>148017</v>
      </c>
      <c r="AI45" s="408">
        <f t="shared" si="87"/>
        <v>3994.2464399998571</v>
      </c>
      <c r="AJ45" s="408">
        <f t="shared" si="87"/>
        <v>167925.86998999995</v>
      </c>
      <c r="AK45" s="408">
        <f t="shared" si="87"/>
        <v>163831</v>
      </c>
      <c r="AL45" s="408">
        <f t="shared" si="87"/>
        <v>4094.8699899999556</v>
      </c>
      <c r="AM45" s="408">
        <f t="shared" si="87"/>
        <v>183924.67209999991</v>
      </c>
      <c r="AN45" s="408">
        <f t="shared" si="87"/>
        <v>180055</v>
      </c>
      <c r="AO45" s="408">
        <f t="shared" si="87"/>
        <v>3869.6720999998943</v>
      </c>
      <c r="AP45" s="408">
        <f t="shared" si="87"/>
        <v>153241.23537999997</v>
      </c>
      <c r="AQ45" s="408">
        <f t="shared" si="87"/>
        <v>153138</v>
      </c>
      <c r="AR45" s="408">
        <f t="shared" si="87"/>
        <v>103.2353799999546</v>
      </c>
      <c r="AS45" s="408">
        <f t="shared" si="87"/>
        <v>163463.60940000013</v>
      </c>
      <c r="AT45" s="408">
        <f t="shared" si="87"/>
        <v>160100</v>
      </c>
      <c r="AU45" s="408">
        <f t="shared" si="87"/>
        <v>3363.6094000001249</v>
      </c>
      <c r="AV45" s="408">
        <f t="shared" ref="AV45:BA45" si="88">SUM(AV40:AV41)</f>
        <v>179609.03334000008</v>
      </c>
      <c r="AW45" s="408">
        <f t="shared" si="88"/>
        <v>175859</v>
      </c>
      <c r="AX45" s="408">
        <f t="shared" si="88"/>
        <v>3750.0333400000745</v>
      </c>
      <c r="AY45" s="408">
        <f t="shared" si="88"/>
        <v>245847.70238702607</v>
      </c>
      <c r="AZ45" s="408">
        <f t="shared" si="88"/>
        <v>235413</v>
      </c>
      <c r="BA45" s="408">
        <f t="shared" si="88"/>
        <v>10434.702387026082</v>
      </c>
      <c r="BB45" s="408">
        <f t="shared" ref="BB45:BF45" si="89">SUM(BB40:BB41)</f>
        <v>208510.89203000051</v>
      </c>
      <c r="BC45" s="408">
        <f t="shared" si="89"/>
        <v>204615</v>
      </c>
      <c r="BD45" s="408">
        <f t="shared" si="21"/>
        <v>3895.892030000512</v>
      </c>
      <c r="BE45" s="408">
        <f t="shared" si="89"/>
        <v>405515</v>
      </c>
      <c r="BF45" s="408">
        <f t="shared" si="89"/>
        <v>401122</v>
      </c>
      <c r="BG45" s="408">
        <f t="shared" si="21"/>
        <v>4393</v>
      </c>
      <c r="BH45" s="408">
        <v>260294.20399999971</v>
      </c>
      <c r="BI45" s="408">
        <v>255328</v>
      </c>
      <c r="BJ45" s="408">
        <f t="shared" si="22"/>
        <v>4966.2039999997069</v>
      </c>
    </row>
    <row r="46" spans="1:62" s="24" customFormat="1" ht="13" x14ac:dyDescent="0.3">
      <c r="A46" s="42" t="s">
        <v>365</v>
      </c>
      <c r="B46" s="42" t="s">
        <v>354</v>
      </c>
      <c r="C46" s="409">
        <f t="shared" ref="C46:AU46" si="90">SUM(C47:C49)</f>
        <v>-26941</v>
      </c>
      <c r="D46" s="409">
        <f t="shared" si="90"/>
        <v>-25881</v>
      </c>
      <c r="E46" s="409">
        <f t="shared" si="90"/>
        <v>-1060</v>
      </c>
      <c r="F46" s="409">
        <f t="shared" si="90"/>
        <v>-7504</v>
      </c>
      <c r="G46" s="409">
        <f t="shared" si="90"/>
        <v>-6853</v>
      </c>
      <c r="H46" s="409">
        <f t="shared" si="90"/>
        <v>-651</v>
      </c>
      <c r="I46" s="409">
        <f t="shared" si="90"/>
        <v>365522</v>
      </c>
      <c r="J46" s="409">
        <f t="shared" si="90"/>
        <v>366864</v>
      </c>
      <c r="K46" s="409">
        <f t="shared" si="90"/>
        <v>-1342</v>
      </c>
      <c r="L46" s="409">
        <f t="shared" si="90"/>
        <v>-211533</v>
      </c>
      <c r="M46" s="409">
        <f t="shared" si="90"/>
        <v>-209767</v>
      </c>
      <c r="N46" s="409">
        <f t="shared" si="90"/>
        <v>-1766</v>
      </c>
      <c r="O46" s="409">
        <f t="shared" si="90"/>
        <v>-20848</v>
      </c>
      <c r="P46" s="409">
        <f t="shared" si="90"/>
        <v>-18551</v>
      </c>
      <c r="Q46" s="409">
        <f t="shared" si="90"/>
        <v>-2297</v>
      </c>
      <c r="R46" s="409">
        <f t="shared" si="90"/>
        <v>-126593</v>
      </c>
      <c r="S46" s="409">
        <f t="shared" si="90"/>
        <v>-123864.289905254</v>
      </c>
      <c r="T46" s="409">
        <f t="shared" si="90"/>
        <v>-2728.7100947459985</v>
      </c>
      <c r="U46" s="409">
        <v>-358132</v>
      </c>
      <c r="V46" s="409">
        <f t="shared" si="90"/>
        <v>-354931</v>
      </c>
      <c r="W46" s="409">
        <f t="shared" si="90"/>
        <v>-3201</v>
      </c>
      <c r="X46" s="409">
        <f t="shared" si="90"/>
        <v>-59193.117999999929</v>
      </c>
      <c r="Y46" s="409">
        <f t="shared" si="90"/>
        <v>-55594</v>
      </c>
      <c r="Z46" s="409">
        <f t="shared" si="90"/>
        <v>-3599.1179999999295</v>
      </c>
      <c r="AA46" s="409">
        <f t="shared" si="90"/>
        <v>-94859</v>
      </c>
      <c r="AB46" s="409">
        <f t="shared" si="90"/>
        <v>-91295</v>
      </c>
      <c r="AC46" s="409">
        <f t="shared" si="90"/>
        <v>-3564</v>
      </c>
      <c r="AD46" s="409">
        <f t="shared" si="90"/>
        <v>-74249</v>
      </c>
      <c r="AE46" s="409">
        <f t="shared" si="90"/>
        <v>-70620</v>
      </c>
      <c r="AF46" s="409">
        <f t="shared" si="90"/>
        <v>-3629.0000000000018</v>
      </c>
      <c r="AG46" s="409">
        <f t="shared" si="90"/>
        <v>-59068.271999999997</v>
      </c>
      <c r="AH46" s="409">
        <f t="shared" si="90"/>
        <v>-55474</v>
      </c>
      <c r="AI46" s="409">
        <f t="shared" si="90"/>
        <v>-3594.2719999999972</v>
      </c>
      <c r="AJ46" s="409">
        <f t="shared" si="90"/>
        <v>-100139.09899999999</v>
      </c>
      <c r="AK46" s="409">
        <f t="shared" si="90"/>
        <v>-96422</v>
      </c>
      <c r="AL46" s="409">
        <f t="shared" si="90"/>
        <v>-3717.0989999999802</v>
      </c>
      <c r="AM46" s="409">
        <f t="shared" si="90"/>
        <v>-41232.46</v>
      </c>
      <c r="AN46" s="409">
        <f t="shared" si="90"/>
        <v>-37815</v>
      </c>
      <c r="AO46" s="409">
        <f t="shared" si="90"/>
        <v>-3417.4599999999991</v>
      </c>
      <c r="AP46" s="409">
        <f t="shared" si="90"/>
        <v>-59366.40399999998</v>
      </c>
      <c r="AQ46" s="409">
        <f t="shared" si="90"/>
        <v>-59211</v>
      </c>
      <c r="AR46" s="409">
        <f t="shared" si="90"/>
        <v>-155.40399999998044</v>
      </c>
      <c r="AS46" s="409">
        <f t="shared" si="90"/>
        <v>-76289.020000000033</v>
      </c>
      <c r="AT46" s="409">
        <f t="shared" si="90"/>
        <v>-73231</v>
      </c>
      <c r="AU46" s="409">
        <f t="shared" si="90"/>
        <v>-3058.0200000000332</v>
      </c>
      <c r="AV46" s="409">
        <f t="shared" ref="AV46:AW46" si="91">SUM(AV47:AV49)</f>
        <v>-57572.938999999969</v>
      </c>
      <c r="AW46" s="409">
        <f t="shared" si="91"/>
        <v>-54300</v>
      </c>
      <c r="AX46" s="409">
        <f>SUM(AX47:AX49)</f>
        <v>-3272.9389999999694</v>
      </c>
      <c r="AY46" s="409">
        <f t="shared" ref="AY46:AZ46" si="92">SUM(AY47:AY49)</f>
        <v>-79038.927735606499</v>
      </c>
      <c r="AZ46" s="409">
        <f t="shared" si="92"/>
        <v>-68468</v>
      </c>
      <c r="BA46" s="409">
        <f>SUM(BA47:BA49)</f>
        <v>-10570.927735606496</v>
      </c>
      <c r="BB46" s="409">
        <f t="shared" ref="BB46:BC46" si="93">SUM(BB47:BB49)</f>
        <v>-79089.850999999966</v>
      </c>
      <c r="BC46" s="409">
        <f t="shared" si="93"/>
        <v>-75447</v>
      </c>
      <c r="BD46" s="409">
        <f t="shared" si="21"/>
        <v>-3642.850999999966</v>
      </c>
      <c r="BE46" s="409">
        <v>-175533</v>
      </c>
      <c r="BF46" s="409">
        <v>-171503</v>
      </c>
      <c r="BG46" s="409">
        <f t="shared" si="21"/>
        <v>-4030</v>
      </c>
      <c r="BH46" s="409">
        <v>-102122.60866279998</v>
      </c>
      <c r="BI46" s="409">
        <v>-97615</v>
      </c>
      <c r="BJ46" s="409">
        <f t="shared" si="22"/>
        <v>-4507.6086627999757</v>
      </c>
    </row>
    <row r="47" spans="1:62" s="24" customFormat="1" ht="13" x14ac:dyDescent="0.3">
      <c r="A47" s="42" t="s">
        <v>160</v>
      </c>
      <c r="B47" s="42" t="s">
        <v>220</v>
      </c>
      <c r="C47" s="409">
        <f>C26</f>
        <v>25566</v>
      </c>
      <c r="D47" s="409">
        <v>25559</v>
      </c>
      <c r="E47" s="409">
        <f t="shared" ref="E47:E49" si="94">C47-D47</f>
        <v>7</v>
      </c>
      <c r="F47" s="409">
        <f>F26</f>
        <v>37148</v>
      </c>
      <c r="G47" s="409">
        <v>36710</v>
      </c>
      <c r="H47" s="409">
        <f t="shared" ref="H47:H49" si="95">F47-G47</f>
        <v>438</v>
      </c>
      <c r="I47" s="409">
        <f>I26</f>
        <v>450238</v>
      </c>
      <c r="J47" s="409">
        <v>450226</v>
      </c>
      <c r="K47" s="409">
        <f t="shared" ref="K47:K49" si="96">I47-J47</f>
        <v>12</v>
      </c>
      <c r="L47" s="409">
        <f>L26</f>
        <v>-153144</v>
      </c>
      <c r="M47" s="409">
        <v>-153161</v>
      </c>
      <c r="N47" s="409">
        <f t="shared" ref="N47:N49" si="97">L47-M47</f>
        <v>17</v>
      </c>
      <c r="O47" s="409">
        <f>O26</f>
        <v>40228</v>
      </c>
      <c r="P47" s="409">
        <v>40204</v>
      </c>
      <c r="Q47" s="409">
        <f t="shared" ref="Q47:Q49" si="98">O47-P47</f>
        <v>24</v>
      </c>
      <c r="R47" s="409">
        <f>SUM(R26:R27)</f>
        <v>63980.289905254001</v>
      </c>
      <c r="S47" s="409">
        <v>74250</v>
      </c>
      <c r="T47" s="409">
        <f t="shared" ref="T47:T49" si="99">R47-S47</f>
        <v>-10269.710094745999</v>
      </c>
      <c r="U47" s="409">
        <v>35497</v>
      </c>
      <c r="V47" s="409">
        <v>20760</v>
      </c>
      <c r="W47" s="409">
        <f t="shared" ref="W47:W49" si="100">U47-V47</f>
        <v>14737</v>
      </c>
      <c r="X47" s="409">
        <f>SUM(X26:X27)</f>
        <v>46117.054000000106</v>
      </c>
      <c r="Y47" s="409">
        <v>65546</v>
      </c>
      <c r="Z47" s="409">
        <f t="shared" ref="Z47:Z49" si="101">X47-Y47</f>
        <v>-19428.945999999894</v>
      </c>
      <c r="AA47" s="409">
        <f>AA26</f>
        <v>43426</v>
      </c>
      <c r="AB47" s="409">
        <v>36996</v>
      </c>
      <c r="AC47" s="409">
        <f t="shared" ref="AC47:AC49" si="102">AA47-AB47</f>
        <v>6430</v>
      </c>
      <c r="AD47" s="409">
        <f>SUM(AD26:AD27)</f>
        <v>51090.396887305214</v>
      </c>
      <c r="AE47" s="409">
        <v>68947</v>
      </c>
      <c r="AF47" s="409">
        <f t="shared" ref="AF47:AF49" si="103">AD47-AE47</f>
        <v>-17856.603112694786</v>
      </c>
      <c r="AG47" s="409">
        <f>AG26</f>
        <v>53182.58600000001</v>
      </c>
      <c r="AH47" s="409">
        <v>59749</v>
      </c>
      <c r="AI47" s="409">
        <f t="shared" ref="AI47:AI49" si="104">AG47-AH47</f>
        <v>-6566.4139999999898</v>
      </c>
      <c r="AJ47" s="409">
        <f>AJ26</f>
        <v>31527.060999999994</v>
      </c>
      <c r="AK47" s="409">
        <v>24588</v>
      </c>
      <c r="AL47" s="409">
        <f t="shared" ref="AL47:AL49" si="105">AJ47-AK47</f>
        <v>6939.0609999999942</v>
      </c>
      <c r="AM47" s="409">
        <f>AM26</f>
        <v>28991.969999999994</v>
      </c>
      <c r="AN47" s="409">
        <v>59399</v>
      </c>
      <c r="AO47" s="409">
        <f t="shared" ref="AO47:AO49" si="106">AM47-AN47</f>
        <v>-30407.030000000006</v>
      </c>
      <c r="AP47" s="409">
        <f>AP26</f>
        <v>46379.133000000002</v>
      </c>
      <c r="AQ47" s="409">
        <v>55413</v>
      </c>
      <c r="AR47" s="409">
        <f t="shared" ref="AR47:AR51" si="107">AP47-AQ47</f>
        <v>-9033.8669999999984</v>
      </c>
      <c r="AS47" s="409">
        <f>AS26</f>
        <v>35792.408999999971</v>
      </c>
      <c r="AT47" s="409">
        <v>51011</v>
      </c>
      <c r="AU47" s="409">
        <f t="shared" ref="AU47:AU49" si="108">AS47-AT47</f>
        <v>-15218.591000000029</v>
      </c>
      <c r="AV47" s="409">
        <f>AV26</f>
        <v>54368.716000000029</v>
      </c>
      <c r="AW47" s="409">
        <v>74727</v>
      </c>
      <c r="AX47" s="409">
        <f t="shared" ref="AX47:AX49" si="109">AV47-AW47</f>
        <v>-20358.283999999971</v>
      </c>
      <c r="AY47" s="409">
        <v>31468.606264393504</v>
      </c>
      <c r="AZ47" s="409">
        <v>54692</v>
      </c>
      <c r="BA47" s="409">
        <f t="shared" ref="BA47:BA49" si="110">AY47-AZ47</f>
        <v>-23223.393735606496</v>
      </c>
      <c r="BB47" s="409">
        <v>37638.921000000038</v>
      </c>
      <c r="BC47" s="409">
        <v>62643</v>
      </c>
      <c r="BD47" s="409">
        <f t="shared" si="21"/>
        <v>-25004.078999999962</v>
      </c>
      <c r="BE47" s="409">
        <v>25674</v>
      </c>
      <c r="BF47" s="409">
        <v>47976</v>
      </c>
      <c r="BG47" s="409">
        <f t="shared" si="21"/>
        <v>-22302</v>
      </c>
      <c r="BH47" s="409">
        <v>63065.196990699929</v>
      </c>
      <c r="BI47" s="409">
        <v>74142</v>
      </c>
      <c r="BJ47" s="409">
        <f t="shared" si="22"/>
        <v>-11076.803009300071</v>
      </c>
    </row>
    <row r="48" spans="1:62" s="24" customFormat="1" ht="13" x14ac:dyDescent="0.3">
      <c r="A48" s="42" t="s">
        <v>161</v>
      </c>
      <c r="B48" s="42" t="s">
        <v>221</v>
      </c>
      <c r="C48" s="409">
        <f>SUM(C27:C28)</f>
        <v>-52507</v>
      </c>
      <c r="D48" s="409">
        <v>-51440</v>
      </c>
      <c r="E48" s="409">
        <f t="shared" si="94"/>
        <v>-1067</v>
      </c>
      <c r="F48" s="409">
        <f>SUM(F27:F28)</f>
        <v>-44652</v>
      </c>
      <c r="G48" s="409">
        <v>-43563</v>
      </c>
      <c r="H48" s="409">
        <f t="shared" si="95"/>
        <v>-1089</v>
      </c>
      <c r="I48" s="409">
        <f>SUM(I27:I28)</f>
        <v>-84716</v>
      </c>
      <c r="J48" s="409">
        <v>-83362</v>
      </c>
      <c r="K48" s="409">
        <f t="shared" si="96"/>
        <v>-1354</v>
      </c>
      <c r="L48" s="409">
        <f>SUM(L27:L28)</f>
        <v>-58389</v>
      </c>
      <c r="M48" s="409">
        <v>-56606</v>
      </c>
      <c r="N48" s="409">
        <f t="shared" si="97"/>
        <v>-1783</v>
      </c>
      <c r="O48" s="409">
        <f>SUM(O27:O28)</f>
        <v>-90123</v>
      </c>
      <c r="P48" s="409">
        <v>-87802</v>
      </c>
      <c r="Q48" s="409">
        <f t="shared" si="98"/>
        <v>-2321</v>
      </c>
      <c r="R48" s="409">
        <f>R28</f>
        <v>-103711</v>
      </c>
      <c r="S48" s="409">
        <v>-111252</v>
      </c>
      <c r="T48" s="409">
        <f t="shared" si="99"/>
        <v>7541</v>
      </c>
      <c r="U48" s="409">
        <v>-135487</v>
      </c>
      <c r="V48" s="409">
        <v>-117549</v>
      </c>
      <c r="W48" s="409">
        <f t="shared" si="100"/>
        <v>-17938</v>
      </c>
      <c r="X48" s="409">
        <f>X28</f>
        <v>-138073.65200000003</v>
      </c>
      <c r="Y48" s="409">
        <v>-153903</v>
      </c>
      <c r="Z48" s="409">
        <f t="shared" si="101"/>
        <v>15829.347999999969</v>
      </c>
      <c r="AA48" s="409">
        <f>SUM(AA27:AA28)</f>
        <v>-127131</v>
      </c>
      <c r="AB48" s="409">
        <v>-117137</v>
      </c>
      <c r="AC48" s="409">
        <f t="shared" si="102"/>
        <v>-9994</v>
      </c>
      <c r="AD48" s="409">
        <v>-117079</v>
      </c>
      <c r="AE48" s="409">
        <v>-131307</v>
      </c>
      <c r="AF48" s="409">
        <f t="shared" si="103"/>
        <v>14228</v>
      </c>
      <c r="AG48" s="409">
        <f>SUM(AG27:AG28)</f>
        <v>-110109.85800000001</v>
      </c>
      <c r="AH48" s="409">
        <v>-113081</v>
      </c>
      <c r="AI48" s="409">
        <f t="shared" si="104"/>
        <v>2971.1419999999925</v>
      </c>
      <c r="AJ48" s="409">
        <f>SUM(AJ27:AJ28)</f>
        <v>-131666.15999999997</v>
      </c>
      <c r="AK48" s="409">
        <v>-121010</v>
      </c>
      <c r="AL48" s="409">
        <f t="shared" si="105"/>
        <v>-10656.159999999974</v>
      </c>
      <c r="AM48" s="409">
        <f>SUM(AM27:AM28)</f>
        <v>-70224.429999999993</v>
      </c>
      <c r="AN48" s="409">
        <v>-97214</v>
      </c>
      <c r="AO48" s="409">
        <f t="shared" si="106"/>
        <v>26989.570000000007</v>
      </c>
      <c r="AP48" s="409">
        <f>SUM(AP27:AP28)</f>
        <v>-105745.53699999998</v>
      </c>
      <c r="AQ48" s="409">
        <v>-114624</v>
      </c>
      <c r="AR48" s="409">
        <f t="shared" si="107"/>
        <v>8878.4630000000179</v>
      </c>
      <c r="AS48" s="409">
        <f>SUM(AS27:AS28)</f>
        <v>-112081.429</v>
      </c>
      <c r="AT48" s="409">
        <v>-124242</v>
      </c>
      <c r="AU48" s="409">
        <f t="shared" si="108"/>
        <v>12160.570999999996</v>
      </c>
      <c r="AV48" s="409">
        <f>SUM(AV27:AV28)</f>
        <v>-111941.655</v>
      </c>
      <c r="AW48" s="409">
        <v>-129027</v>
      </c>
      <c r="AX48" s="409">
        <f t="shared" si="109"/>
        <v>17085.345000000001</v>
      </c>
      <c r="AY48" s="409">
        <v>-110507.534</v>
      </c>
      <c r="AZ48" s="409">
        <v>-123160</v>
      </c>
      <c r="BA48" s="409">
        <f t="shared" si="110"/>
        <v>12652.466</v>
      </c>
      <c r="BB48" s="409">
        <v>-116728.772</v>
      </c>
      <c r="BC48" s="409">
        <v>-138090</v>
      </c>
      <c r="BD48" s="409">
        <f t="shared" si="21"/>
        <v>21361.228000000003</v>
      </c>
      <c r="BE48" s="409">
        <v>-201207</v>
      </c>
      <c r="BF48" s="409">
        <v>-219479</v>
      </c>
      <c r="BG48" s="409">
        <f t="shared" si="21"/>
        <v>18272</v>
      </c>
      <c r="BH48" s="409">
        <v>-165187.80565349991</v>
      </c>
      <c r="BI48" s="409">
        <v>-171757</v>
      </c>
      <c r="BJ48" s="409">
        <f t="shared" si="22"/>
        <v>6569.194346500095</v>
      </c>
    </row>
    <row r="49" spans="1:62" s="24" customFormat="1" ht="13" x14ac:dyDescent="0.3">
      <c r="A49" s="42" t="s">
        <v>687</v>
      </c>
      <c r="B49" s="42" t="s">
        <v>674</v>
      </c>
      <c r="C49" s="409">
        <f>C29</f>
        <v>0</v>
      </c>
      <c r="D49" s="409">
        <v>0</v>
      </c>
      <c r="E49" s="409">
        <f t="shared" si="94"/>
        <v>0</v>
      </c>
      <c r="F49" s="409">
        <f>F29</f>
        <v>0</v>
      </c>
      <c r="G49" s="409">
        <v>0</v>
      </c>
      <c r="H49" s="409">
        <f t="shared" si="95"/>
        <v>0</v>
      </c>
      <c r="I49" s="409">
        <f>I29</f>
        <v>0</v>
      </c>
      <c r="J49" s="409">
        <v>0</v>
      </c>
      <c r="K49" s="409">
        <f t="shared" si="96"/>
        <v>0</v>
      </c>
      <c r="L49" s="409">
        <f>L29</f>
        <v>0</v>
      </c>
      <c r="M49" s="409">
        <v>0</v>
      </c>
      <c r="N49" s="409">
        <f t="shared" si="97"/>
        <v>0</v>
      </c>
      <c r="O49" s="409">
        <f>O29</f>
        <v>29047</v>
      </c>
      <c r="P49" s="409">
        <v>29047</v>
      </c>
      <c r="Q49" s="409">
        <f t="shared" si="98"/>
        <v>0</v>
      </c>
      <c r="R49" s="409">
        <f>R29</f>
        <v>-86862.289905254001</v>
      </c>
      <c r="S49" s="409">
        <v>-86862.289905254001</v>
      </c>
      <c r="T49" s="409">
        <f t="shared" si="99"/>
        <v>0</v>
      </c>
      <c r="U49" s="409">
        <f>U29</f>
        <v>-258142</v>
      </c>
      <c r="V49" s="409">
        <v>-258142</v>
      </c>
      <c r="W49" s="409">
        <f t="shared" si="100"/>
        <v>0</v>
      </c>
      <c r="X49" s="409">
        <f>X29</f>
        <v>32763.479999999996</v>
      </c>
      <c r="Y49" s="409">
        <v>32763</v>
      </c>
      <c r="Z49" s="409">
        <f t="shared" si="101"/>
        <v>0.47999999999592546</v>
      </c>
      <c r="AA49" s="409">
        <f>AA29</f>
        <v>-11154</v>
      </c>
      <c r="AB49" s="409">
        <v>-11154</v>
      </c>
      <c r="AC49" s="409">
        <f t="shared" si="102"/>
        <v>0</v>
      </c>
      <c r="AD49" s="409">
        <f>AD29</f>
        <v>-8260.3968873052163</v>
      </c>
      <c r="AE49" s="409">
        <v>-8260</v>
      </c>
      <c r="AF49" s="409">
        <f t="shared" si="103"/>
        <v>-0.39688730521629623</v>
      </c>
      <c r="AG49" s="409">
        <f>AG29</f>
        <v>-2141</v>
      </c>
      <c r="AH49" s="409">
        <v>-2142</v>
      </c>
      <c r="AI49" s="409">
        <f t="shared" si="104"/>
        <v>1</v>
      </c>
      <c r="AJ49" s="409">
        <f>AJ29</f>
        <v>0</v>
      </c>
      <c r="AK49" s="409">
        <v>0</v>
      </c>
      <c r="AL49" s="409">
        <f t="shared" si="105"/>
        <v>0</v>
      </c>
      <c r="AM49" s="409">
        <f>AM29</f>
        <v>0</v>
      </c>
      <c r="AN49" s="409">
        <v>0</v>
      </c>
      <c r="AO49" s="409">
        <f t="shared" si="106"/>
        <v>0</v>
      </c>
      <c r="AP49" s="409">
        <f>AP29</f>
        <v>0</v>
      </c>
      <c r="AQ49" s="409">
        <v>0</v>
      </c>
      <c r="AR49" s="409">
        <f t="shared" si="107"/>
        <v>0</v>
      </c>
      <c r="AS49" s="409">
        <f>AS29</f>
        <v>0</v>
      </c>
      <c r="AT49" s="409">
        <v>0</v>
      </c>
      <c r="AU49" s="409">
        <f t="shared" si="108"/>
        <v>0</v>
      </c>
      <c r="AV49" s="409">
        <f>AV29</f>
        <v>0</v>
      </c>
      <c r="AW49" s="409">
        <v>0</v>
      </c>
      <c r="AX49" s="409">
        <f t="shared" si="109"/>
        <v>0</v>
      </c>
      <c r="AY49" s="409">
        <v>0</v>
      </c>
      <c r="AZ49" s="409">
        <v>0</v>
      </c>
      <c r="BA49" s="409">
        <f t="shared" si="110"/>
        <v>0</v>
      </c>
      <c r="BB49" s="409">
        <v>0</v>
      </c>
      <c r="BC49" s="409">
        <v>0</v>
      </c>
      <c r="BD49" s="409">
        <f t="shared" si="21"/>
        <v>0</v>
      </c>
      <c r="BE49" s="409">
        <v>229982</v>
      </c>
      <c r="BF49" s="409">
        <v>229619</v>
      </c>
      <c r="BG49" s="409">
        <f t="shared" si="21"/>
        <v>363</v>
      </c>
      <c r="BH49" s="409"/>
      <c r="BI49" s="409"/>
      <c r="BJ49" s="409">
        <f t="shared" si="22"/>
        <v>0</v>
      </c>
    </row>
    <row r="50" spans="1:62" s="24" customFormat="1" ht="13" x14ac:dyDescent="0.3">
      <c r="A50" s="404" t="s">
        <v>688</v>
      </c>
      <c r="B50" s="404" t="s">
        <v>675</v>
      </c>
      <c r="C50" s="408">
        <f t="shared" ref="C50:AU50" si="111">SUM(C45:C46)</f>
        <v>97096</v>
      </c>
      <c r="D50" s="408">
        <f t="shared" si="111"/>
        <v>96792</v>
      </c>
      <c r="E50" s="408">
        <f t="shared" si="111"/>
        <v>304</v>
      </c>
      <c r="F50" s="408">
        <f t="shared" si="111"/>
        <v>56791</v>
      </c>
      <c r="G50" s="408">
        <f t="shared" si="111"/>
        <v>56329</v>
      </c>
      <c r="H50" s="408">
        <f t="shared" si="111"/>
        <v>462</v>
      </c>
      <c r="I50" s="408">
        <f t="shared" si="111"/>
        <v>435700</v>
      </c>
      <c r="J50" s="408">
        <f t="shared" si="111"/>
        <v>435470</v>
      </c>
      <c r="K50" s="408">
        <f t="shared" si="111"/>
        <v>230</v>
      </c>
      <c r="L50" s="408">
        <f t="shared" si="111"/>
        <v>-97690</v>
      </c>
      <c r="M50" s="408">
        <f t="shared" si="111"/>
        <v>-97993</v>
      </c>
      <c r="N50" s="408">
        <f t="shared" si="111"/>
        <v>303</v>
      </c>
      <c r="O50" s="408">
        <f t="shared" si="111"/>
        <v>125530</v>
      </c>
      <c r="P50" s="408">
        <f t="shared" si="111"/>
        <v>125104</v>
      </c>
      <c r="Q50" s="408">
        <f t="shared" si="111"/>
        <v>426</v>
      </c>
      <c r="R50" s="408">
        <f t="shared" si="111"/>
        <v>-17412</v>
      </c>
      <c r="S50" s="408">
        <f t="shared" si="111"/>
        <v>-17738.289905254001</v>
      </c>
      <c r="T50" s="408">
        <f t="shared" si="111"/>
        <v>326.2899052540015</v>
      </c>
      <c r="U50" s="408">
        <f t="shared" si="111"/>
        <v>-230329.48199999996</v>
      </c>
      <c r="V50" s="408">
        <f t="shared" si="111"/>
        <v>-230692</v>
      </c>
      <c r="W50" s="408">
        <f t="shared" si="111"/>
        <v>362.51800000004732</v>
      </c>
      <c r="X50" s="408">
        <f t="shared" si="111"/>
        <v>65506.108000000153</v>
      </c>
      <c r="Y50" s="408">
        <f t="shared" si="111"/>
        <v>65157</v>
      </c>
      <c r="Z50" s="408">
        <f t="shared" si="111"/>
        <v>349.10800000016025</v>
      </c>
      <c r="AA50" s="408">
        <f t="shared" si="111"/>
        <v>52777</v>
      </c>
      <c r="AB50" s="408">
        <f t="shared" si="111"/>
        <v>52359</v>
      </c>
      <c r="AC50" s="408">
        <f t="shared" si="111"/>
        <v>418</v>
      </c>
      <c r="AD50" s="408">
        <f t="shared" si="111"/>
        <v>59975</v>
      </c>
      <c r="AE50" s="408">
        <f t="shared" si="111"/>
        <v>59608</v>
      </c>
      <c r="AF50" s="408">
        <f t="shared" si="111"/>
        <v>366.99999999999818</v>
      </c>
      <c r="AG50" s="408">
        <f t="shared" si="111"/>
        <v>92942.974439999845</v>
      </c>
      <c r="AH50" s="408">
        <f t="shared" si="111"/>
        <v>92543</v>
      </c>
      <c r="AI50" s="408">
        <f t="shared" si="111"/>
        <v>399.9744399998599</v>
      </c>
      <c r="AJ50" s="408">
        <f t="shared" si="111"/>
        <v>67786.770989999961</v>
      </c>
      <c r="AK50" s="408">
        <f t="shared" si="111"/>
        <v>67409</v>
      </c>
      <c r="AL50" s="408">
        <f t="shared" si="111"/>
        <v>377.77098999997543</v>
      </c>
      <c r="AM50" s="408">
        <f t="shared" si="111"/>
        <v>142692.21209999992</v>
      </c>
      <c r="AN50" s="408">
        <f t="shared" si="111"/>
        <v>142240</v>
      </c>
      <c r="AO50" s="408">
        <f t="shared" si="111"/>
        <v>452.21209999989514</v>
      </c>
      <c r="AP50" s="408">
        <f t="shared" si="111"/>
        <v>93874.831379999989</v>
      </c>
      <c r="AQ50" s="408">
        <f t="shared" si="111"/>
        <v>93927</v>
      </c>
      <c r="AR50" s="408">
        <f t="shared" si="111"/>
        <v>-52.16862000002584</v>
      </c>
      <c r="AS50" s="408">
        <f t="shared" si="111"/>
        <v>87174.589400000099</v>
      </c>
      <c r="AT50" s="408">
        <f t="shared" si="111"/>
        <v>86869</v>
      </c>
      <c r="AU50" s="408">
        <f t="shared" si="111"/>
        <v>305.5894000000917</v>
      </c>
      <c r="AV50" s="408">
        <f t="shared" ref="AV50:BA50" si="112">SUM(AV45:AV46)</f>
        <v>122036.09434000011</v>
      </c>
      <c r="AW50" s="408">
        <f t="shared" si="112"/>
        <v>121559</v>
      </c>
      <c r="AX50" s="408">
        <f t="shared" si="112"/>
        <v>477.09434000010515</v>
      </c>
      <c r="AY50" s="408">
        <f t="shared" si="112"/>
        <v>166808.77465141958</v>
      </c>
      <c r="AZ50" s="408">
        <f t="shared" si="112"/>
        <v>166945</v>
      </c>
      <c r="BA50" s="408">
        <f t="shared" si="112"/>
        <v>-136.22534858041399</v>
      </c>
      <c r="BB50" s="408">
        <f t="shared" ref="BB50:BF50" si="113">SUM(BB45:BB46)</f>
        <v>129421.04103000055</v>
      </c>
      <c r="BC50" s="408">
        <f t="shared" si="113"/>
        <v>129168</v>
      </c>
      <c r="BD50" s="408">
        <f t="shared" si="21"/>
        <v>253.04103000054602</v>
      </c>
      <c r="BE50" s="408">
        <f t="shared" si="113"/>
        <v>229982</v>
      </c>
      <c r="BF50" s="408">
        <f t="shared" si="113"/>
        <v>229619</v>
      </c>
      <c r="BG50" s="408">
        <f t="shared" si="21"/>
        <v>363</v>
      </c>
      <c r="BH50" s="408">
        <v>158171.59533719975</v>
      </c>
      <c r="BI50" s="408">
        <v>157713</v>
      </c>
      <c r="BJ50" s="408">
        <f t="shared" si="22"/>
        <v>458.5953371997457</v>
      </c>
    </row>
    <row r="51" spans="1:62" s="24" customFormat="1" ht="13" x14ac:dyDescent="0.3">
      <c r="A51" s="42" t="s">
        <v>689</v>
      </c>
      <c r="B51" s="42" t="s">
        <v>676</v>
      </c>
      <c r="C51" s="409">
        <f>C30</f>
        <v>-15080</v>
      </c>
      <c r="D51" s="409">
        <f>'DRE | P&amp;L'!AT129</f>
        <v>-14776</v>
      </c>
      <c r="E51" s="409">
        <f t="shared" ref="E51" si="114">C51-D51</f>
        <v>-304</v>
      </c>
      <c r="F51" s="409">
        <f>F30</f>
        <v>-16952</v>
      </c>
      <c r="G51" s="409">
        <f>'DRE | P&amp;L'!AU129</f>
        <v>-16490</v>
      </c>
      <c r="H51" s="409">
        <f t="shared" ref="H51" si="115">F51-G51</f>
        <v>-462</v>
      </c>
      <c r="I51" s="409">
        <f>I30</f>
        <v>-156692</v>
      </c>
      <c r="J51" s="409">
        <f>'DRE | P&amp;L'!AV129</f>
        <v>-156463</v>
      </c>
      <c r="K51" s="409">
        <f t="shared" ref="K51" si="116">I51-J51</f>
        <v>-229</v>
      </c>
      <c r="L51" s="409">
        <f>L30</f>
        <v>39733</v>
      </c>
      <c r="M51" s="409">
        <f>'DRE | P&amp;L'!AW129</f>
        <v>40036</v>
      </c>
      <c r="N51" s="409">
        <f t="shared" ref="N51" si="117">L51-M51</f>
        <v>-303</v>
      </c>
      <c r="O51" s="409">
        <f>O30</f>
        <v>-42337</v>
      </c>
      <c r="P51" s="409">
        <f>'DRE | P&amp;L'!AX129</f>
        <v>-41911</v>
      </c>
      <c r="Q51" s="409">
        <f t="shared" ref="Q51" si="118">O51-P51</f>
        <v>-426</v>
      </c>
      <c r="R51" s="409">
        <f>R30</f>
        <v>1059</v>
      </c>
      <c r="S51" s="409">
        <v>1383</v>
      </c>
      <c r="T51" s="409">
        <f t="shared" ref="T51" si="119">R51-S51</f>
        <v>-324</v>
      </c>
      <c r="U51" s="409">
        <f>U30</f>
        <v>98537.658999999985</v>
      </c>
      <c r="V51" s="409">
        <f>'DRE | P&amp;L'!AZ129</f>
        <v>98898</v>
      </c>
      <c r="W51" s="409">
        <f t="shared" ref="W51" si="120">U51-V51</f>
        <v>-360.3410000000149</v>
      </c>
      <c r="X51" s="409">
        <f>X30</f>
        <v>640.82800000000134</v>
      </c>
      <c r="Y51" s="409">
        <f>'DRE | P&amp;L'!BA129</f>
        <v>992</v>
      </c>
      <c r="Z51" s="409">
        <f t="shared" ref="Z51" si="121">X51-Y51</f>
        <v>-351.17199999999866</v>
      </c>
      <c r="AA51" s="409">
        <f>AA30</f>
        <v>42043</v>
      </c>
      <c r="AB51" s="409">
        <f>'DRE | P&amp;L'!BB129</f>
        <v>42462</v>
      </c>
      <c r="AC51" s="409">
        <f t="shared" ref="AC51" si="122">AA51-AB51</f>
        <v>-419</v>
      </c>
      <c r="AD51" s="409">
        <f>AD30</f>
        <v>-11171</v>
      </c>
      <c r="AE51" s="409">
        <f>'DRE | P&amp;L'!BC129</f>
        <v>-10803</v>
      </c>
      <c r="AF51" s="409">
        <f t="shared" ref="AF51" si="123">AD51-AE51</f>
        <v>-368</v>
      </c>
      <c r="AG51" s="409">
        <f>AG30</f>
        <v>-14243.747000000003</v>
      </c>
      <c r="AH51" s="409">
        <f>'DRE | P&amp;L'!BD129</f>
        <v>-13840</v>
      </c>
      <c r="AI51" s="409">
        <f t="shared" ref="AI51" si="124">AG51-AH51</f>
        <v>-403.74700000000303</v>
      </c>
      <c r="AJ51" s="409">
        <f>AJ30</f>
        <v>-6570.1030000000046</v>
      </c>
      <c r="AK51" s="409">
        <f>'DRE | P&amp;L'!BE129</f>
        <v>-6197</v>
      </c>
      <c r="AL51" s="409">
        <f t="shared" ref="AL51" si="125">AJ51-AK51</f>
        <v>-373.10300000000461</v>
      </c>
      <c r="AM51" s="409">
        <f>AM30</f>
        <v>-22469.748999999996</v>
      </c>
      <c r="AN51" s="409">
        <f>'DRE | P&amp;L'!BF129</f>
        <v>-22026</v>
      </c>
      <c r="AO51" s="409">
        <f t="shared" ref="AO51" si="126">AM51-AN51</f>
        <v>-443.74899999999616</v>
      </c>
      <c r="AP51" s="409">
        <f>AP30</f>
        <v>-12783.683999999997</v>
      </c>
      <c r="AQ51" s="409">
        <f>'DRE | P&amp;L'!BG129</f>
        <v>-12839</v>
      </c>
      <c r="AR51" s="409">
        <f t="shared" si="107"/>
        <v>55.316000000002532</v>
      </c>
      <c r="AS51" s="409">
        <f>AS30</f>
        <v>-10831.757000000005</v>
      </c>
      <c r="AT51" s="409">
        <f>'DRE | P&amp;L'!BH129</f>
        <v>-10525</v>
      </c>
      <c r="AU51" s="409">
        <f t="shared" ref="AU51" si="127">AS51-AT51</f>
        <v>-306.75700000000506</v>
      </c>
      <c r="AV51" s="409">
        <f>AV30</f>
        <v>-20831.448999999997</v>
      </c>
      <c r="AW51" s="409">
        <f>'DRE | P&amp;L'!BI129</f>
        <v>-20357</v>
      </c>
      <c r="AX51" s="409">
        <f t="shared" ref="AX51:AX54" si="128">AV51-AW51</f>
        <v>-474.44899999999689</v>
      </c>
      <c r="AY51" s="409">
        <f>AY30</f>
        <v>-25958.290073640888</v>
      </c>
      <c r="AZ51" s="409">
        <f>'DRE | P&amp;L'!BJ129</f>
        <v>-25704</v>
      </c>
      <c r="BA51" s="409">
        <f t="shared" ref="BA51" si="129">AY51-AZ51</f>
        <v>-254.29007364088829</v>
      </c>
      <c r="BB51" s="409">
        <f>BB30</f>
        <v>-21916.601999999995</v>
      </c>
      <c r="BC51" s="409">
        <f>'DRE | P&amp;L'!BK129</f>
        <v>-21707</v>
      </c>
      <c r="BD51" s="409">
        <f t="shared" si="21"/>
        <v>-209.60199999999531</v>
      </c>
      <c r="BE51" s="409">
        <v>-20854</v>
      </c>
      <c r="BF51" s="409">
        <v>-20496</v>
      </c>
      <c r="BG51" s="409">
        <f t="shared" si="21"/>
        <v>-358</v>
      </c>
      <c r="BH51" s="409">
        <v>-37272.999000000011</v>
      </c>
      <c r="BI51" s="409">
        <v>-36822</v>
      </c>
      <c r="BJ51" s="409">
        <f t="shared" si="22"/>
        <v>-450.99900000001071</v>
      </c>
    </row>
    <row r="52" spans="1:62" s="24" customFormat="1" ht="13" x14ac:dyDescent="0.3">
      <c r="A52" s="404" t="s">
        <v>690</v>
      </c>
      <c r="B52" s="404" t="s">
        <v>677</v>
      </c>
      <c r="C52" s="408">
        <f t="shared" ref="C52:AW52" si="130">SUM(C50:C51)</f>
        <v>82016</v>
      </c>
      <c r="D52" s="408">
        <f t="shared" si="130"/>
        <v>82016</v>
      </c>
      <c r="E52" s="408">
        <f t="shared" si="130"/>
        <v>0</v>
      </c>
      <c r="F52" s="408">
        <f t="shared" si="130"/>
        <v>39839</v>
      </c>
      <c r="G52" s="408">
        <f t="shared" si="130"/>
        <v>39839</v>
      </c>
      <c r="H52" s="408">
        <f t="shared" si="130"/>
        <v>0</v>
      </c>
      <c r="I52" s="408">
        <f t="shared" si="130"/>
        <v>279008</v>
      </c>
      <c r="J52" s="408">
        <f t="shared" si="130"/>
        <v>279007</v>
      </c>
      <c r="K52" s="408">
        <f t="shared" si="130"/>
        <v>1</v>
      </c>
      <c r="L52" s="408">
        <f t="shared" si="130"/>
        <v>-57957</v>
      </c>
      <c r="M52" s="408">
        <f t="shared" si="130"/>
        <v>-57957</v>
      </c>
      <c r="N52" s="408">
        <f t="shared" si="130"/>
        <v>0</v>
      </c>
      <c r="O52" s="408">
        <f t="shared" si="130"/>
        <v>83193</v>
      </c>
      <c r="P52" s="408">
        <f t="shared" si="130"/>
        <v>83193</v>
      </c>
      <c r="Q52" s="408">
        <f t="shared" si="130"/>
        <v>0</v>
      </c>
      <c r="R52" s="408">
        <f t="shared" si="130"/>
        <v>-16353</v>
      </c>
      <c r="S52" s="408">
        <f t="shared" si="130"/>
        <v>-16355.289905254001</v>
      </c>
      <c r="T52" s="408">
        <f t="shared" si="130"/>
        <v>2.2899052540014964</v>
      </c>
      <c r="U52" s="408">
        <f t="shared" si="130"/>
        <v>-131791.82299999997</v>
      </c>
      <c r="V52" s="408">
        <f t="shared" si="130"/>
        <v>-131794</v>
      </c>
      <c r="W52" s="408">
        <f t="shared" si="130"/>
        <v>2.1770000000324217</v>
      </c>
      <c r="X52" s="408">
        <f t="shared" si="130"/>
        <v>66146.936000000162</v>
      </c>
      <c r="Y52" s="408">
        <f t="shared" si="130"/>
        <v>66149</v>
      </c>
      <c r="Z52" s="408">
        <f t="shared" si="130"/>
        <v>-2.0639999998384155</v>
      </c>
      <c r="AA52" s="408">
        <f t="shared" si="130"/>
        <v>94820</v>
      </c>
      <c r="AB52" s="408">
        <f t="shared" si="130"/>
        <v>94821</v>
      </c>
      <c r="AC52" s="408">
        <f t="shared" si="130"/>
        <v>-1</v>
      </c>
      <c r="AD52" s="408">
        <f t="shared" si="130"/>
        <v>48804</v>
      </c>
      <c r="AE52" s="408">
        <f t="shared" si="130"/>
        <v>48805</v>
      </c>
      <c r="AF52" s="408">
        <f t="shared" si="130"/>
        <v>-1.000000000001819</v>
      </c>
      <c r="AG52" s="408">
        <f t="shared" si="130"/>
        <v>78699.227439999842</v>
      </c>
      <c r="AH52" s="408">
        <f t="shared" si="130"/>
        <v>78703</v>
      </c>
      <c r="AI52" s="408">
        <f t="shared" si="130"/>
        <v>-3.7725600001431303</v>
      </c>
      <c r="AJ52" s="408">
        <f t="shared" si="130"/>
        <v>61216.667989999958</v>
      </c>
      <c r="AK52" s="408">
        <f t="shared" si="130"/>
        <v>61212</v>
      </c>
      <c r="AL52" s="408">
        <f t="shared" si="130"/>
        <v>4.6679899999708141</v>
      </c>
      <c r="AM52" s="408">
        <f t="shared" si="130"/>
        <v>120222.46309999992</v>
      </c>
      <c r="AN52" s="408">
        <f t="shared" si="130"/>
        <v>120214</v>
      </c>
      <c r="AO52" s="408">
        <f t="shared" si="130"/>
        <v>8.4630999998989864</v>
      </c>
      <c r="AP52" s="408">
        <f t="shared" si="130"/>
        <v>81091.147379999995</v>
      </c>
      <c r="AQ52" s="408">
        <f t="shared" si="130"/>
        <v>81088</v>
      </c>
      <c r="AR52" s="408">
        <f t="shared" si="130"/>
        <v>3.1473799999766925</v>
      </c>
      <c r="AS52" s="408">
        <f t="shared" si="130"/>
        <v>76342.832400000101</v>
      </c>
      <c r="AT52" s="408">
        <f t="shared" si="130"/>
        <v>76344</v>
      </c>
      <c r="AU52" s="408">
        <f t="shared" si="130"/>
        <v>-1.1675999999133637</v>
      </c>
      <c r="AV52" s="408">
        <f t="shared" si="130"/>
        <v>101204.64534000012</v>
      </c>
      <c r="AW52" s="408">
        <f t="shared" si="130"/>
        <v>101202</v>
      </c>
      <c r="AX52" s="408">
        <f>SUM(AX50:AX51)</f>
        <v>2.6453400001082628</v>
      </c>
      <c r="AY52" s="408">
        <f t="shared" ref="AY52:AZ52" si="131">SUM(AY50:AY51)</f>
        <v>140850.4845777787</v>
      </c>
      <c r="AZ52" s="408">
        <f t="shared" si="131"/>
        <v>141241</v>
      </c>
      <c r="BA52" s="408">
        <f>SUM(BA50:BA51)</f>
        <v>-390.51542222130229</v>
      </c>
      <c r="BB52" s="408">
        <f t="shared" ref="BB52:BF52" si="132">SUM(BB50:BB51)</f>
        <v>107504.43903000055</v>
      </c>
      <c r="BC52" s="408">
        <f t="shared" si="132"/>
        <v>107461</v>
      </c>
      <c r="BD52" s="408">
        <f t="shared" si="132"/>
        <v>43.439030000550702</v>
      </c>
      <c r="BE52" s="408">
        <f t="shared" si="132"/>
        <v>209128</v>
      </c>
      <c r="BF52" s="408">
        <f t="shared" si="132"/>
        <v>209123</v>
      </c>
      <c r="BG52" s="408">
        <f t="shared" ref="BG52" si="133">SUM(BG50:BG51)</f>
        <v>5</v>
      </c>
      <c r="BH52" s="408">
        <v>120898.59633719973</v>
      </c>
      <c r="BI52" s="408">
        <v>120891</v>
      </c>
      <c r="BJ52" s="408">
        <f t="shared" ref="BJ52" si="134">SUM(BJ50:BJ51)</f>
        <v>7.5963371997349896</v>
      </c>
    </row>
    <row r="53" spans="1:62" s="24" customFormat="1" ht="13" x14ac:dyDescent="0.3">
      <c r="A53" s="42" t="s">
        <v>691</v>
      </c>
      <c r="B53" s="42" t="s">
        <v>678</v>
      </c>
      <c r="C53" s="409">
        <v>81878</v>
      </c>
      <c r="D53" s="409">
        <v>81878</v>
      </c>
      <c r="E53" s="409">
        <f t="shared" ref="E53:E54" si="135">C53-D53</f>
        <v>0</v>
      </c>
      <c r="F53" s="409">
        <v>40350</v>
      </c>
      <c r="G53" s="409">
        <v>40350</v>
      </c>
      <c r="H53" s="409">
        <f t="shared" ref="H53:H54" si="136">F53-G53</f>
        <v>0</v>
      </c>
      <c r="I53" s="409">
        <v>278404</v>
      </c>
      <c r="J53" s="409">
        <v>278404</v>
      </c>
      <c r="K53" s="409">
        <f t="shared" ref="K53:K54" si="137">I53-J53</f>
        <v>0</v>
      </c>
      <c r="L53" s="409">
        <v>-58747</v>
      </c>
      <c r="M53" s="409">
        <v>-58747</v>
      </c>
      <c r="N53" s="409">
        <f t="shared" ref="N53:N54" si="138">L53-M53</f>
        <v>0</v>
      </c>
      <c r="O53" s="409">
        <v>81963</v>
      </c>
      <c r="P53" s="409">
        <v>81963</v>
      </c>
      <c r="Q53" s="409">
        <f t="shared" ref="Q53:Q54" si="139">O53-P53</f>
        <v>0</v>
      </c>
      <c r="R53" s="409">
        <v>-17333</v>
      </c>
      <c r="S53" s="409">
        <v>-17333</v>
      </c>
      <c r="T53" s="409">
        <f t="shared" ref="T53:T54" si="140">R53-S53</f>
        <v>0</v>
      </c>
      <c r="U53" s="409">
        <v>-133304</v>
      </c>
      <c r="V53" s="409">
        <v>-133308</v>
      </c>
      <c r="W53" s="409">
        <f t="shared" ref="W53:W54" si="141">U53-V53</f>
        <v>4</v>
      </c>
      <c r="X53" s="409">
        <v>64813</v>
      </c>
      <c r="Y53" s="409">
        <v>64814</v>
      </c>
      <c r="Z53" s="409">
        <f t="shared" ref="Z53:Z54" si="142">X53-Y53</f>
        <v>-1</v>
      </c>
      <c r="AA53" s="409">
        <v>93395</v>
      </c>
      <c r="AB53" s="409">
        <v>93395</v>
      </c>
      <c r="AC53" s="409">
        <f t="shared" ref="AC53:AC54" si="143">AA53-AB53</f>
        <v>0</v>
      </c>
      <c r="AD53" s="409">
        <v>47814</v>
      </c>
      <c r="AE53" s="409">
        <v>47816</v>
      </c>
      <c r="AF53" s="409">
        <f t="shared" ref="AF53:AF54" si="144">AD53-AE53</f>
        <v>-2</v>
      </c>
      <c r="AG53" s="409">
        <v>77377</v>
      </c>
      <c r="AH53" s="409">
        <v>77378</v>
      </c>
      <c r="AI53" s="409">
        <f t="shared" ref="AI53:AI54" si="145">AG53-AH53</f>
        <v>-1</v>
      </c>
      <c r="AJ53" s="409">
        <v>59709</v>
      </c>
      <c r="AK53" s="409">
        <v>59706</v>
      </c>
      <c r="AL53" s="409">
        <f t="shared" ref="AL53:AL54" si="146">AJ53-AK53</f>
        <v>3</v>
      </c>
      <c r="AM53" s="409">
        <v>119822</v>
      </c>
      <c r="AN53" s="409">
        <v>119813</v>
      </c>
      <c r="AO53" s="409">
        <f t="shared" ref="AO53:AO54" si="147">AM53-AN53</f>
        <v>9</v>
      </c>
      <c r="AP53" s="409">
        <v>81066</v>
      </c>
      <c r="AQ53" s="409">
        <v>81063</v>
      </c>
      <c r="AR53" s="409">
        <f t="shared" ref="AR53:AR54" si="148">AP53-AQ53</f>
        <v>3</v>
      </c>
      <c r="AS53" s="409">
        <v>76316</v>
      </c>
      <c r="AT53" s="409">
        <v>76318</v>
      </c>
      <c r="AU53" s="409">
        <f t="shared" ref="AU53:AU54" si="149">AS53-AT53</f>
        <v>-2</v>
      </c>
      <c r="AV53" s="409">
        <v>101171</v>
      </c>
      <c r="AW53" s="409">
        <v>101175</v>
      </c>
      <c r="AX53" s="409">
        <f t="shared" si="128"/>
        <v>-4</v>
      </c>
      <c r="AY53" s="409">
        <v>140804.30557777869</v>
      </c>
      <c r="AZ53" s="409">
        <v>141215</v>
      </c>
      <c r="BA53" s="409">
        <f t="shared" ref="BA53:BA54" si="150">AY53-AZ53</f>
        <v>-410.69442222130601</v>
      </c>
      <c r="BB53" s="409">
        <v>107477.902030001</v>
      </c>
      <c r="BC53" s="409">
        <v>107434</v>
      </c>
      <c r="BD53" s="409">
        <f t="shared" si="21"/>
        <v>43.902030001001549</v>
      </c>
      <c r="BE53" s="409">
        <v>209099</v>
      </c>
      <c r="BF53" s="409">
        <v>209094</v>
      </c>
      <c r="BG53" s="409">
        <f t="shared" si="21"/>
        <v>5</v>
      </c>
      <c r="BH53" s="409">
        <v>120870.23433719974</v>
      </c>
      <c r="BI53" s="409">
        <v>120864</v>
      </c>
      <c r="BJ53" s="409">
        <f t="shared" si="22"/>
        <v>6.234337199741276</v>
      </c>
    </row>
    <row r="54" spans="1:62" s="24" customFormat="1" ht="13" x14ac:dyDescent="0.3">
      <c r="A54" s="42" t="s">
        <v>693</v>
      </c>
      <c r="B54" s="42" t="s">
        <v>679</v>
      </c>
      <c r="C54" s="409">
        <v>138</v>
      </c>
      <c r="D54" s="409">
        <v>138</v>
      </c>
      <c r="E54" s="409">
        <f t="shared" si="135"/>
        <v>0</v>
      </c>
      <c r="F54" s="409">
        <v>-510</v>
      </c>
      <c r="G54" s="409">
        <v>-510</v>
      </c>
      <c r="H54" s="409">
        <f t="shared" si="136"/>
        <v>0</v>
      </c>
      <c r="I54" s="409">
        <v>603</v>
      </c>
      <c r="J54" s="409">
        <v>603</v>
      </c>
      <c r="K54" s="409">
        <f t="shared" si="137"/>
        <v>0</v>
      </c>
      <c r="L54" s="409">
        <v>790</v>
      </c>
      <c r="M54" s="409">
        <v>790</v>
      </c>
      <c r="N54" s="409">
        <f t="shared" si="138"/>
        <v>0</v>
      </c>
      <c r="O54" s="409">
        <v>1230</v>
      </c>
      <c r="P54" s="409">
        <v>1230</v>
      </c>
      <c r="Q54" s="409">
        <f t="shared" si="139"/>
        <v>0</v>
      </c>
      <c r="R54" s="409">
        <v>979</v>
      </c>
      <c r="S54" s="409">
        <v>979</v>
      </c>
      <c r="T54" s="409">
        <f t="shared" si="140"/>
        <v>0</v>
      </c>
      <c r="U54" s="409">
        <v>1512</v>
      </c>
      <c r="V54" s="409">
        <v>1511</v>
      </c>
      <c r="W54" s="409">
        <f t="shared" si="141"/>
        <v>1</v>
      </c>
      <c r="X54" s="409">
        <v>1336</v>
      </c>
      <c r="Y54" s="409">
        <v>1337</v>
      </c>
      <c r="Z54" s="409">
        <f t="shared" si="142"/>
        <v>-1</v>
      </c>
      <c r="AA54" s="409">
        <v>1425</v>
      </c>
      <c r="AB54" s="409">
        <v>1426</v>
      </c>
      <c r="AC54" s="409">
        <f t="shared" si="143"/>
        <v>-1</v>
      </c>
      <c r="AD54" s="409">
        <v>990</v>
      </c>
      <c r="AE54" s="409">
        <v>990</v>
      </c>
      <c r="AF54" s="409">
        <f t="shared" si="144"/>
        <v>0</v>
      </c>
      <c r="AG54" s="409">
        <v>1323</v>
      </c>
      <c r="AH54" s="409">
        <v>1324</v>
      </c>
      <c r="AI54" s="409">
        <f t="shared" si="145"/>
        <v>-1</v>
      </c>
      <c r="AJ54" s="409">
        <v>1507</v>
      </c>
      <c r="AK54" s="409">
        <v>1507</v>
      </c>
      <c r="AL54" s="409">
        <f t="shared" si="146"/>
        <v>0</v>
      </c>
      <c r="AM54" s="409">
        <v>401</v>
      </c>
      <c r="AN54" s="409">
        <v>400</v>
      </c>
      <c r="AO54" s="409">
        <f t="shared" si="147"/>
        <v>1</v>
      </c>
      <c r="AP54" s="409">
        <v>25</v>
      </c>
      <c r="AQ54" s="409">
        <v>25</v>
      </c>
      <c r="AR54" s="409">
        <f t="shared" si="148"/>
        <v>0</v>
      </c>
      <c r="AS54" s="409">
        <v>27</v>
      </c>
      <c r="AT54" s="409">
        <v>27</v>
      </c>
      <c r="AU54" s="409">
        <f t="shared" si="149"/>
        <v>0</v>
      </c>
      <c r="AV54" s="409">
        <v>34</v>
      </c>
      <c r="AW54" s="409">
        <v>26</v>
      </c>
      <c r="AX54" s="409">
        <f t="shared" si="128"/>
        <v>8</v>
      </c>
      <c r="AY54" s="409">
        <v>46.179000000000002</v>
      </c>
      <c r="AZ54" s="409">
        <v>27</v>
      </c>
      <c r="BA54" s="409">
        <f t="shared" si="150"/>
        <v>19.179000000000002</v>
      </c>
      <c r="BB54" s="409">
        <v>26.536999999999999</v>
      </c>
      <c r="BC54" s="409">
        <v>27</v>
      </c>
      <c r="BD54" s="409">
        <f t="shared" si="21"/>
        <v>-0.46300000000000097</v>
      </c>
      <c r="BE54" s="409">
        <v>29</v>
      </c>
      <c r="BF54" s="409">
        <v>29</v>
      </c>
      <c r="BG54" s="409">
        <f t="shared" si="21"/>
        <v>0</v>
      </c>
      <c r="BH54" s="409">
        <v>28.362000000000002</v>
      </c>
      <c r="BI54" s="409">
        <v>28</v>
      </c>
      <c r="BJ54" s="409">
        <f t="shared" si="22"/>
        <v>0.36200000000000188</v>
      </c>
    </row>
    <row r="55" spans="1:62" x14ac:dyDescent="0.25"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5"/>
      <c r="AC55" s="405"/>
      <c r="AD55" s="405"/>
      <c r="AE55" s="405"/>
      <c r="AF55" s="405"/>
      <c r="AG55" s="405"/>
      <c r="AH55" s="405"/>
      <c r="AI55" s="405"/>
      <c r="AJ55" s="405"/>
      <c r="AK55" s="405"/>
      <c r="AL55" s="405"/>
      <c r="AM55" s="405"/>
      <c r="AN55" s="405"/>
      <c r="AO55" s="405"/>
      <c r="AP55" s="405"/>
      <c r="AQ55" s="405"/>
      <c r="AR55" s="405"/>
      <c r="AS55" s="405"/>
      <c r="AT55" s="405"/>
      <c r="AU55" s="405"/>
      <c r="AV55" s="405"/>
      <c r="AW55" s="405"/>
      <c r="AX55" s="405"/>
      <c r="AY55" s="405"/>
      <c r="AZ55" s="405"/>
      <c r="BA55" s="405"/>
      <c r="BB55" s="405"/>
      <c r="BC55" s="405"/>
      <c r="BD55" s="405"/>
      <c r="BE55" s="405"/>
      <c r="BF55" s="405"/>
      <c r="BG55" s="405"/>
      <c r="BH55" s="405"/>
      <c r="BI55" s="405"/>
      <c r="BJ55" s="405"/>
    </row>
    <row r="56" spans="1:62" x14ac:dyDescent="0.25"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5"/>
      <c r="AC56" s="405"/>
      <c r="AD56" s="405"/>
      <c r="AE56" s="405"/>
      <c r="AF56" s="405"/>
      <c r="AG56" s="405"/>
      <c r="AH56" s="405"/>
      <c r="AI56" s="405"/>
      <c r="AJ56" s="405"/>
      <c r="AK56" s="405"/>
      <c r="AL56" s="405"/>
      <c r="AM56" s="405"/>
      <c r="AN56" s="405"/>
      <c r="AO56" s="405"/>
      <c r="AP56" s="405"/>
      <c r="AQ56" s="405"/>
      <c r="AR56" s="405"/>
      <c r="AS56" s="405"/>
      <c r="AT56" s="405"/>
      <c r="AU56" s="405"/>
      <c r="AV56" s="405"/>
      <c r="AW56" s="405"/>
      <c r="AX56" s="405"/>
      <c r="AY56" s="405"/>
      <c r="AZ56" s="405"/>
      <c r="BA56" s="405"/>
      <c r="BB56" s="405"/>
      <c r="BC56" s="405"/>
      <c r="BD56" s="405"/>
      <c r="BE56" s="405"/>
      <c r="BF56" s="405"/>
      <c r="BG56" s="405"/>
      <c r="BH56" s="405"/>
      <c r="BI56" s="405"/>
      <c r="BJ56" s="405"/>
    </row>
    <row r="57" spans="1:62" x14ac:dyDescent="0.25">
      <c r="G57" s="411"/>
      <c r="H57" s="411"/>
    </row>
    <row r="58" spans="1:62" x14ac:dyDescent="0.25">
      <c r="G58" s="411"/>
      <c r="H58" s="411"/>
    </row>
    <row r="59" spans="1:62" x14ac:dyDescent="0.25">
      <c r="G59" s="411"/>
      <c r="H59" s="411"/>
    </row>
  </sheetData>
  <mergeCells count="20">
    <mergeCell ref="BH4:BJ4"/>
    <mergeCell ref="BE4:BG4"/>
    <mergeCell ref="U4:W4"/>
    <mergeCell ref="X4:Z4"/>
    <mergeCell ref="AA4:AC4"/>
    <mergeCell ref="AG4:AI4"/>
    <mergeCell ref="BB4:BD4"/>
    <mergeCell ref="AS4:AU4"/>
    <mergeCell ref="AY4:BA4"/>
    <mergeCell ref="AV4:AX4"/>
    <mergeCell ref="AD4:AF4"/>
    <mergeCell ref="AJ4:AL4"/>
    <mergeCell ref="AM4:AO4"/>
    <mergeCell ref="AP4:AR4"/>
    <mergeCell ref="C4:E4"/>
    <mergeCell ref="I4:K4"/>
    <mergeCell ref="L4:N4"/>
    <mergeCell ref="O4:Q4"/>
    <mergeCell ref="R4:T4"/>
    <mergeCell ref="F4:H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sheetPr>
    <tabColor theme="0" tint="-0.14999847407452621"/>
  </sheetPr>
  <dimension ref="A2:Y20"/>
  <sheetViews>
    <sheetView showGridLines="0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11" sqref="P11"/>
    </sheetView>
  </sheetViews>
  <sheetFormatPr defaultRowHeight="12.5" x14ac:dyDescent="0.25"/>
  <cols>
    <col min="1" max="1" width="35" customWidth="1"/>
    <col min="2" max="2" width="31.1796875" customWidth="1"/>
    <col min="3" max="3" width="14.81640625" bestFit="1" customWidth="1"/>
    <col min="4" max="5" width="15.7265625" bestFit="1" customWidth="1"/>
    <col min="6" max="6" width="16" bestFit="1" customWidth="1"/>
    <col min="7" max="8" width="15.7265625" bestFit="1" customWidth="1"/>
    <col min="9" max="9" width="16" bestFit="1" customWidth="1"/>
    <col min="10" max="10" width="14.81640625" bestFit="1" customWidth="1"/>
    <col min="11" max="17" width="16.81640625" customWidth="1"/>
    <col min="19" max="19" width="13.453125" bestFit="1" customWidth="1"/>
    <col min="20" max="20" width="16.453125" bestFit="1" customWidth="1"/>
    <col min="21" max="21" width="13.54296875" bestFit="1" customWidth="1"/>
    <col min="22" max="22" width="16" bestFit="1" customWidth="1"/>
    <col min="23" max="24" width="16.453125" bestFit="1" customWidth="1"/>
    <col min="25" max="25" width="11.453125" bestFit="1" customWidth="1"/>
  </cols>
  <sheetData>
    <row r="2" spans="1:25" s="24" customFormat="1" ht="26.15" customHeight="1" x14ac:dyDescent="0.25">
      <c r="A2" s="4"/>
      <c r="B2" s="4"/>
    </row>
    <row r="3" spans="1:25" s="24" customFormat="1" ht="6" customHeight="1" x14ac:dyDescent="0.25">
      <c r="A3" s="4"/>
      <c r="B3" s="4"/>
    </row>
    <row r="4" spans="1:25" s="24" customFormat="1" ht="48.75" customHeight="1" thickBot="1" x14ac:dyDescent="0.3">
      <c r="A4" s="97"/>
      <c r="B4" s="97"/>
      <c r="C4" s="432" t="s">
        <v>175</v>
      </c>
      <c r="D4" s="433"/>
      <c r="E4" s="433"/>
      <c r="F4" s="445"/>
      <c r="G4" s="432" t="s">
        <v>175</v>
      </c>
      <c r="H4" s="433"/>
      <c r="I4" s="433"/>
      <c r="J4" s="445"/>
      <c r="K4" s="432" t="s">
        <v>175</v>
      </c>
      <c r="L4" s="433"/>
      <c r="M4" s="433"/>
      <c r="N4" s="445"/>
      <c r="O4" s="415" t="s">
        <v>175</v>
      </c>
      <c r="P4" s="415" t="s">
        <v>175</v>
      </c>
      <c r="Q4" s="415"/>
    </row>
    <row r="5" spans="1:25" s="24" customFormat="1" ht="15" customHeight="1" x14ac:dyDescent="0.25">
      <c r="A5" s="7" t="s">
        <v>589</v>
      </c>
      <c r="B5" s="7" t="s">
        <v>590</v>
      </c>
      <c r="C5" s="369" t="str">
        <f>'Indicadores | Indicators'!AY5</f>
        <v>1Q22</v>
      </c>
      <c r="D5" s="369" t="str">
        <f>'Indicadores | Indicators'!AZ5</f>
        <v>2Q22</v>
      </c>
      <c r="E5" s="369" t="str">
        <f>'Indicadores | Indicators'!BA5</f>
        <v>3Q22</v>
      </c>
      <c r="F5" s="369" t="str">
        <f>'Indicadores | Indicators'!BB5</f>
        <v>4Q22</v>
      </c>
      <c r="G5" s="369" t="str">
        <f>'Indicadores | Indicators'!BC5</f>
        <v>1Q23</v>
      </c>
      <c r="H5" s="369" t="str">
        <f>'Indicadores | Indicators'!BD5</f>
        <v>2Q23</v>
      </c>
      <c r="I5" s="369" t="str">
        <f>'Indicadores | Indicators'!BE5</f>
        <v>3Q23</v>
      </c>
      <c r="J5" s="369" t="str">
        <f>'Indicadores | Indicators'!BF5</f>
        <v>4Q23</v>
      </c>
      <c r="K5" s="369" t="s">
        <v>534</v>
      </c>
      <c r="L5" s="369" t="s">
        <v>466</v>
      </c>
      <c r="M5" s="369" t="s">
        <v>610</v>
      </c>
      <c r="N5" s="369" t="s">
        <v>726</v>
      </c>
      <c r="O5" s="369" t="s">
        <v>731</v>
      </c>
      <c r="P5" s="369" t="s">
        <v>742</v>
      </c>
      <c r="Q5" s="369" t="s">
        <v>755</v>
      </c>
      <c r="R5" s="3"/>
      <c r="S5" s="451" t="s">
        <v>760</v>
      </c>
      <c r="T5" s="452"/>
      <c r="U5" s="452"/>
      <c r="V5" s="452"/>
      <c r="W5" s="452"/>
      <c r="X5" s="452"/>
      <c r="Y5" s="453"/>
    </row>
    <row r="6" spans="1:25" ht="13" x14ac:dyDescent="0.25">
      <c r="S6" s="446" t="s">
        <v>619</v>
      </c>
      <c r="T6" s="385" t="s">
        <v>597</v>
      </c>
      <c r="U6" s="385" t="s">
        <v>598</v>
      </c>
      <c r="V6" s="447" t="s">
        <v>599</v>
      </c>
      <c r="W6" s="448"/>
      <c r="X6" s="449" t="s">
        <v>600</v>
      </c>
      <c r="Y6" s="450"/>
    </row>
    <row r="7" spans="1:25" ht="35.25" customHeight="1" x14ac:dyDescent="0.25">
      <c r="A7" s="362" t="s">
        <v>591</v>
      </c>
      <c r="B7" s="362" t="s">
        <v>591</v>
      </c>
      <c r="C7" s="362"/>
      <c r="D7" s="362"/>
      <c r="E7" s="362"/>
      <c r="F7" s="362"/>
      <c r="G7" s="362"/>
      <c r="H7" s="362"/>
      <c r="I7" s="362"/>
      <c r="J7" s="362"/>
      <c r="K7" s="370"/>
      <c r="L7" s="370"/>
      <c r="M7" s="370"/>
      <c r="N7" s="370"/>
      <c r="O7" s="370"/>
      <c r="P7" s="370"/>
      <c r="Q7" s="370"/>
      <c r="S7" s="446"/>
      <c r="T7" s="387" t="s">
        <v>601</v>
      </c>
      <c r="U7" s="387" t="s">
        <v>602</v>
      </c>
      <c r="V7" s="387" t="s">
        <v>601</v>
      </c>
      <c r="W7" s="388" t="s">
        <v>602</v>
      </c>
      <c r="X7" s="389" t="s">
        <v>603</v>
      </c>
      <c r="Y7" s="390" t="s">
        <v>604</v>
      </c>
    </row>
    <row r="8" spans="1:25" ht="26" x14ac:dyDescent="0.25">
      <c r="A8" s="363" t="s">
        <v>592</v>
      </c>
      <c r="B8" s="363" t="s">
        <v>595</v>
      </c>
      <c r="C8" s="365">
        <v>19.129000000000001</v>
      </c>
      <c r="D8" s="365">
        <v>17.105</v>
      </c>
      <c r="E8" s="365">
        <v>19.358000000000001</v>
      </c>
      <c r="F8" s="365">
        <v>17.59</v>
      </c>
      <c r="G8" s="365">
        <v>18.434999999999999</v>
      </c>
      <c r="H8" s="365">
        <v>21.731999999999999</v>
      </c>
      <c r="I8" s="365">
        <v>19.628</v>
      </c>
      <c r="J8" s="365">
        <v>23.631</v>
      </c>
      <c r="K8" s="365">
        <v>22.757000000000001</v>
      </c>
      <c r="L8" s="365">
        <v>20.58</v>
      </c>
      <c r="M8" s="365">
        <v>21.08</v>
      </c>
      <c r="N8" s="365">
        <v>17.27</v>
      </c>
      <c r="O8" s="365">
        <v>18.5</v>
      </c>
      <c r="P8" s="365">
        <v>23.19</v>
      </c>
      <c r="Q8" s="365">
        <v>24.48</v>
      </c>
      <c r="S8" s="422" t="s">
        <v>605</v>
      </c>
      <c r="T8" s="417">
        <v>530132630</v>
      </c>
      <c r="U8" s="417">
        <v>0</v>
      </c>
      <c r="V8" s="417">
        <v>4209970</v>
      </c>
      <c r="W8" s="420">
        <v>8419940</v>
      </c>
      <c r="X8" s="421">
        <v>79943203</v>
      </c>
      <c r="Y8" s="419">
        <v>0.26939999999999997</v>
      </c>
    </row>
    <row r="9" spans="1:25" ht="26" x14ac:dyDescent="0.25">
      <c r="A9" s="363" t="s">
        <v>593</v>
      </c>
      <c r="B9" s="363" t="s">
        <v>596</v>
      </c>
      <c r="C9" s="366">
        <v>264109033</v>
      </c>
      <c r="D9" s="366">
        <v>264109033</v>
      </c>
      <c r="E9" s="366">
        <v>300585033</v>
      </c>
      <c r="F9" s="366">
        <v>300585033</v>
      </c>
      <c r="G9" s="366">
        <v>300585033</v>
      </c>
      <c r="H9" s="366">
        <v>300585033</v>
      </c>
      <c r="I9" s="366">
        <v>300585032.85714287</v>
      </c>
      <c r="J9" s="366">
        <v>300585032.85714465</v>
      </c>
      <c r="K9" s="366">
        <v>300585032.85714465</v>
      </c>
      <c r="L9" s="366">
        <v>300585032.85714465</v>
      </c>
      <c r="M9" s="366">
        <v>300585032.85714465</v>
      </c>
      <c r="N9" s="366">
        <v>300585033</v>
      </c>
      <c r="O9" s="366">
        <v>296728385.2857126</v>
      </c>
      <c r="P9" s="366">
        <v>296728385</v>
      </c>
      <c r="Q9" s="366">
        <v>296728385</v>
      </c>
      <c r="S9" s="423" t="s">
        <v>606</v>
      </c>
      <c r="T9" s="424">
        <v>24317835</v>
      </c>
      <c r="U9" s="424">
        <v>2284828</v>
      </c>
      <c r="V9" s="424">
        <v>212303941</v>
      </c>
      <c r="W9" s="425">
        <v>424607882</v>
      </c>
      <c r="X9" s="426">
        <v>216757129</v>
      </c>
      <c r="Y9" s="427">
        <v>0.73050000000000004</v>
      </c>
    </row>
    <row r="10" spans="1:25" ht="28.5" customHeight="1" x14ac:dyDescent="0.25">
      <c r="A10" s="363" t="s">
        <v>651</v>
      </c>
      <c r="B10" s="363" t="s">
        <v>652</v>
      </c>
      <c r="C10" s="372">
        <v>417643</v>
      </c>
      <c r="D10" s="372">
        <v>626729</v>
      </c>
      <c r="E10" s="372">
        <v>106100</v>
      </c>
      <c r="F10" s="372">
        <v>65925</v>
      </c>
      <c r="G10" s="372">
        <v>65925</v>
      </c>
      <c r="H10" s="372">
        <v>93780</v>
      </c>
      <c r="I10" s="372">
        <v>824676</v>
      </c>
      <c r="J10" s="372">
        <v>1999644</v>
      </c>
      <c r="K10" s="372">
        <v>3363723</v>
      </c>
      <c r="L10" s="372">
        <v>3597628</v>
      </c>
      <c r="M10" s="386">
        <v>3597628</v>
      </c>
      <c r="N10" s="386">
        <v>3856647.5714285714</v>
      </c>
      <c r="O10" s="386">
        <v>673000</v>
      </c>
      <c r="P10" s="386">
        <v>55287</v>
      </c>
      <c r="Q10" s="386">
        <v>28053</v>
      </c>
      <c r="S10" s="391" t="s">
        <v>607</v>
      </c>
      <c r="T10" s="418">
        <v>0</v>
      </c>
      <c r="U10" s="418">
        <v>0</v>
      </c>
      <c r="V10" s="417">
        <v>28053</v>
      </c>
      <c r="W10" s="420">
        <v>56106</v>
      </c>
      <c r="X10" s="421">
        <v>28053</v>
      </c>
      <c r="Y10" s="419">
        <v>1E-4</v>
      </c>
    </row>
    <row r="11" spans="1:25" ht="14.5" thickBot="1" x14ac:dyDescent="0.3">
      <c r="A11" s="364" t="s">
        <v>594</v>
      </c>
      <c r="B11" s="364" t="s">
        <v>594</v>
      </c>
      <c r="C11" s="367">
        <f t="shared" ref="C11:K11" si="0">C9*C8</f>
        <v>5052141692.257</v>
      </c>
      <c r="D11" s="367">
        <f t="shared" si="0"/>
        <v>4517585009.4650002</v>
      </c>
      <c r="E11" s="367">
        <f t="shared" si="0"/>
        <v>5818725068.8140001</v>
      </c>
      <c r="F11" s="367">
        <f t="shared" si="0"/>
        <v>5287290730.4700003</v>
      </c>
      <c r="G11" s="367">
        <f t="shared" si="0"/>
        <v>5541285083.3549995</v>
      </c>
      <c r="H11" s="367">
        <f t="shared" si="0"/>
        <v>6532313937.1560001</v>
      </c>
      <c r="I11" s="367">
        <f t="shared" si="0"/>
        <v>5899883024.9200001</v>
      </c>
      <c r="J11" s="367">
        <f t="shared" si="0"/>
        <v>7103124911.4471855</v>
      </c>
      <c r="K11" s="367">
        <f t="shared" si="0"/>
        <v>6840413592.7300415</v>
      </c>
      <c r="L11" s="367">
        <f>L9*L8</f>
        <v>6186039976.200036</v>
      </c>
      <c r="M11" s="367">
        <f>M9*M8</f>
        <v>6336332492.6286087</v>
      </c>
      <c r="N11" s="367">
        <f>N9*N8</f>
        <v>5191103519.9099998</v>
      </c>
      <c r="O11" s="367">
        <f>O9*O8</f>
        <v>5489475127.7856827</v>
      </c>
      <c r="P11" s="367">
        <f>P9*P8</f>
        <v>6881131248.1500006</v>
      </c>
      <c r="Q11" s="367">
        <v>7263911248</v>
      </c>
      <c r="S11" s="392" t="s">
        <v>9</v>
      </c>
      <c r="T11" s="393">
        <f t="shared" ref="T11:Y11" si="1">SUM(T8:T10)</f>
        <v>554450465</v>
      </c>
      <c r="U11" s="393">
        <f t="shared" si="1"/>
        <v>2284828</v>
      </c>
      <c r="V11" s="393">
        <f t="shared" si="1"/>
        <v>216541964</v>
      </c>
      <c r="W11" s="393">
        <f t="shared" si="1"/>
        <v>433083928</v>
      </c>
      <c r="X11" s="393">
        <f t="shared" si="1"/>
        <v>296728385</v>
      </c>
      <c r="Y11" s="416">
        <f t="shared" si="1"/>
        <v>1</v>
      </c>
    </row>
    <row r="12" spans="1:25" ht="13" x14ac:dyDescent="0.25">
      <c r="A12" s="363"/>
      <c r="B12" s="363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</row>
    <row r="13" spans="1:25" ht="33" customHeight="1" thickBot="1" x14ac:dyDescent="0.3">
      <c r="A13" s="371" t="s">
        <v>653</v>
      </c>
      <c r="B13" s="371" t="s">
        <v>654</v>
      </c>
    </row>
    <row r="14" spans="1:25" ht="13" x14ac:dyDescent="0.25">
      <c r="A14" s="363" t="s">
        <v>608</v>
      </c>
      <c r="B14" s="363" t="s">
        <v>609</v>
      </c>
      <c r="S14" s="451" t="s">
        <v>761</v>
      </c>
      <c r="T14" s="452"/>
      <c r="U14" s="452"/>
      <c r="V14" s="452"/>
      <c r="W14" s="452"/>
      <c r="X14" s="452"/>
      <c r="Y14" s="453"/>
    </row>
    <row r="15" spans="1:25" ht="13" x14ac:dyDescent="0.25">
      <c r="S15" s="446" t="s">
        <v>619</v>
      </c>
      <c r="T15" s="385" t="s">
        <v>658</v>
      </c>
      <c r="U15" s="385" t="s">
        <v>659</v>
      </c>
      <c r="V15" s="447" t="s">
        <v>660</v>
      </c>
      <c r="W15" s="448"/>
      <c r="X15" s="449" t="s">
        <v>657</v>
      </c>
      <c r="Y15" s="450"/>
    </row>
    <row r="16" spans="1:25" ht="26" x14ac:dyDescent="0.25">
      <c r="S16" s="446"/>
      <c r="T16" s="387" t="s">
        <v>621</v>
      </c>
      <c r="U16" s="387" t="s">
        <v>620</v>
      </c>
      <c r="V16" s="387" t="s">
        <v>621</v>
      </c>
      <c r="W16" s="388" t="s">
        <v>620</v>
      </c>
      <c r="X16" s="389" t="s">
        <v>622</v>
      </c>
      <c r="Y16" s="390" t="s">
        <v>604</v>
      </c>
    </row>
    <row r="17" spans="19:25" ht="26" x14ac:dyDescent="0.25">
      <c r="S17" s="422" t="s">
        <v>623</v>
      </c>
      <c r="T17" s="417">
        <f>T8</f>
        <v>530132630</v>
      </c>
      <c r="U17" s="417">
        <f t="shared" ref="U17:Y17" si="2">U8</f>
        <v>0</v>
      </c>
      <c r="V17" s="417">
        <f t="shared" si="2"/>
        <v>4209970</v>
      </c>
      <c r="W17" s="420">
        <f t="shared" si="2"/>
        <v>8419940</v>
      </c>
      <c r="X17" s="421">
        <f t="shared" si="2"/>
        <v>79943203</v>
      </c>
      <c r="Y17" s="419">
        <f t="shared" si="2"/>
        <v>0.26939999999999997</v>
      </c>
    </row>
    <row r="18" spans="19:25" ht="14" x14ac:dyDescent="0.25">
      <c r="S18" s="423" t="s">
        <v>606</v>
      </c>
      <c r="T18" s="424">
        <f t="shared" ref="T18:Y20" si="3">T9</f>
        <v>24317835</v>
      </c>
      <c r="U18" s="424">
        <f t="shared" si="3"/>
        <v>2284828</v>
      </c>
      <c r="V18" s="424">
        <f t="shared" si="3"/>
        <v>212303941</v>
      </c>
      <c r="W18" s="425">
        <f t="shared" si="3"/>
        <v>424607882</v>
      </c>
      <c r="X18" s="426">
        <f t="shared" si="3"/>
        <v>216757129</v>
      </c>
      <c r="Y18" s="427">
        <f t="shared" si="3"/>
        <v>0.73050000000000004</v>
      </c>
    </row>
    <row r="19" spans="19:25" ht="14" x14ac:dyDescent="0.25">
      <c r="S19" s="391" t="s">
        <v>607</v>
      </c>
      <c r="T19" s="418">
        <f t="shared" si="3"/>
        <v>0</v>
      </c>
      <c r="U19" s="418">
        <f t="shared" si="3"/>
        <v>0</v>
      </c>
      <c r="V19" s="417">
        <f t="shared" si="3"/>
        <v>28053</v>
      </c>
      <c r="W19" s="420">
        <f t="shared" si="3"/>
        <v>56106</v>
      </c>
      <c r="X19" s="421">
        <f t="shared" si="3"/>
        <v>28053</v>
      </c>
      <c r="Y19" s="419">
        <f t="shared" si="3"/>
        <v>1E-4</v>
      </c>
    </row>
    <row r="20" spans="19:25" ht="14.5" thickBot="1" x14ac:dyDescent="0.3">
      <c r="S20" s="392" t="s">
        <v>9</v>
      </c>
      <c r="T20" s="393">
        <f t="shared" si="3"/>
        <v>554450465</v>
      </c>
      <c r="U20" s="393">
        <f t="shared" si="3"/>
        <v>2284828</v>
      </c>
      <c r="V20" s="393">
        <f t="shared" si="3"/>
        <v>216541964</v>
      </c>
      <c r="W20" s="393">
        <f t="shared" si="3"/>
        <v>433083928</v>
      </c>
      <c r="X20" s="393">
        <f t="shared" si="3"/>
        <v>296728385</v>
      </c>
      <c r="Y20" s="416">
        <f t="shared" si="3"/>
        <v>1</v>
      </c>
    </row>
  </sheetData>
  <mergeCells count="11">
    <mergeCell ref="C4:F4"/>
    <mergeCell ref="S15:S16"/>
    <mergeCell ref="V15:W15"/>
    <mergeCell ref="X15:Y15"/>
    <mergeCell ref="S14:Y14"/>
    <mergeCell ref="S5:Y5"/>
    <mergeCell ref="S6:S7"/>
    <mergeCell ref="V6:W6"/>
    <mergeCell ref="X6:Y6"/>
    <mergeCell ref="K4:N4"/>
    <mergeCell ref="G4:J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2026-01-07T13:43:23Z</dcterms:modified>
</cp:coreProperties>
</file>